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98B82B0-A053-4F92-BEEB-5A95921AFA5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5" i="4" l="1"/>
  <c r="F96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H106" i="3"/>
  <c r="D100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<sst xmlns="http://schemas.openxmlformats.org/spreadsheetml/2006/main" count="391" uniqueCount="272">
  <si>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</si>
  <si>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</si>
  <si>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</si>
  <si>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</si>
  <si>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</si>
  <si>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</si>
  <si>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</si>
  <si>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</si>
  <si>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</si>
  <si>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</si>
  <si>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</si>
  <si>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</si>
  <si>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</si>
  <si>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</si>
  <si>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</si>
  <si>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</si>
  <si>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</si>
  <si>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</si>
  <si>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</si>
  <si>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</si>
  <si>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</si>
  <si>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</si>
  <si>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</si>
  <si>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</si>
  <si>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</si>
  <si>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</si>
  <si>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</si>
  <si>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</si>
  <si>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</si>
  <si>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</si>
  <si>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</si>
  <si>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</si>
  <si>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</si>
  <si>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</si>
  <si>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</si>
  <si>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</si>
  <si>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</si>
  <si>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</si>
  <si>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</si>
  <si>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</si>
  <si>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</si>
  <si>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</si>
  <si>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</si>
  <si>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</si>
  <si>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</si>
  <si>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</si>
  <si>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</si>
  <si>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</si>
  <si>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</si>
  <si>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</si>
  <si>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</si>
  <si>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</si>
  <si>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</si>
  <si>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</si>
  <si>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</si>
  <si>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</si>
  <si>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</si>
  <si>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</si>
  <si>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</si>
  <si>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</si>
  <si>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</si>
  <si>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</si>
  <si>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</si>
  <si>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</si>
  <si>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</si>
  <si>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</si>
  <si>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</si>
  <si>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</si>
  <si>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</si>
  <si>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</si>
  <si>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</si>
  <si>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</si>
  <si>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</si>
  <si>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</si>
  <si>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</si>
  <si>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</si>
  <si>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</si>
  <si>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</si>
  <si>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</si>
  <si>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</si>
  <si>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</si>
  <si>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</si>
  <si>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</si>
  <si>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</si>
  <si>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</si>
  <si>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</si>
  <si>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</si>
  <si>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</si>
  <si>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</si>
  <si>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</si>
  <si>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</si>
  <si>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</si>
  <si>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</si>
  <si>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</si>
  <si>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</si>
  <si>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</si>
  <si>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</si>
  <si>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</si>
  <si>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</si>
  <si>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</si>
  <si>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</si>
  <si>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</si>
  <si>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</si>
  <si>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</si>
  <si>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</si>
  <si>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</si>
  <si>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</si>
  <si>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</si>
  <si>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</si>
  <si>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</si>
  <si>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</si>
  <si>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</si>
  <si>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</si>
  <si>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</si>
  <si>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</si>
  <si>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</si>
  <si>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</si>
  <si>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</si>
  <si>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</si>
  <si>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</si>
  <si>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</si>
  <si>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</si>
  <si>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</si>
  <si>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</si>
  <si>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</si>
  <si>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</si>
  <si>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</si>
  <si>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</si>
  <si>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</si>
  <si>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</si>
  <si>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</si>
  <si>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</si>
  <si>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</si>
  <si>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</si>
  <si>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</si>
  <si>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</si>
  <si>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</si>
  <si>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</si>
  <si>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</si>
  <si>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</si>
  <si>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</si>
  <si>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</si>
  <si>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</si>
  <si>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</si>
  <si>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</si>
  <si>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</si>
  <si>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</si>
  <si>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</si>
  <si>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</si>
  <si>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</si>
  <si>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</si>
  <si>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</si>
  <si>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</si>
  <si>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</si>
  <si>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</si>
  <si>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</si>
  <si>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</si>
  <si>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</si>
  <si>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</si>
  <si>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</si>
  <si>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</si>
  <si>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</si>
  <si>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</si>
  <si>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</si>
  <si>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</si>
  <si>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</si>
  <si>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</si>
  <si>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</si>
  <si>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</si>
  <si>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</si>
  <si>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</si>
  <si>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</si>
  <si>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</si>
  <si>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</si>
  <si>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</si>
  <si>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</si>
  <si>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</si>
  <si>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</si>
  <si>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</si>
  <si>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</si>
  <si>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</si>
  <si>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</si>
  <si>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</si>
  <si>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</si>
  <si>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</si>
  <si>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</si>
  <si>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</si>
  <si>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</si>
  <si>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</si>
  <si>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</si>
  <si>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</si>
  <si>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</si>
  <si>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</si>
  <si>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</si>
  <si>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</si>
  <si>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</si>
  <si>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</si>
  <si>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</si>
  <si>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</si>
  <si>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</si>
  <si>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</si>
  <si>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</si>
  <si>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</si>
  <si>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</si>
  <si>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</si>
  <si>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</si>
  <si>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</si>
  <si>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</si>
  <si>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</si>
  <si>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</si>
  <si>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</si>
  <si>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</si>
  <si>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</si>
  <si>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</si>
  <si>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</si>
  <si>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</si>
  <si>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</si>
  <si>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</si>
  <si>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</si>
  <si>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</si>
  <si>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</si>
  <si>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</si>
  <si>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</si>
  <si>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</si>
  <si>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</si>
  <si>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</si>
  <si>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</si>
  <si>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</si>
  <si>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</si>
  <si>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</si>
  <si>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</si>
  <si>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</si>
  <si>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</si>
  <si>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</si>
  <si>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</si>
  <si>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</si>
  <si>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</si>
  <si>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</si>
  <si>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</si>
  <si>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</si>
  <si>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</si>
  <si>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</si>
  <si>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</si>
  <si>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</si>
  <si>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</si>
  <si>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</si>
  <si>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</si>
  <si>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</si>
  <si>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</si>
  <si>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</si>
  <si>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</si>
  <si>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</si>
  <si>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</si>
  <si>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</si>
  <si>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</si>
  <si>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</si>
  <si>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</si>
  <si>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</si>
  <si>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</si>
  <si>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</si>
  <si>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</si>
  <si>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</si>
  <si>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1658.HK</t>
  </si>
  <si>
    <t>邮储银行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</si>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</sst>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99161076038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9.8043033327400594E-2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207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1658.HK</v>
      </c>
      <c r="D3" s="278"/>
      <c r="E3" s="87"/>
      <c r="F3" s="3" t="s">
        <v>1</v>
      </c>
      <c r="G3" s="132">
        <v>4.46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邮储银行</v>
      </c>
      <c r="D4" s="280"/>
      <c r="E4" s="87"/>
      <c r="F4" s="3" t="s">
        <v>2</v>
      </c>
      <c r="G4" s="283">
        <f>Inputs!C10</f>
        <v>99161076038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442258.39912948001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8.9217754367700408E-2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0.39408770164042439</v>
      </c>
      <c r="F24" s="140" t="s">
        <v>257</v>
      </c>
      <c r="G24" s="268">
        <f>G3/(Fin_Analysis!H86*G7)</f>
        <v>9.414780560158464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0.58947149778314767</v>
      </c>
    </row>
    <row r="26" spans="1:8" ht="15.75" customHeight="1" x14ac:dyDescent="0.4">
      <c r="B26" s="138" t="s">
        <v>173</v>
      </c>
      <c r="C26" s="171">
        <f>Fin_Analysis!I83</f>
        <v>0.10654780430421051</v>
      </c>
      <c r="F26" s="141" t="s">
        <v>193</v>
      </c>
      <c r="G26" s="178">
        <f>Fin_Analysis!H88*Exchange_Rate/G3</f>
        <v>6.2611283822979091E-2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2.64261523063514</v>
      </c>
      <c r="D29" s="129">
        <f>G29*(1+G20)</f>
        <v>4.8829040906690375</v>
      </c>
      <c r="E29" s="87"/>
      <c r="F29" s="131">
        <f>IF(Fin_Analysis!C108="Profit",Fin_Analysis!F100,IF(Fin_Analysis!C108="Dividend",Fin_Analysis!F103,Fin_Analysis!F106))</f>
        <v>3.1089590948648707</v>
      </c>
      <c r="G29" s="274">
        <f>IF(Fin_Analysis!C108="Profit",Fin_Analysis!I100,IF(Fin_Analysis!C108="Dividend",Fin_Analysis!I103,Fin_Analysis!I106))</f>
        <v>4.2460035571035109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3.6986937855166198</v>
      </c>
      <c r="D56" s="153">
        <f t="shared" si="46"/>
        <v>3.4687408158678745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95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232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160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0.1062159647386586</v>
      </c>
      <c r="D87" s="209"/>
      <c r="E87" s="262">
        <f>E86*Exchange_Rate/Dashboard!G3</f>
        <v>0.1062159647386586</v>
      </c>
      <c r="F87" s="209"/>
      <c r="H87" s="262">
        <f>H86*Exchange_Rate/Dashboard!G3</f>
        <v>0.1062159647386586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221</v>
      </c>
      <c r="C89" s="261">
        <f>C88*Exchange_Rate/Dashboard!G3</f>
        <v>9.8043033327400594E-2</v>
      </c>
      <c r="D89" s="209"/>
      <c r="E89" s="261">
        <f>E88*Exchange_Rate/Dashboard!G3</f>
        <v>6.2611283822979091E-2</v>
      </c>
      <c r="F89" s="209"/>
      <c r="H89" s="261">
        <f>H88*Exchange_Rate/Dashboard!G3</f>
        <v>6.2611283822979091E-2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12.97086357039532</v>
      </c>
      <c r="H93" s="87" t="s">
        <v>209</v>
      </c>
      <c r="I93" s="144">
        <f>FV(H87,D93,0,-(H86/(C93-D94)))*Exchange_Rate</f>
        <v>12.97086357039532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6.2532272210999498</v>
      </c>
      <c r="H94" s="87" t="s">
        <v>210</v>
      </c>
      <c r="I94" s="144">
        <f>FV(H89,D93,0,-(H88/(C93-D94)))*Exchange_Rate</f>
        <v>6.2532272210999498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639471.09781190706</v>
      </c>
      <c r="D97" s="213"/>
      <c r="E97" s="123">
        <f>PV(C94,D93,0,-F93)</f>
        <v>6.4488116039286654</v>
      </c>
      <c r="F97" s="213"/>
      <c r="H97" s="123">
        <f>PV(C94,D93,0,-I93)</f>
        <v>6.4488116039286654</v>
      </c>
      <c r="I97" s="123">
        <f>PV(C93,D93,0,-I93)</f>
        <v>8.8073455371601277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639471.09781190706</v>
      </c>
      <c r="D100" s="109">
        <f>MIN(F100*(1-C94),E100)</f>
        <v>5.4814898633393652</v>
      </c>
      <c r="E100" s="109">
        <f>MAX(E97+H98+E99,0)</f>
        <v>6.4488116039286654</v>
      </c>
      <c r="F100" s="109">
        <f>(E100+H100)/2</f>
        <v>6.4488116039286654</v>
      </c>
      <c r="H100" s="109">
        <f>MAX(C100*Data!$C$4/Common_Shares,0)</f>
        <v>6.4488116039286654</v>
      </c>
      <c r="I100" s="109">
        <f>MAX(I97+H98+H99,0)</f>
        <v>8.8073455371601277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308287.72920492711</v>
      </c>
      <c r="D103" s="109">
        <f>MIN(F103*(1-C94),E103)</f>
        <v>2.64261523063514</v>
      </c>
      <c r="E103" s="123">
        <f>PV(C94,D93,0,-F94)</f>
        <v>3.1089590948648707</v>
      </c>
      <c r="F103" s="109">
        <f>(E103+H103)/2</f>
        <v>3.1089590948648707</v>
      </c>
      <c r="H103" s="123">
        <f>PV(C94,D93,0,-I94)</f>
        <v>3.1089590948648707</v>
      </c>
      <c r="I103" s="109">
        <f>PV(C93,D93,0,-I94)</f>
        <v>4.2460035571035109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473879.41350841714</v>
      </c>
      <c r="D106" s="109">
        <f>(D100+D103)/2</f>
        <v>4.0620525469872524</v>
      </c>
      <c r="E106" s="123">
        <f>(E100+E103)/2</f>
        <v>4.7788853493967682</v>
      </c>
      <c r="F106" s="109">
        <f>(F100+F103)/2</f>
        <v>4.7788853493967682</v>
      </c>
      <c r="H106" s="123">
        <f>(H100+H103)/2</f>
        <v>4.7788853493967682</v>
      </c>
      <c r="I106" s="123">
        <f>(I100+I103)/2</f>
        <v>6.5266745471318188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