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E9F876-6A95-4D1A-AA78-DE469AE248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5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<sst xmlns="http://schemas.openxmlformats.org/spreadsheetml/2006/main" count="391" uniqueCount="272">
  <si>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</si>
  <si>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</si>
  <si>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</si>
  <si>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</si>
  <si>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</si>
  <si>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</si>
  <si>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</si>
  <si>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</si>
  <si>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</si>
  <si>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</si>
  <si>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</si>
  <si>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</si>
  <si>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</si>
  <si>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</si>
  <si>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</si>
  <si>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</si>
  <si>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</si>
  <si>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</si>
  <si>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</si>
  <si>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</si>
  <si>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</si>
  <si>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</si>
  <si>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</si>
  <si>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</si>
  <si>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</si>
  <si>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</si>
  <si>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</si>
  <si>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</si>
  <si>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</si>
  <si>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</si>
  <si>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</si>
  <si>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</si>
  <si>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</si>
  <si>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</si>
  <si>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</si>
  <si>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</si>
  <si>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</si>
  <si>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</si>
  <si>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</si>
  <si>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</si>
  <si>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</si>
  <si>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</si>
  <si>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</si>
  <si>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</si>
  <si>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</si>
  <si>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</si>
  <si>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</si>
  <si>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</si>
  <si>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</si>
  <si>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</si>
  <si>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</si>
  <si>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</si>
  <si>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</si>
  <si>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</si>
  <si>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</si>
  <si>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</si>
  <si>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</si>
  <si>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</si>
  <si>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</si>
  <si>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</si>
  <si>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</si>
  <si>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</si>
  <si>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</si>
  <si>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</si>
  <si>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</si>
  <si>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</si>
  <si>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</si>
  <si>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</si>
  <si>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</si>
  <si>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</si>
  <si>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</si>
  <si>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</si>
  <si>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</si>
  <si>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</si>
  <si>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</si>
  <si>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</si>
  <si>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</si>
  <si>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</si>
  <si>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</si>
  <si>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</si>
  <si>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</si>
  <si>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</si>
  <si>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</si>
  <si>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</si>
  <si>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</si>
  <si>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</si>
  <si>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</si>
  <si>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</si>
  <si>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</si>
  <si>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</si>
  <si>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</si>
  <si>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</si>
  <si>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</si>
  <si>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</si>
  <si>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</si>
  <si>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</si>
  <si>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</si>
  <si>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</si>
  <si>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</si>
  <si>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</si>
  <si>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</si>
  <si>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</si>
  <si>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</si>
  <si>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</si>
  <si>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</si>
  <si>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</si>
  <si>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</si>
  <si>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</si>
  <si>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</si>
  <si>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</si>
  <si>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</si>
  <si>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</si>
  <si>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</si>
  <si>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</si>
  <si>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</si>
  <si>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</si>
  <si>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</si>
  <si>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</si>
  <si>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</si>
  <si>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</si>
  <si>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</si>
  <si>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</si>
  <si>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</si>
  <si>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</si>
  <si>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</si>
  <si>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</si>
  <si>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</si>
  <si>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</si>
  <si>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</si>
  <si>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</si>
  <si>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</si>
  <si>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</si>
  <si>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</si>
  <si>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</si>
  <si>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</si>
  <si>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</si>
  <si>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</si>
  <si>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</si>
  <si>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</si>
  <si>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</si>
  <si>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</si>
  <si>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</si>
  <si>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</si>
  <si>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</si>
  <si>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</si>
  <si>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</si>
  <si>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</si>
  <si>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</si>
  <si>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</si>
  <si>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</si>
  <si>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</si>
  <si>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</si>
  <si>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</si>
  <si>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</si>
  <si>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</si>
  <si>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</si>
  <si>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</si>
  <si>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</si>
  <si>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</si>
  <si>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</si>
  <si>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</si>
  <si>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</si>
  <si>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</si>
  <si>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</si>
  <si>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</si>
  <si>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</si>
  <si>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</si>
  <si>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</si>
  <si>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</si>
  <si>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</si>
  <si>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</si>
  <si>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</si>
  <si>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</si>
  <si>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</si>
  <si>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</si>
  <si>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</si>
  <si>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</si>
  <si>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</si>
  <si>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</si>
  <si>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</si>
  <si>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</si>
  <si>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</si>
  <si>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</si>
  <si>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</si>
  <si>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</si>
  <si>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</si>
  <si>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</si>
  <si>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</si>
  <si>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</si>
  <si>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</si>
  <si>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</si>
  <si>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</si>
  <si>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</si>
  <si>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</si>
  <si>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</si>
  <si>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</si>
  <si>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</si>
  <si>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</si>
  <si>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</si>
  <si>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</si>
  <si>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</si>
  <si>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</si>
  <si>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</si>
  <si>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</si>
  <si>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</si>
  <si>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</si>
  <si>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</si>
  <si>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</si>
  <si>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</si>
  <si>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</si>
  <si>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</si>
  <si>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</si>
  <si>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</si>
  <si>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</si>
  <si>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</si>
  <si>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</si>
  <si>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</si>
  <si>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</si>
  <si>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</si>
  <si>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</si>
  <si>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</si>
  <si>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</si>
  <si>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</si>
  <si>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</si>
  <si>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</si>
  <si>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</si>
  <si>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</si>
  <si>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</si>
  <si>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</si>
  <si>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</si>
  <si>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</si>
  <si>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</si>
  <si>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</si>
  <si>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</si>
  <si>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</si>
  <si>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</si>
  <si>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</si>
  <si>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</si>
  <si>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</si>
  <si>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</si>
  <si>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</si>
  <si>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</si>
  <si>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</si>
  <si>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</si>
  <si>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</si>
  <si>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</si>
  <si>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</si>
  <si>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</si>
  <si>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</si>
  <si>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</si>
  <si>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</si>
  <si>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</si>
  <si>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</si>
  <si>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</si>
  <si>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</si>
  <si>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</si>
  <si>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</si>
  <si>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</si>
  <si>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</si>
  <si>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</si>
  <si>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</si>
  <si>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</si>
  <si>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</si>
  <si>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1910.HK</t>
  </si>
  <si>
    <t>SAMSONITE</t>
  </si>
  <si>
    <t xml:space="preserve">Superior Cycl. 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</si>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</sst>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3.6681614724520972E-2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21.75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31803.237128249999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C0001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2.5450428866204278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12.22411692086685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3.6681614724520972E-2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18.690684102837203</v>
      </c>
      <c r="D29" s="129">
        <f>G29*(1+G20)</f>
        <v>36.183528631353028</v>
      </c>
      <c r="E29" s="87"/>
      <c r="F29" s="131">
        <f>IF(Fin_Analysis!C108="Profit",Fin_Analysis!F100,IF(Fin_Analysis!C108="Dividend",Fin_Analysis!F103,Fin_Analysis!F106))</f>
        <v>21.989040120984946</v>
      </c>
      <c r="G29" s="274">
        <f>IF(Fin_Analysis!C108="Profit",Fin_Analysis!I100,IF(Fin_Analysis!C108="Dividend",Fin_Analysis!I103,Fin_Analysis!I106))</f>
        <v>31.46393794030698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0.69338497643624419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0.18181447668731671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0.38780542479264718</v>
      </c>
      <c r="D56" s="153">
        <f t="shared" si="46"/>
        <v>0.55818646576079689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1.6054727211114874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-18594.651863829793</v>
      </c>
      <c r="E6" s="56">
        <f>1-D6/D3</f>
        <v>12.571034140528804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2.5450428866204278</v>
      </c>
      <c r="E53" s="88">
        <f>IF(C53=0,0,MAX(C53,C53*Dashboard!G23))</f>
        <v>326.01999377607774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8.1805500264233971E-2</v>
      </c>
      <c r="D87" s="209"/>
      <c r="E87" s="262">
        <f>E86*Exchange_Rate/Dashboard!G3</f>
        <v>8.1805500264233971E-2</v>
      </c>
      <c r="F87" s="209"/>
      <c r="H87" s="262">
        <f>H86*Exchange_Rate/Dashboard!G3</f>
        <v>8.1805500264233971E-2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3.6681614724520972E-2</v>
      </c>
      <c r="D89" s="209"/>
      <c r="E89" s="261">
        <f>E88*Exchange_Rate/Dashboard!G3</f>
        <v>3.6681614724520972E-2</v>
      </c>
      <c r="F89" s="209"/>
      <c r="H89" s="261">
        <f>H88*Exchange_Rate/Dashboard!G3</f>
        <v>3.6681614724520972E-2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47.715052917764829</v>
      </c>
      <c r="H93" s="87" t="s">
        <v>209</v>
      </c>
      <c r="I93" s="144">
        <f>FV(H87,D93,0,-(H86/(C93-D94)))*Exchange_Rate</f>
        <v>47.715052917764829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17.290295136454535</v>
      </c>
      <c r="H94" s="87" t="s">
        <v>210</v>
      </c>
      <c r="I94" s="144">
        <f>FV(H89,D93,0,-(H88/(C93-D94)))*Exchange_Rate</f>
        <v>17.290295136454535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34687.921215675495</v>
      </c>
      <c r="D97" s="213"/>
      <c r="E97" s="123">
        <f>PV(C94,D93,0,-F93)</f>
        <v>23.722814234239458</v>
      </c>
      <c r="F97" s="213"/>
      <c r="H97" s="123">
        <f>PV(C94,D93,0,-I93)</f>
        <v>23.722814234239458</v>
      </c>
      <c r="I97" s="123">
        <f>PV(C93,D93,0,-I93)</f>
        <v>33.197712053561496</v>
      </c>
      <c r="K97" s="24"/>
    </row>
    <row r="98" spans="2:11" ht="15" customHeight="1" x14ac:dyDescent="0.4">
      <c r="B98" s="28" t="s">
        <v>144</v>
      </c>
      <c r="C98" s="91">
        <f>-E53*Exchange_Rate</f>
        <v>-2535.1553678461951</v>
      </c>
      <c r="D98" s="213"/>
      <c r="E98" s="213"/>
      <c r="F98" s="213"/>
      <c r="H98" s="123">
        <f>C98*Data!$C$4/Common_Shares</f>
        <v>-1.7337741132545161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32152.765847829301</v>
      </c>
      <c r="D100" s="109">
        <f>MIN(F100*(1-C94),E100)</f>
        <v>18.690684102837203</v>
      </c>
      <c r="E100" s="109">
        <f>MAX(E97+H98+E99,0)</f>
        <v>21.989040120984942</v>
      </c>
      <c r="F100" s="109">
        <f>(E100+H100)/2</f>
        <v>21.989040120984946</v>
      </c>
      <c r="H100" s="109">
        <f>MAX(C100*Data!$C$4/Common_Shares,0)</f>
        <v>21.989040120984946</v>
      </c>
      <c r="I100" s="109">
        <f>MAX(I97+H98+H99,0)</f>
        <v>31.46393794030698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12569.710370494282</v>
      </c>
      <c r="D103" s="109">
        <f>MIN(F103*(1-C94),E103)</f>
        <v>7.3068826150434099</v>
      </c>
      <c r="E103" s="123">
        <f>PV(C94,D93,0,-F94)</f>
        <v>8.5963324882863645</v>
      </c>
      <c r="F103" s="109">
        <f>(E103+H103)/2</f>
        <v>8.5963324882863645</v>
      </c>
      <c r="H103" s="123">
        <f>PV(C94,D93,0,-I94)</f>
        <v>8.5963324882863645</v>
      </c>
      <c r="I103" s="109">
        <f>PV(C93,D93,0,-I94)</f>
        <v>12.029709790962144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22361.23810916179</v>
      </c>
      <c r="D106" s="109">
        <f>(D100+D103)/2</f>
        <v>12.998783358940306</v>
      </c>
      <c r="E106" s="123">
        <f>(E100+E103)/2</f>
        <v>15.292686304635653</v>
      </c>
      <c r="F106" s="109">
        <f>(F100+F103)/2</f>
        <v>15.292686304635655</v>
      </c>
      <c r="H106" s="123">
        <f>(H100+H103)/2</f>
        <v>15.292686304635655</v>
      </c>
      <c r="I106" s="123">
        <f>(I100+I103)/2</f>
        <v>21.74682386563456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