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DA1F8EB-6701-43E6-A7B7-379F2294C3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<sst xmlns="http://schemas.openxmlformats.org/spreadsheetml/2006/main" count="391" uniqueCount="272">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</sst>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0.2364+0.1208</f>
        <v>0.35720000000000002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0.1000449214597439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0.35720000000000002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3.82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1124561.3625406199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4.1592708951492119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8.4024290139762522E-2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3.3561211745878285</v>
      </c>
      <c r="D29" s="129">
        <f>G29*(1+G20)</f>
        <v>6.201287884137864</v>
      </c>
      <c r="E29" s="87"/>
      <c r="F29" s="131">
        <f>IF(Fin_Analysis!C108="Profit",Fin_Analysis!F100,IF(Fin_Analysis!C108="Dividend",Fin_Analysis!F103,Fin_Analysis!F106))</f>
        <v>3.9483778524562689</v>
      </c>
      <c r="G29" s="274">
        <f>IF(Fin_Analysis!C108="Profit",Fin_Analysis!I100,IF(Fin_Analysis!C108="Dividend",Fin_Analysis!I103,Fin_Analysis!I106))</f>
        <v>5.3924242470764039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0.2404267539212844</v>
      </c>
      <c r="D87" s="209"/>
      <c r="E87" s="262">
        <f>E86*Exchange_Rate/Dashboard!G3</f>
        <v>0.2404267539212844</v>
      </c>
      <c r="F87" s="209"/>
      <c r="H87" s="262">
        <f>H86*Exchange_Rate/Dashboard!G3</f>
        <v>0.2404267539212844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0.35720000000000002</v>
      </c>
      <c r="D88" s="166">
        <f>C88/C86</f>
        <v>0.41611393003500163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0.1000449214597439</v>
      </c>
      <c r="D89" s="209"/>
      <c r="E89" s="261">
        <f>E88*Exchange_Rate/Dashboard!G3</f>
        <v>8.4024290139762522E-2</v>
      </c>
      <c r="F89" s="209"/>
      <c r="H89" s="261">
        <f>H88*Exchange_Rate/Dashboard!G3</f>
        <v>8.4024290139762522E-2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44.580650840079663</v>
      </c>
      <c r="H93" s="87" t="s">
        <v>209</v>
      </c>
      <c r="I93" s="144">
        <f>FV(H87,D93,0,-(H86/(C93-D94)))*Exchange_Rate</f>
        <v>44.580650840079663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7.9415981725037286</v>
      </c>
      <c r="H94" s="87" t="s">
        <v>210</v>
      </c>
      <c r="I94" s="144">
        <f>FV(H89,D93,0,-(H88/(C93-D94)))*Exchange_Rate</f>
        <v>7.9415981725037286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6524947.1423868053</v>
      </c>
      <c r="D97" s="213"/>
      <c r="E97" s="123">
        <f>PV(C94,D93,0,-F93)</f>
        <v>22.164462442143773</v>
      </c>
      <c r="F97" s="213"/>
      <c r="H97" s="123">
        <f>PV(C94,D93,0,-I93)</f>
        <v>22.164462442143773</v>
      </c>
      <c r="I97" s="123">
        <f>PV(C93,D93,0,-I93)</f>
        <v>30.27070588547582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6524947.1423868053</v>
      </c>
      <c r="D100" s="109">
        <f>MIN(F100*(1-C94),E100)</f>
        <v>18.839793075822207</v>
      </c>
      <c r="E100" s="109">
        <f>MAX(E97+H98+E99,0)</f>
        <v>22.164462442143773</v>
      </c>
      <c r="F100" s="109">
        <f>(E100+H100)/2</f>
        <v>22.164462442143773</v>
      </c>
      <c r="H100" s="109">
        <f>MAX(C100*Data!$C$4/Common_Shares,0)</f>
        <v>22.164462442143773</v>
      </c>
      <c r="I100" s="109">
        <f>MAX(I97+H98+H99,0)</f>
        <v>30.27070588547582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1162354.2349694839</v>
      </c>
      <c r="D103" s="109">
        <f>MIN(F103*(1-C94),E103)</f>
        <v>3.3561211745878285</v>
      </c>
      <c r="E103" s="123">
        <f>PV(C94,D93,0,-F94)</f>
        <v>3.9483778524562689</v>
      </c>
      <c r="F103" s="109">
        <f>(E103+H103)/2</f>
        <v>3.9483778524562689</v>
      </c>
      <c r="H103" s="123">
        <f>PV(C94,D93,0,-I94)</f>
        <v>3.9483778524562689</v>
      </c>
      <c r="I103" s="109">
        <f>PV(C93,D93,0,-I94)</f>
        <v>5.3924242470764039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3843650.6886781449</v>
      </c>
      <c r="D106" s="109">
        <f>(D100+D103)/2</f>
        <v>11.097957125205017</v>
      </c>
      <c r="E106" s="123">
        <f>(E100+E103)/2</f>
        <v>13.05642014730002</v>
      </c>
      <c r="F106" s="109">
        <f>(F100+F103)/2</f>
        <v>13.05642014730002</v>
      </c>
      <c r="H106" s="123">
        <f>(H100+H103)/2</f>
        <v>13.05642014730002</v>
      </c>
      <c r="I106" s="123">
        <f>(I100+I103)/2</f>
        <v>17.831565066276113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