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80C63A-5F28-42E6-8EC4-B6D057E4C5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E92" i="4"/>
  <c r="F97" i="4"/>
  <c r="F92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<sst xmlns="http://schemas.openxmlformats.org/spreadsheetml/2006/main" count="391" uniqueCount="272">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</sst>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5.8147244263386376E-2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1.84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4204.3704643199999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0.46322578196543507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-26.726594733566749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5.8147244263386376E-2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0.99140666860441207</v>
      </c>
      <c r="D29" s="129">
        <f>G29*(1+G20)</f>
        <v>1.8318760981641466</v>
      </c>
      <c r="E29" s="87"/>
      <c r="F29" s="131">
        <f>IF(Fin_Analysis!C108="Profit",Fin_Analysis!F100,IF(Fin_Analysis!C108="Dividend",Fin_Analysis!F103,Fin_Analysis!F106))</f>
        <v>1.166360786593426</v>
      </c>
      <c r="G29" s="274">
        <f>IF(Fin_Analysis!C108="Profit",Fin_Analysis!I100,IF(Fin_Analysis!C108="Dividend",Fin_Analysis!I103,Fin_Analysis!I106))</f>
        <v>1.5929357375340407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4.4812531008576082</v>
      </c>
      <c r="D52" s="153">
        <f t="shared" ref="D52:M52" si="43">IF(E6="","",D16/(D6-E6))</f>
        <v>-5.819015167285702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0.10874927403338228</v>
      </c>
      <c r="D54" s="156">
        <f t="shared" ref="D54:M54" si="44">IF(D36="","",(D27-D36)/D27)</f>
        <v>0.16502593515322755</v>
      </c>
      <c r="E54" s="156">
        <f t="shared" si="44"/>
        <v>0.176649435381835</v>
      </c>
      <c r="F54" s="156">
        <f t="shared" si="44"/>
        <v>1.5416065535995078</v>
      </c>
      <c r="G54" s="156">
        <f t="shared" si="44"/>
        <v>1.6868958703404804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-0.53839203570202543</v>
      </c>
      <c r="D55" s="157">
        <f t="shared" si="45"/>
        <v>-28.169831951149764</v>
      </c>
      <c r="E55" s="157">
        <f t="shared" si="45"/>
        <v>0.34666952040489135</v>
      </c>
      <c r="F55" s="157">
        <f t="shared" si="45"/>
        <v>0.13256467959853904</v>
      </c>
      <c r="G55" s="157">
        <f t="shared" si="45"/>
        <v>0.1488859647249248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-4.2363371114353045E-2</v>
      </c>
      <c r="D56" s="153">
        <f t="shared" si="46"/>
        <v>-1.8081800440937962E-2</v>
      </c>
      <c r="E56" s="153">
        <f t="shared" si="46"/>
        <v>0.31017316762488378</v>
      </c>
      <c r="F56" s="153">
        <f t="shared" si="46"/>
        <v>0.38388895116596355</v>
      </c>
      <c r="G56" s="153">
        <f t="shared" si="46"/>
        <v>0.67547153335661891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9.0125804646393277</v>
      </c>
      <c r="D57" s="158">
        <f t="shared" si="47"/>
        <v>5.7272795295805388</v>
      </c>
      <c r="E57" s="158">
        <f t="shared" si="47"/>
        <v>5.5416670782714181</v>
      </c>
      <c r="F57" s="158">
        <f t="shared" si="47"/>
        <v>0.61146228461091978</v>
      </c>
      <c r="G57" s="158">
        <f t="shared" si="47"/>
        <v>0.55054248818999008</v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6259390.007350022</v>
      </c>
      <c r="E6" s="56">
        <f>1-D6/D3</f>
        <v>0.2621455189243318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2.930865029616454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-3.741591512008334E-2</v>
      </c>
      <c r="D87" s="209"/>
      <c r="E87" s="262">
        <f>E86*Exchange_Rate/Dashboard!G3</f>
        <v>-3.741591512008334E-2</v>
      </c>
      <c r="F87" s="209"/>
      <c r="H87" s="262">
        <f>H86*Exchange_Rate/Dashboard!G3</f>
        <v>-3.741591512008334E-2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5.8147244263386376E-2</v>
      </c>
      <c r="D89" s="209"/>
      <c r="E89" s="261">
        <f>E88*Exchange_Rate/Dashboard!G3</f>
        <v>5.8147244263386376E-2</v>
      </c>
      <c r="F89" s="209"/>
      <c r="H89" s="261">
        <f>H88*Exchange_Rate/Dashboard!G3</f>
        <v>5.8147244263386376E-2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-0.94039909925394016</v>
      </c>
      <c r="H93" s="87" t="s">
        <v>209</v>
      </c>
      <c r="I93" s="144">
        <f>FV(H87,D93,0,-(H86/(C93-D94)))*Exchange_Rate</f>
        <v>-0.94039909925394016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2.3459681513328405</v>
      </c>
      <c r="H94" s="87" t="s">
        <v>210</v>
      </c>
      <c r="I94" s="144">
        <f>FV(H89,D93,0,-(H88/(C93-D94)))*Exchange_Rate</f>
        <v>2.3459681513328405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-1068331.8009665615</v>
      </c>
      <c r="D97" s="213"/>
      <c r="E97" s="123">
        <f>PV(C94,D93,0,-F93)</f>
        <v>-0.46754455404452644</v>
      </c>
      <c r="F97" s="213"/>
      <c r="H97" s="123">
        <f>PV(C94,D93,0,-I93)</f>
        <v>-0.46754455404452644</v>
      </c>
      <c r="I97" s="123">
        <f>PV(C93,D93,0,-I93)</f>
        <v>-0.63854035354032845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5055944.6384228263</v>
      </c>
      <c r="D99" s="214"/>
      <c r="E99" s="145">
        <f>IF(H99&gt;0,H99*(1-C94),H99*(1+C94))</f>
        <v>1.8807803645277086</v>
      </c>
      <c r="F99" s="214"/>
      <c r="H99" s="145">
        <f>C99*Data!$C$4/Common_Shares</f>
        <v>2.2126827817973043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3987612.8374562645</v>
      </c>
      <c r="D100" s="109">
        <f>MIN(F100*(1-C94),E100)</f>
        <v>1.3423089662502827</v>
      </c>
      <c r="E100" s="109">
        <f>MAX(E97+H98+E99,0)</f>
        <v>1.4132358104831821</v>
      </c>
      <c r="F100" s="109">
        <f>(E100+H100)/2</f>
        <v>1.5791870191179798</v>
      </c>
      <c r="H100" s="109">
        <f>MAX(C100*Data!$C$4/Common_Shares,0)</f>
        <v>1.7451382277527774</v>
      </c>
      <c r="I100" s="109">
        <f>MAX(I97+H98+H99,0)</f>
        <v>1.5741424282569758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2665115.6749426322</v>
      </c>
      <c r="D103" s="109">
        <f>MIN(F103*(1-C94),E103)</f>
        <v>0.99140666860441207</v>
      </c>
      <c r="E103" s="123">
        <f>PV(C94,D93,0,-F94)</f>
        <v>1.166360786593426</v>
      </c>
      <c r="F103" s="109">
        <f>(E103+H103)/2</f>
        <v>1.166360786593426</v>
      </c>
      <c r="H103" s="123">
        <f>PV(C94,D93,0,-I94)</f>
        <v>1.166360786593426</v>
      </c>
      <c r="I103" s="109">
        <f>PV(C93,D93,0,-I94)</f>
        <v>1.5929357375340407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2947168.4083177368</v>
      </c>
      <c r="D106" s="109">
        <f>(D100+D103)/2</f>
        <v>1.1668578174273474</v>
      </c>
      <c r="E106" s="123">
        <f>(E100+E103)/2</f>
        <v>1.2897982985383041</v>
      </c>
      <c r="F106" s="109">
        <f>(F100+F103)/2</f>
        <v>1.3727739028557029</v>
      </c>
      <c r="H106" s="123">
        <f>(H100+H103)/2</f>
        <v>1.4557495071731017</v>
      </c>
      <c r="I106" s="123">
        <f>(I100+I103)/2</f>
        <v>1.5835390828955083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