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7277EAE-4B40-4839-9116-C1BBB4416CD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E27" i="4"/>
  <c r="D27" i="4"/>
  <c r="C27" i="4"/>
  <c r="B47" i="4"/>
  <c r="C49" i="3"/>
  <c r="E56" i="2"/>
  <c r="J56" i="2"/>
  <c r="M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L56" i="2"/>
  <c r="D56" i="2"/>
  <c r="K56" i="2"/>
  <c r="I56" i="2"/>
  <c r="H56" i="2"/>
  <c r="G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<sst xmlns="http://schemas.openxmlformats.org/spreadsheetml/2006/main" count="392" uniqueCount="276">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</sst>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271</v>
      </c>
    </row>
    <row r="5" spans="1:5" ht="13.9" x14ac:dyDescent="0.4">
      <c r="B5" s="139" t="s">
        <v>180</v>
      </c>
      <c r="C5" s="188" t="s">
        <v>272</v>
      </c>
    </row>
    <row r="6" spans="1:5" ht="13.9" x14ac:dyDescent="0.4">
      <c r="B6" s="139" t="s">
        <v>154</v>
      </c>
      <c r="C6" s="186">
        <v>45625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273</v>
      </c>
      <c r="E8" s="262"/>
    </row>
    <row r="9" spans="1:5" ht="13.9" x14ac:dyDescent="0.4">
      <c r="B9" s="138" t="s">
        <v>201</v>
      </c>
      <c r="C9" s="189" t="s">
        <v>227</v>
      </c>
    </row>
    <row r="10" spans="1:5" ht="13.9" x14ac:dyDescent="0.4">
      <c r="B10" s="138" t="s">
        <v>202</v>
      </c>
      <c r="C10" s="190">
        <v>7655673083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92</v>
      </c>
      <c r="C16" s="218">
        <v>0.25</v>
      </c>
      <c r="D16" s="24"/>
      <c r="E16" s="109" t="s">
        <v>270</v>
      </c>
    </row>
    <row r="17" spans="2:13" ht="13.9" x14ac:dyDescent="0.4">
      <c r="B17" s="235" t="s">
        <v>208</v>
      </c>
      <c r="C17" s="237" t="s">
        <v>228</v>
      </c>
      <c r="D17" s="24"/>
    </row>
    <row r="18" spans="2:13" ht="13.9" x14ac:dyDescent="0.4">
      <c r="B18" s="235" t="s">
        <v>222</v>
      </c>
      <c r="C18" s="237" t="s">
        <v>228</v>
      </c>
      <c r="D18" s="24"/>
    </row>
    <row r="19" spans="2:13" ht="13.9" x14ac:dyDescent="0.4">
      <c r="B19" s="235" t="s">
        <v>223</v>
      </c>
      <c r="C19" s="237" t="s">
        <v>228</v>
      </c>
      <c r="D19" s="24"/>
    </row>
    <row r="20" spans="2:13" ht="13.9" x14ac:dyDescent="0.4">
      <c r="B20" s="236" t="s">
        <v>212</v>
      </c>
      <c r="C20" s="237" t="s">
        <v>228</v>
      </c>
      <c r="D20" s="24"/>
    </row>
    <row r="21" spans="2:13" ht="13.9" x14ac:dyDescent="0.4">
      <c r="B21" s="219" t="s">
        <v>215</v>
      </c>
      <c r="C21" s="237" t="s">
        <v>228</v>
      </c>
      <c r="D21" s="24"/>
    </row>
    <row r="22" spans="2:13" ht="78.75" x14ac:dyDescent="0.4">
      <c r="B22" s="221" t="s">
        <v>214</v>
      </c>
      <c r="C22" s="238" t="s">
        <v>240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373709804</v>
      </c>
      <c r="D25" s="147">
        <v>345708706</v>
      </c>
      <c r="E25" s="147">
        <v>343360825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275320160</v>
      </c>
      <c r="D26" s="148">
        <v>262321797</v>
      </c>
      <c r="E26" s="148">
        <v>266450882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34880794+13975965</f>
        <v>48856759</v>
      </c>
      <c r="D27" s="148">
        <f>28715439+12023970</f>
        <v>40739409</v>
      </c>
      <c r="E27" s="148">
        <f>28646188+10742475</f>
        <v>39388663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14586346</v>
      </c>
      <c r="D28" s="148">
        <v>12667099</v>
      </c>
      <c r="E28" s="148">
        <v>12014891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3372815</v>
      </c>
      <c r="D29" s="148">
        <v>1902422</v>
      </c>
      <c r="E29" s="148">
        <v>1299556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25417</v>
      </c>
      <c r="D30" s="148">
        <v>258783</v>
      </c>
      <c r="E30" s="148">
        <v>444448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265</v>
      </c>
      <c r="C82" s="212"/>
    </row>
    <row r="83" spans="2:8" ht="14.25" hidden="1" thickTop="1" x14ac:dyDescent="0.4">
      <c r="B83" s="73" t="s">
        <v>266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373709804</v>
      </c>
      <c r="D91" s="204"/>
      <c r="E91" s="246">
        <f>C91</f>
        <v>373709804</v>
      </c>
      <c r="F91" s="246">
        <f>C91</f>
        <v>373709804</v>
      </c>
    </row>
    <row r="92" spans="2:8" ht="13.9" x14ac:dyDescent="0.4">
      <c r="B92" s="103" t="s">
        <v>101</v>
      </c>
      <c r="C92" s="77">
        <f>C26</f>
        <v>275320160</v>
      </c>
      <c r="D92" s="156">
        <f>C92/C91</f>
        <v>0.73672180139004328</v>
      </c>
      <c r="E92" s="247">
        <f>E91*D92</f>
        <v>275320160</v>
      </c>
      <c r="F92" s="247">
        <f>F91*D92</f>
        <v>275320160</v>
      </c>
    </row>
    <row r="93" spans="2:8" ht="13.9" x14ac:dyDescent="0.4">
      <c r="B93" s="103" t="s">
        <v>230</v>
      </c>
      <c r="C93" s="77">
        <f>C27+C28</f>
        <v>63443105</v>
      </c>
      <c r="D93" s="156">
        <f>C93/C91</f>
        <v>0.16976569605864555</v>
      </c>
      <c r="E93" s="247">
        <f>E91*D93</f>
        <v>63443105</v>
      </c>
      <c r="F93" s="247">
        <f>F91*D93</f>
        <v>63443105</v>
      </c>
    </row>
    <row r="94" spans="2:8" ht="13.9" x14ac:dyDescent="0.4">
      <c r="B94" s="103" t="s">
        <v>238</v>
      </c>
      <c r="C94" s="77">
        <f>C29</f>
        <v>3372815</v>
      </c>
      <c r="D94" s="156">
        <f>C94/C91</f>
        <v>9.0252248239117653E-3</v>
      </c>
      <c r="E94" s="248"/>
      <c r="F94" s="247">
        <f>F91*D94</f>
        <v>3372815.0000000005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33889.333333333336</v>
      </c>
      <c r="D97" s="156">
        <f>C97/C91</f>
        <v>9.0683554379893485E-5</v>
      </c>
      <c r="E97" s="248"/>
      <c r="F97" s="247">
        <f>F91*D97</f>
        <v>33889.333333333336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0300.HK</v>
      </c>
      <c r="D3" s="291"/>
      <c r="E3" s="86"/>
      <c r="F3" s="3" t="s">
        <v>1</v>
      </c>
      <c r="G3" s="130">
        <v>75.2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美的集團</v>
      </c>
      <c r="D4" s="293"/>
      <c r="E4" s="86"/>
      <c r="F4" s="3" t="s">
        <v>2</v>
      </c>
      <c r="G4" s="296">
        <f>Inputs!C10</f>
        <v>7655673083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45625</v>
      </c>
      <c r="D5" s="295"/>
      <c r="E5" s="34"/>
      <c r="F5" s="35" t="s">
        <v>95</v>
      </c>
      <c r="G5" s="288">
        <f>G3*G4/1000000</f>
        <v>575706.6158416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251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256</v>
      </c>
      <c r="C21" s="283">
        <f>Data!C13</f>
        <v>9.3421818996931277E-2</v>
      </c>
      <c r="F21" s="86"/>
      <c r="G21" s="29"/>
    </row>
    <row r="22" spans="1:8" ht="15.75" customHeight="1" x14ac:dyDescent="0.4">
      <c r="B22" s="273" t="s">
        <v>263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269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257</v>
      </c>
      <c r="C24" s="281">
        <f>Fin_Analysis!I81</f>
        <v>9.0252248239117653E-3</v>
      </c>
      <c r="F24" s="138" t="s">
        <v>241</v>
      </c>
      <c r="G24" s="263">
        <f>G3/(Fin_Analysis!H86*G7)</f>
        <v>22.801632903698394</v>
      </c>
    </row>
    <row r="25" spans="1:8" ht="15.75" customHeight="1" x14ac:dyDescent="0.4">
      <c r="B25" s="135" t="s">
        <v>258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259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239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26.073524967269485</v>
      </c>
      <c r="D29" s="127">
        <f>G29*(1+G20)</f>
        <v>46.91577750328257</v>
      </c>
      <c r="E29" s="86"/>
      <c r="F29" s="129">
        <f>IF(Fin_Analysis!C108="Profit",Fin_Analysis!F100,IF(Fin_Analysis!C108="Dividend",Fin_Analysis!F103,Fin_Analysis!F106))</f>
        <v>30.674735255611161</v>
      </c>
      <c r="G29" s="287">
        <f>IF(Fin_Analysis!C108="Profit",Fin_Analysis!I100,IF(Fin_Analysis!C108="Dividend",Fin_Analysis!I103,Fin_Analysis!I106))</f>
        <v>40.796328263723979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34912649.666666664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373709804</v>
      </c>
      <c r="D6" s="197">
        <f>IF(Inputs!D25="","",Inputs!D25)</f>
        <v>345708706</v>
      </c>
      <c r="E6" s="197">
        <f>IF(Inputs!E25="","",Inputs!E25)</f>
        <v>343360825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8.099621882244401E-2</v>
      </c>
      <c r="D7" s="91">
        <f t="shared" si="1"/>
        <v>6.8379408163410371E-3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275320160</v>
      </c>
      <c r="D8" s="196">
        <f>IF(Inputs!D26="","",Inputs!D26)</f>
        <v>262321797</v>
      </c>
      <c r="E8" s="196">
        <f>IF(Inputs!E26="","",Inputs!E26)</f>
        <v>266450882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98389644</v>
      </c>
      <c r="D9" s="149">
        <f t="shared" si="2"/>
        <v>83386909</v>
      </c>
      <c r="E9" s="149">
        <f t="shared" si="2"/>
        <v>76909943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48856759</v>
      </c>
      <c r="D10" s="196">
        <f>IF(Inputs!D27="","",Inputs!D27)</f>
        <v>40739409</v>
      </c>
      <c r="E10" s="196">
        <f>IF(Inputs!E27="","",Inputs!E27)</f>
        <v>39388663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14586346</v>
      </c>
      <c r="D11" s="196">
        <f>IF(Inputs!D28="","",Inputs!D28)</f>
        <v>12667099</v>
      </c>
      <c r="E11" s="196">
        <f>IF(Inputs!E28="","",Inputs!E28)</f>
        <v>12014891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33889.333333333336</v>
      </c>
      <c r="D12" s="196">
        <f>IF(Inputs!D30="","",MAX(Inputs!D30,0)/(1-Fin_Analysis!$I$84))</f>
        <v>345044</v>
      </c>
      <c r="E12" s="196">
        <f>IF(Inputs!E30="","",MAX(Inputs!E30,0)/(1-Fin_Analysis!$I$84))</f>
        <v>592597.33333333337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9.3421818996931277E-2</v>
      </c>
      <c r="D13" s="224">
        <f t="shared" si="3"/>
        <v>8.5723490573592909E-2</v>
      </c>
      <c r="E13" s="224">
        <f t="shared" si="3"/>
        <v>7.2558631773635404E-2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34912649.666666664</v>
      </c>
      <c r="D14" s="225">
        <f t="shared" ref="D14:M14" si="4">IF(D6="","",D9-D10-MAX(D11,0)-MAX(D12,0))</f>
        <v>29635357</v>
      </c>
      <c r="E14" s="225">
        <f t="shared" si="4"/>
        <v>24913791.666666668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0.17807420597857701</v>
      </c>
      <c r="D15" s="227">
        <f t="shared" ref="D15:M15" si="5">IF(E14="","",IF(ABS(D14+E14)=ABS(D14)+ABS(E14),IF(D14&lt;0,-1,1)*(D14-E14)/E14,"Turn"))</f>
        <v>0.18951612811511689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3372815</v>
      </c>
      <c r="D17" s="196">
        <f>IF(Inputs!D29="","",Inputs!D29)</f>
        <v>1902422</v>
      </c>
      <c r="E17" s="196">
        <f>IF(Inputs!E29="","",Inputs!E29)</f>
        <v>1299556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31539834.666666664</v>
      </c>
      <c r="D22" s="158">
        <f t="shared" ref="D22:M22" si="8">IF(D6="","",D14-MAX(D16,0)-MAX(D17,0)-ABS(MAX(D21,0)-MAX(D19,0)))</f>
        <v>27732935</v>
      </c>
      <c r="E22" s="158">
        <f t="shared" si="8"/>
        <v>23614235.666666668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6.3297445629764637E-2</v>
      </c>
      <c r="D23" s="151">
        <f t="shared" si="9"/>
        <v>6.0165396152910305E-2</v>
      </c>
      <c r="E23" s="151">
        <f t="shared" si="9"/>
        <v>5.1580365203281416E-2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0.13726998843312713</v>
      </c>
      <c r="D25" s="228">
        <f t="shared" ref="D25:M25" si="10">IF(E24="","",IF(ABS(D24+E24)=ABS(D24)+ABS(E24),IF(D24&lt;0,-1,1)*(D24-E24)/E24,"Turn"))</f>
        <v>0.17441594940746688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0.73672180139004328</v>
      </c>
      <c r="D40" s="154">
        <f t="shared" si="34"/>
        <v>0.75879430412724402</v>
      </c>
      <c r="E40" s="154">
        <f t="shared" si="34"/>
        <v>0.77600839292018831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0.16976569605864555</v>
      </c>
      <c r="D41" s="151">
        <f t="shared" si="35"/>
        <v>0.15448412803350112</v>
      </c>
      <c r="E41" s="151">
        <f t="shared" si="35"/>
        <v>0.1497071018512377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9.0252248239117653E-3</v>
      </c>
      <c r="D43" s="151">
        <f t="shared" si="37"/>
        <v>5.5029623697124943E-3</v>
      </c>
      <c r="E43" s="151">
        <f t="shared" si="37"/>
        <v>3.7848115025935179E-3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9.0683554379893485E-5</v>
      </c>
      <c r="D44" s="151">
        <f t="shared" si="38"/>
        <v>9.9807726566191824E-4</v>
      </c>
      <c r="E44" s="151">
        <f t="shared" si="38"/>
        <v>1.7258734549386446E-3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8.4396594173019507E-2</v>
      </c>
      <c r="D46" s="151">
        <f t="shared" si="40"/>
        <v>8.0220528203880412E-2</v>
      </c>
      <c r="E46" s="151">
        <f t="shared" si="40"/>
        <v>6.8773820271041897E-2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6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0.10693825873363277</v>
      </c>
      <c r="D55" s="151">
        <f t="shared" si="47"/>
        <v>6.8597932386168292E-2</v>
      </c>
      <c r="E55" s="151">
        <f t="shared" si="47"/>
        <v>5.5032736114953934E-2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373709804</v>
      </c>
      <c r="D74" s="204"/>
      <c r="E74" s="233">
        <f>Inputs!E91</f>
        <v>373709804</v>
      </c>
      <c r="F74" s="204"/>
      <c r="H74" s="233">
        <f>Inputs!F91</f>
        <v>373709804</v>
      </c>
      <c r="I74" s="204"/>
      <c r="K74" s="24"/>
    </row>
    <row r="75" spans="1:11" ht="15" customHeight="1" x14ac:dyDescent="0.4">
      <c r="B75" s="103" t="s">
        <v>101</v>
      </c>
      <c r="C75" s="77">
        <f>Data!C8</f>
        <v>275320160</v>
      </c>
      <c r="D75" s="156">
        <f>C75/$C$74</f>
        <v>0.73672180139004328</v>
      </c>
      <c r="E75" s="233">
        <f>Inputs!E92</f>
        <v>275320160</v>
      </c>
      <c r="F75" s="157">
        <f>E75/E74</f>
        <v>0.73672180139004328</v>
      </c>
      <c r="H75" s="233">
        <f>Inputs!F92</f>
        <v>275320160</v>
      </c>
      <c r="I75" s="157">
        <f>H75/$H$74</f>
        <v>0.73672180139004328</v>
      </c>
      <c r="K75" s="24"/>
    </row>
    <row r="76" spans="1:11" ht="15" customHeight="1" x14ac:dyDescent="0.4">
      <c r="B76" s="35" t="s">
        <v>91</v>
      </c>
      <c r="C76" s="158">
        <f>C74-C75</f>
        <v>98389644</v>
      </c>
      <c r="D76" s="205"/>
      <c r="E76" s="159">
        <f>E74-E75</f>
        <v>98389644</v>
      </c>
      <c r="F76" s="205"/>
      <c r="H76" s="159">
        <f>H74-H75</f>
        <v>98389644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63443105</v>
      </c>
      <c r="D77" s="156">
        <f>C77/$C$74</f>
        <v>0.16976569605864555</v>
      </c>
      <c r="E77" s="233">
        <f>Inputs!E93</f>
        <v>63443105</v>
      </c>
      <c r="F77" s="157">
        <f>E77/E74</f>
        <v>0.16976569605864555</v>
      </c>
      <c r="H77" s="233">
        <f>Inputs!F93</f>
        <v>63443105</v>
      </c>
      <c r="I77" s="157">
        <f>H77/$H$74</f>
        <v>0.16976569605864555</v>
      </c>
      <c r="K77" s="24"/>
    </row>
    <row r="78" spans="1:11" ht="15" customHeight="1" x14ac:dyDescent="0.4">
      <c r="B78" s="73" t="s">
        <v>160</v>
      </c>
      <c r="C78" s="77">
        <f>MAX(Data!C12,0)</f>
        <v>33889.333333333336</v>
      </c>
      <c r="D78" s="156">
        <f>C78/$C$74</f>
        <v>9.0683554379893485E-5</v>
      </c>
      <c r="E78" s="177">
        <f>E74*F78</f>
        <v>33889.333333333336</v>
      </c>
      <c r="F78" s="157">
        <f>I78</f>
        <v>9.0683554379893485E-5</v>
      </c>
      <c r="H78" s="233">
        <f>Inputs!F97</f>
        <v>33889.333333333336</v>
      </c>
      <c r="I78" s="157">
        <f>H78/$H$74</f>
        <v>9.0683554379893485E-5</v>
      </c>
      <c r="K78" s="24"/>
    </row>
    <row r="79" spans="1:11" ht="15" customHeight="1" x14ac:dyDescent="0.4">
      <c r="B79" s="251" t="s">
        <v>216</v>
      </c>
      <c r="C79" s="252">
        <f>C76-C77-C78</f>
        <v>34912649.666666664</v>
      </c>
      <c r="D79" s="253">
        <f>C79/C74</f>
        <v>9.3421818996931277E-2</v>
      </c>
      <c r="E79" s="254">
        <f>E76-E77-E78</f>
        <v>34912649.666666664</v>
      </c>
      <c r="F79" s="253">
        <f>E79/E74</f>
        <v>9.3421818996931277E-2</v>
      </c>
      <c r="G79" s="255"/>
      <c r="H79" s="254">
        <f>H76-H77-H78</f>
        <v>34912649.666666664</v>
      </c>
      <c r="I79" s="253">
        <f>H79/H74</f>
        <v>9.3421818996931277E-2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238</v>
      </c>
      <c r="C81" s="77">
        <f>MAX(Data!C17,0)</f>
        <v>3372815</v>
      </c>
      <c r="D81" s="156">
        <f>C81/$C$74</f>
        <v>9.0252248239117653E-3</v>
      </c>
      <c r="E81" s="177">
        <f>E74*F81</f>
        <v>3372815.0000000005</v>
      </c>
      <c r="F81" s="157">
        <f>I81</f>
        <v>9.0252248239117653E-3</v>
      </c>
      <c r="H81" s="233">
        <f>Inputs!F94</f>
        <v>3372815.0000000005</v>
      </c>
      <c r="I81" s="157">
        <f>H81/$H$74</f>
        <v>9.0252248239117653E-3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31539834.666666664</v>
      </c>
      <c r="D83" s="161">
        <f>C83/$C$74</f>
        <v>8.4396594173019507E-2</v>
      </c>
      <c r="E83" s="162">
        <f>E79-E81-E82-E80</f>
        <v>31539834.666666664</v>
      </c>
      <c r="F83" s="161">
        <f>E83/E74</f>
        <v>8.4396594173019507E-2</v>
      </c>
      <c r="H83" s="162">
        <f>H79-H81-H82-H80</f>
        <v>31539834.666666664</v>
      </c>
      <c r="I83" s="161">
        <f>H83/$H$74</f>
        <v>8.4396594173019507E-2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23654876</v>
      </c>
      <c r="D85" s="253">
        <f>C85/$C$74</f>
        <v>6.3297445629764637E-2</v>
      </c>
      <c r="E85" s="259">
        <f>E83*(1-F84)</f>
        <v>23654876</v>
      </c>
      <c r="F85" s="253">
        <f>E85/E74</f>
        <v>6.3297445629764637E-2</v>
      </c>
      <c r="G85" s="255"/>
      <c r="H85" s="259">
        <f>H83*(1-I84)</f>
        <v>23654876</v>
      </c>
      <c r="I85" s="253">
        <f>H85/$H$74</f>
        <v>6.3297445629764637E-2</v>
      </c>
      <c r="K85" s="24"/>
    </row>
    <row r="86" spans="1:11" ht="15" customHeight="1" x14ac:dyDescent="0.4">
      <c r="B86" s="86" t="s">
        <v>151</v>
      </c>
      <c r="C86" s="164">
        <f>C85*Data!C4/Common_Shares</f>
        <v>3.0898492847777734</v>
      </c>
      <c r="D86" s="204"/>
      <c r="E86" s="165">
        <f>E85*Data!C4/Common_Shares</f>
        <v>3.0898492847777734</v>
      </c>
      <c r="F86" s="204"/>
      <c r="H86" s="165">
        <f>H85*Data!C4/Common_Shares</f>
        <v>3.0898492847777734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4.3856508181824176E-2</v>
      </c>
      <c r="D87" s="204"/>
      <c r="E87" s="257">
        <f>E86*Exchange_Rate/Dashboard!G3</f>
        <v>4.3856508181824176E-2</v>
      </c>
      <c r="F87" s="204"/>
      <c r="H87" s="257">
        <f>H86*Exchange_Rate/Dashboard!G3</f>
        <v>4.3856508181824176E-2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61.697849231033139</v>
      </c>
      <c r="H93" s="86" t="s">
        <v>194</v>
      </c>
      <c r="I93" s="142">
        <f>FV(H87,D93,0,-(H86/(C93-D94)))*Exchange_Rate</f>
        <v>61.697849231033139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234835745.02453348</v>
      </c>
      <c r="D97" s="208"/>
      <c r="E97" s="121">
        <f>PV(C94,D93,0,-F93)</f>
        <v>30.674735255611161</v>
      </c>
      <c r="F97" s="208"/>
      <c r="H97" s="121">
        <f>PV(C94,D93,0,-I93)</f>
        <v>30.674735255611161</v>
      </c>
      <c r="I97" s="121">
        <f>PV(C93,D93,0,-I93)</f>
        <v>40.796328263723979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234835745.02453348</v>
      </c>
      <c r="D100" s="108">
        <f>MIN(F100*(1-C94),E100)</f>
        <v>26.073524967269485</v>
      </c>
      <c r="E100" s="108">
        <f>MAX(E97+H98+E99,0)</f>
        <v>30.674735255611161</v>
      </c>
      <c r="F100" s="108">
        <f>(E100+H100)/2</f>
        <v>30.674735255611161</v>
      </c>
      <c r="H100" s="108">
        <f>MAX(C100*Data!$C$4/Common_Shares,0)</f>
        <v>30.674735255611161</v>
      </c>
      <c r="I100" s="108">
        <f>MAX(I97+H98+H99,0)</f>
        <v>40.796328263723979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117417872.51226674</v>
      </c>
      <c r="D106" s="108">
        <f>(D100+D103)/2</f>
        <v>13.036762483634742</v>
      </c>
      <c r="E106" s="121">
        <f>(E100+E103)/2</f>
        <v>15.33736762780558</v>
      </c>
      <c r="F106" s="108">
        <f>(F100+F103)/2</f>
        <v>15.33736762780558</v>
      </c>
      <c r="H106" s="121">
        <f>(H100+H103)/2</f>
        <v>15.33736762780558</v>
      </c>
      <c r="I106" s="121">
        <f>(I100+I103)/2</f>
        <v>20.398164131861989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