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0E038AE-845B-4EC3-8FCE-D19B8434C4B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<sst xmlns="http://schemas.openxmlformats.org/spreadsheetml/2006/main" count="392" uniqueCount="271">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</sst>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8.5460121147967111E-2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74.599999999999994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1358341.7329611999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17.855332655530553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6.3573992561292605E-2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49.368996661630995</v>
      </c>
      <c r="D29" s="129">
        <f>G29*(1+G20)</f>
        <v>93.470628155547857</v>
      </c>
      <c r="E29" s="87"/>
      <c r="F29" s="131">
        <f>IF(Fin_Analysis!C108="Profit",Fin_Analysis!F100,IF(Fin_Analysis!C108="Dividend",Fin_Analysis!F103,Fin_Analysis!F106))</f>
        <v>58.081172543095292</v>
      </c>
      <c r="G29" s="274">
        <f>IF(Fin_Analysis!C108="Profit",Fin_Analysis!I100,IF(Fin_Analysis!C108="Dividend",Fin_Analysis!I103,Fin_Analysis!I106))</f>
        <v>81.278807091780749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5.0874830030000551</v>
      </c>
      <c r="D56" s="153">
        <f t="shared" si="46"/>
        <v>3.1778092554110788</v>
      </c>
      <c r="E56" s="153">
        <f t="shared" si="46"/>
        <v>4.3138244989796455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5.6005677367778242E-2</v>
      </c>
      <c r="D87" s="209"/>
      <c r="E87" s="262">
        <f>E86*Exchange_Rate/Dashboard!G3</f>
        <v>5.6005677367778291E-2</v>
      </c>
      <c r="F87" s="209"/>
      <c r="H87" s="262">
        <f>H86*Exchange_Rate/Dashboard!G3</f>
        <v>5.6005677367778291E-2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8.5460121147967111E-2</v>
      </c>
      <c r="D89" s="209"/>
      <c r="E89" s="261">
        <f>E88*Exchange_Rate/Dashboard!G3</f>
        <v>6.3573992561292605E-2</v>
      </c>
      <c r="F89" s="209"/>
      <c r="H89" s="261">
        <f>H88*Exchange_Rate/Dashboard!G3</f>
        <v>6.3573992561292605E-2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99.304713957251593</v>
      </c>
      <c r="H93" s="87" t="s">
        <v>209</v>
      </c>
      <c r="I93" s="144">
        <f>FV(H87,D93,0,-(H86/(C93-D94)))*Exchange_Rate</f>
        <v>99.304713957251593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116.82198385298233</v>
      </c>
      <c r="H94" s="87" t="s">
        <v>210</v>
      </c>
      <c r="I94" s="144">
        <f>FV(H89,D93,0,-(H88/(C93-D94)))*Exchange_Rate</f>
        <v>116.82198385298233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898981.7585812296</v>
      </c>
      <c r="D97" s="213"/>
      <c r="E97" s="123">
        <f>PV(C94,D93,0,-F93)</f>
        <v>49.371993484996871</v>
      </c>
      <c r="F97" s="213"/>
      <c r="H97" s="123">
        <f>PV(C94,D93,0,-I93)</f>
        <v>49.371993484996871</v>
      </c>
      <c r="I97" s="123">
        <f>PV(C93,D93,0,-I93)</f>
        <v>69.091179783366314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898981.7585812296</v>
      </c>
      <c r="D100" s="109">
        <f>MIN(F100*(1-C94),E100)</f>
        <v>41.966194462247337</v>
      </c>
      <c r="E100" s="109">
        <f>MAX(E97+H98+E99,0)</f>
        <v>49.371993484996871</v>
      </c>
      <c r="F100" s="109">
        <f>(E100+H100)/2</f>
        <v>49.371993484996871</v>
      </c>
      <c r="H100" s="109">
        <f>MAX(C100*Data!$C$4/Common_Shares,0)</f>
        <v>49.371993484996871</v>
      </c>
      <c r="I100" s="109">
        <f>MAX(I97+H98+H99,0)</f>
        <v>69.091179783366314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1057561.4016703288</v>
      </c>
      <c r="D103" s="109">
        <f>MIN(F103*(1-C94),E103)</f>
        <v>49.368996661630995</v>
      </c>
      <c r="E103" s="123">
        <f>PV(C94,D93,0,-F94)</f>
        <v>58.081172543095292</v>
      </c>
      <c r="F103" s="109">
        <f>(E103+H103)/2</f>
        <v>58.081172543095292</v>
      </c>
      <c r="H103" s="123">
        <f>PV(C94,D93,0,-I94)</f>
        <v>58.081172543095292</v>
      </c>
      <c r="I103" s="109">
        <f>PV(C93,D93,0,-I94)</f>
        <v>81.278807091780749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978271.58012577915</v>
      </c>
      <c r="D106" s="109">
        <f>(D100+D103)/2</f>
        <v>45.667595561939166</v>
      </c>
      <c r="E106" s="123">
        <f>(E100+E103)/2</f>
        <v>53.726583014046085</v>
      </c>
      <c r="F106" s="109">
        <f>(F100+F103)/2</f>
        <v>53.726583014046085</v>
      </c>
      <c r="H106" s="123">
        <f>(H100+H103)/2</f>
        <v>53.726583014046085</v>
      </c>
      <c r="I106" s="123">
        <f>(I100+I103)/2</f>
        <v>75.184993437573524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