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CEBA99-F453-4C92-9E20-D56A3A8435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4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<sst xmlns="http://schemas.openxmlformats.org/spreadsheetml/2006/main" count="391" uniqueCount="272">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</sst>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7.2955974842767293E-2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7.95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64966.445491200007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0.39062053856033091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34.450852161009088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7.2955974842767293E-2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7.8148748676073909</v>
      </c>
      <c r="D29" s="129">
        <f>G29*(1+G20)</f>
        <v>13.368908639701234</v>
      </c>
      <c r="E29" s="87"/>
      <c r="F29" s="131">
        <f>IF(Fin_Analysis!C108="Profit",Fin_Analysis!F100,IF(Fin_Analysis!C108="Dividend",Fin_Analysis!F103,Fin_Analysis!F106))</f>
        <v>9.1939704324792828</v>
      </c>
      <c r="G29" s="274">
        <f>IF(Fin_Analysis!C108="Profit",Fin_Analysis!I100,IF(Fin_Analysis!C108="Dividend",Fin_Analysis!I103,Fin_Analysis!I106))</f>
        <v>11.625137947566291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5.9675195342423777E-2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-0.2920410783055199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7.7784678170607288E-2</v>
      </c>
      <c r="D54" s="156">
        <f t="shared" ref="D54:M54" si="44">IF(D36="","",(D27-D36)/D27)</f>
        <v>9.0171250069727232E-2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1.4325259515570934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7.5684380032206122E-2</v>
      </c>
      <c r="D56" s="153">
        <f t="shared" si="46"/>
        <v>6.4256757610072962E-2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9.0093374264517774</v>
      </c>
      <c r="D57" s="158">
        <f t="shared" si="47"/>
        <v>6.2044578976334614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1.519846118306944E-2</v>
      </c>
      <c r="D87" s="209"/>
      <c r="E87" s="262">
        <f>E86*Exchange_Rate/Dashboard!G3</f>
        <v>2.4189048486774046E-2</v>
      </c>
      <c r="F87" s="209"/>
      <c r="H87" s="262">
        <f>H86*Exchange_Rate/Dashboard!G3</f>
        <v>2.9026858184128857E-2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7.2955974842767293E-2</v>
      </c>
      <c r="D89" s="209"/>
      <c r="E89" s="261">
        <f>E88*Exchange_Rate/Dashboard!G3</f>
        <v>7.2955974842767293E-2</v>
      </c>
      <c r="F89" s="209"/>
      <c r="H89" s="261">
        <f>H88*Exchange_Rate/Dashboard!G3</f>
        <v>7.2955974842767293E-2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3.9224215810316259</v>
      </c>
      <c r="H93" s="87" t="s">
        <v>210</v>
      </c>
      <c r="I93" s="144">
        <f>FV(H87,D93,0,-(H86/(C93-D94)))*Exchange_Rate</f>
        <v>4.8191276332235224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14.928123652485224</v>
      </c>
      <c r="H94" s="87" t="s">
        <v>211</v>
      </c>
      <c r="I94" s="144">
        <f>FV(H89,D93,0,-(H88/(C93-D94)))*Exchange_Rate</f>
        <v>14.928123652485224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19579.482281767756</v>
      </c>
      <c r="D97" s="213"/>
      <c r="E97" s="123">
        <f>PV(C94,D93,0,-F93)</f>
        <v>1.9501367561208605</v>
      </c>
      <c r="F97" s="213"/>
      <c r="H97" s="123">
        <f>PV(C94,D93,0,-I93)</f>
        <v>2.3959581436718453</v>
      </c>
      <c r="I97" s="123">
        <f>PV(C93,D93,0,-I93)</f>
        <v>3.3529044134739299</v>
      </c>
      <c r="K97" s="24"/>
    </row>
    <row r="98" spans="2:11" ht="15" customHeight="1" x14ac:dyDescent="0.4">
      <c r="B98" s="28" t="s">
        <v>145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4"/>
      <c r="E99" s="145">
        <f>IF(H99&gt;0,H99*(1-C94),H99*(1+C94))</f>
        <v>8.1391816229444913</v>
      </c>
      <c r="F99" s="214"/>
      <c r="H99" s="145">
        <f>C99*Data!$C$4/Common_Shares</f>
        <v>9.5755077916994011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97303.382281767757</v>
      </c>
      <c r="D100" s="109">
        <f>MIN(F100*(1-C94),E100)</f>
        <v>9.3211213207937629</v>
      </c>
      <c r="E100" s="109">
        <f>MAX(E97+H98+E99,0)</f>
        <v>10.024951305133834</v>
      </c>
      <c r="F100" s="109">
        <f>(E100+H100)/2</f>
        <v>10.96602508328678</v>
      </c>
      <c r="H100" s="109">
        <f>MAX(C100*Data!$C$4/Common_Shares,0)</f>
        <v>11.907098861439728</v>
      </c>
      <c r="I100" s="109">
        <f>MAX(I97+H98+H99,0)</f>
        <v>12.864045131241813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60651.004662925428</v>
      </c>
      <c r="D103" s="109">
        <f>MIN(F103*(1-C94),E103)</f>
        <v>6.308628414421019</v>
      </c>
      <c r="E103" s="123">
        <f>PV(C94,D93,0,-F94)</f>
        <v>7.4219157816717871</v>
      </c>
      <c r="F103" s="109">
        <f>(E103+H103)/2</f>
        <v>7.4219157816717871</v>
      </c>
      <c r="H103" s="123">
        <f>PV(C94,D93,0,-I94)</f>
        <v>7.4219157816717871</v>
      </c>
      <c r="I103" s="109">
        <f>PV(C93,D93,0,-I94)</f>
        <v>10.38623076389077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71286.851546362814</v>
      </c>
      <c r="D106" s="109">
        <f>(D100+D103)/2</f>
        <v>7.8148748676073909</v>
      </c>
      <c r="E106" s="123">
        <f>(E100+E103)/2</f>
        <v>8.7234335434028107</v>
      </c>
      <c r="F106" s="109">
        <f>(F100+F103)/2</f>
        <v>9.1939704324792828</v>
      </c>
      <c r="H106" s="123">
        <f>(H100+H103)/2</f>
        <v>9.6645073215557566</v>
      </c>
      <c r="I106" s="123">
        <f>(I100+I103)/2</f>
        <v>11.625137947566291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