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52EE59-72CD-4E1C-9ECB-6BC2E4AA474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M52" i="2"/>
  <c r="E95" i="4" l="1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<sst xmlns="http://schemas.openxmlformats.org/spreadsheetml/2006/main" count="391" uniqueCount="270">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</sst>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5634436360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5.6495058227131384E-2</v>
      </c>
      <c r="D45" s="152">
        <f>IF(D44="","",D44*Exchange_Rate/Dashboard!$G$3)</f>
        <v>4.7712384677721958E-2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207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0322.HK</v>
      </c>
      <c r="D3" s="278"/>
      <c r="E3" s="87"/>
      <c r="F3" s="3" t="s">
        <v>1</v>
      </c>
      <c r="G3" s="132">
        <v>10.48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康师傅控股</v>
      </c>
      <c r="D4" s="280"/>
      <c r="E4" s="87"/>
      <c r="F4" s="3" t="s">
        <v>2</v>
      </c>
      <c r="G4" s="283">
        <f>Inputs!C10</f>
        <v>5634436360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59048.893052800006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0.69575137181535374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6.4552900576145354E-3</v>
      </c>
      <c r="F24" s="140" t="s">
        <v>260</v>
      </c>
      <c r="G24" s="268">
        <f>G3/(Fin_Analysis!H86*G7)</f>
        <v>25.222511143622409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0.71247361784670915</v>
      </c>
    </row>
    <row r="26" spans="1:8" ht="15.75" customHeight="1" x14ac:dyDescent="0.4">
      <c r="B26" s="138" t="s">
        <v>173</v>
      </c>
      <c r="C26" s="171">
        <f>Fin_Analysis!I83</f>
        <v>3.6267609406633192E-2</v>
      </c>
      <c r="F26" s="141" t="s">
        <v>193</v>
      </c>
      <c r="G26" s="178">
        <f>Fin_Analysis!H88*Exchange_Rate/G3</f>
        <v>2.8247529113565692E-2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3.5251458449939452</v>
      </c>
      <c r="D29" s="129">
        <f>G29*(1+G20)</f>
        <v>6.5136039735110609</v>
      </c>
      <c r="E29" s="87"/>
      <c r="F29" s="131">
        <f>IF(Fin_Analysis!C108="Profit",Fin_Analysis!F100,IF(Fin_Analysis!C108="Dividend",Fin_Analysis!F103,Fin_Analysis!F106))</f>
        <v>4.1472304058752298</v>
      </c>
      <c r="G29" s="274">
        <f>IF(Fin_Analysis!C108="Profit",Fin_Analysis!I100,IF(Fin_Analysis!C108="Dividend",Fin_Analysis!I103,Fin_Analysis!I106))</f>
        <v>5.66400345522701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0.17799050346102741</v>
      </c>
      <c r="D56" s="153">
        <f t="shared" si="46"/>
        <v>0.16795872476877891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95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232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160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3.9647122933390129E-2</v>
      </c>
      <c r="D87" s="209"/>
      <c r="E87" s="262">
        <f>E86*Exchange_Rate/Dashboard!G3</f>
        <v>3.9647122933390129E-2</v>
      </c>
      <c r="F87" s="209"/>
      <c r="H87" s="262">
        <f>H86*Exchange_Rate/Dashboard!G3</f>
        <v>3.9647122933390129E-2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221</v>
      </c>
      <c r="C89" s="261">
        <f>C88*Exchange_Rate/Dashboard!G3</f>
        <v>5.6495058227131384E-2</v>
      </c>
      <c r="D89" s="209"/>
      <c r="E89" s="261">
        <f>E88*Exchange_Rate/Dashboard!G3</f>
        <v>2.8247529113565692E-2</v>
      </c>
      <c r="F89" s="209"/>
      <c r="H89" s="261">
        <f>H88*Exchange_Rate/Dashboard!G3</f>
        <v>2.8247529113565692E-2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8.3415616850756837</v>
      </c>
      <c r="H93" s="87" t="s">
        <v>209</v>
      </c>
      <c r="I93" s="144">
        <f>FV(H87,D93,0,-(H86/(C93-D94)))*Exchange_Rate</f>
        <v>8.3415616850756837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5.6243811723613542</v>
      </c>
      <c r="H94" s="87" t="s">
        <v>210</v>
      </c>
      <c r="I94" s="144">
        <f>FV(H89,D93,0,-(H88/(C93-D94)))*Exchange_Rate</f>
        <v>5.6243811723613542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23367305.792160954</v>
      </c>
      <c r="D97" s="213"/>
      <c r="E97" s="123">
        <f>PV(C94,D93,0,-F93)</f>
        <v>4.1472304058752298</v>
      </c>
      <c r="F97" s="213"/>
      <c r="H97" s="123">
        <f>PV(C94,D93,0,-I93)</f>
        <v>4.1472304058752298</v>
      </c>
      <c r="I97" s="123">
        <f>PV(C93,D93,0,-I93)</f>
        <v>5.66400345522701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23367305.792160954</v>
      </c>
      <c r="D100" s="109">
        <f>MIN(F100*(1-C94),E100)</f>
        <v>3.5251458449939452</v>
      </c>
      <c r="E100" s="109">
        <f>MAX(E97+H98+E99,0)</f>
        <v>4.1472304058752298</v>
      </c>
      <c r="F100" s="109">
        <f>(E100+H100)/2</f>
        <v>4.1472304058752298</v>
      </c>
      <c r="H100" s="109">
        <f>MAX(C100*Data!$C$4/Common_Shares,0)</f>
        <v>4.1472304058752298</v>
      </c>
      <c r="I100" s="109">
        <f>MAX(I97+H98+H99,0)</f>
        <v>5.66400345522701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15755639.016778193</v>
      </c>
      <c r="D103" s="109">
        <f>MIN(F103*(1-C94),E103)</f>
        <v>2.3768647489456183</v>
      </c>
      <c r="E103" s="123">
        <f>PV(C94,D93,0,-F94)</f>
        <v>2.7963114693477862</v>
      </c>
      <c r="F103" s="109">
        <f>(E103+H103)/2</f>
        <v>2.7963114693477862</v>
      </c>
      <c r="H103" s="123">
        <f>PV(C94,D93,0,-I94)</f>
        <v>2.7963114693477862</v>
      </c>
      <c r="I103" s="109">
        <f>PV(C93,D93,0,-I94)</f>
        <v>3.819010827524608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19561472.404469572</v>
      </c>
      <c r="D106" s="109">
        <f>(D100+D103)/2</f>
        <v>2.9510052969697815</v>
      </c>
      <c r="E106" s="123">
        <f>(E100+E103)/2</f>
        <v>3.4717709376115078</v>
      </c>
      <c r="F106" s="109">
        <f>(F100+F103)/2</f>
        <v>3.4717709376115078</v>
      </c>
      <c r="H106" s="123">
        <f>(H100+H103)/2</f>
        <v>3.4717709376115078</v>
      </c>
      <c r="I106" s="123">
        <f>(I100+I103)/2</f>
        <v>4.7415071413758092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