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CA9688A-CD39-4586-A28A-FA58FF25DE5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D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<sst xmlns="http://schemas.openxmlformats.org/spreadsheetml/2006/main" count="391" uniqueCount="272">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</sst>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2.6705873842369752E-2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6.34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5018.5867933599993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1.061651481829069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-12.735708858129204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2.6705873842369752E-2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-14.813743266325055</v>
      </c>
      <c r="D52" s="153">
        <f t="shared" ref="D52:M52" si="43">IF(E6="","",D16/(D6-E6))</f>
        <v>6.4957053603081072E-2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0.59135389531206572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-0.77207647428568138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-5.1373316159101103E-2</v>
      </c>
      <c r="D56" s="153">
        <f t="shared" si="46"/>
        <v>-1.1169453834400038E-2</v>
      </c>
      <c r="E56" s="153">
        <f t="shared" si="46"/>
        <v>-1.4575672697826926E-3</v>
      </c>
      <c r="F56" s="153">
        <f t="shared" si="46"/>
        <v>-1.4739383223963821E-2</v>
      </c>
      <c r="G56" s="153">
        <f t="shared" si="46"/>
        <v>3.0150190540237615E-2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1.4900249344048726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-169581.53863551203</v>
      </c>
      <c r="E6" s="56">
        <f>1-D6/D3</f>
        <v>1.0383944697421612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1.061651481829069</v>
      </c>
      <c r="E53" s="88">
        <f>IF(C53=0,0,MAX(C53,C53*Dashboard!G23))</f>
        <v>63054.666460273897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-7.8519382873745575E-2</v>
      </c>
      <c r="D87" s="209"/>
      <c r="E87" s="262">
        <f>E86*Exchange_Rate/Dashboard!G3</f>
        <v>-7.8519382873745575E-2</v>
      </c>
      <c r="F87" s="209"/>
      <c r="H87" s="262">
        <f>H86*Exchange_Rate/Dashboard!G3</f>
        <v>-7.8519382873745575E-2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2.6705873842369752E-2</v>
      </c>
      <c r="D89" s="209"/>
      <c r="E89" s="261">
        <f>E88*Exchange_Rate/Dashboard!G3</f>
        <v>2.6705873842369752E-2</v>
      </c>
      <c r="F89" s="209"/>
      <c r="H89" s="261">
        <f>H88*Exchange_Rate/Dashboard!G3</f>
        <v>2.6705873842369752E-2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-5.466908224595735</v>
      </c>
      <c r="H93" s="87" t="s">
        <v>209</v>
      </c>
      <c r="I93" s="144">
        <f>FV(H87,D93,0,-(H86/(C93-D94)))*Exchange_Rate</f>
        <v>-5.466908224595735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3.1927940803811112</v>
      </c>
      <c r="H94" s="87" t="s">
        <v>210</v>
      </c>
      <c r="I94" s="144">
        <f>FV(H89,D93,0,-(H88/(C93-D94)))*Exchange_Rate</f>
        <v>3.1927940803811112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-2151516.906110764</v>
      </c>
      <c r="D97" s="213"/>
      <c r="E97" s="123">
        <f>PV(C94,D93,0,-F93)</f>
        <v>-2.7180195832798777</v>
      </c>
      <c r="F97" s="213"/>
      <c r="H97" s="123">
        <f>PV(C94,D93,0,-I93)</f>
        <v>-2.7180195832798777</v>
      </c>
      <c r="I97" s="123">
        <f>PV(C93,D93,0,-I93)</f>
        <v>-3.7120851277668465</v>
      </c>
      <c r="K97" s="24"/>
    </row>
    <row r="98" spans="2:11" ht="15" customHeight="1" x14ac:dyDescent="0.4">
      <c r="B98" s="28" t="s">
        <v>144</v>
      </c>
      <c r="C98" s="91">
        <f>-E53*Exchange_Rate</f>
        <v>-67484.930435962902</v>
      </c>
      <c r="D98" s="213"/>
      <c r="E98" s="213"/>
      <c r="F98" s="213"/>
      <c r="H98" s="123">
        <f>C98*Data!$C$4/Common_Shares</f>
        <v>-8.5253972199921133E-2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-2219001.836546727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1256532.9724697003</v>
      </c>
      <c r="D103" s="109">
        <f>MIN(F103*(1-C94),E103)</f>
        <v>1.3492754967590486</v>
      </c>
      <c r="E103" s="123">
        <f>PV(C94,D93,0,-F94)</f>
        <v>1.5873829373635866</v>
      </c>
      <c r="F103" s="109">
        <f>(E103+H103)/2</f>
        <v>1.5873829373635866</v>
      </c>
      <c r="H103" s="123">
        <f>PV(C94,D93,0,-I94)</f>
        <v>1.5873829373635866</v>
      </c>
      <c r="I103" s="109">
        <f>PV(C93,D93,0,-I94)</f>
        <v>2.1679389766381472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628266.48623485013</v>
      </c>
      <c r="D106" s="109">
        <f>(D100+D103)/2</f>
        <v>0.67463774837952428</v>
      </c>
      <c r="E106" s="123">
        <f>(E100+E103)/2</f>
        <v>0.7936914686817933</v>
      </c>
      <c r="F106" s="109">
        <f>(F100+F103)/2</f>
        <v>0.7936914686817933</v>
      </c>
      <c r="H106" s="123">
        <f>(H100+H103)/2</f>
        <v>0.7936914686817933</v>
      </c>
      <c r="I106" s="123">
        <f>(I100+I103)/2</f>
        <v>1.0839694883190736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