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C7607A-FC98-4CA5-907A-74AC54D30D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<sst xmlns="http://schemas.openxmlformats.org/spreadsheetml/2006/main" count="391" uniqueCount="272">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</sst>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5.6428634355247059E-2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5.91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53587.457570639999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1.851430265266699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16.531789567824386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5.6428634355247059E-2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4.1455006633245421</v>
      </c>
      <c r="D29" s="129">
        <f>G29*(1+G20)</f>
        <v>7.3823634494777099</v>
      </c>
      <c r="E29" s="87"/>
      <c r="F29" s="131">
        <f>IF(Fin_Analysis!C108="Profit",Fin_Analysis!F100,IF(Fin_Analysis!C108="Dividend",Fin_Analysis!F103,Fin_Analysis!F106))</f>
        <v>4.8770596039112259</v>
      </c>
      <c r="G29" s="274">
        <f>IF(Fin_Analysis!C108="Profit",Fin_Analysis!I100,IF(Fin_Analysis!C108="Dividend",Fin_Analysis!I103,Fin_Analysis!I106))</f>
        <v>6.4194464778067051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0.18998161609687811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0.24054125361195433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2.9729097204175368</v>
      </c>
      <c r="D55" s="157">
        <f t="shared" si="45"/>
        <v>2.9732033660634771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1.3157207230966536E-2</v>
      </c>
      <c r="D56" s="153">
        <f t="shared" si="46"/>
        <v>6.9141487036622033E-3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3.3364014362803656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9409418.5811920874</v>
      </c>
      <c r="E6" s="56">
        <f>1-D6/D3</f>
        <v>0.65206624294546278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1.1106486389300252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1.851430265266699</v>
      </c>
      <c r="E53" s="88">
        <f>IF(C53=0,0,MAX(C53,C53*Dashboard!G23))</f>
        <v>2640943.0790054384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6.0489519050392911E-2</v>
      </c>
      <c r="D87" s="209"/>
      <c r="E87" s="262">
        <f>E86*Exchange_Rate/Dashboard!G3</f>
        <v>6.0489519050392911E-2</v>
      </c>
      <c r="F87" s="209"/>
      <c r="H87" s="262">
        <f>H86*Exchange_Rate/Dashboard!G3</f>
        <v>6.0489519050392911E-2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5.6428634355247059E-2</v>
      </c>
      <c r="D89" s="209"/>
      <c r="E89" s="261">
        <f>E88*Exchange_Rate/Dashboard!G3</f>
        <v>5.6428634355247059E-2</v>
      </c>
      <c r="F89" s="209"/>
      <c r="H89" s="261">
        <f>H88*Exchange_Rate/Dashboard!G3</f>
        <v>5.6428634355247059E-2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7.9258188338583802</v>
      </c>
      <c r="H93" s="87" t="s">
        <v>209</v>
      </c>
      <c r="I93" s="144">
        <f>FV(H87,D93,0,-(H86/(C93-D94)))*Exchange_Rate</f>
        <v>7.9258188338583802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7.2532470005226113</v>
      </c>
      <c r="H94" s="87" t="s">
        <v>210</v>
      </c>
      <c r="I94" s="144">
        <f>FV(H89,D93,0,-(H88/(C93-D94)))*Exchange_Rate</f>
        <v>7.2532470005226113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35729802.132371232</v>
      </c>
      <c r="D97" s="213"/>
      <c r="E97" s="123">
        <f>PV(C94,D93,0,-F93)</f>
        <v>3.9405327323834083</v>
      </c>
      <c r="F97" s="213"/>
      <c r="H97" s="123">
        <f>PV(C94,D93,0,-I93)</f>
        <v>3.9405327323834083</v>
      </c>
      <c r="I97" s="123">
        <f>PV(C93,D93,0,-I93)</f>
        <v>5.3817099189946074</v>
      </c>
      <c r="K97" s="24"/>
    </row>
    <row r="98" spans="2:11" ht="15" customHeight="1" x14ac:dyDescent="0.4">
      <c r="B98" s="28" t="s">
        <v>144</v>
      </c>
      <c r="C98" s="91">
        <f>-E53*Exchange_Rate</f>
        <v>-2826497.5453371941</v>
      </c>
      <c r="D98" s="213"/>
      <c r="E98" s="213"/>
      <c r="F98" s="213"/>
      <c r="H98" s="123">
        <f>C98*Data!$C$4/Common_Shares</f>
        <v>-0.31172593831163747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12235916.126529282</v>
      </c>
      <c r="D99" s="214"/>
      <c r="E99" s="145">
        <f>IF(H99&gt;0,H99*(1-C94),H99*(1+C94))</f>
        <v>1.1470431225551747</v>
      </c>
      <c r="F99" s="214"/>
      <c r="H99" s="145">
        <f>C99*Data!$C$4/Common_Shares</f>
        <v>1.349462497123735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45139220.713563323</v>
      </c>
      <c r="D100" s="109">
        <f>MIN(F100*(1-C94),E100)</f>
        <v>4.1455006633245421</v>
      </c>
      <c r="E100" s="109">
        <f>MAX(E97+H98+E99,0)</f>
        <v>4.7758499166269459</v>
      </c>
      <c r="F100" s="109">
        <f>(E100+H100)/2</f>
        <v>4.8770596039112259</v>
      </c>
      <c r="H100" s="109">
        <f>MAX(C100*Data!$C$4/Common_Shares,0)</f>
        <v>4.978269291195506</v>
      </c>
      <c r="I100" s="109">
        <f>MAX(I97+H98+H99,0)</f>
        <v>6.4194464778067051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32697830.41706587</v>
      </c>
      <c r="D103" s="109">
        <f>MIN(F103*(1-C94),E103)</f>
        <v>3.0652238144271537</v>
      </c>
      <c r="E103" s="123">
        <f>PV(C94,D93,0,-F94)</f>
        <v>3.6061456640319456</v>
      </c>
      <c r="F103" s="109">
        <f>(E103+H103)/2</f>
        <v>3.6061456640319456</v>
      </c>
      <c r="H103" s="123">
        <f>PV(C94,D93,0,-I94)</f>
        <v>3.6061456640319456</v>
      </c>
      <c r="I103" s="109">
        <f>PV(C93,D93,0,-I94)</f>
        <v>4.9250269462225136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38000831.855824903</v>
      </c>
      <c r="D106" s="109">
        <f>(D100+D103)/2</f>
        <v>3.6053622388758479</v>
      </c>
      <c r="E106" s="123">
        <f>(E100+E103)/2</f>
        <v>4.1909977903294457</v>
      </c>
      <c r="F106" s="109">
        <f>(F100+F103)/2</f>
        <v>4.2416026339715858</v>
      </c>
      <c r="H106" s="123">
        <f>(H100+H103)/2</f>
        <v>4.2922074776137258</v>
      </c>
      <c r="I106" s="123">
        <f>(I100+I103)/2</f>
        <v>5.6722367120146089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