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6A47250-E122-4568-A09B-327F4A764DB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E95" i="4" l="1"/>
  <c r="F95" i="4"/>
  <c r="F96" i="4"/>
  <c r="F94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<sst xmlns="http://schemas.openxmlformats.org/spreadsheetml/2006/main" count="391" uniqueCount="272">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</sst>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59085551061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0.10625885640990919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207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6818.HK</v>
      </c>
      <c r="D3" s="278"/>
      <c r="E3" s="87"/>
      <c r="F3" s="3" t="s">
        <v>1</v>
      </c>
      <c r="G3" s="132">
        <v>2.79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中国光大银行</v>
      </c>
      <c r="D4" s="280"/>
      <c r="E4" s="87"/>
      <c r="F4" s="3" t="s">
        <v>2</v>
      </c>
      <c r="G4" s="283">
        <f>Inputs!C10</f>
        <v>59085551061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164848.68746019001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0.19853855217217412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0.51643948647548221</v>
      </c>
      <c r="F24" s="140" t="s">
        <v>257</v>
      </c>
      <c r="G24" s="268">
        <f>G3/(Fin_Analysis!H86*G7)</f>
        <v>5.8988058299611295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0.47519160993470294</v>
      </c>
    </row>
    <row r="26" spans="1:8" ht="15.75" customHeight="1" x14ac:dyDescent="0.4">
      <c r="B26" s="138" t="s">
        <v>173</v>
      </c>
      <c r="C26" s="171">
        <f>Fin_Analysis!I83</f>
        <v>0.12544574278854531</v>
      </c>
      <c r="F26" s="141" t="s">
        <v>193</v>
      </c>
      <c r="G26" s="178">
        <f>Fin_Analysis!H88*Exchange_Rate/G3</f>
        <v>8.0557255762025021E-2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2.3127150966456842</v>
      </c>
      <c r="D29" s="129">
        <f>G29*(1+G20)</f>
        <v>4.273329645212514</v>
      </c>
      <c r="E29" s="87"/>
      <c r="F29" s="131">
        <f>IF(Fin_Analysis!C108="Profit",Fin_Analysis!F100,IF(Fin_Analysis!C108="Dividend",Fin_Analysis!F103,Fin_Analysis!F106))</f>
        <v>2.7208412901713932</v>
      </c>
      <c r="G29" s="274">
        <f>IF(Fin_Analysis!C108="Profit",Fin_Analysis!I100,IF(Fin_Analysis!C108="Dividend",Fin_Analysis!I103,Fin_Analysis!I106))</f>
        <v>3.7159388219239253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0.19853855217217412</v>
      </c>
      <c r="D42" s="156">
        <f t="shared" si="34"/>
        <v>0.19873169581334335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0.15821181625248168</v>
      </c>
      <c r="D43" s="153">
        <f t="shared" si="35"/>
        <v>0.16683616693565623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0.51643948647548221</v>
      </c>
      <c r="D45" s="153">
        <f t="shared" si="37"/>
        <v>0.47037798559984673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1.3644023113167324E-3</v>
      </c>
      <c r="D46" s="153">
        <f t="shared" ref="D46:M46" si="38">IF(D6="","",MAX(D12,0)/D6)</f>
        <v>1.1447409470888943E-3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0.12544574278854531</v>
      </c>
      <c r="D48" s="153">
        <f t="shared" si="40"/>
        <v>0.16290941070406484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4.1168354939394511</v>
      </c>
      <c r="D56" s="153">
        <f t="shared" si="46"/>
        <v>2.8873591989987477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95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232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160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0.16952583774173655</v>
      </c>
      <c r="D87" s="209"/>
      <c r="E87" s="262">
        <f>E86*Exchange_Rate/Dashboard!G3</f>
        <v>0.16952583774173655</v>
      </c>
      <c r="F87" s="209"/>
      <c r="H87" s="262">
        <f>H86*Exchange_Rate/Dashboard!G3</f>
        <v>0.16952583774173655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221</v>
      </c>
      <c r="C89" s="261">
        <f>C88*Exchange_Rate/Dashboard!G3</f>
        <v>0.10625885640990919</v>
      </c>
      <c r="D89" s="209"/>
      <c r="E89" s="261">
        <f>E88*Exchange_Rate/Dashboard!G3</f>
        <v>8.0557255762025021E-2</v>
      </c>
      <c r="F89" s="209"/>
      <c r="H89" s="261">
        <f>H88*Exchange_Rate/Dashboard!G3</f>
        <v>8.0557255762025021E-2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17.105423551078907</v>
      </c>
      <c r="H93" s="87" t="s">
        <v>209</v>
      </c>
      <c r="I93" s="144">
        <f>FV(H87,D93,0,-(H86/(C93-D94)))*Exchange_Rate</f>
        <v>17.105423551078907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5.472583685033003</v>
      </c>
      <c r="H94" s="87" t="s">
        <v>210</v>
      </c>
      <c r="I94" s="144">
        <f>FV(H89,D93,0,-(H88/(C93-D94)))*Exchange_Rate</f>
        <v>5.472583685033003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502488.26162175887</v>
      </c>
      <c r="D97" s="213"/>
      <c r="E97" s="123">
        <f>PV(C94,D93,0,-F93)</f>
        <v>8.5044186370198922</v>
      </c>
      <c r="F97" s="213"/>
      <c r="H97" s="123">
        <f>PV(C94,D93,0,-I93)</f>
        <v>8.5044186370198922</v>
      </c>
      <c r="I97" s="123">
        <f>PV(C93,D93,0,-I93)</f>
        <v>11.614752938862113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502488.26162175887</v>
      </c>
      <c r="D100" s="109">
        <f>MIN(F100*(1-C94),E100)</f>
        <v>7.2287558414669082</v>
      </c>
      <c r="E100" s="109">
        <f>MAX(E97+H98+E99,0)</f>
        <v>8.5044186370198922</v>
      </c>
      <c r="F100" s="109">
        <f>(E100+H100)/2</f>
        <v>8.5044186370198922</v>
      </c>
      <c r="H100" s="109">
        <f>MAX(C100*Data!$C$4/Common_Shares,0)</f>
        <v>8.5044186370198922</v>
      </c>
      <c r="I100" s="109">
        <f>MAX(I97+H98+H99,0)</f>
        <v>11.614752938862113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160762.40697929898</v>
      </c>
      <c r="D103" s="109">
        <f>MIN(F103*(1-C94),E103)</f>
        <v>2.3127150966456842</v>
      </c>
      <c r="E103" s="123">
        <f>PV(C94,D93,0,-F94)</f>
        <v>2.7208412901713932</v>
      </c>
      <c r="F103" s="109">
        <f>(E103+H103)/2</f>
        <v>2.7208412901713932</v>
      </c>
      <c r="H103" s="123">
        <f>PV(C94,D93,0,-I94)</f>
        <v>2.7208412901713932</v>
      </c>
      <c r="I103" s="109">
        <f>PV(C93,D93,0,-I94)</f>
        <v>3.7159388219239253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331625.33430052892</v>
      </c>
      <c r="D106" s="109">
        <f>(D100+D103)/2</f>
        <v>4.7707354690562962</v>
      </c>
      <c r="E106" s="123">
        <f>(E100+E103)/2</f>
        <v>5.6126299635956425</v>
      </c>
      <c r="F106" s="109">
        <f>(F100+F103)/2</f>
        <v>5.6126299635956425</v>
      </c>
      <c r="H106" s="123">
        <f>(H100+H103)/2</f>
        <v>5.6126299635956425</v>
      </c>
      <c r="I106" s="123">
        <f>(I100+I103)/2</f>
        <v>7.6653458803930192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