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80258D73-054E-4E1B-9AA3-399A01186B53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Macro" sheetId="2" r:id="rId1"/>
    <sheet name="Analysis" sheetId="4" r:id="rId2"/>
  </sheets>
  <calcPr calcId="191029" calcOnSave="0" concurrentManualCount="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6" i="2" s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<sst xmlns="http://schemas.openxmlformats.org/spreadsheetml/2006/main" count="100" uniqueCount="85">
  <si>
    <t>China</t>
  </si>
  <si>
    <t>US</t>
  </si>
  <si>
    <t>HK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</si>
  <si>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</si>
  <si>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</si>
  <si>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</si>
  <si>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</si>
  <si>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</si>
  <si>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</si>
  <si>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</si>
  <si>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</si>
  <si>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</si>
  <si>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</si>
  <si>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</si>
  <si>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</si>
  <si>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</si>
  <si>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</si>
  <si>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</si>
  <si>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</si>
  <si>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</si>
  <si>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</si>
  <si>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</si>
  <si>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</si>
  <si>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</si>
  <si>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</si>
  <si>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</si>
  <si>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</si>
  <si>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</si>
  <si>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</si>
  <si>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</si>
  <si>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</si>
  <si>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</si>
  <si>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</si>
  <si>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</si>
  <si>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</si>
  <si>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</si>
  <si>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</si>
  <si>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</si>
  <si>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</si>
  <si>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</si>
  <si>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</si>
  <si>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</si>
  <si>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</si>
  <si>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</si>
  <si>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</si>
  <si>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</si>
  <si>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</si>
  <si>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</si>
  <si>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</si>
  <si>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</si>
  <si>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</si>
  <si>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</si>
  <si>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</si>
  <si>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</si>
  <si>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</si>
  <si>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</si>
  <si>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</si>
  <si>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</si>
  <si>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</si>
  <si>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</si>
  <si>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</si>
  <si>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</si>
  <si>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</si>
  <si>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</si>
  <si>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</si>
  <si>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</si>
  <si>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</si>
  <si>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Nominal Risk-free rate  (use 10Y Treasury yield if available) =</t>
  </si>
  <si>
    <t>Market Yields:</t>
  </si>
  <si>
    <t>Others</t>
  </si>
  <si>
    <t>US BBB Bond yield</t>
  </si>
  <si>
    <t>BBB Bond yield</t>
  </si>
  <si>
    <t>Offshore BBB- Bond yield</t>
  </si>
  <si>
    <t>Required Return</t>
  </si>
  <si>
    <t>https://tradingeconomics.com/china/government-bond-yield</t>
  </si>
  <si>
    <t>https://iftp.chinamoney.com.cn/chinese/scsjzqxx/</t>
  </si>
  <si>
    <t>https://yield.chinabond.com.cn/cbweb-mn/yield_main?locale=en_US</t>
  </si>
  <si>
    <t>CN Riskfree</t>
  </si>
  <si>
    <t>CN Onshore BBB- Bond yield</t>
  </si>
  <si>
    <t>CN Offshore BBB- Bond yield</t>
  </si>
  <si>
    <t>https://fred.stlouisfed.org/series/DGS10</t>
  </si>
  <si>
    <t>https://fred.stlouisfed.org/series/BAMLC0A4CBBBEY</t>
  </si>
  <si>
    <t>US Riskfree</t>
  </si>
  <si>
    <t>CN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</si>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</sst>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等线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等线"/>
      <family val="2"/>
      <scheme val="minor"/>
    </font>
    <font>
      <sz val="11"/>
      <color theme="5" tint="-0.249977111117893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等线"/>
      <family val="2"/>
      <scheme val="minor"/>
    </font>
    <font>
      <b/>
      <u/>
      <sz val="11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10" fontId="4" fillId="5" borderId="2" xfId="0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8" fillId="0" borderId="0" xfId="0" applyFont="1"/>
    <xf numFmtId="0" fontId="2" fillId="4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4" fillId="5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2" fillId="2" borderId="3" xfId="0" applyFont="1" applyFill="1" applyBorder="1" applyAlignment="1">
      <alignment horizontal="center"/>
    </xf>
    <xf numFmtId="0" fontId="10" fillId="0" borderId="0" xfId="0" applyFont="1"/>
    <xf numFmtId="0" fontId="10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6" xfId="0" applyFont="1" applyBorder="1"/>
    <xf numFmtId="0" fontId="3" fillId="0" borderId="6" xfId="0" applyFont="1" applyBorder="1"/>
    <xf numFmtId="0" fontId="12" fillId="0" borderId="1" xfId="0" applyFont="1" applyBorder="1"/>
    <xf numFmtId="0" fontId="12" fillId="0" borderId="0" xfId="0" applyFont="1"/>
    <xf numFmtId="0" fontId="9" fillId="0" borderId="0" xfId="0" applyFont="1" applyAlignment="1">
      <alignment horizontal="left"/>
    </xf>
    <xf numFmtId="10" fontId="6" fillId="0" borderId="7" xfId="0" applyNumberFormat="1" applyFont="1" applyBorder="1" applyAlignment="1">
      <alignment horizontal="center"/>
    </xf>
    <xf numFmtId="0" fontId="0" fillId="0" borderId="8" xfId="0" applyBorder="1"/>
    <xf numFmtId="10" fontId="6" fillId="0" borderId="9" xfId="0" applyNumberFormat="1" applyFont="1" applyBorder="1" applyAlignment="1">
      <alignment horizontal="center"/>
    </xf>
    <xf numFmtId="0" fontId="0" fillId="0" borderId="0" xfId="0" quotePrefix="1"/>
    <xf numFmtId="10" fontId="0" fillId="0" borderId="10" xfId="0" applyNumberForma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14" fillId="0" borderId="0" xfId="1" applyAlignment="1"/>
    <xf numFmtId="10" fontId="14" fillId="0" borderId="0" xfId="1" applyNumberFormat="1" applyFill="1" applyBorder="1" applyAlignment="1"/>
    <xf numFmtId="0" fontId="15" fillId="0" borderId="0" xfId="0" applyFont="1"/>
    <xf numFmtId="0" fontId="17" fillId="4" borderId="0" xfId="0" applyFont="1" applyFill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10" fontId="2" fillId="2" borderId="11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12" xfId="0" applyBorder="1"/>
    <xf numFmtId="0" fontId="14" fillId="0" borderId="0" xfId="1"/>
    <xf numFmtId="10" fontId="2" fillId="6" borderId="13" xfId="0" applyNumberFormat="1" applyFont="1" applyFill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2" fillId="7" borderId="11" xfId="0" applyNumberFormat="1" applyFont="1" applyFill="1" applyBorder="1" applyAlignment="1">
      <alignment horizontal="center"/>
    </xf>
    <xf numFmtId="10" fontId="2" fillId="7" borderId="13" xfId="0" applyNumberFormat="1" applyFont="1" applyFill="1" applyBorder="1" applyAlignment="1">
      <alignment horizontal="center"/>
    </xf>
    <xf numFmtId="0" fontId="18" fillId="0" borderId="0" xfId="0" applyFont="1"/>
    <xf numFmtId="10" fontId="2" fillId="8" borderId="11" xfId="0" applyNumberFormat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DGS10" TargetMode="External"/><Relationship Id="rId3" Type="http://schemas.openxmlformats.org/officeDocument/2006/relationships/hyperlink" Target="https://fred.stlouisfed.org/series/CPALTT01CNM659N" TargetMode="External"/><Relationship Id="rId7" Type="http://schemas.openxmlformats.org/officeDocument/2006/relationships/hyperlink" Target="https://fred.stlouisfed.org/series/BAMLC0A4CBBBEY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government-bond-yield" TargetMode="External"/><Relationship Id="rId5" Type="http://schemas.openxmlformats.org/officeDocument/2006/relationships/hyperlink" Target="https://iftp.chinamoney.com.cn/chinese/scsjzqxx/" TargetMode="External"/><Relationship Id="rId4" Type="http://schemas.openxmlformats.org/officeDocument/2006/relationships/hyperlink" Target="https://yield.chinabond.com.cn/cbweb-mn/yield_main?locale=en_U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21"/>
  <sheetViews>
    <sheetView showGridLines="0" tabSelected="1" zoomScaleNormal="100" workbookViewId="0">
      <selection activeCell="D5" sqref="D5"/>
    </sheetView>
  </sheetViews>
  <sheetFormatPr defaultColWidth="8.796875" defaultRowHeight="13.9"/>
  <cols>
    <col min="1" max="1" width="2.46484375" customWidth="1"/>
    <col min="2" max="2" width="47.796875" customWidth="1"/>
    <col min="3" max="6" width="20.796875" customWidth="1"/>
  </cols>
  <sheetData>
    <row r="2" spans="1:6" ht="15">
      <c r="A2" s="4"/>
      <c r="B2" s="3" t="s">
        <v>68</v>
      </c>
      <c r="C2" s="1" t="s">
        <v>1</v>
      </c>
      <c r="D2" s="1" t="s">
        <v>83</v>
      </c>
      <c r="E2" s="1" t="s">
        <v>2</v>
      </c>
      <c r="F2" s="44" t="s">
        <v>69</v>
      </c>
    </row>
    <row r="3" spans="1:6">
      <c r="B3" t="s">
        <v>67</v>
      </c>
      <c r="C3" s="45">
        <v>4.2099999999999999E-2</v>
      </c>
      <c r="D3" s="46">
        <v>2.0799999999999999E-2</v>
      </c>
      <c r="E3" s="45">
        <v>2.7650000000000001E-2</v>
      </c>
      <c r="F3" s="46"/>
    </row>
    <row r="4" spans="1:6">
      <c r="B4" t="s">
        <v>71</v>
      </c>
      <c r="C4" s="45">
        <v>5.2900000000000003E-2</v>
      </c>
      <c r="D4" s="46">
        <v>6.5000000000000002E-2</v>
      </c>
      <c r="E4" s="52"/>
      <c r="F4" s="46"/>
    </row>
    <row r="5" spans="1:6" ht="14.25" thickBot="1">
      <c r="B5" s="48" t="s">
        <v>72</v>
      </c>
      <c r="C5" s="50"/>
      <c r="D5" s="51">
        <v>0.16</v>
      </c>
      <c r="E5" s="53"/>
      <c r="F5" s="51"/>
    </row>
    <row r="6" spans="1:6" ht="14.25" thickTop="1">
      <c r="B6" s="47" t="s">
        <v>73</v>
      </c>
      <c r="C6" s="55">
        <v>0.08</v>
      </c>
      <c r="D6" s="55">
        <f>(D4+D5)/2</f>
        <v>0.1125</v>
      </c>
      <c r="E6" s="55">
        <f>(C6+D6)/2</f>
        <v>9.6250000000000002E-2</v>
      </c>
      <c r="F6" s="55"/>
    </row>
    <row r="10" spans="1:6">
      <c r="B10" s="54" t="s">
        <v>84</v>
      </c>
    </row>
    <row r="11" spans="1:6">
      <c r="E11" s="43"/>
    </row>
    <row r="12" spans="1:6">
      <c r="B12" s="5" t="s">
        <v>82</v>
      </c>
      <c r="C12" s="49" t="s">
        <v>80</v>
      </c>
      <c r="E12" s="43"/>
    </row>
    <row r="13" spans="1:6">
      <c r="B13" s="5" t="s">
        <v>70</v>
      </c>
      <c r="C13" s="49" t="s">
        <v>81</v>
      </c>
    </row>
    <row r="15" spans="1:6">
      <c r="B15" s="5" t="s">
        <v>77</v>
      </c>
      <c r="C15" s="49" t="s">
        <v>74</v>
      </c>
    </row>
    <row r="16" spans="1:6">
      <c r="B16" s="5" t="s">
        <v>78</v>
      </c>
      <c r="C16" s="49" t="s">
        <v>75</v>
      </c>
    </row>
    <row r="17" spans="2:4">
      <c r="B17" s="5" t="s">
        <v>79</v>
      </c>
      <c r="C17" s="49" t="s">
        <v>76</v>
      </c>
    </row>
    <row r="19" spans="2:4">
      <c r="B19" s="18" t="s">
        <v>62</v>
      </c>
      <c r="C19" s="41" t="s">
        <v>61</v>
      </c>
      <c r="D19" s="40"/>
    </row>
    <row r="20" spans="2:4">
      <c r="B20" s="18" t="s">
        <v>63</v>
      </c>
      <c r="C20" s="42" t="s">
        <v>66</v>
      </c>
      <c r="D20" s="40"/>
    </row>
    <row r="21" spans="2:4">
      <c r="B21" s="18" t="s">
        <v>64</v>
      </c>
      <c r="C21" s="42" t="s">
        <v>65</v>
      </c>
      <c r="D21" s="40"/>
    </row>
  </sheetData>
  <phoneticPr fontId="16" type="noConversion"/>
  <hyperlinks>
    <hyperlink ref="C19" r:id="rId1" xr:uid="{05C6860A-F093-492E-A0AF-7D2134D3C356}"/>
    <hyperlink ref="C21" r:id="rId2" xr:uid="{286AD228-59EC-4FB0-A64C-3CB536B18819}"/>
    <hyperlink ref="C20" r:id="rId3" xr:uid="{44FDAB98-97BD-4C87-B095-E2260A9245A6}"/>
    <hyperlink ref="C17" r:id="rId4" xr:uid="{DB671679-E839-B64A-AD4E-6D8A323DAFC3}"/>
    <hyperlink ref="C16" r:id="rId5" xr:uid="{9CB8AD70-9E02-9A41-8E3A-990A0C1E81AE}"/>
    <hyperlink ref="C15" r:id="rId6" xr:uid="{45D5643F-FA1A-3C48-B2D9-4B6082295A37}"/>
    <hyperlink ref="C13" r:id="rId7" xr:uid="{35ACA25B-AF93-B04F-A9DD-9D3D634DC7A6}"/>
    <hyperlink ref="C12" r:id="rId8" xr:uid="{8FF27AF7-25A6-F443-A0E6-DAC1AFC8FB4A}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796875" defaultRowHeight="13.9"/>
  <cols>
    <col min="1" max="1" width="2.46484375" customWidth="1"/>
    <col min="2" max="2" width="62.46484375" customWidth="1"/>
    <col min="3" max="3" width="10.46484375" hidden="1" customWidth="1"/>
    <col min="4" max="4" width="32.6640625" customWidth="1"/>
    <col min="5" max="5" width="10.46484375" hidden="1" customWidth="1"/>
    <col min="6" max="6" width="32.6640625" customWidth="1"/>
  </cols>
  <sheetData>
    <row r="2" spans="1:6" ht="15">
      <c r="A2" s="4"/>
      <c r="B2" s="3" t="s">
        <v>60</v>
      </c>
      <c r="C2" s="2"/>
      <c r="D2" s="6" t="s">
        <v>1</v>
      </c>
      <c r="E2" s="2"/>
      <c r="F2" s="6" t="s">
        <v>0</v>
      </c>
    </row>
    <row r="3" spans="1:6">
      <c r="B3" t="s">
        <v>59</v>
      </c>
      <c r="D3" s="39" t="e">
        <f>Macro!C3-Macro!#REF!</f>
        <v>#REF!</v>
      </c>
      <c r="F3" s="39" t="e">
        <f>Macro!D3-Macro!#REF!</f>
        <v>#REF!</v>
      </c>
    </row>
    <row r="4" spans="1:6">
      <c r="B4" s="38" t="s">
        <v>58</v>
      </c>
      <c r="D4" s="37" t="e">
        <f>D37</f>
        <v>#REF!</v>
      </c>
      <c r="E4" s="36"/>
      <c r="F4" s="35" t="e">
        <f>F37</f>
        <v>#REF!</v>
      </c>
    </row>
    <row r="5" spans="1:6">
      <c r="B5" s="34" t="s">
        <v>57</v>
      </c>
      <c r="C5" s="33">
        <f>IF(C29=4,1.2, IF(C29=-4,1.1,1))</f>
        <v>1.1000000000000001</v>
      </c>
      <c r="D5" s="8" t="e">
        <f>SUM(D3:D4)</f>
        <v>#REF!</v>
      </c>
      <c r="E5" s="32">
        <f>IF(E29=4,1.2, IF(E29=-4,1.1,1))</f>
        <v>1</v>
      </c>
      <c r="F5" s="8" t="e">
        <f>SUM(F3:F4)</f>
        <v>#REF!</v>
      </c>
    </row>
    <row r="7" spans="1:6" ht="15">
      <c r="A7" s="4"/>
      <c r="B7" s="31" t="s">
        <v>56</v>
      </c>
      <c r="C7" s="30"/>
      <c r="D7" s="29" t="str">
        <f>D2</f>
        <v>US</v>
      </c>
      <c r="E7" s="29"/>
      <c r="F7" s="6" t="str">
        <f>F2</f>
        <v>China</v>
      </c>
    </row>
    <row r="8" spans="1:6">
      <c r="A8" s="5"/>
      <c r="B8" s="7" t="s">
        <v>55</v>
      </c>
      <c r="C8" s="23"/>
      <c r="D8" s="28"/>
      <c r="E8" s="23"/>
      <c r="F8" s="27"/>
    </row>
    <row r="9" spans="1:6">
      <c r="A9" s="5"/>
      <c r="B9" s="23" t="s">
        <v>54</v>
      </c>
      <c r="C9" s="20">
        <f>IF(LEFT(D9,1)="H",1,IF(LEFT(D9,1)="C",-1,0))</f>
        <v>-1</v>
      </c>
      <c r="D9" s="22" t="s">
        <v>53</v>
      </c>
      <c r="E9" s="20">
        <f>IF(LEFT(F9,1)="H",1,IF(LEFT(F9,1)="C",-1,0))</f>
        <v>-1</v>
      </c>
      <c r="F9" s="22" t="s">
        <v>53</v>
      </c>
    </row>
    <row r="10" spans="1:6">
      <c r="A10" s="5"/>
      <c r="B10" s="23" t="s">
        <v>52</v>
      </c>
      <c r="C10" s="20">
        <f>IF(LEFT(D10,1)="H",1,IF(LEFT(D10,1)="C",-1,0))</f>
        <v>-1</v>
      </c>
      <c r="D10" s="26" t="s">
        <v>51</v>
      </c>
      <c r="E10" s="20">
        <f>IF(LEFT(F10,1)="H",1,IF(LEFT(F10,1)="C",-1,0))</f>
        <v>1</v>
      </c>
      <c r="F10" s="26" t="s">
        <v>50</v>
      </c>
    </row>
    <row r="11" spans="1:6">
      <c r="A11" s="5"/>
      <c r="B11" s="23" t="s">
        <v>49</v>
      </c>
      <c r="C11" s="20">
        <f>IF(LEFT(D11,1)="H",1,IF(LEFT(D11,1)="C",-1,0))</f>
        <v>-1</v>
      </c>
      <c r="D11" s="25" t="s">
        <v>48</v>
      </c>
      <c r="E11" s="20">
        <f>IF(LEFT(F11,1)="H",1,IF(LEFT(F11,1)="C",-1,0))</f>
        <v>-1</v>
      </c>
      <c r="F11" s="25" t="s">
        <v>48</v>
      </c>
    </row>
    <row r="12" spans="1:6">
      <c r="A12" s="5"/>
      <c r="B12" s="5" t="s">
        <v>47</v>
      </c>
      <c r="C12" s="20">
        <f>IF(LEFT(D12,1)="H",1,IF(LEFT(D12,1)="C",-1,0))</f>
        <v>-1</v>
      </c>
      <c r="D12" s="14" t="s">
        <v>46</v>
      </c>
      <c r="E12" s="20">
        <f>IF(LEFT(F12,1)="H",1,IF(LEFT(F12,1)="C",-1,0))</f>
        <v>0</v>
      </c>
      <c r="F12" s="14" t="s">
        <v>16</v>
      </c>
    </row>
    <row r="13" spans="1:6">
      <c r="A13" s="5"/>
      <c r="B13" s="21" t="s">
        <v>45</v>
      </c>
      <c r="C13" s="20">
        <f>IF(LEFT(D13,1)="H",2,IF(LEFT(D13,1)="C",-1,0))</f>
        <v>-1</v>
      </c>
      <c r="D13" s="24" t="str">
        <f>IF(SUM(C9:C12)&gt;=3, "Hot", IF(SUM(C9:C12)&lt;=-3,"Cold", "Mixed"))</f>
        <v>Cold</v>
      </c>
      <c r="E13" s="20">
        <f>IF(LEFT(F13,1)="H",2,IF(LEFT(F13,1)="C",-1,0))</f>
        <v>0</v>
      </c>
      <c r="F13" s="24" t="str">
        <f>IF(SUM(E9:E12)&gt;=3, "Hot", IF(SUM(E9:E12)&lt;=-3,"Cold", "Mixed"))</f>
        <v>Mixed</v>
      </c>
    </row>
    <row r="14" spans="1:6">
      <c r="A14" s="5"/>
      <c r="B14" s="23" t="s">
        <v>44</v>
      </c>
      <c r="C14" s="20">
        <f>IF(LEFT(D14,1)="H",1,IF(LEFT(D14,1)="C",-1,0))</f>
        <v>-1</v>
      </c>
      <c r="D14" s="22" t="s">
        <v>43</v>
      </c>
      <c r="E14" s="20">
        <f>IF(LEFT(F14,1)="H",1,IF(LEFT(F14,1)="C",-1,0))</f>
        <v>-1</v>
      </c>
      <c r="F14" s="22" t="s">
        <v>43</v>
      </c>
    </row>
    <row r="15" spans="1:6">
      <c r="A15" s="5"/>
      <c r="B15" s="23" t="s">
        <v>42</v>
      </c>
      <c r="C15" s="20">
        <f>IF(LEFT(D15,1)="H",1,IF(LEFT(D15,1)="C",-1,0))</f>
        <v>-1</v>
      </c>
      <c r="D15" s="22" t="s">
        <v>41</v>
      </c>
      <c r="E15" s="20">
        <f>IF(LEFT(F15,1)="H",1,IF(LEFT(F15,1)="C",-1,0))</f>
        <v>-1</v>
      </c>
      <c r="F15" s="22" t="s">
        <v>41</v>
      </c>
    </row>
    <row r="16" spans="1:6">
      <c r="A16" s="5"/>
      <c r="B16" s="23" t="s">
        <v>40</v>
      </c>
      <c r="C16" s="20">
        <f>IF(LEFT(D16,1)="H",1,IF(LEFT(D16,1)="C",-1,0))</f>
        <v>-1</v>
      </c>
      <c r="D16" s="14" t="s">
        <v>39</v>
      </c>
      <c r="E16" s="20">
        <f>IF(LEFT(F16,1)="H",1,IF(LEFT(F16,1)="C",-1,0))</f>
        <v>0</v>
      </c>
      <c r="F16" s="14" t="s">
        <v>16</v>
      </c>
    </row>
    <row r="17" spans="1:6">
      <c r="A17" s="5"/>
      <c r="B17" s="23" t="s">
        <v>38</v>
      </c>
      <c r="C17" s="20">
        <f>IF(LEFT(D17,1)="H",1,IF(LEFT(D17,1)="C",-1,0))</f>
        <v>-1</v>
      </c>
      <c r="D17" s="14" t="s">
        <v>37</v>
      </c>
      <c r="E17" s="20">
        <f>IF(LEFT(F17,1)="H",1,IF(LEFT(F17,1)="C",-1,0))</f>
        <v>-1</v>
      </c>
      <c r="F17" s="14" t="s">
        <v>37</v>
      </c>
    </row>
    <row r="18" spans="1:6">
      <c r="A18" s="5"/>
      <c r="B18" s="21" t="s">
        <v>36</v>
      </c>
      <c r="C18" s="20">
        <f>IF(LEFT(D18,1)="H",2,IF(LEFT(D18,1)="C",-1,0))</f>
        <v>-1</v>
      </c>
      <c r="D18" s="19" t="str">
        <f>IF(SUM(C14:C17)&gt;=3, "Hot", IF(SUM(C14:C17)&lt;=-3,"Cold", "Mixed"))</f>
        <v>Cold</v>
      </c>
      <c r="E18" s="20">
        <f>IF(LEFT(F18,1)="H",2,IF(LEFT(F18,1)="C",-1,0))</f>
        <v>-1</v>
      </c>
      <c r="F18" s="19" t="str">
        <f>IF(SUM(E14:E17)&gt;=3, "Hot", IF(SUM(E14:E17)&lt;=-3,"Cold", "Mixed"))</f>
        <v>Cold</v>
      </c>
    </row>
    <row r="19" spans="1:6">
      <c r="A19" s="5"/>
      <c r="B19" s="23" t="s">
        <v>35</v>
      </c>
      <c r="C19" s="20">
        <f>IF(LEFT(D19,1)="H",1,IF(LEFT(D19,1)="C",-1,0))</f>
        <v>-1</v>
      </c>
      <c r="D19" s="22" t="s">
        <v>34</v>
      </c>
      <c r="E19" s="20">
        <f>IF(LEFT(F19,1)="H",1,IF(LEFT(F19,1)="C",-1,0))</f>
        <v>1</v>
      </c>
      <c r="F19" s="22" t="s">
        <v>33</v>
      </c>
    </row>
    <row r="20" spans="1:6">
      <c r="A20" s="5"/>
      <c r="B20" s="23" t="s">
        <v>32</v>
      </c>
      <c r="C20" s="20">
        <f>IF(LEFT(D20,1)="H",1,IF(LEFT(D20,1)="C",-1,0))</f>
        <v>-1</v>
      </c>
      <c r="D20" s="22" t="s">
        <v>31</v>
      </c>
      <c r="E20" s="20">
        <f>IF(LEFT(F20,1)="H",1,IF(LEFT(F20,1)="C",-1,0))</f>
        <v>0</v>
      </c>
      <c r="F20" s="22" t="s">
        <v>16</v>
      </c>
    </row>
    <row r="21" spans="1:6">
      <c r="A21" s="5"/>
      <c r="B21" s="23" t="s">
        <v>30</v>
      </c>
      <c r="C21" s="20">
        <f>IF(LEFT(D21,1)="H",1,IF(LEFT(D21,1)="C",-1,0))</f>
        <v>-1</v>
      </c>
      <c r="D21" s="22" t="s">
        <v>29</v>
      </c>
      <c r="E21" s="20">
        <f>IF(LEFT(F21,1)="H",1,IF(LEFT(F21,1)="C",-1,0))</f>
        <v>0</v>
      </c>
      <c r="F21" s="22" t="s">
        <v>16</v>
      </c>
    </row>
    <row r="22" spans="1:6">
      <c r="A22" s="5"/>
      <c r="B22" s="23" t="s">
        <v>28</v>
      </c>
      <c r="C22" s="20">
        <f>IF(LEFT(D22,1)="H",1,IF(LEFT(D22,1)="C",-1,0))</f>
        <v>-1</v>
      </c>
      <c r="D22" s="22" t="s">
        <v>27</v>
      </c>
      <c r="E22" s="20">
        <f>IF(LEFT(F22,1)="H",1,IF(LEFT(F22,1)="C",-1,0))</f>
        <v>0</v>
      </c>
      <c r="F22" s="22" t="s">
        <v>16</v>
      </c>
    </row>
    <row r="23" spans="1:6">
      <c r="A23" s="5"/>
      <c r="B23" s="21" t="s">
        <v>26</v>
      </c>
      <c r="C23" s="20">
        <f>IF(LEFT(D23,1)="H",2,IF(LEFT(D23,1)="C",-1,0))</f>
        <v>-1</v>
      </c>
      <c r="D23" s="19" t="str">
        <f>IF(SUM(C19:C22)&gt;=3, "Hot", IF(SUM(C19:C22)&lt;=-3,"Cold", "Mixed"))</f>
        <v>Cold</v>
      </c>
      <c r="E23" s="20">
        <f>IF(LEFT(F23,1)="H",2,IF(LEFT(F23,1)="C",-1,0))</f>
        <v>0</v>
      </c>
      <c r="F23" s="19" t="str">
        <f>IF(SUM(E19:E22)&gt;=3, "Hot", IF(SUM(E19:E22)&lt;=-3,"Cold", "Mixed"))</f>
        <v>Mixed</v>
      </c>
    </row>
    <row r="24" spans="1:6">
      <c r="A24" s="5"/>
      <c r="B24" s="23" t="s">
        <v>25</v>
      </c>
      <c r="C24" s="20">
        <f>IF(LEFT(D24,1)="H",1,IF(LEFT(D24,1)="C",-1,0))</f>
        <v>-1</v>
      </c>
      <c r="D24" s="22" t="s">
        <v>24</v>
      </c>
      <c r="E24" s="20">
        <f>IF(LEFT(F24,1)="H",1,IF(LEFT(F24,1)="C",-1,0))</f>
        <v>0</v>
      </c>
      <c r="F24" s="22" t="s">
        <v>23</v>
      </c>
    </row>
    <row r="25" spans="1:6">
      <c r="A25" s="5"/>
      <c r="B25" s="23" t="s">
        <v>22</v>
      </c>
      <c r="C25" s="20">
        <f>IF(LEFT(D25,1)="H",1,IF(LEFT(D25,1)="C",-1,0))</f>
        <v>-1</v>
      </c>
      <c r="D25" s="22" t="s">
        <v>21</v>
      </c>
      <c r="E25" s="20">
        <f>IF(LEFT(F25,1)="H",1,IF(LEFT(F25,1)="C",-1,0))</f>
        <v>0</v>
      </c>
      <c r="F25" s="22" t="s">
        <v>16</v>
      </c>
    </row>
    <row r="26" spans="1:6">
      <c r="A26" s="5"/>
      <c r="B26" s="23" t="s">
        <v>20</v>
      </c>
      <c r="C26" s="20">
        <f>IF(LEFT(D26,1)="H",1,IF(LEFT(D26,1)="C",-1,0))</f>
        <v>0</v>
      </c>
      <c r="D26" s="22" t="s">
        <v>16</v>
      </c>
      <c r="E26" s="20">
        <f>IF(LEFT(F26,1)="H",1,IF(LEFT(F26,1)="C",-1,0))</f>
        <v>1</v>
      </c>
      <c r="F26" s="22" t="s">
        <v>19</v>
      </c>
    </row>
    <row r="27" spans="1:6">
      <c r="A27" s="5"/>
      <c r="B27" s="23" t="s">
        <v>18</v>
      </c>
      <c r="C27" s="20">
        <f>IF(LEFT(D27,1)="H",1,IF(LEFT(D27,1)="C",-1,0))</f>
        <v>-1</v>
      </c>
      <c r="D27" s="22" t="s">
        <v>17</v>
      </c>
      <c r="E27" s="20">
        <f>IF(LEFT(F27,1)="H",1,IF(LEFT(F27,1)="C",-1,0))</f>
        <v>0</v>
      </c>
      <c r="F27" s="22" t="s">
        <v>16</v>
      </c>
    </row>
    <row r="28" spans="1:6">
      <c r="A28" s="5"/>
      <c r="B28" s="21" t="s">
        <v>15</v>
      </c>
      <c r="C28" s="20">
        <f>IF(LEFT(D28,1)="H",2,IF(LEFT(D28,1)="C",-1,0))</f>
        <v>-1</v>
      </c>
      <c r="D28" s="19" t="str">
        <f>IF(SUM(C24:C27)&gt;=3, "Hot", IF(SUM(C24:C27)&lt;=-3,"Cold", "Mixed"))</f>
        <v>Cold</v>
      </c>
      <c r="E28" s="20">
        <f>IF(LEFT(F28,1)="H",2,IF(LEFT(F28,1)="C",-1,0))</f>
        <v>0</v>
      </c>
      <c r="F28" s="19" t="str">
        <f>IF(SUM(E24:E27)&gt;=3, "Hot", IF(SUM(E24:E27)&lt;=-3,"Cold", "Mixed"))</f>
        <v>Mixed</v>
      </c>
    </row>
    <row r="29" spans="1:6">
      <c r="A29" s="5"/>
      <c r="B29" s="18" t="s">
        <v>14</v>
      </c>
      <c r="C29" s="17">
        <f>SUM(C13,C18,C23,C28)</f>
        <v>-4</v>
      </c>
      <c r="D29" s="16" t="str">
        <f>IF(OR(C29=4,C29=-4),"In extreme",IF(C29=0,"In equilibrium",IF(OR(C29&gt;0),"Relatively optimistic","Relatively pessimistic")))</f>
        <v>In extreme</v>
      </c>
      <c r="E29" s="17">
        <f>SUM(E13,E18,E23,E28)</f>
        <v>-1</v>
      </c>
      <c r="F29" s="16" t="str">
        <f>IF(OR(E29=4,E29=-4),"In extreme",IF(E29=0,"In equilibrium",IF(OR(E29&gt;0),"Relatively optimistic","Relatively pessimistic")))</f>
        <v>Relatively pessimistic</v>
      </c>
    </row>
    <row r="30" spans="1:6">
      <c r="A30" s="5"/>
    </row>
    <row r="31" spans="1:6">
      <c r="A31" s="5"/>
      <c r="B31" s="7" t="s">
        <v>13</v>
      </c>
      <c r="C31" s="5"/>
      <c r="D31" s="15" t="s">
        <v>1</v>
      </c>
      <c r="E31" s="5"/>
      <c r="F31" s="15" t="s">
        <v>0</v>
      </c>
    </row>
    <row r="32" spans="1:6">
      <c r="A32" s="5"/>
      <c r="B32" s="5" t="s">
        <v>12</v>
      </c>
      <c r="C32" s="13">
        <f>IF(LEFT(D32,1)="H",2,IF(LEFT(D32,1)="C",0,1))</f>
        <v>0</v>
      </c>
      <c r="D32" s="14" t="s">
        <v>11</v>
      </c>
      <c r="E32" s="13">
        <f>IF(LEFT(F32,1)="H",2,IF(LEFT(F32,1)="C",0,1))</f>
        <v>2</v>
      </c>
      <c r="F32" s="14" t="s">
        <v>10</v>
      </c>
    </row>
    <row r="33" spans="2:6">
      <c r="B33" s="5" t="s">
        <v>9</v>
      </c>
      <c r="C33" s="13" t="e">
        <f>IF(LEFT(D33,1)="H",2,IF(LEFT(D33,1)="C",0,1))</f>
        <v>#REF!</v>
      </c>
      <c r="D33" s="12" t="e">
        <f>IF(Macro!#REF!&gt;=3%, "Hot - High", IF(Macro!#REF!&lt;=1.5%, "Cold - Low", "Mixed - Dormant"))</f>
        <v>#REF!</v>
      </c>
      <c r="E33" s="13" t="e">
        <f>IF(LEFT(F33,1)="H",2,IF(LEFT(F33,1)="C",0,1))</f>
        <v>#REF!</v>
      </c>
      <c r="F33" s="12" t="e">
        <f>IF(Macro!#REF!&gt;=3%, "Hot - High", IF(Macro!#REF!&lt;=1.5%, "Cold - Low", "Mixed - Dormant"))</f>
        <v>#REF!</v>
      </c>
    </row>
    <row r="34" spans="2:6">
      <c r="B34" s="5" t="s">
        <v>8</v>
      </c>
      <c r="C34" s="13">
        <f>IF(LEFT(D34,1)="H",2,IF(LEFT(D34,1)="C",0,1))</f>
        <v>0</v>
      </c>
      <c r="D34" s="12" t="str">
        <f>D10</f>
        <v>Cold - Negative</v>
      </c>
      <c r="E34" s="13">
        <f>IF(LEFT(F34,1)="H",2,IF(LEFT(F34,1)="C",0,1))</f>
        <v>2</v>
      </c>
      <c r="F34" s="12" t="str">
        <f>F10</f>
        <v>Hot - Positive</v>
      </c>
    </row>
    <row r="35" spans="2:6">
      <c r="B35" s="5" t="s">
        <v>7</v>
      </c>
      <c r="C35" s="13">
        <f>IF(LEFT(D35,1)="H",2,IF(LEFT(D35,1)="C",0,1))</f>
        <v>0</v>
      </c>
      <c r="D35" s="12" t="str">
        <f>D16</f>
        <v>Cold - High</v>
      </c>
      <c r="E35" s="13">
        <f>IF(LEFT(F35,1)="H",2,IF(LEFT(F35,1)="C",0,1))</f>
        <v>1</v>
      </c>
      <c r="F35" s="12" t="str">
        <f>F16</f>
        <v>Mixed</v>
      </c>
    </row>
    <row r="36" spans="2:6">
      <c r="B36" s="5" t="s">
        <v>6</v>
      </c>
      <c r="C36" s="13">
        <f>IF(LEFT(D36,1)="H",2,IF(LEFT(D36,1)="C",0,1))</f>
        <v>0</v>
      </c>
      <c r="D36" s="12" t="str">
        <f>D17</f>
        <v>Cold - Wide</v>
      </c>
      <c r="E36" s="13">
        <f>IF(LEFT(F36,1)="H",2,IF(LEFT(F36,1)="C",0,1))</f>
        <v>0</v>
      </c>
      <c r="F36" s="12" t="str">
        <f>F17</f>
        <v>Cold - Wide</v>
      </c>
    </row>
    <row r="37" spans="2:6">
      <c r="B37" s="11" t="s">
        <v>5</v>
      </c>
      <c r="C37" s="10" t="e">
        <f>SUM(C32:C36)/10</f>
        <v>#REF!</v>
      </c>
      <c r="D37" s="8" t="e">
        <f>Macro!#REF!*(1+C37)</f>
        <v>#REF!</v>
      </c>
      <c r="E37" s="9" t="e">
        <f>SUM(E32:E36)/10</f>
        <v>#REF!</v>
      </c>
      <c r="F37" s="8" t="e">
        <f>Macro!#REF!*(1+E37)</f>
        <v>#REF!</v>
      </c>
    </row>
    <row r="39" spans="2:6">
      <c r="B39" s="7" t="s">
        <v>4</v>
      </c>
    </row>
    <row r="40" spans="2:6">
      <c r="B40" t="s">
        <v>3</v>
      </c>
    </row>
  </sheetData>
  <phoneticPr fontId="16" type="noConversion"/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2024-10-28T10:26:08Z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