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Project\financial_models\Opportunities\Monitor\"/>
    </mc:Choice>
  </mc:AlternateContent>
  <xr:revisionPtr revIDLastSave="0" documentId="13_ncr:1_{39E77BB8-83AE-4D9E-AE68-F0A753B357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H5" i="1"/>
  <c r="E37" i="4"/>
  <c r="D37" i="4"/>
  <c r="E5" i="4" l="1"/>
  <c r="D5" i="4"/>
  <c r="E6" i="4"/>
  <c r="D12" i="4"/>
  <c r="E17" i="4"/>
  <c r="E22" i="4"/>
  <c r="E27" i="4"/>
  <c r="E32" i="4"/>
  <c r="E38" i="4"/>
  <c r="E39" i="4"/>
  <c r="E40" i="4"/>
  <c r="E12" i="4"/>
  <c r="C36" i="4"/>
  <c r="D40" i="4"/>
  <c r="C40" i="4" s="1"/>
  <c r="D39" i="4"/>
  <c r="C39" i="4" s="1"/>
  <c r="D38" i="4"/>
  <c r="C38" i="4" s="1"/>
  <c r="C37" i="4"/>
  <c r="C31" i="4"/>
  <c r="C30" i="4"/>
  <c r="C29" i="4"/>
  <c r="C28" i="4"/>
  <c r="C26" i="4"/>
  <c r="C25" i="4"/>
  <c r="C24" i="4"/>
  <c r="C23" i="4"/>
  <c r="C21" i="4"/>
  <c r="C20" i="4"/>
  <c r="C19" i="4"/>
  <c r="C18" i="4"/>
  <c r="C16" i="4"/>
  <c r="C15" i="4"/>
  <c r="C14" i="4"/>
  <c r="C13" i="4"/>
  <c r="C41" i="4" l="1"/>
  <c r="D41" i="4" s="1"/>
  <c r="D8" i="4" s="1"/>
  <c r="D9" i="4" s="1"/>
  <c r="D22" i="4"/>
  <c r="C22" i="4" s="1"/>
  <c r="D32" i="4"/>
  <c r="C32" i="4" s="1"/>
  <c r="D17" i="4"/>
  <c r="C17" i="4" s="1"/>
  <c r="D27" i="4"/>
  <c r="C27" i="4" s="1"/>
  <c r="E41" i="4" l="1"/>
  <c r="C33" i="4"/>
  <c r="D33" i="4" s="1"/>
  <c r="E33" i="4" s="1"/>
  <c r="E8" i="4" l="1"/>
  <c r="E9" i="4" s="1"/>
</calcChain>
</file>

<file path=xl/sharedStrings.xml><?xml version="1.0" encoding="utf-8"?>
<sst xmlns="http://schemas.openxmlformats.org/spreadsheetml/2006/main" count="108" uniqueCount="85">
  <si>
    <t>Opportunities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</si>
  <si>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</si>
  <si>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</si>
  <si>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</si>
  <si>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</si>
  <si>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</si>
  <si>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</si>
  <si>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</si>
  <si>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F. Dividend</t>
  </si>
  <si>
    <t>Dividend Yield</t>
  </si>
  <si>
    <t>Ideal Price</t>
  </si>
  <si>
    <t>Next Result Date</t>
  </si>
  <si>
    <t>Invest. Horizon</t>
  </si>
  <si>
    <t>Status</t>
  </si>
  <si>
    <t>0806.HK</t>
  </si>
  <si>
    <t>VALUE PARTNERS</t>
  </si>
  <si>
    <t>HKG</t>
  </si>
  <si>
    <t>Current Holdings Monitor</t>
  </si>
  <si>
    <t>last update date:</t>
  </si>
  <si>
    <t xml:space="preserve">Total Protfolio at Cost = </t>
  </si>
  <si>
    <t>HKD</t>
  </si>
  <si>
    <t xml:space="preserve">Total Protfolio at FV = </t>
  </si>
  <si>
    <t>Price Currency</t>
  </si>
  <si>
    <t>Unit Cost</t>
  </si>
  <si>
    <t>Total Units</t>
  </si>
  <si>
    <t>Total Cost</t>
  </si>
  <si>
    <t>% Weight</t>
  </si>
  <si>
    <t>Mark to Market</t>
  </si>
  <si>
    <t>Discount rate:</t>
  </si>
  <si>
    <t>US</t>
  </si>
  <si>
    <t>China</t>
  </si>
  <si>
    <t>Nominal Default-free rate  (use 10Y Treasury yield if available) =</t>
  </si>
  <si>
    <t>- Expected core inflation rate (use 10Y TIPS if available) =</t>
  </si>
  <si>
    <t>⇒ Real risk-free rate</t>
  </si>
  <si>
    <t>+ Emerging Market Premium</t>
  </si>
  <si>
    <t>+ Long-run ERP</t>
  </si>
  <si>
    <t>+ Interest Rate Risk Premium</t>
  </si>
  <si>
    <t>⇒ Adjusted Discount rate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</si>
  <si>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</si>
  <si>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</si>
  <si>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</si>
  <si>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</si>
  <si>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</si>
  <si>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</si>
  <si>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3. Lenders:</t>
  </si>
  <si>
    <t>Cold - Reticent</t>
  </si>
  <si>
    <t>4. Likelihood of distress</t>
  </si>
  <si>
    <t>Cold - Rising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</si>
  <si>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</si>
  <si>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</si>
  <si>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</si>
  <si>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</si>
  <si>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</si>
  <si>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</si>
  <si>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</si>
  <si>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</si>
  <si>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</si>
  <si>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</si>
  <si>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</si>
  <si>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</si>
  <si>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</si>
  <si>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</si>
  <si>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</si>
  <si>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</si>
  <si>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</si>
  <si>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</si>
  <si>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</si>
  <si>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</si>
  <si>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</si>
  <si>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13. Funds:</t>
  </si>
  <si>
    <t>Cold - Only the best can raise money</t>
  </si>
  <si>
    <t>14. Recent performance/Prospective returns:</t>
  </si>
  <si>
    <t>Cold - Weak</t>
  </si>
  <si>
    <t>16. Popular qualities:</t>
  </si>
  <si>
    <t>Cold - "It's uninvestable"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</si>
  <si>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</si>
  <si>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</si>
  <si>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</si>
  <si>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</si>
  <si>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Hot - Stimulative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</si>
  <si>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</si>
  <si>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</si>
  <si>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</si>
  <si>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</si>
  <si>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</rPr>
      <t>Interest rate risk premium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</si>
</sst>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rgb="FF000000"/>
      <name val="Times New Roman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B6D7A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10" fontId="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10" fontId="8" fillId="3" borderId="13" xfId="0" applyNumberFormat="1" applyFon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11" fillId="0" borderId="12" xfId="0" applyNumberFormat="1" applyFont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11" fillId="0" borderId="17" xfId="0" applyNumberFormat="1" applyFont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0" fontId="0" fillId="0" borderId="0" xfId="0" quotePrefix="1"/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3" borderId="15" xfId="0" applyNumberFormat="1" applyFont="1" applyFill="1" applyBorder="1" applyAlignment="1">
      <alignment horizontal="center"/>
    </xf>
    <xf numFmtId="10" fontId="8" fillId="3" borderId="16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tabSelected="1" workbookViewId="0">
      <selection activeCell="M15" sqref="M15"/>
    </sheetView>
  </sheetViews>
  <sheetFormatPr defaultColWidth="8.81640625" defaultRowHeight="14.5" x14ac:dyDescent="0.35"/>
  <cols>
    <col min="1" max="1" width="2.453125" customWidth="1"/>
    <col min="2" max="11" width="14.54296875" customWidth="1"/>
    <col min="12" max="12" width="16.7265625" bestFit="1" customWidth="1"/>
    <col min="13" max="13" width="16.7265625" customWidth="1"/>
    <col min="14" max="14" width="14.54296875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</row>
    <row r="5" spans="1:14" x14ac:dyDescent="0.35">
      <c r="B5" s="5" t="s">
        <v>14</v>
      </c>
      <c r="C5" s="5" t="s">
        <v>15</v>
      </c>
      <c r="D5" s="5" t="s">
        <v>16</v>
      </c>
      <c r="E5" s="7">
        <v>3.02</v>
      </c>
      <c r="F5" s="6">
        <v>0.1754099224177379</v>
      </c>
      <c r="G5" s="6">
        <v>7.4305508716723256E-2</v>
      </c>
      <c r="H5" s="6">
        <f>F5-G5</f>
        <v>0.10110441370101464</v>
      </c>
      <c r="I5" s="5">
        <v>0.34528085710129486</v>
      </c>
      <c r="J5" s="6">
        <f>I5/E5</f>
        <v>0.11433140963619035</v>
      </c>
      <c r="K5" s="7">
        <v>2</v>
      </c>
      <c r="L5" s="8">
        <v>45001</v>
      </c>
      <c r="M5" s="8">
        <v>3</v>
      </c>
      <c r="N5" t="b">
        <v>1</v>
      </c>
    </row>
    <row r="6" spans="1:14" x14ac:dyDescent="0.35">
      <c r="B6" s="5"/>
      <c r="C6" s="5"/>
      <c r="D6" s="5"/>
      <c r="E6" s="7"/>
      <c r="F6" s="6"/>
      <c r="G6" s="6"/>
      <c r="H6" s="6"/>
      <c r="I6" s="5"/>
      <c r="J6" s="6"/>
      <c r="K6" s="7"/>
      <c r="L6" s="8"/>
      <c r="M6" s="8"/>
    </row>
    <row r="7" spans="1:14" x14ac:dyDescent="0.35">
      <c r="B7" s="5"/>
      <c r="C7" s="5"/>
      <c r="D7" s="5"/>
      <c r="E7" s="7"/>
      <c r="F7" s="6"/>
      <c r="G7" s="6"/>
      <c r="H7" s="6"/>
      <c r="I7" s="5"/>
      <c r="J7" s="6"/>
      <c r="K7" s="7"/>
      <c r="L7" s="8"/>
      <c r="M7" s="8"/>
    </row>
    <row r="8" spans="1:14" x14ac:dyDescent="0.35">
      <c r="B8" s="5"/>
      <c r="C8" s="5"/>
      <c r="D8" s="5"/>
      <c r="E8" s="7"/>
      <c r="F8" s="6"/>
      <c r="G8" s="6"/>
      <c r="H8" s="6"/>
      <c r="I8" s="5"/>
      <c r="J8" s="6"/>
      <c r="K8" s="7"/>
      <c r="L8" s="8"/>
      <c r="M8" s="8"/>
    </row>
    <row r="9" spans="1:14" x14ac:dyDescent="0.35">
      <c r="B9" s="5"/>
      <c r="C9" s="5"/>
      <c r="D9" s="5"/>
      <c r="E9" s="7"/>
      <c r="F9" s="6"/>
      <c r="G9" s="6"/>
      <c r="H9" s="6"/>
      <c r="I9" s="5"/>
      <c r="J9" s="6"/>
      <c r="K9" s="7"/>
      <c r="L9" s="8"/>
      <c r="M9" s="8"/>
    </row>
    <row r="10" spans="1:14" x14ac:dyDescent="0.35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8"/>
    </row>
    <row r="11" spans="1:14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8"/>
    </row>
    <row r="12" spans="1:14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8"/>
    </row>
    <row r="13" spans="1:14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8"/>
    </row>
    <row r="14" spans="1:14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8"/>
    </row>
    <row r="15" spans="1:14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8"/>
    </row>
    <row r="16" spans="1:14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8"/>
    </row>
    <row r="17" spans="2:13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8"/>
    </row>
    <row r="18" spans="2:13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8"/>
    </row>
    <row r="19" spans="2:13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8"/>
    </row>
    <row r="20" spans="2:13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8"/>
    </row>
    <row r="21" spans="2:13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8"/>
    </row>
    <row r="22" spans="2:13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8"/>
    </row>
    <row r="23" spans="2:13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8"/>
    </row>
    <row r="24" spans="2:13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8"/>
    </row>
    <row r="25" spans="2:13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8"/>
    </row>
    <row r="26" spans="2:13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8"/>
    </row>
    <row r="27" spans="2:13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8"/>
    </row>
    <row r="28" spans="2:13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8"/>
    </row>
    <row r="29" spans="2:13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8"/>
    </row>
    <row r="30" spans="2:13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8"/>
    </row>
    <row r="31" spans="2:13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8"/>
    </row>
    <row r="32" spans="2:13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8"/>
    </row>
    <row r="33" spans="2:13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8"/>
    </row>
    <row r="34" spans="2:13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8"/>
    </row>
    <row r="35" spans="2:13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8"/>
    </row>
    <row r="36" spans="2:13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8"/>
    </row>
    <row r="37" spans="2:13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8"/>
    </row>
    <row r="38" spans="2:13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8"/>
    </row>
    <row r="39" spans="2:13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8"/>
    </row>
    <row r="40" spans="2:13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8"/>
    </row>
    <row r="41" spans="2:13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8"/>
    </row>
    <row r="42" spans="2:13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8"/>
    </row>
    <row r="43" spans="2:13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8"/>
    </row>
    <row r="44" spans="2:13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8"/>
    </row>
    <row r="45" spans="2:13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8"/>
    </row>
    <row r="46" spans="2:13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8"/>
    </row>
    <row r="47" spans="2:13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8"/>
    </row>
    <row r="48" spans="2:13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8"/>
    </row>
    <row r="49" spans="2:13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8"/>
    </row>
    <row r="50" spans="2:13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8"/>
    </row>
    <row r="51" spans="2:13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8"/>
    </row>
    <row r="52" spans="2:13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8"/>
    </row>
    <row r="53" spans="2:13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8"/>
    </row>
    <row r="54" spans="2:13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8"/>
    </row>
    <row r="55" spans="2:13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8"/>
    </row>
    <row r="56" spans="2:13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8"/>
    </row>
    <row r="57" spans="2:13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8"/>
    </row>
    <row r="58" spans="2:13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8"/>
    </row>
    <row r="59" spans="2:13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8"/>
    </row>
    <row r="60" spans="2:13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8"/>
    </row>
    <row r="61" spans="2:13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8"/>
    </row>
    <row r="62" spans="2:13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8"/>
    </row>
    <row r="63" spans="2:13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8"/>
    </row>
    <row r="64" spans="2:13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8"/>
    </row>
    <row r="65" spans="2:13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8"/>
    </row>
    <row r="66" spans="2:13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8"/>
    </row>
    <row r="67" spans="2:13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8"/>
    </row>
    <row r="68" spans="2:13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8"/>
    </row>
    <row r="69" spans="2:13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8"/>
    </row>
    <row r="70" spans="2:13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8"/>
    </row>
    <row r="71" spans="2:13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8"/>
    </row>
    <row r="72" spans="2:13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8"/>
    </row>
    <row r="73" spans="2:13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8"/>
    </row>
    <row r="74" spans="2:13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8"/>
    </row>
    <row r="75" spans="2:13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8"/>
    </row>
    <row r="76" spans="2:13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8"/>
    </row>
    <row r="77" spans="2:13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8"/>
    </row>
    <row r="78" spans="2:13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8"/>
    </row>
    <row r="79" spans="2:13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8"/>
    </row>
    <row r="80" spans="2:13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8"/>
    </row>
    <row r="81" spans="2:13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8"/>
    </row>
    <row r="82" spans="2:13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8"/>
    </row>
    <row r="83" spans="2:13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8"/>
    </row>
    <row r="84" spans="2:13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8"/>
    </row>
    <row r="85" spans="2:13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8"/>
    </row>
    <row r="86" spans="2:13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8"/>
    </row>
    <row r="87" spans="2:13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8"/>
    </row>
    <row r="88" spans="2:13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8"/>
    </row>
    <row r="89" spans="2:13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8"/>
    </row>
    <row r="90" spans="2:13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8"/>
    </row>
    <row r="91" spans="2:13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8"/>
    </row>
    <row r="92" spans="2:13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8"/>
    </row>
    <row r="93" spans="2:13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8"/>
    </row>
    <row r="94" spans="2:13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8"/>
    </row>
    <row r="95" spans="2:13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8"/>
    </row>
    <row r="96" spans="2:13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8"/>
    </row>
    <row r="97" spans="2:13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8"/>
    </row>
    <row r="98" spans="2:13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8"/>
    </row>
    <row r="99" spans="2:13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8"/>
    </row>
    <row r="100" spans="2:13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8"/>
    </row>
    <row r="101" spans="2:13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8"/>
    </row>
    <row r="102" spans="2:13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8"/>
    </row>
    <row r="103" spans="2:13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8"/>
    </row>
    <row r="104" spans="2:13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8"/>
    </row>
    <row r="105" spans="2:13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8"/>
    </row>
    <row r="106" spans="2:13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8"/>
    </row>
    <row r="107" spans="2:13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8"/>
    </row>
    <row r="108" spans="2:13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8"/>
    </row>
    <row r="109" spans="2:13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8"/>
    </row>
    <row r="110" spans="2:13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8"/>
    </row>
    <row r="111" spans="2:13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8"/>
    </row>
    <row r="112" spans="2:13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8"/>
    </row>
    <row r="113" spans="2:13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8"/>
    </row>
    <row r="114" spans="2:13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8"/>
    </row>
    <row r="115" spans="2:13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8"/>
    </row>
    <row r="116" spans="2:13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8"/>
    </row>
    <row r="117" spans="2:13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8"/>
    </row>
    <row r="118" spans="2:13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8"/>
    </row>
    <row r="119" spans="2:13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8"/>
    </row>
    <row r="120" spans="2:13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8"/>
    </row>
    <row r="121" spans="2:13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8"/>
    </row>
    <row r="122" spans="2:13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8"/>
    </row>
    <row r="123" spans="2:13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8"/>
    </row>
    <row r="124" spans="2:13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8"/>
    </row>
    <row r="125" spans="2:13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8"/>
    </row>
    <row r="126" spans="2:13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8"/>
    </row>
    <row r="127" spans="2:13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8"/>
    </row>
    <row r="128" spans="2:13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8"/>
    </row>
    <row r="129" spans="2:13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8"/>
    </row>
    <row r="130" spans="2:13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8"/>
    </row>
    <row r="131" spans="2:13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8"/>
    </row>
    <row r="132" spans="2:13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8"/>
    </row>
    <row r="133" spans="2:13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8"/>
    </row>
    <row r="134" spans="2:13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8"/>
    </row>
    <row r="135" spans="2:13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8"/>
    </row>
    <row r="136" spans="2:13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8"/>
    </row>
    <row r="137" spans="2:13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8"/>
    </row>
    <row r="138" spans="2:13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8"/>
    </row>
    <row r="139" spans="2:13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8"/>
    </row>
    <row r="140" spans="2:13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8"/>
    </row>
    <row r="141" spans="2:13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8"/>
    </row>
    <row r="142" spans="2:13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8"/>
    </row>
    <row r="143" spans="2:13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8"/>
    </row>
    <row r="144" spans="2:13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8"/>
    </row>
    <row r="145" spans="2:13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8"/>
    </row>
    <row r="146" spans="2:13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8"/>
    </row>
    <row r="147" spans="2:13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8"/>
    </row>
    <row r="148" spans="2:13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8"/>
    </row>
    <row r="149" spans="2:13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8"/>
    </row>
    <row r="150" spans="2:13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8"/>
    </row>
    <row r="151" spans="2:13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8"/>
    </row>
    <row r="152" spans="2:13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8"/>
    </row>
    <row r="153" spans="2:13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8"/>
    </row>
    <row r="154" spans="2:13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8"/>
    </row>
    <row r="155" spans="2:13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8"/>
    </row>
    <row r="156" spans="2:13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8"/>
    </row>
    <row r="157" spans="2:13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8"/>
    </row>
    <row r="158" spans="2:13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8"/>
    </row>
    <row r="159" spans="2:13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8"/>
    </row>
    <row r="160" spans="2:13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8"/>
    </row>
    <row r="161" spans="2:13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8"/>
    </row>
    <row r="162" spans="2:13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8"/>
    </row>
    <row r="163" spans="2:13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8"/>
    </row>
    <row r="164" spans="2:13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8"/>
    </row>
    <row r="165" spans="2:13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8"/>
    </row>
    <row r="166" spans="2:13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8"/>
    </row>
    <row r="167" spans="2:13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8"/>
    </row>
    <row r="168" spans="2:13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8"/>
    </row>
    <row r="169" spans="2:13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8"/>
    </row>
    <row r="170" spans="2:13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8"/>
    </row>
    <row r="171" spans="2:13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8"/>
    </row>
    <row r="172" spans="2:13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8"/>
    </row>
    <row r="173" spans="2:13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8"/>
    </row>
    <row r="174" spans="2:13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8"/>
    </row>
    <row r="175" spans="2:13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8"/>
    </row>
    <row r="176" spans="2:13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8"/>
    </row>
    <row r="177" spans="2:13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8"/>
    </row>
    <row r="178" spans="2:13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8"/>
    </row>
    <row r="179" spans="2:13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8"/>
    </row>
    <row r="180" spans="2:13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8"/>
    </row>
    <row r="181" spans="2:13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8"/>
    </row>
    <row r="182" spans="2:13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8"/>
    </row>
    <row r="183" spans="2:13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8"/>
    </row>
    <row r="184" spans="2:13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8"/>
    </row>
    <row r="185" spans="2:13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8"/>
    </row>
    <row r="186" spans="2:13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8"/>
    </row>
    <row r="187" spans="2:13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8"/>
    </row>
    <row r="188" spans="2:13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8"/>
    </row>
    <row r="189" spans="2:13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8"/>
    </row>
    <row r="190" spans="2:13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8"/>
    </row>
    <row r="191" spans="2:13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8"/>
    </row>
    <row r="192" spans="2:13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8"/>
    </row>
    <row r="193" spans="2:13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8"/>
    </row>
    <row r="194" spans="2:13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8"/>
    </row>
    <row r="195" spans="2:13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8"/>
    </row>
    <row r="196" spans="2:13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8"/>
    </row>
    <row r="197" spans="2:13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8"/>
    </row>
    <row r="198" spans="2:13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8"/>
    </row>
    <row r="199" spans="2:13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8"/>
    </row>
    <row r="200" spans="2:13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8"/>
    </row>
  </sheetData>
  <autoFilter ref="B4:N4" xr:uid="{00000000-0009-0000-0000-000000000000}">
    <sortState xmlns:xlrd2="http://schemas.microsoft.com/office/spreadsheetml/2017/richdata2" ref="B5:N8">
      <sortCondition descending="1" ref="H4"/>
    </sortState>
  </autoFilter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I2" sqref="I2:J2"/>
    </sheetView>
  </sheetViews>
  <sheetFormatPr defaultColWidth="8.81640625" defaultRowHeight="14.5" x14ac:dyDescent="0.35"/>
  <cols>
    <col min="1" max="1" width="2.453125" customWidth="1"/>
    <col min="2" max="9" width="14.54296875" customWidth="1"/>
    <col min="10" max="10" width="15.54296875" customWidth="1"/>
  </cols>
  <sheetData>
    <row r="2" spans="1:10" ht="15" customHeight="1" x14ac:dyDescent="0.35">
      <c r="A2" s="1"/>
      <c r="B2" s="13" t="s">
        <v>17</v>
      </c>
      <c r="C2" s="14"/>
      <c r="D2" s="14"/>
      <c r="E2" s="14"/>
      <c r="F2" s="15"/>
      <c r="G2" s="15"/>
      <c r="H2" s="16" t="s">
        <v>18</v>
      </c>
      <c r="I2" s="52">
        <v>44929</v>
      </c>
      <c r="J2" s="52"/>
    </row>
    <row r="3" spans="1:10" x14ac:dyDescent="0.35">
      <c r="B3" s="10" t="s">
        <v>19</v>
      </c>
      <c r="D3" s="50"/>
      <c r="E3" s="51"/>
      <c r="F3" s="12" t="s">
        <v>20</v>
      </c>
    </row>
    <row r="4" spans="1:10" x14ac:dyDescent="0.35">
      <c r="B4" s="10" t="s">
        <v>21</v>
      </c>
      <c r="D4" s="53"/>
      <c r="E4" s="54"/>
      <c r="F4" s="11" t="s">
        <v>20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26</v>
      </c>
      <c r="J6" s="4" t="s">
        <v>27</v>
      </c>
    </row>
    <row r="7" spans="1:10" x14ac:dyDescent="0.35">
      <c r="B7" s="5"/>
      <c r="C7" s="5"/>
      <c r="D7" s="5"/>
      <c r="E7" s="5"/>
      <c r="F7" s="7"/>
      <c r="G7" s="9"/>
      <c r="H7" s="9"/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E41"/>
  <sheetViews>
    <sheetView showGridLines="0" workbookViewId="0">
      <selection activeCell="E37" sqref="E37"/>
    </sheetView>
  </sheetViews>
  <sheetFormatPr defaultRowHeight="14.5" x14ac:dyDescent="0.35"/>
  <cols>
    <col min="1" max="1" width="2.453125" customWidth="1"/>
    <col min="2" max="2" width="62.453125" customWidth="1"/>
    <col min="3" max="3" width="10.54296875" customWidth="1"/>
    <col min="4" max="5" width="32.7265625" customWidth="1"/>
  </cols>
  <sheetData>
    <row r="2" spans="1:5" ht="15.5" x14ac:dyDescent="0.35">
      <c r="A2" s="17"/>
      <c r="B2" s="34" t="s">
        <v>28</v>
      </c>
      <c r="C2" s="15"/>
      <c r="D2" s="45" t="s">
        <v>29</v>
      </c>
      <c r="E2" s="45" t="s">
        <v>30</v>
      </c>
    </row>
    <row r="3" spans="1:5" x14ac:dyDescent="0.35">
      <c r="B3" t="s">
        <v>31</v>
      </c>
      <c r="D3" s="40">
        <v>3.8399999999999997E-2</v>
      </c>
      <c r="E3" s="40">
        <v>2.9049999999999999E-2</v>
      </c>
    </row>
    <row r="4" spans="1:5" x14ac:dyDescent="0.35">
      <c r="B4" s="49" t="s">
        <v>32</v>
      </c>
      <c r="D4" s="39">
        <v>1.584E-2</v>
      </c>
      <c r="E4" s="39">
        <v>9.7999999999999997E-3</v>
      </c>
    </row>
    <row r="5" spans="1:5" x14ac:dyDescent="0.35">
      <c r="B5" s="10" t="s">
        <v>33</v>
      </c>
      <c r="D5" s="41">
        <f>D3-D4</f>
        <v>2.2559999999999997E-2</v>
      </c>
      <c r="E5" s="41">
        <f>E3-E4</f>
        <v>1.925E-2</v>
      </c>
    </row>
    <row r="6" spans="1:5" x14ac:dyDescent="0.35">
      <c r="B6" s="49" t="s">
        <v>34</v>
      </c>
      <c r="D6" s="42">
        <v>0</v>
      </c>
      <c r="E6" s="39">
        <f>D3/2</f>
        <v>1.9199999999999998E-2</v>
      </c>
    </row>
    <row r="7" spans="1:5" x14ac:dyDescent="0.35">
      <c r="B7" s="49" t="s">
        <v>35</v>
      </c>
      <c r="D7" s="55">
        <v>4.4999999999999998E-2</v>
      </c>
      <c r="E7" s="56"/>
    </row>
    <row r="8" spans="1:5" x14ac:dyDescent="0.35">
      <c r="B8" s="49" t="s">
        <v>36</v>
      </c>
      <c r="D8" s="47">
        <f>D41</f>
        <v>2.0591999999999999E-2</v>
      </c>
      <c r="E8" s="48">
        <f>E41</f>
        <v>1.0001801599999999E-2</v>
      </c>
    </row>
    <row r="9" spans="1:5" x14ac:dyDescent="0.35">
      <c r="B9" s="10" t="s">
        <v>37</v>
      </c>
      <c r="C9" s="5"/>
      <c r="D9" s="43">
        <f>IF(D5+D6+D7+D8&lt;6%,6%,D5+D6+D41+D7)</f>
        <v>8.8151999999999994E-2</v>
      </c>
      <c r="E9" s="43">
        <f>IF(E5+E6+E41+D7+E8&lt;6%,6%,E5+E6+E41+D7)</f>
        <v>9.3451801599999995E-2</v>
      </c>
    </row>
    <row r="11" spans="1:5" ht="15.5" x14ac:dyDescent="0.35">
      <c r="A11" s="17"/>
      <c r="B11" s="18" t="s">
        <v>38</v>
      </c>
      <c r="C11" s="19"/>
      <c r="D11" s="19"/>
      <c r="E11" s="15"/>
    </row>
    <row r="12" spans="1:5" x14ac:dyDescent="0.35">
      <c r="A12" s="20"/>
      <c r="B12" s="21" t="s">
        <v>39</v>
      </c>
      <c r="C12" s="22"/>
      <c r="D12" s="44" t="str">
        <f>D2</f>
        <v>US</v>
      </c>
      <c r="E12" s="45" t="str">
        <f>E2</f>
        <v>China</v>
      </c>
    </row>
    <row r="13" spans="1:5" x14ac:dyDescent="0.35">
      <c r="A13" s="20"/>
      <c r="B13" s="22" t="s">
        <v>40</v>
      </c>
      <c r="C13" s="23">
        <f t="shared" ref="C13:C16" si="0">IF(LEFT(D13,1)="H",1,IF(LEFT(D13,1)="C",-1,0))</f>
        <v>-1</v>
      </c>
      <c r="D13" s="24" t="s">
        <v>41</v>
      </c>
      <c r="E13" s="24" t="s">
        <v>41</v>
      </c>
    </row>
    <row r="14" spans="1:5" x14ac:dyDescent="0.35">
      <c r="A14" s="20"/>
      <c r="B14" s="22" t="s">
        <v>42</v>
      </c>
      <c r="C14" s="23">
        <f t="shared" si="0"/>
        <v>-1</v>
      </c>
      <c r="D14" s="25" t="s">
        <v>43</v>
      </c>
      <c r="E14" s="25" t="s">
        <v>43</v>
      </c>
    </row>
    <row r="15" spans="1:5" x14ac:dyDescent="0.35">
      <c r="A15" s="20"/>
      <c r="B15" s="22" t="s">
        <v>44</v>
      </c>
      <c r="C15" s="23">
        <f t="shared" si="0"/>
        <v>-1</v>
      </c>
      <c r="D15" s="26" t="s">
        <v>45</v>
      </c>
      <c r="E15" s="26" t="s">
        <v>45</v>
      </c>
    </row>
    <row r="16" spans="1:5" x14ac:dyDescent="0.35">
      <c r="A16" s="20"/>
      <c r="B16" s="20" t="s">
        <v>46</v>
      </c>
      <c r="C16" s="23">
        <f t="shared" si="0"/>
        <v>-1</v>
      </c>
      <c r="D16" s="27" t="s">
        <v>47</v>
      </c>
      <c r="E16" s="27" t="s">
        <v>47</v>
      </c>
    </row>
    <row r="17" spans="1:5" x14ac:dyDescent="0.35">
      <c r="A17" s="20"/>
      <c r="B17" s="28" t="s">
        <v>48</v>
      </c>
      <c r="C17" s="23">
        <f>IF(LEFT(D17,1)="H",2,IF(LEFT(D17,1)="C",-1,0))</f>
        <v>-1</v>
      </c>
      <c r="D17" s="29" t="str">
        <f>IF(SUM(C13:C16)&gt;=3, "Hot", IF(SUM(C13:C16)&lt;=-3,"Cold", "Mixed"))</f>
        <v>Cold</v>
      </c>
      <c r="E17" s="29" t="str">
        <f>IF(SUM(D13:D16)&gt;=3, "Hot", IF(SUM(D13:D16)&lt;=-3,"Cold", "Mixed"))</f>
        <v>Mixed</v>
      </c>
    </row>
    <row r="18" spans="1:5" x14ac:dyDescent="0.35">
      <c r="A18" s="20"/>
      <c r="B18" s="22" t="s">
        <v>49</v>
      </c>
      <c r="C18" s="23">
        <f t="shared" ref="C18:C21" si="1">IF(LEFT(D18,1)="H",1,IF(LEFT(D18,1)="C",-1,0))</f>
        <v>-1</v>
      </c>
      <c r="D18" s="24" t="s">
        <v>50</v>
      </c>
      <c r="E18" s="24" t="s">
        <v>50</v>
      </c>
    </row>
    <row r="19" spans="1:5" x14ac:dyDescent="0.35">
      <c r="A19" s="20"/>
      <c r="B19" s="22" t="s">
        <v>51</v>
      </c>
      <c r="C19" s="23">
        <f t="shared" si="1"/>
        <v>-1</v>
      </c>
      <c r="D19" s="24" t="s">
        <v>52</v>
      </c>
      <c r="E19" s="24" t="s">
        <v>52</v>
      </c>
    </row>
    <row r="20" spans="1:5" x14ac:dyDescent="0.35">
      <c r="A20" s="20"/>
      <c r="B20" s="22" t="s">
        <v>53</v>
      </c>
      <c r="C20" s="23">
        <f t="shared" si="1"/>
        <v>-1</v>
      </c>
      <c r="D20" s="27" t="s">
        <v>54</v>
      </c>
      <c r="E20" s="27" t="s">
        <v>54</v>
      </c>
    </row>
    <row r="21" spans="1:5" x14ac:dyDescent="0.35">
      <c r="A21" s="20"/>
      <c r="B21" s="22" t="s">
        <v>55</v>
      </c>
      <c r="C21" s="23">
        <f t="shared" si="1"/>
        <v>-1</v>
      </c>
      <c r="D21" s="27" t="s">
        <v>56</v>
      </c>
      <c r="E21" s="27" t="s">
        <v>56</v>
      </c>
    </row>
    <row r="22" spans="1:5" x14ac:dyDescent="0.35">
      <c r="A22" s="20"/>
      <c r="B22" s="28" t="s">
        <v>57</v>
      </c>
      <c r="C22" s="23">
        <f>IF(LEFT(D22,1)="H",2,IF(LEFT(D22,1)="C",-1,0))</f>
        <v>-1</v>
      </c>
      <c r="D22" s="30" t="str">
        <f>IF(SUM(C18:C21)&gt;=3, "Hot", IF(SUM(C18:C21)&lt;=-3,"Cold", "Mixed"))</f>
        <v>Cold</v>
      </c>
      <c r="E22" s="30" t="str">
        <f>IF(SUM(D18:D21)&gt;=3, "Hot", IF(SUM(D18:D21)&lt;=-3,"Cold", "Mixed"))</f>
        <v>Mixed</v>
      </c>
    </row>
    <row r="23" spans="1:5" x14ac:dyDescent="0.35">
      <c r="A23" s="20"/>
      <c r="B23" s="22" t="s">
        <v>58</v>
      </c>
      <c r="C23" s="23">
        <f t="shared" ref="C23:C26" si="2">IF(LEFT(D23,1)="H",1,IF(LEFT(D23,1)="C",-1,0))</f>
        <v>-1</v>
      </c>
      <c r="D23" s="24" t="s">
        <v>59</v>
      </c>
      <c r="E23" s="24" t="s">
        <v>59</v>
      </c>
    </row>
    <row r="24" spans="1:5" x14ac:dyDescent="0.35">
      <c r="A24" s="20"/>
      <c r="B24" s="22" t="s">
        <v>60</v>
      </c>
      <c r="C24" s="23">
        <f t="shared" si="2"/>
        <v>-1</v>
      </c>
      <c r="D24" s="24" t="s">
        <v>61</v>
      </c>
      <c r="E24" s="24" t="s">
        <v>61</v>
      </c>
    </row>
    <row r="25" spans="1:5" x14ac:dyDescent="0.35">
      <c r="A25" s="20"/>
      <c r="B25" s="22" t="s">
        <v>62</v>
      </c>
      <c r="C25" s="23">
        <f t="shared" si="2"/>
        <v>-1</v>
      </c>
      <c r="D25" s="24" t="s">
        <v>63</v>
      </c>
      <c r="E25" s="24" t="s">
        <v>63</v>
      </c>
    </row>
    <row r="26" spans="1:5" x14ac:dyDescent="0.35">
      <c r="A26" s="20"/>
      <c r="B26" s="22" t="s">
        <v>64</v>
      </c>
      <c r="C26" s="23">
        <f t="shared" si="2"/>
        <v>-1</v>
      </c>
      <c r="D26" s="24" t="s">
        <v>65</v>
      </c>
      <c r="E26" s="24" t="s">
        <v>65</v>
      </c>
    </row>
    <row r="27" spans="1:5" x14ac:dyDescent="0.35">
      <c r="A27" s="20"/>
      <c r="B27" s="28" t="s">
        <v>66</v>
      </c>
      <c r="C27" s="23">
        <f>IF(LEFT(D27,1)="H",2,IF(LEFT(D27,1)="C",-1,0))</f>
        <v>-1</v>
      </c>
      <c r="D27" s="30" t="str">
        <f>IF(SUM(C23:C26)&gt;=3, "Hot", IF(SUM(C23:C26)&lt;=-3,"Cold", "Mixed"))</f>
        <v>Cold</v>
      </c>
      <c r="E27" s="30" t="str">
        <f>IF(SUM(D23:D26)&gt;=3, "Hot", IF(SUM(D23:D26)&lt;=-3,"Cold", "Mixed"))</f>
        <v>Mixed</v>
      </c>
    </row>
    <row r="28" spans="1:5" x14ac:dyDescent="0.35">
      <c r="A28" s="20"/>
      <c r="B28" s="22" t="s">
        <v>67</v>
      </c>
      <c r="C28" s="23">
        <f t="shared" ref="C28:C31" si="3">IF(LEFT(D28,1)="H",1,IF(LEFT(D28,1)="C",-1,0))</f>
        <v>-1</v>
      </c>
      <c r="D28" s="24" t="s">
        <v>68</v>
      </c>
      <c r="E28" s="24" t="s">
        <v>68</v>
      </c>
    </row>
    <row r="29" spans="1:5" x14ac:dyDescent="0.35">
      <c r="A29" s="20"/>
      <c r="B29" s="22" t="s">
        <v>69</v>
      </c>
      <c r="C29" s="23">
        <f t="shared" si="3"/>
        <v>-1</v>
      </c>
      <c r="D29" s="24" t="s">
        <v>70</v>
      </c>
      <c r="E29" s="24" t="s">
        <v>70</v>
      </c>
    </row>
    <row r="30" spans="1:5" x14ac:dyDescent="0.35">
      <c r="A30" s="20"/>
      <c r="B30" s="22" t="s">
        <v>71</v>
      </c>
      <c r="C30" s="23">
        <f t="shared" si="3"/>
        <v>-1</v>
      </c>
      <c r="D30" s="24" t="s">
        <v>72</v>
      </c>
      <c r="E30" s="24" t="s">
        <v>72</v>
      </c>
    </row>
    <row r="31" spans="1:5" x14ac:dyDescent="0.35">
      <c r="A31" s="20"/>
      <c r="B31" s="22" t="s">
        <v>73</v>
      </c>
      <c r="C31" s="23">
        <f t="shared" si="3"/>
        <v>-1</v>
      </c>
      <c r="D31" s="24" t="s">
        <v>74</v>
      </c>
      <c r="E31" s="24" t="s">
        <v>74</v>
      </c>
    </row>
    <row r="32" spans="1:5" x14ac:dyDescent="0.35">
      <c r="A32" s="20"/>
      <c r="B32" s="28" t="s">
        <v>75</v>
      </c>
      <c r="C32" s="23">
        <f>IF(LEFT(D32,1)="H",2,IF(LEFT(D32,1)="C",-1,0))</f>
        <v>-1</v>
      </c>
      <c r="D32" s="30" t="str">
        <f>IF(SUM(C28:C31)&gt;=3, "Hot", IF(SUM(C28:C31)&lt;=-3,"Cold", "Mixed"))</f>
        <v>Cold</v>
      </c>
      <c r="E32" s="30" t="str">
        <f>IF(SUM(D28:D31)&gt;=3, "Hot", IF(SUM(D28:D31)&lt;=-3,"Cold", "Mixed"))</f>
        <v>Mixed</v>
      </c>
    </row>
    <row r="33" spans="1:5" x14ac:dyDescent="0.35">
      <c r="A33" s="20"/>
      <c r="B33" s="36" t="s">
        <v>76</v>
      </c>
      <c r="C33" s="31">
        <f>SUM(C17,C22,C27,C32)</f>
        <v>-4</v>
      </c>
      <c r="D33" s="33" t="str">
        <f>IF(OR(C33=4,C33=-4),"Strongly disagree",IF(C33=0,"Strongly agree",IF(OR(C33=1,C33=-1),"agree",IF(OR(C33=3,C33=-3),"disagree","unclear"))))</f>
        <v>Strongly disagree</v>
      </c>
      <c r="E33" s="33" t="str">
        <f>IF(OR(D33=4,D33=-4),"Strongly disagree",IF(D33=0,"Strongly agree",IF(OR(D33=1,D33=-1),"agree",IF(OR(D33=3,D33=-3),"disagree","unclear"))))</f>
        <v>unclear</v>
      </c>
    </row>
    <row r="34" spans="1:5" x14ac:dyDescent="0.35">
      <c r="A34" s="20"/>
    </row>
    <row r="35" spans="1:5" x14ac:dyDescent="0.35">
      <c r="A35" s="20"/>
      <c r="B35" s="21" t="s">
        <v>77</v>
      </c>
      <c r="C35" s="20"/>
      <c r="D35" s="46" t="s">
        <v>29</v>
      </c>
      <c r="E35" s="46" t="s">
        <v>30</v>
      </c>
    </row>
    <row r="36" spans="1:5" x14ac:dyDescent="0.35">
      <c r="A36" s="20"/>
      <c r="B36" s="20" t="s">
        <v>78</v>
      </c>
      <c r="C36" s="38">
        <f>IF(LEFT(D36,1)="H",2,IF(LEFT(D36,1)="C",0,1))</f>
        <v>2</v>
      </c>
      <c r="D36" s="27" t="s">
        <v>79</v>
      </c>
      <c r="E36" s="27" t="s">
        <v>79</v>
      </c>
    </row>
    <row r="37" spans="1:5" x14ac:dyDescent="0.35">
      <c r="B37" s="20" t="s">
        <v>80</v>
      </c>
      <c r="C37" s="38">
        <f t="shared" ref="C37:C40" si="4">IF(LEFT(D37,1)="H",2,IF(LEFT(D37,1)="C",0,1))</f>
        <v>1</v>
      </c>
      <c r="D37" s="32" t="str">
        <f>IF(D4&gt;=3%, "Hot - High", IF(D4&lt;=1.5%, "Cold - Low", "Mixed - Dormant"))</f>
        <v>Mixed - Dormant</v>
      </c>
      <c r="E37" s="32" t="str">
        <f>IF(E4&gt;=3%, "Hot - High", IF(E4&lt;=1.5%, "Cold - Low", "Mixed - Dormant"))</f>
        <v>Cold - Low</v>
      </c>
    </row>
    <row r="38" spans="1:5" x14ac:dyDescent="0.35">
      <c r="B38" s="20" t="s">
        <v>81</v>
      </c>
      <c r="C38" s="38">
        <f t="shared" si="4"/>
        <v>0</v>
      </c>
      <c r="D38" s="32" t="str">
        <f>D14</f>
        <v>Cold - Negative</v>
      </c>
      <c r="E38" s="32" t="str">
        <f>E14</f>
        <v>Cold - Negative</v>
      </c>
    </row>
    <row r="39" spans="1:5" x14ac:dyDescent="0.35">
      <c r="B39" s="20" t="s">
        <v>82</v>
      </c>
      <c r="C39" s="38">
        <f t="shared" si="4"/>
        <v>0</v>
      </c>
      <c r="D39" s="32" t="str">
        <f>D20</f>
        <v>Cold - High</v>
      </c>
      <c r="E39" s="32" t="str">
        <f>E20</f>
        <v>Cold - High</v>
      </c>
    </row>
    <row r="40" spans="1:5" x14ac:dyDescent="0.35">
      <c r="B40" s="20" t="s">
        <v>83</v>
      </c>
      <c r="C40" s="38">
        <f t="shared" si="4"/>
        <v>0</v>
      </c>
      <c r="D40" s="32" t="str">
        <f>D21</f>
        <v>Cold - Wide</v>
      </c>
      <c r="E40" s="32" t="str">
        <f>E21</f>
        <v>Cold - Wide</v>
      </c>
    </row>
    <row r="41" spans="1:5" x14ac:dyDescent="0.35">
      <c r="B41" s="37" t="s">
        <v>84</v>
      </c>
      <c r="C41" s="35">
        <f>SUM(C36:C40)/10</f>
        <v>0.3</v>
      </c>
      <c r="D41" s="33">
        <f>D4*(1+C41)</f>
        <v>2.0591999999999999E-2</v>
      </c>
      <c r="E41" s="33">
        <f>E4*(1+D41)</f>
        <v>1.0001801599999999E-2</v>
      </c>
    </row>
  </sheetData>
  <mergeCells count="1">
    <mergeCell ref="D7:E7"/>
  </mergeCells>
  <dataValidations count="19">
    <dataValidation allowBlank="1" showInputMessage="1" showErrorMessage="1" sqref="D38:E40" xr:uid="{1162B5FC-A49C-4643-AD1D-C21129BF3948}"/>
    <dataValidation type="list" allowBlank="1" showInputMessage="1" showErrorMessage="1" sqref="D16:E16" xr:uid="{DCF9736D-3C9B-4279-B56F-4C2003DB4929}">
      <formula1>"Hot - Minimal, Cold - Rising, Mixed"</formula1>
    </dataValidation>
    <dataValidation type="list" allowBlank="1" showInputMessage="1" showErrorMessage="1" sqref="D36:E36" xr:uid="{1E460FDF-FE88-44E4-A4A8-C40EF242A498}">
      <formula1>"Hot - Stimulative, Cold - Tightening, Mixed"</formula1>
    </dataValidation>
    <dataValidation type="list" allowBlank="1" sqref="D21:E21" xr:uid="{05972E92-5CCB-4538-80C0-0E3C4DAA650C}">
      <formula1>"Hot - Narrow,Cold - Wide,Mixed"</formula1>
    </dataValidation>
    <dataValidation type="list" allowBlank="1" sqref="D18:E18" xr:uid="{E29A466E-8A51-4B09-81F0-9E467356D8D5}">
      <formula1>"Hot - Plentiful,Cold - Scarce,Mixed"</formula1>
    </dataValidation>
    <dataValidation type="list" allowBlank="1" sqref="D29:E29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3:E13" xr:uid="{D399A8E6-6D95-4A97-94AE-BF73E0CF82C3}">
      <formula1>"Hot - Vibrant,Cold - Sluggish,Mixed"</formula1>
    </dataValidation>
    <dataValidation type="list" allowBlank="1" sqref="D15:E15" xr:uid="{8B23EEE0-8D29-45A7-BABD-272B21016758}">
      <formula1>"Hot - Eager,Cold - Reticent,Mixed"</formula1>
    </dataValidation>
    <dataValidation type="list" allowBlank="1" sqref="D25:E25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4:E24" xr:uid="{01BCA93F-C7F4-4445-82F8-F61AC8C6BEF8}">
      <formula1>"Hot - High,Cold - Low,Mixed"</formula1>
    </dataValidation>
    <dataValidation type="list" allowBlank="1" sqref="D26:E26" xr:uid="{EDC56A00-C31B-4484-B8FC-6A57C3B6D758}">
      <formula1>"Hot - Few,Cold - Many,Mixed"</formula1>
    </dataValidation>
    <dataValidation type="list" allowBlank="1" sqref="D31:E31" xr:uid="{4182A36E-CA23-4874-A9A3-7EBFE34FF04E}">
      <formula1>"Hot - Aggressiveness,Cold - Caution and discipline,Hot - Broad reach,Cold - ""It's uninvestable"",Mixed"</formula1>
    </dataValidation>
    <dataValidation type="list" allowBlank="1" sqref="D23:E23" xr:uid="{50DA1868-046D-4965-A766-6872EAF3DAE7}">
      <formula1>"Hot - Happy to hold,Cold - Rushing for the exits,Mixed"</formula1>
    </dataValidation>
    <dataValidation type="list" allowBlank="1" sqref="D28:E28" xr:uid="{2E90ABF5-27B6-45EA-924A-726A450132AD}">
      <formula1>"Hot - Average person joins the market,Cold - ""Worse is yet to come"",Mixed - ""Market has bottomed"""</formula1>
    </dataValidation>
    <dataValidation type="list" allowBlank="1" sqref="D30:E30" xr:uid="{CE58FBAB-05BA-429E-979A-A80495C7634A}">
      <formula1>"Hot - Strong,Cold - Weak,Mixed"</formula1>
    </dataValidation>
    <dataValidation type="list" allowBlank="1" sqref="D14:E14" xr:uid="{80AB7CF9-33FA-49A2-857A-A16511DD9778}">
      <formula1>"Hot - Positive,Cold - Negative,Mixed"</formula1>
    </dataValidation>
    <dataValidation type="list" allowBlank="1" sqref="D19:E19" xr:uid="{AF2B28BD-3B2E-4C4F-9341-2D3DF85E4B51}">
      <formula1>"Hot - Easy,Cold - Restrictive,Mixed"</formula1>
    </dataValidation>
    <dataValidation type="list" allowBlank="1" sqref="D20:E20" xr:uid="{CB91B3B3-F107-40CA-9A38-987E11E74D07}">
      <formula1>"Hot - Low,Cold - High,Mixed"</formula1>
    </dataValidation>
    <dataValidation allowBlank="1" sqref="D33:E3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dcterms:created xsi:type="dcterms:W3CDTF">2022-12-06T06:37:33Z</dcterms:created>
  <dcterms:modified xsi:type="dcterms:W3CDTF">2023-01-03T05:54:13Z</dcterms:modified>
  <cp:category/>
  <cp:contentStatus/>
</cp:coreProperties>
</file>