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A30F5F9A-5E81-4C62-8AAE-91EED7CC91AE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4" i="4" l="1"/>
  <c r="I10" i="1"/>
  <c r="E50" i="3"/>
  <c r="D6" i="3"/>
  <c r="D7" i="3"/>
  <c r="C21" i="4"/>
  <c r="G18" i="4"/>
  <c r="G19" i="4"/>
  <c r="G29" i="4"/>
  <c r="F25" i="4"/>
  <c r="G25" i="4"/>
  <c r="C30" i="4"/>
  <c r="F26" i="4"/>
  <c r="G26" i="4"/>
  <c r="E30" i="4"/>
  <c r="C33" i="4"/>
  <c r="H14" i="1"/>
  <c r="B17" i="1"/>
  <c r="D18" i="1"/>
  <c r="B15" i="1"/>
  <c r="E26" i="4"/>
  <c r="E25" i="4"/>
  <c r="E27" i="4"/>
  <c r="F27" i="4"/>
  <c r="G27" i="4"/>
  <c r="G24" i="4"/>
  <c r="F24" i="4"/>
  <c r="C12" i="1"/>
  <c r="D13" i="4"/>
  <c r="D14" i="4"/>
  <c r="D15" i="4"/>
  <c r="F14" i="1"/>
  <c r="I35" i="1"/>
  <c r="F45" i="1"/>
  <c r="F42" i="1"/>
  <c r="D49" i="1"/>
  <c r="C50" i="1"/>
  <c r="E42" i="1"/>
  <c r="F48" i="1"/>
  <c r="D14" i="1"/>
  <c r="F46" i="1"/>
  <c r="F49" i="1"/>
  <c r="E50" i="1"/>
  <c r="B50" i="1"/>
  <c r="D9" i="4"/>
  <c r="E9" i="4"/>
  <c r="E15" i="4"/>
  <c r="F9" i="4"/>
  <c r="F15" i="4"/>
  <c r="G9" i="4"/>
  <c r="F43" i="1"/>
  <c r="F39" i="1"/>
  <c r="F40" i="1"/>
  <c r="F41" i="1"/>
  <c r="C35" i="1"/>
  <c r="B18" i="1"/>
  <c r="D17" i="1"/>
  <c r="B16" i="1"/>
  <c r="D16" i="1"/>
  <c r="G12" i="4"/>
  <c r="G34" i="4"/>
  <c r="I3" i="7"/>
  <c r="F3" i="4"/>
  <c r="G3" i="7"/>
  <c r="E3" i="4"/>
  <c r="G4" i="4"/>
  <c r="D18" i="4"/>
  <c r="F21" i="4"/>
  <c r="D4" i="4"/>
  <c r="C18" i="4"/>
  <c r="C19" i="4"/>
  <c r="C20" i="4"/>
  <c r="F4" i="4"/>
  <c r="E4" i="4"/>
  <c r="D7" i="4"/>
  <c r="D8" i="4"/>
  <c r="G8" i="4"/>
  <c r="E4" i="7"/>
  <c r="E8" i="7"/>
  <c r="E10" i="7"/>
  <c r="E12" i="7"/>
  <c r="E17" i="7"/>
  <c r="E20" i="7"/>
  <c r="G20" i="7"/>
  <c r="E8" i="4"/>
  <c r="I20" i="7"/>
  <c r="F8" i="4"/>
  <c r="C15" i="4"/>
  <c r="G13" i="4"/>
  <c r="G14" i="4"/>
  <c r="F5" i="7"/>
  <c r="F6" i="7"/>
  <c r="F7" i="7"/>
  <c r="F4" i="7"/>
  <c r="E5" i="7"/>
  <c r="E7" i="7"/>
  <c r="E6" i="7"/>
  <c r="E14" i="7"/>
  <c r="C14" i="7"/>
  <c r="E11" i="7"/>
  <c r="C8" i="7"/>
  <c r="D5" i="7"/>
  <c r="D65" i="3"/>
  <c r="C36" i="3"/>
  <c r="C17" i="3"/>
  <c r="D7" i="7"/>
  <c r="D4" i="7"/>
  <c r="D6" i="7"/>
  <c r="E6" i="1"/>
  <c r="C3" i="7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I17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4" i="3"/>
  <c r="D6" i="1"/>
  <c r="C29" i="4"/>
  <c r="C3" i="4"/>
  <c r="E3" i="7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1" i="7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8" i="7"/>
  <c r="E19" i="7"/>
  <c r="G10" i="7"/>
  <c r="D52" i="3"/>
  <c r="D20" i="4"/>
  <c r="I53" i="3"/>
  <c r="C44" i="3"/>
  <c r="C25" i="3"/>
  <c r="I7" i="3"/>
  <c r="E16" i="7"/>
  <c r="G12" i="7"/>
  <c r="G17" i="7"/>
  <c r="I16" i="7"/>
  <c r="B24" i="4"/>
  <c r="G2" i="4"/>
  <c r="E15" i="7"/>
  <c r="C45" i="3"/>
  <c r="E12" i="3"/>
  <c r="G16" i="7"/>
  <c r="G18" i="7"/>
  <c r="I18" i="7"/>
  <c r="I19" i="7"/>
  <c r="G15" i="7"/>
  <c r="D10" i="4"/>
  <c r="D5" i="4"/>
  <c r="D53" i="5"/>
  <c r="E35" i="3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E58" i="3"/>
  <c r="D58" i="3"/>
  <c r="D36" i="5"/>
  <c r="E33" i="2"/>
  <c r="E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J44" i="3"/>
  <c r="E6" i="5"/>
  <c r="D50" i="3"/>
  <c r="J26" i="3"/>
  <c r="D18" i="5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D12" i="5"/>
  <c r="E64" i="5"/>
  <c r="D5" i="5"/>
  <c r="D64" i="5"/>
  <c r="E7" i="5"/>
  <c r="D7" i="5"/>
  <c r="D8" i="5"/>
  <c r="E8" i="5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<sst xmlns="http://schemas.openxmlformats.org/spreadsheetml/2006/main" count="416" uniqueCount="352">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</sst>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H16" sqref="H16:H1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335</v>
      </c>
      <c r="D4" s="399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2346.6616800000002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431">
        <v>0.1</v>
      </c>
      <c r="D16" s="159">
        <f>IF(B17='FCFF Model'!G29,"Net Asset", H14/B16-1-C16)</f>
        <v>-1.4560303572390382E-2</v>
      </c>
      <c r="E16" s="428">
        <f>'FCFF Model'!D11*Exchange_Rate</f>
        <v>0.25167237122853597</v>
      </c>
      <c r="F16" s="161">
        <f>E16/B16</f>
        <v>0.14299566547075906</v>
      </c>
      <c r="G16" s="415" t="s">
        <v>25</v>
      </c>
      <c r="H16" s="412">
        <f>('FCFF Model'!G19)*Exchange_Rate</f>
        <v>2.0402161228044116</v>
      </c>
      <c r="I16" s="415" t="s">
        <v>26</v>
      </c>
      <c r="J16" s="206">
        <f>B16-$H$16</f>
        <v>-0.28021612280441155</v>
      </c>
    </row>
    <row r="17" spans="1:10" ht="15.75" customHeight="1" x14ac:dyDescent="0.3">
      <c r="B17" s="289">
        <f>MAX(H14/(1+C16),'FCFF Model'!G29)</f>
        <v>1.7367035142841751</v>
      </c>
      <c r="C17" s="432"/>
      <c r="D17" s="288">
        <f>IF(B17='FCFF Model'!G29,"Net Asset",H14/B17-1-C16)</f>
        <v>8.3266726846886741E-17</v>
      </c>
      <c r="E17" s="429"/>
      <c r="F17" s="162">
        <f>E16/B17</f>
        <v>0.14491383771528146</v>
      </c>
      <c r="G17" s="416"/>
      <c r="H17" s="413"/>
      <c r="I17" s="416"/>
      <c r="J17" s="205">
        <f>B17-$H$16</f>
        <v>-0.30351260852023643</v>
      </c>
    </row>
    <row r="18" spans="1:10" ht="15.75" customHeight="1" x14ac:dyDescent="0.3">
      <c r="B18" s="355">
        <f>C35</f>
        <v>1.62</v>
      </c>
      <c r="C18" s="433"/>
      <c r="D18" s="160">
        <f>IF(B17='FCFF Model'!G29,"NA: "&amp;ROUND('FCFF Model'!G29/B18-1,2)*100&amp;"%", H14/B18-1-C16)</f>
        <v>7.9243126983081863E-2</v>
      </c>
      <c r="E18" s="430"/>
      <c r="F18" s="163">
        <f>E16/B18</f>
        <v>0.15535331557317034</v>
      </c>
      <c r="G18" s="417"/>
      <c r="H18" s="414"/>
      <c r="I18" s="417"/>
      <c r="J18" s="207">
        <f>B18-$H$16</f>
        <v>-0.42021612280441145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3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0.10533333333333333</v>
      </c>
      <c r="H27" s="436"/>
      <c r="I27" s="434">
        <f>C27+E27+G27</f>
        <v>0.30299999999999999</v>
      </c>
      <c r="J27" s="434"/>
    </row>
    <row r="28" spans="1:10" ht="15.75" customHeight="1" x14ac:dyDescent="0.3">
      <c r="B28" s="23" t="s">
        <v>36</v>
      </c>
      <c r="C28" s="383">
        <v>40000</v>
      </c>
      <c r="D28" s="384"/>
      <c r="E28" s="383">
        <v>30000</v>
      </c>
      <c r="F28" s="384"/>
      <c r="G28" s="392">
        <v>40000</v>
      </c>
      <c r="H28" s="393"/>
      <c r="I28" s="372">
        <f>C28+E28+G28</f>
        <v>110000</v>
      </c>
      <c r="J28" s="372"/>
    </row>
    <row r="29" spans="1:10" ht="15.75" customHeight="1" x14ac:dyDescent="0.3">
      <c r="B29" s="23" t="s">
        <v>37</v>
      </c>
      <c r="C29" s="385">
        <v>1.75</v>
      </c>
      <c r="D29" s="384"/>
      <c r="E29" s="385">
        <v>1.62</v>
      </c>
      <c r="F29" s="384"/>
      <c r="G29" s="386">
        <v>1.58</v>
      </c>
      <c r="H29" s="387"/>
      <c r="I29" s="394"/>
      <c r="J29" s="394"/>
    </row>
    <row r="30" spans="1:10" ht="15.75" customHeight="1" x14ac:dyDescent="0.3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2106.66219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63200</v>
      </c>
      <c r="H31" s="391"/>
      <c r="I31" s="371">
        <f>C31+E31+G31</f>
        <v>181800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1.6527272727272728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2203.6316809090908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2.0402161228044116</v>
      </c>
      <c r="J35" s="441"/>
    </row>
    <row r="36" spans="2:11" ht="15.75" customHeight="1" x14ac:dyDescent="0.3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0.16583778445966368</v>
      </c>
    </row>
    <row r="46" spans="2:11" ht="15.75" customHeight="1" x14ac:dyDescent="0.3">
      <c r="B46" s="3" t="s">
        <v>328</v>
      </c>
      <c r="F46" s="365">
        <f>D14/C29-1</f>
        <v>2.863733668668722E-2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-498869.31999999983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1.6340679600032741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2.0402161228044116</v>
      </c>
      <c r="D34" s="208" t="str">
        <f>D33</f>
        <v>HKD</v>
      </c>
      <c r="E34" s="120">
        <f>(C34-G19)/C9</f>
        <v>940.14403758659876</v>
      </c>
      <c r="F34" s="158">
        <f>C34/(Data!C28*Exchange_Rate*Data!C4/Common_Shares)</f>
        <v>0.86936604348392676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2023-03-28T10:56:39Z</dcterms:modified>
  <cp:category/>
  <cp:contentStatus/>
</cp:coreProperties>
</file>