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1658\Desktop\实现\"/>
    </mc:Choice>
  </mc:AlternateContent>
  <xr:revisionPtr revIDLastSave="0" documentId="13_ncr:1_{821D28C7-1F4D-4EAD-BA71-8E47FAB074D6}" xr6:coauthVersionLast="45" xr6:coauthVersionMax="45" xr10:uidLastSave="{00000000-0000-0000-0000-000000000000}"/>
  <bookViews>
    <workbookView xWindow="-110" yWindow="-110" windowWidth="19420" windowHeight="10420" firstSheet="3" activeTab="8" xr2:uid="{00000000-000D-0000-FFFF-FFFF00000000}"/>
  </bookViews>
  <sheets>
    <sheet name="May2017-5" sheetId="1" r:id="rId1"/>
    <sheet name="Nov2016-5" sheetId="2" r:id="rId2"/>
    <sheet name="Nov2014-5" sheetId="3" r:id="rId3"/>
    <sheet name="Nov2014-6" sheetId="4" r:id="rId4"/>
    <sheet name="May2019-5" sheetId="5" r:id="rId5"/>
    <sheet name="Nov2017-6(1)" sheetId="6" r:id="rId6"/>
    <sheet name="Nov2017-6(2)" sheetId="7" r:id="rId7"/>
    <sheet name="Nov2017-6(3)" sheetId="8" r:id="rId8"/>
    <sheet name="GDP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2" i="9"/>
  <c r="B3" i="9" s="1"/>
  <c r="B4" i="9" s="1"/>
  <c r="G4" i="9"/>
  <c r="G5" i="9" s="1"/>
  <c r="G3" i="9"/>
  <c r="H2" i="9"/>
  <c r="C5" i="8"/>
  <c r="C4" i="8"/>
  <c r="B4" i="8"/>
  <c r="B5" i="8"/>
  <c r="C3" i="8"/>
  <c r="B3" i="8"/>
  <c r="D3" i="7"/>
  <c r="D4" i="7"/>
  <c r="D5" i="7"/>
  <c r="D5" i="6"/>
  <c r="D5" i="8" s="1"/>
  <c r="D4" i="6"/>
  <c r="D4" i="8" s="1"/>
  <c r="D3" i="6"/>
  <c r="D3" i="8" s="1"/>
  <c r="B16" i="5"/>
  <c r="C16" i="5"/>
  <c r="B15" i="5"/>
  <c r="C15" i="5" s="1"/>
  <c r="B5" i="5"/>
  <c r="C5" i="5" s="1"/>
  <c r="D4" i="5"/>
  <c r="C4" i="5"/>
  <c r="B4" i="5"/>
  <c r="D3" i="5"/>
  <c r="C3" i="5"/>
  <c r="B3" i="5"/>
  <c r="D2" i="5"/>
  <c r="B4" i="4"/>
  <c r="B5" i="4" s="1"/>
  <c r="B6" i="4" s="1"/>
  <c r="B7" i="4" s="1"/>
  <c r="B8" i="4" s="1"/>
  <c r="B9" i="4" s="1"/>
  <c r="B10" i="4" s="1"/>
  <c r="B11" i="4" s="1"/>
  <c r="B12" i="4" s="1"/>
  <c r="B3" i="4"/>
  <c r="H10" i="3"/>
  <c r="H11" i="3" s="1"/>
  <c r="H12" i="3" s="1"/>
  <c r="H13" i="3" s="1"/>
  <c r="H14" i="3" s="1"/>
  <c r="H15" i="3" s="1"/>
  <c r="H16" i="3" s="1"/>
  <c r="H17" i="3" s="1"/>
  <c r="H18" i="3" s="1"/>
  <c r="H19" i="3" s="1"/>
  <c r="H9" i="3"/>
  <c r="H8" i="3"/>
  <c r="A35" i="3"/>
  <c r="A36" i="3" s="1"/>
  <c r="B35" i="3"/>
  <c r="B36" i="3" s="1"/>
  <c r="A32" i="3"/>
  <c r="A33" i="3" s="1"/>
  <c r="A34" i="3" s="1"/>
  <c r="B32" i="3"/>
  <c r="B33" i="3" s="1"/>
  <c r="B34" i="3" s="1"/>
  <c r="A26" i="3"/>
  <c r="A27" i="3" s="1"/>
  <c r="A28" i="3" s="1"/>
  <c r="A29" i="3" s="1"/>
  <c r="A30" i="3" s="1"/>
  <c r="A31" i="3" s="1"/>
  <c r="B26" i="3"/>
  <c r="B27" i="3" s="1"/>
  <c r="B28" i="3" s="1"/>
  <c r="B29" i="3" s="1"/>
  <c r="B30" i="3" s="1"/>
  <c r="B31" i="3" s="1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9" i="3"/>
  <c r="A9" i="3" s="1"/>
  <c r="F3" i="3"/>
  <c r="F13" i="2"/>
  <c r="F4" i="2"/>
  <c r="F5" i="2"/>
  <c r="F6" i="2" s="1"/>
  <c r="F7" i="2" s="1"/>
  <c r="F8" i="2" s="1"/>
  <c r="F9" i="2" s="1"/>
  <c r="F10" i="2" s="1"/>
  <c r="F11" i="2" s="1"/>
  <c r="F12" i="2" s="1"/>
  <c r="F3" i="2"/>
  <c r="C5" i="2"/>
  <c r="C6" i="2" s="1"/>
  <c r="C7" i="2" s="1"/>
  <c r="C8" i="2" s="1"/>
  <c r="C9" i="2" s="1"/>
  <c r="C10" i="2" s="1"/>
  <c r="C11" i="2" s="1"/>
  <c r="C12" i="2" s="1"/>
  <c r="C13" i="2" s="1"/>
  <c r="C4" i="2"/>
  <c r="C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K5" i="1"/>
  <c r="J4" i="1"/>
  <c r="I3" i="1"/>
  <c r="H2" i="1"/>
  <c r="E5" i="1"/>
  <c r="D4" i="1"/>
  <c r="C3" i="1"/>
  <c r="B2" i="1"/>
  <c r="B5" i="9" l="1"/>
  <c r="B6" i="9" s="1"/>
  <c r="B7" i="9" s="1"/>
  <c r="B8" i="9" s="1"/>
  <c r="B9" i="9" s="1"/>
  <c r="H4" i="9"/>
  <c r="H3" i="9"/>
  <c r="G6" i="9"/>
  <c r="D16" i="5"/>
  <c r="B17" i="5"/>
  <c r="D15" i="5"/>
  <c r="D5" i="5"/>
  <c r="B6" i="5" s="1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H5" i="9" l="1"/>
  <c r="H6" i="9"/>
  <c r="G7" i="9"/>
  <c r="C17" i="5"/>
  <c r="D17" i="5" s="1"/>
  <c r="B18" i="5" s="1"/>
  <c r="C6" i="5"/>
  <c r="D6" i="5"/>
  <c r="B7" i="5"/>
  <c r="G8" i="9" l="1"/>
  <c r="H7" i="9"/>
  <c r="C18" i="5"/>
  <c r="D18" i="5"/>
  <c r="B19" i="5" s="1"/>
  <c r="C7" i="5"/>
  <c r="D7" i="5" s="1"/>
  <c r="B8" i="5" s="1"/>
  <c r="G9" i="9" l="1"/>
  <c r="H9" i="9" s="1"/>
  <c r="H8" i="9"/>
  <c r="C19" i="5"/>
  <c r="D19" i="5" s="1"/>
  <c r="B20" i="5" s="1"/>
  <c r="C8" i="5"/>
  <c r="D8" i="5" s="1"/>
  <c r="B9" i="5" s="1"/>
  <c r="C20" i="5" l="1"/>
  <c r="D20" i="5" s="1"/>
  <c r="B21" i="5" s="1"/>
  <c r="C9" i="5"/>
  <c r="D9" i="5"/>
  <c r="B10" i="5"/>
  <c r="C21" i="5" l="1"/>
  <c r="D21" i="5" s="1"/>
  <c r="B22" i="5" s="1"/>
  <c r="C10" i="5"/>
  <c r="D10" i="5"/>
  <c r="B11" i="5"/>
  <c r="C22" i="5" l="1"/>
  <c r="D22" i="5"/>
  <c r="B23" i="5" s="1"/>
  <c r="C11" i="5"/>
  <c r="D11" i="5" s="1"/>
  <c r="B12" i="5" s="1"/>
  <c r="C23" i="5" l="1"/>
  <c r="D23" i="5"/>
  <c r="B24" i="5"/>
  <c r="C12" i="5"/>
  <c r="D12" i="5"/>
  <c r="B13" i="5" s="1"/>
  <c r="C24" i="5" l="1"/>
  <c r="D24" i="5" s="1"/>
  <c r="B25" i="5" s="1"/>
  <c r="C13" i="5"/>
  <c r="D13" i="5"/>
  <c r="B14" i="5" s="1"/>
  <c r="C25" i="5" l="1"/>
  <c r="D25" i="5" s="1"/>
  <c r="B26" i="5" s="1"/>
  <c r="C14" i="5"/>
  <c r="D14" i="5"/>
  <c r="C26" i="5" l="1"/>
  <c r="D26" i="5" s="1"/>
  <c r="B27" i="5" s="1"/>
  <c r="C27" i="5" l="1"/>
  <c r="D27" i="5"/>
  <c r="B28" i="5" s="1"/>
  <c r="C28" i="5" l="1"/>
  <c r="D28" i="5" s="1"/>
  <c r="B29" i="5" s="1"/>
  <c r="C29" i="5" l="1"/>
  <c r="D29" i="5" s="1"/>
  <c r="B30" i="5" s="1"/>
  <c r="C30" i="5" l="1"/>
  <c r="D30" i="5"/>
  <c r="B31" i="5" s="1"/>
  <c r="C31" i="5" l="1"/>
  <c r="D31" i="5" s="1"/>
  <c r="B32" i="5" s="1"/>
  <c r="C32" i="5" l="1"/>
  <c r="D32" i="5" s="1"/>
  <c r="B33" i="5" s="1"/>
  <c r="D33" i="5" l="1"/>
  <c r="B34" i="5" s="1"/>
  <c r="C33" i="5"/>
  <c r="C34" i="5" l="1"/>
  <c r="D34" i="5" s="1"/>
  <c r="B35" i="5" s="1"/>
  <c r="C35" i="5" l="1"/>
  <c r="D35" i="5"/>
  <c r="B36" i="5" s="1"/>
  <c r="D36" i="5" l="1"/>
  <c r="B37" i="5" s="1"/>
  <c r="C36" i="5"/>
  <c r="C37" i="5" l="1"/>
  <c r="D37" i="5" s="1"/>
  <c r="B38" i="5" s="1"/>
  <c r="C38" i="5" l="1"/>
  <c r="D38" i="5" s="1"/>
  <c r="B39" i="5" s="1"/>
  <c r="C39" i="5" l="1"/>
  <c r="D39" i="5"/>
  <c r="B40" i="5" s="1"/>
  <c r="C40" i="5" l="1"/>
  <c r="D40" i="5" s="1"/>
  <c r="B41" i="5" s="1"/>
  <c r="C41" i="5" l="1"/>
  <c r="D41" i="5" s="1"/>
  <c r="B42" i="5" s="1"/>
  <c r="C42" i="5" l="1"/>
  <c r="D42" i="5"/>
  <c r="B43" i="5" s="1"/>
  <c r="C43" i="5" l="1"/>
  <c r="D43" i="5" s="1"/>
  <c r="B44" i="5" s="1"/>
  <c r="D44" i="5" l="1"/>
  <c r="C44" i="5"/>
</calcChain>
</file>

<file path=xl/sharedStrings.xml><?xml version="1.0" encoding="utf-8"?>
<sst xmlns="http://schemas.openxmlformats.org/spreadsheetml/2006/main" count="62" uniqueCount="49">
  <si>
    <t>A</t>
  </si>
  <si>
    <t xml:space="preserve">B </t>
  </si>
  <si>
    <t xml:space="preserve">C </t>
  </si>
  <si>
    <t>D</t>
  </si>
  <si>
    <t>k</t>
    <phoneticPr fontId="3" type="noConversion"/>
  </si>
  <si>
    <t>Time Peirod</t>
    <phoneticPr fontId="3" type="noConversion"/>
  </si>
  <si>
    <t>Population</t>
    <phoneticPr fontId="3" type="noConversion"/>
  </si>
  <si>
    <t>survive rate</t>
    <phoneticPr fontId="3" type="noConversion"/>
  </si>
  <si>
    <t>Population with survive</t>
    <phoneticPr fontId="3" type="noConversion"/>
  </si>
  <si>
    <t>changing survive rate</t>
    <phoneticPr fontId="3" type="noConversion"/>
  </si>
  <si>
    <t>r</t>
    <phoneticPr fontId="3" type="noConversion"/>
  </si>
  <si>
    <t xml:space="preserve">Age </t>
  </si>
  <si>
    <t>Amount of medicine per kg</t>
  </si>
  <si>
    <t xml:space="preserve">18 – 40 </t>
  </si>
  <si>
    <t xml:space="preserve">41 – 60 </t>
  </si>
  <si>
    <t xml:space="preserve">over 60 </t>
  </si>
  <si>
    <t>Medicine Take Calculator</t>
    <phoneticPr fontId="3" type="noConversion"/>
  </si>
  <si>
    <t>Age</t>
    <phoneticPr fontId="3" type="noConversion"/>
  </si>
  <si>
    <t>Weight</t>
    <phoneticPr fontId="3" type="noConversion"/>
  </si>
  <si>
    <t>Result</t>
    <phoneticPr fontId="3" type="noConversion"/>
  </si>
  <si>
    <t>dose</t>
    <phoneticPr fontId="3" type="noConversion"/>
  </si>
  <si>
    <t>time</t>
    <phoneticPr fontId="3" type="noConversion"/>
  </si>
  <si>
    <t>day</t>
    <phoneticPr fontId="3" type="noConversion"/>
  </si>
  <si>
    <t>dose given</t>
    <phoneticPr fontId="3" type="noConversion"/>
  </si>
  <si>
    <t>amount in blood</t>
    <phoneticPr fontId="3" type="noConversion"/>
  </si>
  <si>
    <t>…</t>
    <phoneticPr fontId="3" type="noConversion"/>
  </si>
  <si>
    <t>input ↑</t>
    <phoneticPr fontId="3" type="noConversion"/>
  </si>
  <si>
    <t>(这个题不是您留的)</t>
    <phoneticPr fontId="3" type="noConversion"/>
  </si>
  <si>
    <t>year</t>
    <phoneticPr fontId="3" type="noConversion"/>
  </si>
  <si>
    <t>population</t>
    <phoneticPr fontId="3" type="noConversion"/>
  </si>
  <si>
    <t>growth rate</t>
    <phoneticPr fontId="3" type="noConversion"/>
  </si>
  <si>
    <t>area of sea ice</t>
    <phoneticPr fontId="3" type="noConversion"/>
  </si>
  <si>
    <t>area of open ocean</t>
    <phoneticPr fontId="3" type="noConversion"/>
  </si>
  <si>
    <t>albedo of sea ice</t>
  </si>
  <si>
    <t>albedo of open ocean</t>
  </si>
  <si>
    <t>average albedo</t>
    <phoneticPr fontId="3" type="noConversion"/>
  </si>
  <si>
    <t>secondary good sector</t>
    <phoneticPr fontId="3" type="noConversion"/>
  </si>
  <si>
    <t>profit</t>
    <phoneticPr fontId="3" type="noConversion"/>
  </si>
  <si>
    <t>primary good sector</t>
    <phoneticPr fontId="3" type="noConversion"/>
  </si>
  <si>
    <t>cost</t>
    <phoneticPr fontId="3" type="noConversion"/>
  </si>
  <si>
    <t>sell</t>
    <phoneticPr fontId="3" type="noConversion"/>
  </si>
  <si>
    <t>Company in total</t>
    <phoneticPr fontId="3" type="noConversion"/>
  </si>
  <si>
    <t>CD</t>
    <phoneticPr fontId="3" type="noConversion"/>
  </si>
  <si>
    <t>GS</t>
    <phoneticPr fontId="3" type="noConversion"/>
  </si>
  <si>
    <t>Income</t>
    <phoneticPr fontId="3" type="noConversion"/>
  </si>
  <si>
    <t>tax</t>
    <phoneticPr fontId="3" type="noConversion"/>
  </si>
  <si>
    <t>sale of bond</t>
    <phoneticPr fontId="3" type="noConversion"/>
  </si>
  <si>
    <t>GDP</t>
    <phoneticPr fontId="3" type="noConversion"/>
  </si>
  <si>
    <t>debt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</si>
</sst>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[$-409]mmm\-yy;@"/>
  </numFmts>
  <fonts count="8">
    <font>
      <sz val="11"/>
      <color theme="1"/>
      <name val="等线"/>
      <family val="2"/>
      <scheme val="minor"/>
    </font>
    <font>
      <b/>
      <sz val="11"/>
      <color rgb="FF000000"/>
      <name val="Arial-BoldMT"/>
      <family val="2"/>
    </font>
    <font>
      <sz val="11"/>
      <color rgb="FF000000"/>
      <name val="ArialMT"/>
      <family val="2"/>
    </font>
    <font>
      <sz val="9"/>
      <name val="等线"/>
      <family val="3"/>
      <charset val="134"/>
      <scheme val="minor"/>
    </font>
    <font>
      <b/>
      <sz val="12"/>
      <color rgb="FF231F20"/>
      <name val="TimesNewRomanPS-BoldMT"/>
      <family val="1"/>
    </font>
    <font>
      <sz val="12"/>
      <color rgb="FF231F20"/>
      <name val="TimesNewRomanPSMT"/>
      <family val="1"/>
    </font>
    <font>
      <sz val="11"/>
      <color rgb="FF231F20"/>
      <name val="ArialMT"/>
      <family val="2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0" fillId="0" borderId="9" xfId="0" applyBorder="1"/>
    <xf numFmtId="0" fontId="0" fillId="0" borderId="0" xfId="0" applyAlignment="1">
      <alignment horizont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/>
    <xf numFmtId="0" fontId="5" fillId="0" borderId="4" xfId="0" applyFont="1" applyFill="1" applyBorder="1" applyAlignment="1">
      <alignment vertical="center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0" applyNumberFormat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18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>
      <selection activeCell="G17" sqref="G17"/>
    </sheetView>
  </sheetViews>
  <sheetFormatPr defaultRowHeight="14"/>
  <sheetData>
    <row r="1" spans="1:11" ht="28" customHeight="1">
      <c r="A1" s="3"/>
      <c r="B1" s="4" t="s">
        <v>0</v>
      </c>
      <c r="C1" s="4" t="s">
        <v>1</v>
      </c>
      <c r="D1" s="4" t="s">
        <v>2</v>
      </c>
      <c r="E1" s="5" t="s">
        <v>3</v>
      </c>
      <c r="G1" s="3"/>
      <c r="H1" s="4">
        <v>1</v>
      </c>
      <c r="I1" s="4">
        <v>2</v>
      </c>
      <c r="J1" s="4">
        <v>3</v>
      </c>
      <c r="K1" s="5">
        <v>4</v>
      </c>
    </row>
    <row r="2" spans="1:11">
      <c r="A2" s="6">
        <v>1</v>
      </c>
      <c r="B2" s="2">
        <f xml:space="preserve"> 30-C2-D2-E2-B3-B4-B5</f>
        <v>6</v>
      </c>
      <c r="C2" s="1">
        <v>5</v>
      </c>
      <c r="D2" s="1">
        <v>0</v>
      </c>
      <c r="E2" s="7">
        <v>5</v>
      </c>
      <c r="G2" s="6">
        <v>1</v>
      </c>
      <c r="H2" s="2">
        <f>3-I2-J2-K2-H3-H4-H5</f>
        <v>0.60000000000000009</v>
      </c>
      <c r="I2" s="1">
        <v>0.5</v>
      </c>
      <c r="J2" s="1">
        <v>0</v>
      </c>
      <c r="K2" s="7">
        <v>0.5</v>
      </c>
    </row>
    <row r="3" spans="1:11">
      <c r="A3" s="6">
        <v>2</v>
      </c>
      <c r="B3" s="1">
        <v>2</v>
      </c>
      <c r="C3" s="2">
        <f>30-B3-D3-E3-C2-C4-C5</f>
        <v>4</v>
      </c>
      <c r="D3" s="1">
        <v>8</v>
      </c>
      <c r="E3" s="7">
        <v>5</v>
      </c>
      <c r="G3" s="6">
        <v>2</v>
      </c>
      <c r="H3" s="1">
        <v>0.2</v>
      </c>
      <c r="I3" s="2">
        <f>3-H3-J3-K3-I2-I4-I5</f>
        <v>0.3999999999999998</v>
      </c>
      <c r="J3" s="1">
        <v>0.8</v>
      </c>
      <c r="K3" s="7">
        <v>0.5</v>
      </c>
    </row>
    <row r="4" spans="1:11">
      <c r="A4" s="6">
        <v>3</v>
      </c>
      <c r="B4" s="1">
        <v>9</v>
      </c>
      <c r="C4" s="1">
        <v>1</v>
      </c>
      <c r="D4" s="2">
        <f>30-D2-D3-D5-B4-C4-E4</f>
        <v>4</v>
      </c>
      <c r="E4" s="7">
        <v>4</v>
      </c>
      <c r="G4" s="6">
        <v>3</v>
      </c>
      <c r="H4" s="1">
        <v>0.9</v>
      </c>
      <c r="I4" s="1">
        <v>0.1</v>
      </c>
      <c r="J4" s="2">
        <f xml:space="preserve"> 3-H4-I4-K4-J2-J3-J5</f>
        <v>0.4</v>
      </c>
      <c r="K4" s="7">
        <v>0.4</v>
      </c>
    </row>
    <row r="5" spans="1:11" ht="14.5" thickBot="1">
      <c r="A5" s="8">
        <v>4</v>
      </c>
      <c r="B5" s="9">
        <v>3</v>
      </c>
      <c r="C5" s="9">
        <v>5</v>
      </c>
      <c r="D5" s="9">
        <v>4</v>
      </c>
      <c r="E5" s="10">
        <f>30-E2-E3-E4-B5-C5-D5</f>
        <v>4</v>
      </c>
      <c r="G5" s="8">
        <v>4</v>
      </c>
      <c r="H5" s="9">
        <v>0.3</v>
      </c>
      <c r="I5" s="9">
        <v>0.5</v>
      </c>
      <c r="J5" s="9">
        <v>0.4</v>
      </c>
      <c r="K5" s="10">
        <f>3-K2-K3-K4-H5-I5-J5</f>
        <v>0.4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1D9B-26E7-41C7-BD1C-2CD0EFF49DA4}">
  <dimension ref="A1:G13"/>
  <sheetViews>
    <sheetView workbookViewId="0">
      <selection activeCell="G16" sqref="G16"/>
    </sheetView>
  </sheetViews>
  <sheetFormatPr defaultRowHeight="14"/>
  <cols>
    <col min="1" max="1" width="11.08203125" customWidth="1"/>
    <col min="2" max="2" width="11.83203125" customWidth="1"/>
    <col min="3" max="3" width="19.08203125" customWidth="1"/>
    <col min="5" max="5" width="9.58203125" customWidth="1"/>
    <col min="6" max="6" width="17.33203125" customWidth="1"/>
  </cols>
  <sheetData>
    <row r="1" spans="1:7">
      <c r="A1" t="s">
        <v>5</v>
      </c>
      <c r="B1" t="s">
        <v>6</v>
      </c>
      <c r="C1" t="s">
        <v>8</v>
      </c>
      <c r="D1" t="s">
        <v>4</v>
      </c>
      <c r="E1" t="s">
        <v>7</v>
      </c>
      <c r="F1" t="s">
        <v>9</v>
      </c>
      <c r="G1" t="s">
        <v>10</v>
      </c>
    </row>
    <row r="2" spans="1:7">
      <c r="A2">
        <v>0</v>
      </c>
      <c r="B2">
        <v>100</v>
      </c>
      <c r="C2">
        <v>100</v>
      </c>
      <c r="D2">
        <v>3</v>
      </c>
      <c r="E2">
        <v>0.4</v>
      </c>
      <c r="F2">
        <v>0.4</v>
      </c>
      <c r="G2">
        <v>3</v>
      </c>
    </row>
    <row r="3" spans="1:7">
      <c r="A3">
        <v>1</v>
      </c>
      <c r="B3">
        <f xml:space="preserve"> B2*D$2</f>
        <v>300</v>
      </c>
      <c r="C3">
        <f xml:space="preserve"> E$2*C2*D$2</f>
        <v>120</v>
      </c>
      <c r="F3">
        <f>G$2*F2*(1-F2)</f>
        <v>0.72000000000000008</v>
      </c>
    </row>
    <row r="4" spans="1:7">
      <c r="A4">
        <v>2</v>
      </c>
      <c r="B4">
        <f xml:space="preserve"> B3*D$2</f>
        <v>900</v>
      </c>
      <c r="C4">
        <f xml:space="preserve"> E$2*C3*D$2</f>
        <v>144</v>
      </c>
      <c r="F4">
        <f t="shared" ref="F4:F13" si="0">G$2*F3*(1-F3)</f>
        <v>0.60479999999999989</v>
      </c>
    </row>
    <row r="5" spans="1:7">
      <c r="A5">
        <v>3</v>
      </c>
      <c r="B5">
        <f xml:space="preserve"> B4*D$2</f>
        <v>2700</v>
      </c>
      <c r="C5">
        <f t="shared" ref="C5:C13" si="1" xml:space="preserve"> E$2*C4*D$2</f>
        <v>172.8</v>
      </c>
      <c r="F5">
        <f t="shared" si="0"/>
        <v>0.71705088000000006</v>
      </c>
    </row>
    <row r="6" spans="1:7">
      <c r="A6">
        <v>4</v>
      </c>
      <c r="B6">
        <f xml:space="preserve"> B5*D$2</f>
        <v>8100</v>
      </c>
      <c r="C6">
        <f t="shared" si="1"/>
        <v>207.36</v>
      </c>
      <c r="F6">
        <f t="shared" si="0"/>
        <v>0.6086667464736768</v>
      </c>
    </row>
    <row r="7" spans="1:7">
      <c r="A7">
        <v>5</v>
      </c>
      <c r="B7">
        <f xml:space="preserve"> B6*D$2</f>
        <v>24300</v>
      </c>
      <c r="C7">
        <f t="shared" si="1"/>
        <v>248.83200000000005</v>
      </c>
      <c r="F7">
        <f t="shared" si="0"/>
        <v>0.71457461463247696</v>
      </c>
    </row>
    <row r="8" spans="1:7">
      <c r="A8">
        <v>6</v>
      </c>
      <c r="B8">
        <f xml:space="preserve"> B7*D$2</f>
        <v>72900</v>
      </c>
      <c r="C8">
        <f t="shared" si="1"/>
        <v>298.59840000000008</v>
      </c>
      <c r="F8">
        <f t="shared" si="0"/>
        <v>0.61187320426597192</v>
      </c>
    </row>
    <row r="9" spans="1:7">
      <c r="A9">
        <v>7</v>
      </c>
      <c r="B9">
        <f xml:space="preserve"> B8*D$2</f>
        <v>218700</v>
      </c>
      <c r="C9">
        <f t="shared" si="1"/>
        <v>358.31808000000012</v>
      </c>
      <c r="F9">
        <f t="shared" si="0"/>
        <v>0.71245315850179236</v>
      </c>
    </row>
    <row r="10" spans="1:7">
      <c r="A10">
        <v>8</v>
      </c>
      <c r="B10">
        <f xml:space="preserve"> B9*D$2</f>
        <v>656100</v>
      </c>
      <c r="C10">
        <f t="shared" si="1"/>
        <v>429.98169600000017</v>
      </c>
      <c r="F10">
        <f t="shared" si="0"/>
        <v>0.61459096632783694</v>
      </c>
    </row>
    <row r="11" spans="1:7">
      <c r="A11">
        <v>9</v>
      </c>
      <c r="B11">
        <f xml:space="preserve"> B10*D$2</f>
        <v>1968300</v>
      </c>
      <c r="C11">
        <f t="shared" si="1"/>
        <v>515.97803520000025</v>
      </c>
      <c r="F11">
        <f t="shared" si="0"/>
        <v>0.71060673130815755</v>
      </c>
    </row>
    <row r="12" spans="1:7">
      <c r="A12">
        <v>10</v>
      </c>
      <c r="B12">
        <f xml:space="preserve"> B11*D$2</f>
        <v>5904900</v>
      </c>
      <c r="C12">
        <f t="shared" si="1"/>
        <v>619.17364224000039</v>
      </c>
      <c r="F12">
        <f t="shared" si="0"/>
        <v>0.61693441418308059</v>
      </c>
    </row>
    <row r="13" spans="1:7">
      <c r="A13">
        <v>11</v>
      </c>
      <c r="B13">
        <f xml:space="preserve"> B12*D$2</f>
        <v>17714700</v>
      </c>
      <c r="C13">
        <f t="shared" si="1"/>
        <v>743.00837068800047</v>
      </c>
      <c r="F13">
        <f t="shared" si="0"/>
        <v>0.7089790283389793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C259-7778-481B-9FF5-C2F6043A49B8}">
  <dimension ref="A1:I36"/>
  <sheetViews>
    <sheetView workbookViewId="0">
      <selection activeCell="L8" sqref="L8"/>
    </sheetView>
  </sheetViews>
  <sheetFormatPr defaultRowHeight="14"/>
  <cols>
    <col min="1" max="1" width="12.75" customWidth="1"/>
    <col min="2" max="2" width="24.75" customWidth="1"/>
    <col min="6" max="6" width="10.1640625" customWidth="1"/>
    <col min="7" max="7" width="9.83203125" customWidth="1"/>
    <col min="8" max="8" width="15" customWidth="1"/>
  </cols>
  <sheetData>
    <row r="1" spans="1:9" ht="20" customHeight="1" thickBot="1">
      <c r="A1" s="12" t="s">
        <v>11</v>
      </c>
      <c r="B1" s="12" t="s">
        <v>12</v>
      </c>
      <c r="D1" s="21" t="s">
        <v>16</v>
      </c>
      <c r="E1" s="22"/>
      <c r="F1" s="23"/>
    </row>
    <row r="2" spans="1:9" ht="15.5">
      <c r="A2" s="13" t="s">
        <v>13</v>
      </c>
      <c r="B2" s="13">
        <v>1.5</v>
      </c>
      <c r="D2" s="18" t="s">
        <v>17</v>
      </c>
      <c r="E2" s="19" t="s">
        <v>18</v>
      </c>
      <c r="F2" s="20" t="s">
        <v>19</v>
      </c>
      <c r="H2" s="27" t="s">
        <v>27</v>
      </c>
      <c r="I2" s="27"/>
    </row>
    <row r="3" spans="1:9" ht="16" thickBot="1">
      <c r="A3" s="13" t="s">
        <v>14</v>
      </c>
      <c r="B3" s="13">
        <v>1.75</v>
      </c>
      <c r="D3" s="16">
        <v>25</v>
      </c>
      <c r="E3" s="17">
        <v>60</v>
      </c>
      <c r="F3" s="10">
        <f>IF(((41&lt;=D3)*AND(D3&lt;=60)),(B3*E3),(IF((18&lt;=D3)*AND(D3&lt;=40),B2*E3,B4*E3)))</f>
        <v>90</v>
      </c>
      <c r="H3" s="27"/>
      <c r="I3" s="27"/>
    </row>
    <row r="4" spans="1:9" ht="15.5">
      <c r="A4" s="13" t="s">
        <v>15</v>
      </c>
      <c r="B4" s="13">
        <v>2</v>
      </c>
      <c r="D4" s="26" t="s">
        <v>26</v>
      </c>
      <c r="E4" s="26"/>
    </row>
    <row r="6" spans="1:9" ht="14.5" thickBot="1"/>
    <row r="7" spans="1:9" ht="15.5">
      <c r="A7" s="3" t="s">
        <v>22</v>
      </c>
      <c r="B7" s="24" t="s">
        <v>21</v>
      </c>
      <c r="C7" s="25" t="s">
        <v>20</v>
      </c>
      <c r="F7" t="s">
        <v>20</v>
      </c>
      <c r="G7" t="s">
        <v>23</v>
      </c>
      <c r="H7" t="s">
        <v>24</v>
      </c>
    </row>
    <row r="8" spans="1:9">
      <c r="A8" s="14">
        <v>1</v>
      </c>
      <c r="B8" s="2">
        <v>8</v>
      </c>
      <c r="C8" s="15">
        <v>1</v>
      </c>
      <c r="F8">
        <v>1</v>
      </c>
      <c r="G8">
        <v>2</v>
      </c>
      <c r="H8">
        <f>G8</f>
        <v>2</v>
      </c>
    </row>
    <row r="9" spans="1:9">
      <c r="A9" s="14">
        <f>IF(B9&lt;B8,A8+1,A8)</f>
        <v>1</v>
      </c>
      <c r="B9" s="2">
        <f>IF(B8+8&lt;24,B8+8,B8+8-24)</f>
        <v>16</v>
      </c>
      <c r="C9" s="15">
        <v>2</v>
      </c>
      <c r="F9">
        <v>2</v>
      </c>
      <c r="G9">
        <v>2</v>
      </c>
      <c r="H9">
        <f>G9+0.2*H8</f>
        <v>2.4</v>
      </c>
    </row>
    <row r="10" spans="1:9">
      <c r="A10" s="14">
        <f t="shared" ref="A10:A25" si="0">IF(B10&lt;B9,A9+1,A9)</f>
        <v>2</v>
      </c>
      <c r="B10" s="2">
        <f t="shared" ref="B10:B25" si="1">IF(B9+8&lt;24,B9+8,B9+8-24)</f>
        <v>0</v>
      </c>
      <c r="C10" s="15">
        <v>3</v>
      </c>
      <c r="F10">
        <v>3</v>
      </c>
      <c r="G10">
        <v>2</v>
      </c>
      <c r="H10">
        <f t="shared" ref="H10:H19" si="2">G10+0.2*H9</f>
        <v>2.48</v>
      </c>
    </row>
    <row r="11" spans="1:9">
      <c r="A11" s="14">
        <f t="shared" si="0"/>
        <v>2</v>
      </c>
      <c r="B11" s="2">
        <f t="shared" si="1"/>
        <v>8</v>
      </c>
      <c r="C11" s="15">
        <v>4</v>
      </c>
      <c r="F11">
        <v>4</v>
      </c>
      <c r="G11">
        <v>2</v>
      </c>
      <c r="H11">
        <f t="shared" si="2"/>
        <v>2.496</v>
      </c>
    </row>
    <row r="12" spans="1:9">
      <c r="A12" s="14">
        <f t="shared" si="0"/>
        <v>2</v>
      </c>
      <c r="B12" s="2">
        <f t="shared" si="1"/>
        <v>16</v>
      </c>
      <c r="C12" s="15">
        <v>5</v>
      </c>
      <c r="F12">
        <v>5</v>
      </c>
      <c r="G12">
        <v>2</v>
      </c>
      <c r="H12">
        <f t="shared" si="2"/>
        <v>2.4992000000000001</v>
      </c>
    </row>
    <row r="13" spans="1:9">
      <c r="A13" s="14">
        <f t="shared" si="0"/>
        <v>3</v>
      </c>
      <c r="B13" s="2">
        <f t="shared" si="1"/>
        <v>0</v>
      </c>
      <c r="C13" s="15">
        <v>6</v>
      </c>
      <c r="F13">
        <v>6</v>
      </c>
      <c r="G13">
        <v>2</v>
      </c>
      <c r="H13">
        <f t="shared" si="2"/>
        <v>2.4998399999999998</v>
      </c>
    </row>
    <row r="14" spans="1:9">
      <c r="A14" s="14">
        <f t="shared" si="0"/>
        <v>3</v>
      </c>
      <c r="B14" s="2">
        <f t="shared" si="1"/>
        <v>8</v>
      </c>
      <c r="C14" s="15">
        <v>7</v>
      </c>
      <c r="F14">
        <v>7</v>
      </c>
      <c r="G14">
        <v>2</v>
      </c>
      <c r="H14">
        <f t="shared" si="2"/>
        <v>2.499968</v>
      </c>
    </row>
    <row r="15" spans="1:9">
      <c r="A15" s="14">
        <f t="shared" si="0"/>
        <v>3</v>
      </c>
      <c r="B15" s="2">
        <f t="shared" si="1"/>
        <v>16</v>
      </c>
      <c r="C15" s="15">
        <v>8</v>
      </c>
      <c r="F15">
        <v>8</v>
      </c>
      <c r="G15">
        <v>2</v>
      </c>
      <c r="H15">
        <f t="shared" si="2"/>
        <v>2.4999935999999998</v>
      </c>
    </row>
    <row r="16" spans="1:9">
      <c r="A16" s="14">
        <f t="shared" si="0"/>
        <v>4</v>
      </c>
      <c r="B16" s="2">
        <f t="shared" si="1"/>
        <v>0</v>
      </c>
      <c r="C16" s="15">
        <v>9</v>
      </c>
      <c r="F16">
        <v>9</v>
      </c>
      <c r="G16">
        <v>2</v>
      </c>
      <c r="H16">
        <f t="shared" si="2"/>
        <v>2.4999987199999998</v>
      </c>
    </row>
    <row r="17" spans="1:8">
      <c r="A17" s="14">
        <f t="shared" si="0"/>
        <v>4</v>
      </c>
      <c r="B17" s="2">
        <f t="shared" si="1"/>
        <v>8</v>
      </c>
      <c r="C17" s="15">
        <v>10</v>
      </c>
      <c r="F17">
        <v>10</v>
      </c>
      <c r="G17">
        <v>2</v>
      </c>
      <c r="H17">
        <f t="shared" si="2"/>
        <v>2.4999997440000001</v>
      </c>
    </row>
    <row r="18" spans="1:8">
      <c r="A18" s="14">
        <f t="shared" si="0"/>
        <v>4</v>
      </c>
      <c r="B18" s="2">
        <f t="shared" si="1"/>
        <v>16</v>
      </c>
      <c r="C18" s="15">
        <v>11</v>
      </c>
      <c r="F18">
        <v>11</v>
      </c>
      <c r="G18">
        <v>2</v>
      </c>
      <c r="H18">
        <f t="shared" si="2"/>
        <v>2.4999999488000002</v>
      </c>
    </row>
    <row r="19" spans="1:8">
      <c r="A19" s="14">
        <f t="shared" si="0"/>
        <v>5</v>
      </c>
      <c r="B19" s="2">
        <f t="shared" si="1"/>
        <v>0</v>
      </c>
      <c r="C19" s="15">
        <v>12</v>
      </c>
      <c r="F19">
        <v>12</v>
      </c>
      <c r="G19">
        <v>2</v>
      </c>
      <c r="H19">
        <f t="shared" si="2"/>
        <v>2.49999998976</v>
      </c>
    </row>
    <row r="20" spans="1:8">
      <c r="A20" s="14">
        <f t="shared" si="0"/>
        <v>5</v>
      </c>
      <c r="B20" s="2">
        <f t="shared" si="1"/>
        <v>8</v>
      </c>
      <c r="C20" s="15">
        <v>13</v>
      </c>
      <c r="F20" t="s">
        <v>25</v>
      </c>
      <c r="G20">
        <v>2</v>
      </c>
      <c r="H20" t="s">
        <v>25</v>
      </c>
    </row>
    <row r="21" spans="1:8">
      <c r="A21" s="14">
        <f t="shared" si="0"/>
        <v>5</v>
      </c>
      <c r="B21" s="2">
        <f t="shared" si="1"/>
        <v>16</v>
      </c>
      <c r="C21" s="15">
        <v>14</v>
      </c>
    </row>
    <row r="22" spans="1:8">
      <c r="A22" s="14">
        <f t="shared" si="0"/>
        <v>6</v>
      </c>
      <c r="B22" s="2">
        <f t="shared" si="1"/>
        <v>0</v>
      </c>
      <c r="C22" s="15">
        <v>15</v>
      </c>
    </row>
    <row r="23" spans="1:8">
      <c r="A23" s="14">
        <f t="shared" si="0"/>
        <v>6</v>
      </c>
      <c r="B23" s="2">
        <f t="shared" si="1"/>
        <v>8</v>
      </c>
      <c r="C23" s="15">
        <v>16</v>
      </c>
    </row>
    <row r="24" spans="1:8">
      <c r="A24" s="14">
        <f t="shared" si="0"/>
        <v>6</v>
      </c>
      <c r="B24" s="2">
        <f t="shared" si="1"/>
        <v>16</v>
      </c>
      <c r="C24" s="15">
        <v>17</v>
      </c>
    </row>
    <row r="25" spans="1:8">
      <c r="A25" s="14">
        <f>IF(B25&lt;B24,A24+1,A24)</f>
        <v>7</v>
      </c>
      <c r="B25" s="2">
        <f>IF(B24+8&lt;24,B24+8,B24+8-24)</f>
        <v>0</v>
      </c>
      <c r="C25" s="15">
        <v>18</v>
      </c>
    </row>
    <row r="26" spans="1:8">
      <c r="A26" s="14">
        <f t="shared" ref="A26:A36" si="3">IF(B26&lt;B25,A25+1,A25)</f>
        <v>7</v>
      </c>
      <c r="B26" s="2">
        <f t="shared" ref="B26:B36" si="4">IF(B25+8&lt;24,B25+8,B25+8-24)</f>
        <v>8</v>
      </c>
      <c r="C26" s="15">
        <v>19</v>
      </c>
    </row>
    <row r="27" spans="1:8">
      <c r="A27" s="14">
        <f t="shared" si="3"/>
        <v>7</v>
      </c>
      <c r="B27" s="2">
        <f t="shared" si="4"/>
        <v>16</v>
      </c>
      <c r="C27" s="15">
        <v>20</v>
      </c>
    </row>
    <row r="28" spans="1:8">
      <c r="A28" s="14">
        <f t="shared" si="3"/>
        <v>8</v>
      </c>
      <c r="B28" s="2">
        <f t="shared" si="4"/>
        <v>0</v>
      </c>
      <c r="C28" s="15">
        <v>21</v>
      </c>
    </row>
    <row r="29" spans="1:8">
      <c r="A29" s="14">
        <f t="shared" si="3"/>
        <v>8</v>
      </c>
      <c r="B29" s="2">
        <f t="shared" si="4"/>
        <v>8</v>
      </c>
      <c r="C29" s="15">
        <v>22</v>
      </c>
    </row>
    <row r="30" spans="1:8">
      <c r="A30" s="14">
        <f t="shared" si="3"/>
        <v>8</v>
      </c>
      <c r="B30" s="2">
        <f t="shared" si="4"/>
        <v>16</v>
      </c>
      <c r="C30" s="15">
        <v>23</v>
      </c>
    </row>
    <row r="31" spans="1:8">
      <c r="A31" s="14">
        <f t="shared" si="3"/>
        <v>9</v>
      </c>
      <c r="B31" s="2">
        <f t="shared" si="4"/>
        <v>0</v>
      </c>
      <c r="C31" s="15">
        <v>24</v>
      </c>
    </row>
    <row r="32" spans="1:8">
      <c r="A32" s="14">
        <f t="shared" si="3"/>
        <v>9</v>
      </c>
      <c r="B32" s="2">
        <f t="shared" si="4"/>
        <v>8</v>
      </c>
      <c r="C32" s="15">
        <v>25</v>
      </c>
    </row>
    <row r="33" spans="1:3">
      <c r="A33" s="14">
        <f t="shared" si="3"/>
        <v>9</v>
      </c>
      <c r="B33" s="2">
        <f t="shared" si="4"/>
        <v>16</v>
      </c>
      <c r="C33" s="15">
        <v>26</v>
      </c>
    </row>
    <row r="34" spans="1:3">
      <c r="A34" s="14">
        <f t="shared" si="3"/>
        <v>10</v>
      </c>
      <c r="B34" s="2">
        <f t="shared" si="4"/>
        <v>0</v>
      </c>
      <c r="C34" s="15">
        <v>27</v>
      </c>
    </row>
    <row r="35" spans="1:3">
      <c r="A35" s="14">
        <f t="shared" si="3"/>
        <v>10</v>
      </c>
      <c r="B35" s="2">
        <f t="shared" si="4"/>
        <v>8</v>
      </c>
      <c r="C35" s="15">
        <v>28</v>
      </c>
    </row>
    <row r="36" spans="1:3" ht="14.5" thickBot="1">
      <c r="A36" s="16">
        <f t="shared" si="3"/>
        <v>10</v>
      </c>
      <c r="B36" s="17">
        <f t="shared" si="4"/>
        <v>16</v>
      </c>
      <c r="C36" s="10">
        <v>29</v>
      </c>
    </row>
  </sheetData>
  <mergeCells count="3">
    <mergeCell ref="D1:F1"/>
    <mergeCell ref="D4:E4"/>
    <mergeCell ref="H2:I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8E85-8846-40E5-BA8B-29C302E085AA}">
  <dimension ref="A1:C12"/>
  <sheetViews>
    <sheetView workbookViewId="0">
      <selection activeCell="E9" sqref="E9"/>
    </sheetView>
  </sheetViews>
  <sheetFormatPr defaultRowHeight="14"/>
  <cols>
    <col min="2" max="2" width="9.33203125" customWidth="1"/>
    <col min="3" max="3" width="9.75" customWidth="1"/>
  </cols>
  <sheetData>
    <row r="1" spans="1:3">
      <c r="A1" t="s">
        <v>28</v>
      </c>
      <c r="B1" t="s">
        <v>29</v>
      </c>
      <c r="C1" t="s">
        <v>30</v>
      </c>
    </row>
    <row r="2" spans="1:3">
      <c r="A2">
        <v>0</v>
      </c>
      <c r="B2">
        <v>25000</v>
      </c>
      <c r="C2" s="28">
        <v>7.0000000000000007E-2</v>
      </c>
    </row>
    <row r="3" spans="1:3">
      <c r="A3">
        <v>1</v>
      </c>
      <c r="B3">
        <f xml:space="preserve"> B2 *(1+C$2)</f>
        <v>26750</v>
      </c>
    </row>
    <row r="4" spans="1:3">
      <c r="A4">
        <v>2</v>
      </c>
      <c r="B4">
        <f t="shared" ref="B4:B12" si="0" xml:space="preserve"> B3 *(1+C$2)</f>
        <v>28622.5</v>
      </c>
    </row>
    <row r="5" spans="1:3">
      <c r="A5">
        <v>3</v>
      </c>
      <c r="B5">
        <f t="shared" si="0"/>
        <v>30626.075000000001</v>
      </c>
    </row>
    <row r="6" spans="1:3">
      <c r="A6">
        <v>4</v>
      </c>
      <c r="B6">
        <f t="shared" si="0"/>
        <v>32769.900250000006</v>
      </c>
    </row>
    <row r="7" spans="1:3">
      <c r="A7">
        <v>5</v>
      </c>
      <c r="B7">
        <f t="shared" si="0"/>
        <v>35063.793267500012</v>
      </c>
    </row>
    <row r="8" spans="1:3">
      <c r="A8">
        <v>6</v>
      </c>
      <c r="B8">
        <f t="shared" si="0"/>
        <v>37518.258796225018</v>
      </c>
    </row>
    <row r="9" spans="1:3">
      <c r="A9">
        <v>7</v>
      </c>
      <c r="B9">
        <f t="shared" si="0"/>
        <v>40144.536911960771</v>
      </c>
    </row>
    <row r="10" spans="1:3">
      <c r="A10">
        <v>8</v>
      </c>
      <c r="B10">
        <f t="shared" si="0"/>
        <v>42954.65449579803</v>
      </c>
    </row>
    <row r="11" spans="1:3">
      <c r="A11">
        <v>9</v>
      </c>
      <c r="B11">
        <f t="shared" si="0"/>
        <v>45961.480310503895</v>
      </c>
    </row>
    <row r="12" spans="1:3">
      <c r="A12">
        <v>10</v>
      </c>
      <c r="B12">
        <f t="shared" si="0"/>
        <v>49178.783932239174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D76B-3B78-4F3D-B48A-8DC22AE043AB}">
  <dimension ref="A1:H44"/>
  <sheetViews>
    <sheetView workbookViewId="0">
      <selection activeCell="F16" sqref="F16"/>
    </sheetView>
  </sheetViews>
  <sheetFormatPr defaultRowHeight="14"/>
  <cols>
    <col min="1" max="1" width="7.25" customWidth="1"/>
    <col min="2" max="2" width="13.6640625" customWidth="1"/>
    <col min="3" max="3" width="17" customWidth="1"/>
    <col min="4" max="4" width="13.6640625" customWidth="1"/>
    <col min="5" max="5" width="15.1640625" customWidth="1"/>
    <col min="6" max="6" width="17.9140625" customWidth="1"/>
  </cols>
  <sheetData>
    <row r="1" spans="1:8" ht="14" customHeight="1">
      <c r="A1" t="s">
        <v>28</v>
      </c>
      <c r="B1" s="30" t="s">
        <v>31</v>
      </c>
      <c r="C1" s="30" t="s">
        <v>32</v>
      </c>
      <c r="D1" t="s">
        <v>35</v>
      </c>
      <c r="E1" s="29" t="s">
        <v>33</v>
      </c>
      <c r="F1" s="29" t="s">
        <v>34</v>
      </c>
    </row>
    <row r="2" spans="1:8">
      <c r="A2">
        <v>2019</v>
      </c>
      <c r="B2">
        <v>1000000</v>
      </c>
      <c r="C2" s="29">
        <v>1000000</v>
      </c>
      <c r="D2">
        <f xml:space="preserve"> (B2*E$2+C2*F$2)/(B2+C2)</f>
        <v>0.35</v>
      </c>
      <c r="E2" s="29">
        <v>0.6</v>
      </c>
      <c r="F2">
        <v>0.1</v>
      </c>
      <c r="H2" s="31">
        <v>2103</v>
      </c>
    </row>
    <row r="3" spans="1:8">
      <c r="A3">
        <v>2021</v>
      </c>
      <c r="B3">
        <f>B2*(1-0.01*(0.3/D2/D2))</f>
        <v>975510.20408163266</v>
      </c>
      <c r="C3">
        <f>B$2+C$2-B3</f>
        <v>1024489.7959183673</v>
      </c>
      <c r="D3">
        <f xml:space="preserve"> (B3*E$2+C3*F$2)/(B3+C3)</f>
        <v>0.34387755102040818</v>
      </c>
    </row>
    <row r="4" spans="1:8">
      <c r="A4">
        <v>2023</v>
      </c>
      <c r="B4">
        <f>B3*(1-0.01*(0.3/D3/D3))</f>
        <v>950761.90128773649</v>
      </c>
      <c r="C4">
        <f>B$2+C$2-B4</f>
        <v>1049238.0987122636</v>
      </c>
      <c r="D4">
        <f xml:space="preserve"> (B4*E$2+C4*F$2)/(B4+C4)</f>
        <v>0.33769047532193408</v>
      </c>
    </row>
    <row r="5" spans="1:8">
      <c r="A5">
        <v>2025</v>
      </c>
      <c r="B5">
        <f t="shared" ref="B5:B14" si="0">B4*(1-0.01*(0.3/D4/D4))</f>
        <v>925749.49915193301</v>
      </c>
      <c r="C5">
        <f t="shared" ref="C5:C68" si="1">B$2+C$2-B5</f>
        <v>1074250.500848067</v>
      </c>
      <c r="D5">
        <f t="shared" ref="D5:D14" si="2" xml:space="preserve"> (B5*E$2+C5*F$2)/(B5+C5)</f>
        <v>0.33143737478798324</v>
      </c>
    </row>
    <row r="6" spans="1:8">
      <c r="A6">
        <v>2027</v>
      </c>
      <c r="B6">
        <f t="shared" si="0"/>
        <v>900467.47861974</v>
      </c>
      <c r="C6">
        <f t="shared" si="1"/>
        <v>1099532.5213802601</v>
      </c>
      <c r="D6">
        <f t="shared" si="2"/>
        <v>0.32511686965493503</v>
      </c>
    </row>
    <row r="7" spans="1:8">
      <c r="A7">
        <v>2029</v>
      </c>
      <c r="B7">
        <f t="shared" si="0"/>
        <v>874910.45480503852</v>
      </c>
      <c r="C7">
        <f t="shared" si="1"/>
        <v>1125089.5451949616</v>
      </c>
      <c r="D7">
        <f t="shared" si="2"/>
        <v>0.31872761370125968</v>
      </c>
    </row>
    <row r="8" spans="1:8">
      <c r="A8">
        <v>2031</v>
      </c>
      <c r="B8">
        <f t="shared" si="0"/>
        <v>849073.2529309704</v>
      </c>
      <c r="C8">
        <f t="shared" si="1"/>
        <v>1150926.7470690296</v>
      </c>
      <c r="D8">
        <f t="shared" si="2"/>
        <v>0.31226831323274262</v>
      </c>
    </row>
    <row r="9" spans="1:8">
      <c r="A9">
        <v>2033</v>
      </c>
      <c r="B9">
        <f t="shared" si="0"/>
        <v>822951.00300987938</v>
      </c>
      <c r="C9">
        <f t="shared" si="1"/>
        <v>1177048.9969901205</v>
      </c>
      <c r="D9">
        <f t="shared" si="2"/>
        <v>0.30573775075246984</v>
      </c>
    </row>
    <row r="10" spans="1:8">
      <c r="A10">
        <v>2035</v>
      </c>
      <c r="B10">
        <f t="shared" si="0"/>
        <v>796539.25767369533</v>
      </c>
      <c r="C10">
        <f t="shared" si="1"/>
        <v>1203460.7423263048</v>
      </c>
      <c r="D10">
        <f t="shared" si="2"/>
        <v>0.29913481441842382</v>
      </c>
    </row>
    <row r="11" spans="1:8">
      <c r="A11">
        <v>2037</v>
      </c>
      <c r="B11">
        <f t="shared" si="0"/>
        <v>769834.13863618486</v>
      </c>
      <c r="C11">
        <f t="shared" si="1"/>
        <v>1230165.8613638151</v>
      </c>
      <c r="D11">
        <f t="shared" si="2"/>
        <v>0.2924585346590462</v>
      </c>
    </row>
    <row r="12" spans="1:8">
      <c r="A12">
        <v>2039</v>
      </c>
      <c r="B12">
        <f t="shared" si="0"/>
        <v>742832.51860444562</v>
      </c>
      <c r="C12">
        <f t="shared" si="1"/>
        <v>1257167.4813955543</v>
      </c>
      <c r="D12">
        <f t="shared" si="2"/>
        <v>0.28570812965111136</v>
      </c>
    </row>
    <row r="13" spans="1:8">
      <c r="A13">
        <v>2041</v>
      </c>
      <c r="B13">
        <f t="shared" si="0"/>
        <v>715532.24712303467</v>
      </c>
      <c r="C13">
        <f t="shared" si="1"/>
        <v>1284467.7528769653</v>
      </c>
      <c r="D13">
        <f t="shared" si="2"/>
        <v>0.27888306178075867</v>
      </c>
    </row>
    <row r="14" spans="1:8">
      <c r="A14">
        <v>2043</v>
      </c>
      <c r="B14">
        <f t="shared" si="0"/>
        <v>687932.43090678821</v>
      </c>
      <c r="C14">
        <f t="shared" si="1"/>
        <v>1312067.5690932118</v>
      </c>
      <c r="D14">
        <f t="shared" si="2"/>
        <v>0.27198310772669704</v>
      </c>
    </row>
    <row r="15" spans="1:8">
      <c r="A15">
        <v>2045</v>
      </c>
      <c r="B15">
        <f t="shared" ref="B15" si="3">B14*(1-0.01*(0.3/D14/D14))</f>
        <v>660033.78178653214</v>
      </c>
      <c r="C15">
        <f t="shared" si="1"/>
        <v>1339966.2182134679</v>
      </c>
      <c r="D15">
        <f t="shared" ref="D15" si="4" xml:space="preserve"> (B15*E$2+C15*F$2)/(B15+C15)</f>
        <v>0.26500844544663305</v>
      </c>
    </row>
    <row r="16" spans="1:8">
      <c r="A16">
        <v>2047</v>
      </c>
      <c r="B16">
        <f t="shared" ref="B16:B69" si="5">B15*(1-0.01*(0.3/D15/D15))</f>
        <v>631839.04855367029</v>
      </c>
      <c r="C16">
        <f t="shared" si="1"/>
        <v>1368160.9514463297</v>
      </c>
      <c r="D16">
        <f t="shared" ref="D16:D69" si="6" xml:space="preserve"> (B16*E$2+C16*F$2)/(B16+C16)</f>
        <v>0.25795976213841759</v>
      </c>
    </row>
    <row r="17" spans="1:4">
      <c r="A17">
        <v>2049</v>
      </c>
      <c r="B17">
        <f t="shared" si="5"/>
        <v>603353.55284451495</v>
      </c>
      <c r="C17">
        <f t="shared" si="1"/>
        <v>1396646.4471554849</v>
      </c>
      <c r="D17">
        <f t="shared" si="6"/>
        <v>0.25083838821112875</v>
      </c>
    </row>
    <row r="18" spans="1:4">
      <c r="A18">
        <v>2051</v>
      </c>
      <c r="B18">
        <f t="shared" si="5"/>
        <v>574585.85383630963</v>
      </c>
      <c r="C18">
        <f t="shared" si="1"/>
        <v>1425414.1461636904</v>
      </c>
      <c r="D18">
        <f t="shared" si="6"/>
        <v>0.24364646345907739</v>
      </c>
    </row>
    <row r="19" spans="1:4">
      <c r="A19">
        <v>2053</v>
      </c>
      <c r="B19">
        <f t="shared" si="5"/>
        <v>545548.57196639199</v>
      </c>
      <c r="C19">
        <f t="shared" si="1"/>
        <v>1454451.428033608</v>
      </c>
      <c r="D19">
        <f t="shared" si="6"/>
        <v>0.23638714299159799</v>
      </c>
    </row>
    <row r="20" spans="1:4">
      <c r="A20">
        <v>2055</v>
      </c>
      <c r="B20">
        <f t="shared" si="5"/>
        <v>516259.40805111051</v>
      </c>
      <c r="C20">
        <f t="shared" si="1"/>
        <v>1483740.5919488894</v>
      </c>
      <c r="D20">
        <f t="shared" si="6"/>
        <v>0.22906485201277765</v>
      </c>
    </row>
    <row r="21" spans="1:4">
      <c r="A21">
        <v>2057</v>
      </c>
      <c r="B21">
        <f t="shared" si="5"/>
        <v>486742.40076077968</v>
      </c>
      <c r="C21">
        <f t="shared" si="1"/>
        <v>1513257.5992392204</v>
      </c>
      <c r="D21">
        <f t="shared" si="6"/>
        <v>0.2216856001901949</v>
      </c>
    </row>
    <row r="22" spans="1:4">
      <c r="A22">
        <v>2059</v>
      </c>
      <c r="B22">
        <f t="shared" si="5"/>
        <v>457029.47166673449</v>
      </c>
      <c r="C22">
        <f t="shared" si="1"/>
        <v>1542970.5283332656</v>
      </c>
      <c r="D22">
        <f t="shared" si="6"/>
        <v>0.21425736791668365</v>
      </c>
    </row>
    <row r="23" spans="1:4">
      <c r="A23">
        <v>2061</v>
      </c>
      <c r="B23">
        <f t="shared" si="5"/>
        <v>427162.31153541303</v>
      </c>
      <c r="C23">
        <f t="shared" si="1"/>
        <v>1572837.6884645871</v>
      </c>
      <c r="D23">
        <f t="shared" si="6"/>
        <v>0.2067905778838533</v>
      </c>
    </row>
    <row r="24" spans="1:4">
      <c r="A24">
        <v>2063</v>
      </c>
      <c r="B24">
        <f t="shared" si="5"/>
        <v>397194.66145685245</v>
      </c>
      <c r="C24">
        <f t="shared" si="1"/>
        <v>1602805.3385431475</v>
      </c>
      <c r="D24">
        <f t="shared" si="6"/>
        <v>0.19929866536421312</v>
      </c>
    </row>
    <row r="25" spans="1:4">
      <c r="A25">
        <v>2065</v>
      </c>
      <c r="B25">
        <f t="shared" si="5"/>
        <v>367195.03296047123</v>
      </c>
      <c r="C25">
        <f t="shared" si="1"/>
        <v>1632804.9670395288</v>
      </c>
      <c r="D25">
        <f t="shared" si="6"/>
        <v>0.1917987582401178</v>
      </c>
    </row>
    <row r="26" spans="1:4">
      <c r="A26">
        <v>2067</v>
      </c>
      <c r="B26">
        <f t="shared" si="5"/>
        <v>337249.88451008388</v>
      </c>
      <c r="C26">
        <f t="shared" si="1"/>
        <v>1662750.1154899162</v>
      </c>
      <c r="D26">
        <f t="shared" si="6"/>
        <v>0.18431247112752097</v>
      </c>
    </row>
    <row r="27" spans="1:4">
      <c r="A27">
        <v>2069</v>
      </c>
      <c r="B27">
        <f t="shared" si="5"/>
        <v>307467.21511422063</v>
      </c>
      <c r="C27">
        <f t="shared" si="1"/>
        <v>1692532.7848857795</v>
      </c>
      <c r="D27">
        <f t="shared" si="6"/>
        <v>0.17686680377855515</v>
      </c>
    </row>
    <row r="28" spans="1:4">
      <c r="A28">
        <v>2071</v>
      </c>
      <c r="B28">
        <f t="shared" si="5"/>
        <v>277980.43075421761</v>
      </c>
      <c r="C28">
        <f t="shared" si="1"/>
        <v>1722019.5692457824</v>
      </c>
      <c r="D28">
        <f t="shared" si="6"/>
        <v>0.16949510768855441</v>
      </c>
    </row>
    <row r="29" spans="1:4">
      <c r="A29">
        <v>2073</v>
      </c>
      <c r="B29">
        <f t="shared" si="5"/>
        <v>248952.16142950987</v>
      </c>
      <c r="C29">
        <f t="shared" si="1"/>
        <v>1751047.83857049</v>
      </c>
      <c r="D29">
        <f t="shared" si="6"/>
        <v>0.16223804035737746</v>
      </c>
    </row>
    <row r="30" spans="1:4">
      <c r="A30">
        <v>2075</v>
      </c>
      <c r="B30">
        <f t="shared" si="5"/>
        <v>220577.42918176064</v>
      </c>
      <c r="C30">
        <f t="shared" si="1"/>
        <v>1779422.5708182394</v>
      </c>
      <c r="D30">
        <f t="shared" si="6"/>
        <v>0.15514435729544016</v>
      </c>
    </row>
    <row r="31" spans="1:4">
      <c r="A31">
        <v>2077</v>
      </c>
      <c r="B31">
        <f t="shared" si="5"/>
        <v>193085.17464252899</v>
      </c>
      <c r="C31">
        <f t="shared" si="1"/>
        <v>1806914.8253574711</v>
      </c>
      <c r="D31">
        <f t="shared" si="6"/>
        <v>0.14827129366063224</v>
      </c>
    </row>
    <row r="32" spans="1:4">
      <c r="A32">
        <v>2079</v>
      </c>
      <c r="B32">
        <f t="shared" si="5"/>
        <v>166736.66649627523</v>
      </c>
      <c r="C32">
        <f t="shared" si="1"/>
        <v>1833263.3335037248</v>
      </c>
      <c r="D32">
        <f t="shared" si="6"/>
        <v>0.1416841666240688</v>
      </c>
    </row>
    <row r="33" spans="1:4">
      <c r="A33">
        <v>2081</v>
      </c>
      <c r="B33">
        <f t="shared" si="5"/>
        <v>141818.86457231175</v>
      </c>
      <c r="C33">
        <f t="shared" si="1"/>
        <v>1858181.1354276882</v>
      </c>
      <c r="D33">
        <f t="shared" si="6"/>
        <v>0.13545471614307794</v>
      </c>
    </row>
    <row r="34" spans="1:4">
      <c r="A34">
        <v>2083</v>
      </c>
      <c r="B34">
        <f t="shared" si="5"/>
        <v>118630.66669935282</v>
      </c>
      <c r="C34">
        <f t="shared" si="1"/>
        <v>1881369.3333006471</v>
      </c>
      <c r="D34">
        <f t="shared" si="6"/>
        <v>0.12965766667483819</v>
      </c>
    </row>
    <row r="35" spans="1:4">
      <c r="A35">
        <v>2085</v>
      </c>
      <c r="B35">
        <f t="shared" si="5"/>
        <v>97460.619692967433</v>
      </c>
      <c r="C35">
        <f t="shared" si="1"/>
        <v>1902539.3803070325</v>
      </c>
      <c r="D35">
        <f t="shared" si="6"/>
        <v>0.12436515492324186</v>
      </c>
    </row>
    <row r="36" spans="1:4">
      <c r="A36">
        <v>2087</v>
      </c>
      <c r="B36">
        <f t="shared" si="5"/>
        <v>78556.65085249336</v>
      </c>
      <c r="C36">
        <f t="shared" si="1"/>
        <v>1921443.3491475065</v>
      </c>
      <c r="D36">
        <f t="shared" si="6"/>
        <v>0.11963916271312335</v>
      </c>
    </row>
    <row r="37" spans="1:4">
      <c r="A37">
        <v>2089</v>
      </c>
      <c r="B37">
        <f t="shared" si="5"/>
        <v>62091.812002204817</v>
      </c>
      <c r="C37">
        <f t="shared" si="1"/>
        <v>1937908.1879977952</v>
      </c>
      <c r="D37">
        <f t="shared" si="6"/>
        <v>0.11552295300055121</v>
      </c>
    </row>
    <row r="38" spans="1:4">
      <c r="A38">
        <v>2091</v>
      </c>
      <c r="B38">
        <f t="shared" si="5"/>
        <v>48133.94599146978</v>
      </c>
      <c r="C38">
        <f t="shared" si="1"/>
        <v>1951866.0540085302</v>
      </c>
      <c r="D38">
        <f t="shared" si="6"/>
        <v>0.11203348649786744</v>
      </c>
    </row>
    <row r="39" spans="1:4">
      <c r="A39">
        <v>2093</v>
      </c>
      <c r="B39">
        <f t="shared" si="5"/>
        <v>36629.200435123661</v>
      </c>
      <c r="C39">
        <f t="shared" si="1"/>
        <v>1963370.7995648764</v>
      </c>
      <c r="D39">
        <f t="shared" si="6"/>
        <v>0.10915730010878091</v>
      </c>
    </row>
    <row r="40" spans="1:4">
      <c r="A40">
        <v>2095</v>
      </c>
      <c r="B40">
        <f t="shared" si="5"/>
        <v>27406.818102596484</v>
      </c>
      <c r="C40">
        <f t="shared" si="1"/>
        <v>1972593.1818974034</v>
      </c>
      <c r="D40">
        <f t="shared" si="6"/>
        <v>0.10685170452564913</v>
      </c>
    </row>
    <row r="41" spans="1:4">
      <c r="A41">
        <v>2097</v>
      </c>
      <c r="B41">
        <f t="shared" si="5"/>
        <v>20205.417626646129</v>
      </c>
      <c r="C41">
        <f t="shared" si="1"/>
        <v>1979794.5823733539</v>
      </c>
      <c r="D41">
        <f t="shared" si="6"/>
        <v>0.10505135440666154</v>
      </c>
    </row>
    <row r="42" spans="1:4">
      <c r="A42">
        <v>2099</v>
      </c>
      <c r="B42">
        <f t="shared" si="5"/>
        <v>14712.718960416982</v>
      </c>
      <c r="C42">
        <f t="shared" si="1"/>
        <v>1985287.281039583</v>
      </c>
      <c r="D42">
        <f t="shared" si="6"/>
        <v>0.10367817974010424</v>
      </c>
    </row>
    <row r="43" spans="1:4">
      <c r="A43">
        <v>2101</v>
      </c>
      <c r="B43">
        <f t="shared" si="5"/>
        <v>10606.524937976455</v>
      </c>
      <c r="C43">
        <f t="shared" si="1"/>
        <v>1989393.4750620236</v>
      </c>
      <c r="D43">
        <f t="shared" si="6"/>
        <v>0.10265163123449413</v>
      </c>
    </row>
    <row r="44" spans="1:4">
      <c r="A44">
        <v>2103</v>
      </c>
      <c r="B44">
        <f t="shared" si="5"/>
        <v>7586.8328443289447</v>
      </c>
      <c r="C44">
        <f t="shared" si="1"/>
        <v>1992413.1671556712</v>
      </c>
      <c r="D44">
        <f t="shared" si="6"/>
        <v>0.10189670821108225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1EC4-4AA4-46F8-8D35-1811F9C8ADCD}">
  <dimension ref="A1:D5"/>
  <sheetViews>
    <sheetView workbookViewId="0">
      <selection activeCell="G3" sqref="G3"/>
    </sheetView>
  </sheetViews>
  <sheetFormatPr defaultRowHeight="14"/>
  <cols>
    <col min="1" max="1" width="11.58203125" customWidth="1"/>
    <col min="2" max="2" width="14.33203125" customWidth="1"/>
    <col min="3" max="3" width="11.25" bestFit="1" customWidth="1"/>
    <col min="4" max="4" width="12.4140625" customWidth="1"/>
  </cols>
  <sheetData>
    <row r="1" spans="1:4">
      <c r="A1" s="11" t="s">
        <v>36</v>
      </c>
      <c r="B1" s="11"/>
      <c r="C1" s="11"/>
      <c r="D1" s="11"/>
    </row>
    <row r="2" spans="1:4">
      <c r="A2" t="s">
        <v>28</v>
      </c>
      <c r="B2" t="s">
        <v>39</v>
      </c>
      <c r="C2" t="s">
        <v>40</v>
      </c>
      <c r="D2" t="s">
        <v>37</v>
      </c>
    </row>
    <row r="3" spans="1:4">
      <c r="A3">
        <v>2020</v>
      </c>
      <c r="B3">
        <v>36000000</v>
      </c>
      <c r="C3">
        <v>20000000</v>
      </c>
      <c r="D3">
        <f>B3-C3</f>
        <v>16000000</v>
      </c>
    </row>
    <row r="4" spans="1:4">
      <c r="A4">
        <v>2021</v>
      </c>
      <c r="B4">
        <v>40000000</v>
      </c>
      <c r="C4">
        <v>22000000</v>
      </c>
      <c r="D4">
        <f>B4-C4</f>
        <v>18000000</v>
      </c>
    </row>
    <row r="5" spans="1:4">
      <c r="A5">
        <v>2022</v>
      </c>
      <c r="B5">
        <v>47000000</v>
      </c>
      <c r="C5">
        <v>25000000</v>
      </c>
      <c r="D5">
        <f>B5-C5</f>
        <v>22000000</v>
      </c>
    </row>
  </sheetData>
  <mergeCells count="1">
    <mergeCell ref="A1:D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203D-E6D9-4D89-9B6F-EF85137F6ECD}">
  <dimension ref="A1:D5"/>
  <sheetViews>
    <sheetView workbookViewId="0">
      <selection sqref="A1:D1"/>
    </sheetView>
  </sheetViews>
  <sheetFormatPr defaultRowHeight="14"/>
  <cols>
    <col min="2" max="2" width="10.83203125" customWidth="1"/>
    <col min="3" max="4" width="9.1640625" bestFit="1" customWidth="1"/>
  </cols>
  <sheetData>
    <row r="1" spans="1:4">
      <c r="A1" s="11" t="s">
        <v>38</v>
      </c>
      <c r="B1" s="11"/>
      <c r="C1" s="11"/>
      <c r="D1" s="11"/>
    </row>
    <row r="2" spans="1:4">
      <c r="A2" t="s">
        <v>28</v>
      </c>
      <c r="B2" t="s">
        <v>39</v>
      </c>
      <c r="C2" t="s">
        <v>40</v>
      </c>
      <c r="D2" t="s">
        <v>37</v>
      </c>
    </row>
    <row r="3" spans="1:4">
      <c r="A3">
        <v>2020</v>
      </c>
      <c r="B3">
        <v>26000000</v>
      </c>
      <c r="C3">
        <v>14000000</v>
      </c>
      <c r="D3">
        <f>B3-C3</f>
        <v>12000000</v>
      </c>
    </row>
    <row r="4" spans="1:4">
      <c r="A4">
        <v>2021</v>
      </c>
      <c r="B4">
        <v>32000000</v>
      </c>
      <c r="C4">
        <v>18000000</v>
      </c>
      <c r="D4">
        <f>B4-C4</f>
        <v>14000000</v>
      </c>
    </row>
    <row r="5" spans="1:4">
      <c r="A5">
        <v>2022</v>
      </c>
      <c r="B5">
        <v>47000000</v>
      </c>
      <c r="C5">
        <v>30000000</v>
      </c>
      <c r="D5">
        <f>B5-C5</f>
        <v>17000000</v>
      </c>
    </row>
  </sheetData>
  <mergeCells count="1">
    <mergeCell ref="A1:D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37855-0C67-4615-9E85-F8495AEF0075}">
  <dimension ref="A1:D5"/>
  <sheetViews>
    <sheetView workbookViewId="0">
      <selection activeCell="H5" sqref="H5"/>
    </sheetView>
  </sheetViews>
  <sheetFormatPr defaultRowHeight="14"/>
  <cols>
    <col min="2" max="2" width="9.1640625" bestFit="1" customWidth="1"/>
    <col min="4" max="4" width="9.25" customWidth="1"/>
  </cols>
  <sheetData>
    <row r="1" spans="1:4">
      <c r="A1" s="11" t="s">
        <v>41</v>
      </c>
      <c r="B1" s="11"/>
      <c r="C1" s="11"/>
      <c r="D1" s="11"/>
    </row>
    <row r="2" spans="1:4">
      <c r="A2" t="s">
        <v>28</v>
      </c>
      <c r="B2" t="s">
        <v>39</v>
      </c>
      <c r="C2" t="s">
        <v>40</v>
      </c>
      <c r="D2" t="s">
        <v>37</v>
      </c>
    </row>
    <row r="3" spans="1:4">
      <c r="A3">
        <v>2020</v>
      </c>
      <c r="B3">
        <f>'Nov2017-6(1)'!B3+'Nov2017-6(2)'!B3</f>
        <v>62000000</v>
      </c>
      <c r="C3">
        <f>'Nov2017-6(1)'!C3+'Nov2017-6(2)'!C3</f>
        <v>34000000</v>
      </c>
      <c r="D3">
        <f>'Nov2017-6(1)'!D3+'Nov2017-6(2)'!D3</f>
        <v>28000000</v>
      </c>
    </row>
    <row r="4" spans="1:4">
      <c r="A4">
        <v>2021</v>
      </c>
      <c r="B4">
        <f>'Nov2017-6(1)'!B4+'Nov2017-6(2)'!B4</f>
        <v>72000000</v>
      </c>
      <c r="C4">
        <f>'Nov2017-6(1)'!C4+'Nov2017-6(2)'!C4</f>
        <v>40000000</v>
      </c>
      <c r="D4">
        <f>'Nov2017-6(1)'!D4+'Nov2017-6(2)'!D4</f>
        <v>32000000</v>
      </c>
    </row>
    <row r="5" spans="1:4">
      <c r="A5">
        <v>2022</v>
      </c>
      <c r="B5">
        <f>'Nov2017-6(1)'!B5+'Nov2017-6(2)'!B5</f>
        <v>94000000</v>
      </c>
      <c r="C5">
        <f>'Nov2017-6(1)'!C5+'Nov2017-6(2)'!C5</f>
        <v>55000000</v>
      </c>
      <c r="D5">
        <f>'Nov2017-6(1)'!D5+'Nov2017-6(2)'!D5</f>
        <v>39000000</v>
      </c>
    </row>
  </sheetData>
  <mergeCells count="1">
    <mergeCell ref="A1:D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4E9F-0F00-4BC3-B8E2-E01E29B27BE3}">
  <dimension ref="A1:H9"/>
  <sheetViews>
    <sheetView tabSelected="1" workbookViewId="0">
      <selection activeCell="I6" sqref="I6"/>
    </sheetView>
  </sheetViews>
  <sheetFormatPr defaultRowHeight="14"/>
  <cols>
    <col min="1" max="1" width="15.9140625" style="32" customWidth="1"/>
    <col min="5" max="5" width="12.25" customWidth="1"/>
  </cols>
  <sheetData>
    <row r="1" spans="1:8">
      <c r="A1" s="32" t="s">
        <v>21</v>
      </c>
      <c r="B1" t="s">
        <v>42</v>
      </c>
      <c r="C1" t="s">
        <v>43</v>
      </c>
      <c r="D1" t="s">
        <v>45</v>
      </c>
      <c r="E1" t="s">
        <v>46</v>
      </c>
      <c r="F1" t="s">
        <v>44</v>
      </c>
      <c r="G1" t="s">
        <v>47</v>
      </c>
      <c r="H1" t="s">
        <v>48</v>
      </c>
    </row>
    <row r="2" spans="1:8">
      <c r="A2" s="32">
        <v>40695</v>
      </c>
      <c r="B2">
        <v>1717256</v>
      </c>
      <c r="C2">
        <v>500000</v>
      </c>
      <c r="D2">
        <v>200000</v>
      </c>
      <c r="E2">
        <v>200000</v>
      </c>
      <c r="F2">
        <f>D2+E2</f>
        <v>400000</v>
      </c>
      <c r="G2">
        <v>1996583</v>
      </c>
      <c r="H2">
        <f>B2/G2*100</f>
        <v>86.009747653866626</v>
      </c>
    </row>
    <row r="3" spans="1:8">
      <c r="A3" s="32">
        <v>40787</v>
      </c>
      <c r="B3">
        <f>B2+C2-F2</f>
        <v>1817256</v>
      </c>
      <c r="C3">
        <v>520000</v>
      </c>
      <c r="D3">
        <v>215000</v>
      </c>
      <c r="E3">
        <v>195000</v>
      </c>
      <c r="F3">
        <f t="shared" ref="F3:F9" si="0">D3+E3</f>
        <v>410000</v>
      </c>
      <c r="G3">
        <f>G2+80000</f>
        <v>2076583</v>
      </c>
      <c r="H3">
        <f t="shared" ref="H3:H9" si="1">B3/G3*100</f>
        <v>87.511840364676004</v>
      </c>
    </row>
    <row r="4" spans="1:8">
      <c r="A4" s="32">
        <v>40878</v>
      </c>
      <c r="B4">
        <f t="shared" ref="B4:B9" si="2">B3+C3-F3</f>
        <v>1927256</v>
      </c>
      <c r="C4">
        <v>540000</v>
      </c>
      <c r="D4">
        <v>230000</v>
      </c>
      <c r="E4">
        <v>190000</v>
      </c>
      <c r="F4">
        <f t="shared" si="0"/>
        <v>420000</v>
      </c>
      <c r="G4">
        <f t="shared" ref="G4:G9" si="3">G3+80000</f>
        <v>2156583</v>
      </c>
      <c r="H4">
        <f t="shared" si="1"/>
        <v>89.366187158110762</v>
      </c>
    </row>
    <row r="5" spans="1:8">
      <c r="A5" s="32">
        <v>40969</v>
      </c>
      <c r="B5">
        <f t="shared" si="2"/>
        <v>2047256</v>
      </c>
      <c r="C5">
        <v>560000</v>
      </c>
      <c r="D5">
        <v>245000</v>
      </c>
      <c r="E5">
        <v>185000</v>
      </c>
      <c r="F5">
        <f t="shared" si="0"/>
        <v>430000</v>
      </c>
      <c r="G5">
        <f t="shared" si="3"/>
        <v>2236583</v>
      </c>
      <c r="H5">
        <f t="shared" si="1"/>
        <v>91.534988864710144</v>
      </c>
    </row>
    <row r="6" spans="1:8">
      <c r="A6" s="32">
        <v>41061</v>
      </c>
      <c r="B6">
        <f t="shared" si="2"/>
        <v>2177256</v>
      </c>
      <c r="C6">
        <v>580000</v>
      </c>
      <c r="D6">
        <v>260000</v>
      </c>
      <c r="E6">
        <v>180000</v>
      </c>
      <c r="F6">
        <f t="shared" si="0"/>
        <v>440000</v>
      </c>
      <c r="G6">
        <f t="shared" si="3"/>
        <v>2316583</v>
      </c>
      <c r="H6">
        <f t="shared" si="1"/>
        <v>93.985667683825696</v>
      </c>
    </row>
    <row r="7" spans="1:8">
      <c r="A7" s="32">
        <v>41153</v>
      </c>
      <c r="B7">
        <f t="shared" si="2"/>
        <v>2317256</v>
      </c>
      <c r="C7">
        <v>600000</v>
      </c>
      <c r="D7">
        <v>275000</v>
      </c>
      <c r="E7">
        <v>175000</v>
      </c>
      <c r="F7">
        <f t="shared" si="0"/>
        <v>450000</v>
      </c>
      <c r="G7">
        <f t="shared" si="3"/>
        <v>2396583</v>
      </c>
      <c r="H7">
        <f t="shared" si="1"/>
        <v>96.689995714732177</v>
      </c>
    </row>
    <row r="8" spans="1:8">
      <c r="A8" s="32">
        <v>41244</v>
      </c>
      <c r="B8">
        <f t="shared" si="2"/>
        <v>2467256</v>
      </c>
      <c r="C8">
        <v>620000</v>
      </c>
      <c r="D8">
        <v>290000</v>
      </c>
      <c r="E8">
        <v>170000</v>
      </c>
      <c r="F8">
        <f t="shared" si="0"/>
        <v>460000</v>
      </c>
      <c r="G8">
        <f t="shared" si="3"/>
        <v>2476583</v>
      </c>
      <c r="H8">
        <f t="shared" si="1"/>
        <v>99.623392391856029</v>
      </c>
    </row>
    <row r="9" spans="1:8">
      <c r="A9" s="32">
        <v>41334</v>
      </c>
      <c r="B9">
        <f t="shared" si="2"/>
        <v>2627256</v>
      </c>
      <c r="C9">
        <v>640000</v>
      </c>
      <c r="D9">
        <v>305000</v>
      </c>
      <c r="E9">
        <v>165000</v>
      </c>
      <c r="F9">
        <f t="shared" si="0"/>
        <v>470000</v>
      </c>
      <c r="G9">
        <f t="shared" si="3"/>
        <v>2556583</v>
      </c>
      <c r="H9">
        <f t="shared" si="1"/>
        <v>102.76435382696356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May2017-5</vt:lpstr>
      <vt:lpstr>Nov2016-5</vt:lpstr>
      <vt:lpstr>Nov2014-5</vt:lpstr>
      <vt:lpstr>Nov2014-6</vt:lpstr>
      <vt:lpstr>May2019-5</vt:lpstr>
      <vt:lpstr>Nov2017-6(1)</vt:lpstr>
      <vt:lpstr>Nov2017-6(2)</vt:lpstr>
      <vt:lpstr>Nov2017-6(3)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Hao</dc:creator>
  <cp:lastModifiedBy>JiaYi Hao</cp:lastModifiedBy>
  <dcterms:created xsi:type="dcterms:W3CDTF">2015-06-05T18:19:34Z</dcterms:created>
  <dcterms:modified xsi:type="dcterms:W3CDTF">2019-12-11T07:32:20Z</dcterms:modified>
</cp:coreProperties>
</file>