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Documents\Universiteit\2018 - 2019\Algorithms for Decision Support\ADS-Assignment\Passenger Analysis\"/>
    </mc:Choice>
  </mc:AlternateContent>
  <xr:revisionPtr revIDLastSave="0" documentId="13_ncr:1_{0BEDCF38-E379-4B68-BB9F-CFA7D7ECAAA7}" xr6:coauthVersionLast="37" xr6:coauthVersionMax="37" xr10:uidLastSave="{00000000-0000-0000-0000-000000000000}"/>
  <bookViews>
    <workbookView xWindow="0" yWindow="0" windowWidth="28800" windowHeight="12225" xr2:uid="{51DDE732-F6A5-46AE-B064-EC72E926C47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4" i="1" l="1"/>
  <c r="E123" i="1"/>
  <c r="E122" i="1"/>
  <c r="B124" i="1"/>
  <c r="B123" i="1"/>
  <c r="B122" i="1"/>
  <c r="B121" i="1"/>
  <c r="C121" i="1"/>
  <c r="C124" i="1" s="1"/>
  <c r="C122" i="1"/>
  <c r="C123" i="1"/>
  <c r="Q118" i="1"/>
  <c r="R116" i="1" s="1"/>
  <c r="C102" i="1"/>
  <c r="C103" i="1"/>
  <c r="B111" i="1"/>
  <c r="E102" i="1" s="1"/>
  <c r="B104" i="1"/>
  <c r="B103" i="1"/>
  <c r="B102" i="1"/>
  <c r="R104" i="1"/>
  <c r="Q105" i="1"/>
  <c r="R103" i="1" s="1"/>
  <c r="K124" i="1"/>
  <c r="K126" i="1" s="1"/>
  <c r="J124" i="1"/>
  <c r="J126" i="1" s="1"/>
  <c r="M118" i="1"/>
  <c r="M115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C53" i="1"/>
  <c r="C52" i="1"/>
  <c r="C51" i="1"/>
  <c r="C50" i="1"/>
  <c r="C49" i="1"/>
  <c r="C48" i="1"/>
  <c r="C47" i="1"/>
  <c r="C46" i="1"/>
  <c r="C45" i="1"/>
  <c r="B49" i="1"/>
  <c r="B53" i="1"/>
  <c r="B52" i="1"/>
  <c r="B51" i="1"/>
  <c r="B50" i="1"/>
  <c r="B48" i="1"/>
  <c r="B47" i="1"/>
  <c r="B46" i="1"/>
  <c r="B45" i="1"/>
  <c r="C40" i="1"/>
  <c r="C39" i="1"/>
  <c r="C38" i="1"/>
  <c r="C37" i="1"/>
  <c r="C36" i="1"/>
  <c r="C35" i="1"/>
  <c r="C34" i="1"/>
  <c r="C33" i="1"/>
  <c r="C32" i="1"/>
  <c r="B40" i="1"/>
  <c r="B39" i="1"/>
  <c r="B38" i="1"/>
  <c r="B37" i="1"/>
  <c r="B36" i="1"/>
  <c r="B35" i="1"/>
  <c r="B34" i="1"/>
  <c r="B33" i="1"/>
  <c r="B32" i="1"/>
  <c r="K93" i="1"/>
  <c r="N91" i="1" s="1"/>
  <c r="J93" i="1"/>
  <c r="M91" i="1" s="1"/>
  <c r="N76" i="1"/>
  <c r="M76" i="1"/>
  <c r="N75" i="1"/>
  <c r="M75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C25" i="1"/>
  <c r="F23" i="1" s="1"/>
  <c r="B25" i="1"/>
  <c r="E24" i="1" s="1"/>
  <c r="C12" i="1"/>
  <c r="F11" i="1" s="1"/>
  <c r="B12" i="1"/>
  <c r="E8" i="1" s="1"/>
  <c r="F123" i="1" l="1"/>
  <c r="F122" i="1"/>
  <c r="N118" i="1"/>
  <c r="N120" i="1"/>
  <c r="R102" i="1"/>
  <c r="R117" i="1"/>
  <c r="R115" i="1"/>
  <c r="C111" i="1"/>
  <c r="F110" i="1" s="1"/>
  <c r="E103" i="1"/>
  <c r="M116" i="1"/>
  <c r="M124" i="1" s="1"/>
  <c r="M121" i="1"/>
  <c r="N116" i="1"/>
  <c r="M119" i="1"/>
  <c r="M122" i="1"/>
  <c r="M117" i="1"/>
  <c r="M120" i="1"/>
  <c r="M123" i="1"/>
  <c r="N122" i="1"/>
  <c r="N115" i="1"/>
  <c r="N117" i="1"/>
  <c r="N119" i="1"/>
  <c r="N121" i="1"/>
  <c r="N123" i="1"/>
  <c r="M111" i="1"/>
  <c r="N111" i="1"/>
  <c r="B27" i="1"/>
  <c r="E23" i="1"/>
  <c r="N82" i="1"/>
  <c r="N87" i="1"/>
  <c r="N92" i="1"/>
  <c r="C27" i="1"/>
  <c r="F4" i="1"/>
  <c r="M88" i="1"/>
  <c r="M82" i="1"/>
  <c r="M92" i="1"/>
  <c r="M86" i="1"/>
  <c r="N89" i="1"/>
  <c r="J95" i="1"/>
  <c r="N86" i="1"/>
  <c r="M90" i="1"/>
  <c r="K95" i="1"/>
  <c r="C54" i="1"/>
  <c r="F53" i="1" s="1"/>
  <c r="B54" i="1"/>
  <c r="E53" i="1" s="1"/>
  <c r="C41" i="1"/>
  <c r="F40" i="1" s="1"/>
  <c r="B41" i="1"/>
  <c r="N83" i="1"/>
  <c r="N90" i="1"/>
  <c r="N88" i="1"/>
  <c r="M83" i="1"/>
  <c r="M87" i="1"/>
  <c r="M89" i="1"/>
  <c r="F10" i="1"/>
  <c r="E17" i="1"/>
  <c r="N77" i="1"/>
  <c r="M77" i="1"/>
  <c r="F6" i="1"/>
  <c r="E19" i="1"/>
  <c r="F8" i="1"/>
  <c r="E21" i="1"/>
  <c r="E3" i="1"/>
  <c r="E7" i="1"/>
  <c r="E11" i="1"/>
  <c r="E5" i="1"/>
  <c r="E9" i="1"/>
  <c r="E16" i="1"/>
  <c r="E18" i="1"/>
  <c r="E20" i="1"/>
  <c r="E22" i="1"/>
  <c r="E6" i="1"/>
  <c r="E10" i="1"/>
  <c r="F5" i="1"/>
  <c r="F9" i="1"/>
  <c r="F16" i="1"/>
  <c r="F18" i="1"/>
  <c r="F20" i="1"/>
  <c r="F22" i="1"/>
  <c r="F24" i="1"/>
  <c r="E4" i="1"/>
  <c r="F3" i="1"/>
  <c r="F7" i="1"/>
  <c r="F17" i="1"/>
  <c r="F19" i="1"/>
  <c r="F21" i="1"/>
  <c r="F107" i="1" l="1"/>
  <c r="F109" i="1"/>
  <c r="F102" i="1"/>
  <c r="F111" i="1" s="1"/>
  <c r="F108" i="1"/>
  <c r="F106" i="1"/>
  <c r="F104" i="1"/>
  <c r="F103" i="1"/>
  <c r="F105" i="1"/>
  <c r="N124" i="1"/>
  <c r="E39" i="1"/>
  <c r="B62" i="1"/>
  <c r="B63" i="1"/>
  <c r="C82" i="1" s="1"/>
  <c r="C115" i="1" s="1"/>
  <c r="C89" i="1"/>
  <c r="C120" i="1" s="1"/>
  <c r="F12" i="1"/>
  <c r="M93" i="1"/>
  <c r="N93" i="1"/>
  <c r="F45" i="1"/>
  <c r="F48" i="1"/>
  <c r="F46" i="1"/>
  <c r="F51" i="1"/>
  <c r="F50" i="1"/>
  <c r="F49" i="1"/>
  <c r="F47" i="1"/>
  <c r="F52" i="1"/>
  <c r="E47" i="1"/>
  <c r="E45" i="1"/>
  <c r="E51" i="1"/>
  <c r="E48" i="1"/>
  <c r="E50" i="1"/>
  <c r="E49" i="1"/>
  <c r="E52" i="1"/>
  <c r="E46" i="1"/>
  <c r="F36" i="1"/>
  <c r="F39" i="1"/>
  <c r="F37" i="1"/>
  <c r="F38" i="1"/>
  <c r="F34" i="1"/>
  <c r="F35" i="1"/>
  <c r="C56" i="1"/>
  <c r="F32" i="1"/>
  <c r="F33" i="1"/>
  <c r="B56" i="1"/>
  <c r="E40" i="1"/>
  <c r="E37" i="1"/>
  <c r="E34" i="1"/>
  <c r="E32" i="1"/>
  <c r="E38" i="1"/>
  <c r="E35" i="1"/>
  <c r="E36" i="1"/>
  <c r="E33" i="1"/>
  <c r="F25" i="1"/>
  <c r="E25" i="1"/>
  <c r="E12" i="1"/>
  <c r="B85" i="1" l="1"/>
  <c r="B84" i="1"/>
  <c r="B89" i="1"/>
  <c r="B120" i="1" s="1"/>
  <c r="B83" i="1"/>
  <c r="B88" i="1"/>
  <c r="B119" i="1" s="1"/>
  <c r="B82" i="1"/>
  <c r="B115" i="1" s="1"/>
  <c r="C86" i="1"/>
  <c r="C117" i="1" s="1"/>
  <c r="C83" i="1"/>
  <c r="B86" i="1"/>
  <c r="B117" i="1" s="1"/>
  <c r="C90" i="1"/>
  <c r="C84" i="1"/>
  <c r="B90" i="1"/>
  <c r="B87" i="1"/>
  <c r="B118" i="1" s="1"/>
  <c r="C74" i="1"/>
  <c r="B72" i="1"/>
  <c r="B73" i="1"/>
  <c r="C75" i="1"/>
  <c r="C73" i="1"/>
  <c r="C70" i="1"/>
  <c r="C106" i="1" s="1"/>
  <c r="B68" i="1"/>
  <c r="C76" i="1"/>
  <c r="C110" i="1" s="1"/>
  <c r="B75" i="1"/>
  <c r="C71" i="1"/>
  <c r="C107" i="1" s="1"/>
  <c r="C72" i="1"/>
  <c r="C108" i="1" s="1"/>
  <c r="B69" i="1"/>
  <c r="B105" i="1" s="1"/>
  <c r="B70" i="1"/>
  <c r="B106" i="1" s="1"/>
  <c r="B74" i="1"/>
  <c r="B71" i="1"/>
  <c r="B107" i="1" s="1"/>
  <c r="B76" i="1"/>
  <c r="B110" i="1" s="1"/>
  <c r="C69" i="1"/>
  <c r="C105" i="1" s="1"/>
  <c r="C68" i="1"/>
  <c r="C104" i="1" s="1"/>
  <c r="C87" i="1"/>
  <c r="C118" i="1" s="1"/>
  <c r="C88" i="1"/>
  <c r="C119" i="1" s="1"/>
  <c r="C85" i="1"/>
  <c r="F54" i="1"/>
  <c r="E54" i="1"/>
  <c r="F41" i="1"/>
  <c r="E41" i="1"/>
  <c r="C109" i="1" l="1"/>
  <c r="B93" i="1"/>
  <c r="E89" i="1" s="1"/>
  <c r="B108" i="1"/>
  <c r="B109" i="1"/>
  <c r="C116" i="1"/>
  <c r="B116" i="1"/>
  <c r="C93" i="1"/>
  <c r="F82" i="1" s="1"/>
  <c r="B77" i="1"/>
  <c r="E70" i="1" s="1"/>
  <c r="C77" i="1"/>
  <c r="E87" i="1"/>
  <c r="E85" i="1"/>
  <c r="E88" i="1"/>
  <c r="E82" i="1"/>
  <c r="F89" i="1"/>
  <c r="F90" i="1"/>
  <c r="E86" i="1"/>
  <c r="F88" i="1"/>
  <c r="E90" i="1" l="1"/>
  <c r="E73" i="1"/>
  <c r="B95" i="1"/>
  <c r="C95" i="1"/>
  <c r="E108" i="1"/>
  <c r="F87" i="1"/>
  <c r="F76" i="1"/>
  <c r="E84" i="1"/>
  <c r="E83" i="1"/>
  <c r="F83" i="1"/>
  <c r="F85" i="1"/>
  <c r="F84" i="1"/>
  <c r="F86" i="1"/>
  <c r="F74" i="1"/>
  <c r="F70" i="1"/>
  <c r="F71" i="1"/>
  <c r="F68" i="1"/>
  <c r="F73" i="1"/>
  <c r="F75" i="1"/>
  <c r="F72" i="1"/>
  <c r="E75" i="1"/>
  <c r="E74" i="1"/>
  <c r="E71" i="1"/>
  <c r="E68" i="1"/>
  <c r="E76" i="1"/>
  <c r="E72" i="1"/>
  <c r="E69" i="1"/>
  <c r="F69" i="1"/>
  <c r="E93" i="1" l="1"/>
  <c r="F93" i="1"/>
  <c r="F115" i="1"/>
  <c r="F120" i="1"/>
  <c r="F119" i="1"/>
  <c r="F118" i="1"/>
  <c r="F117" i="1"/>
  <c r="F121" i="1"/>
  <c r="B126" i="1"/>
  <c r="E104" i="1"/>
  <c r="E111" i="1" s="1"/>
  <c r="E110" i="1"/>
  <c r="E107" i="1"/>
  <c r="E105" i="1"/>
  <c r="E106" i="1"/>
  <c r="F116" i="1"/>
  <c r="E121" i="1"/>
  <c r="E119" i="1"/>
  <c r="E118" i="1"/>
  <c r="E115" i="1"/>
  <c r="E120" i="1"/>
  <c r="E117" i="1"/>
  <c r="E116" i="1"/>
  <c r="C126" i="1"/>
  <c r="E109" i="1"/>
  <c r="F77" i="1"/>
  <c r="E77" i="1"/>
  <c r="F124" i="1" l="1"/>
</calcChain>
</file>

<file path=xl/sharedStrings.xml><?xml version="1.0" encoding="utf-8"?>
<sst xmlns="http://schemas.openxmlformats.org/spreadsheetml/2006/main" count="196" uniqueCount="37">
  <si>
    <t>12a bus stops</t>
  </si>
  <si>
    <t>12b bus stops</t>
  </si>
  <si>
    <t>Passengers Exited</t>
  </si>
  <si>
    <t>Passengers Entered</t>
  </si>
  <si>
    <t>Total:</t>
  </si>
  <si>
    <t>Passengers Entered %</t>
  </si>
  <si>
    <t>Passengers Exited %</t>
  </si>
  <si>
    <t>AZU</t>
  </si>
  <si>
    <t>Heidelberglaan</t>
  </si>
  <si>
    <t>Padualaan</t>
  </si>
  <si>
    <t>De Kromme Rijn</t>
  </si>
  <si>
    <t>Rubenslaan</t>
  </si>
  <si>
    <t>Sterrenwijk</t>
  </si>
  <si>
    <t>Bleekstraat</t>
  </si>
  <si>
    <t>CS Centrumzijde</t>
  </si>
  <si>
    <t>Stadion Galgenwaard</t>
  </si>
  <si>
    <t>P+R Uithof</t>
  </si>
  <si>
    <t>WKZ</t>
  </si>
  <si>
    <t>UMC</t>
  </si>
  <si>
    <t>P+R Uithof -&gt; Utrecht Centraal</t>
  </si>
  <si>
    <t>Kromme Rijn</t>
  </si>
  <si>
    <t>Galgenwaard</t>
  </si>
  <si>
    <t>Vaartscherijn</t>
  </si>
  <si>
    <t>total</t>
  </si>
  <si>
    <t>Utrecht Centraal -&gt; P+R Uithof</t>
  </si>
  <si>
    <t>total in both directions</t>
  </si>
  <si>
    <t>Forecast passengers Uithoflijn 2020</t>
  </si>
  <si>
    <t>Agregated 12a and 12b data for all 21 days</t>
  </si>
  <si>
    <t>Agregated 12a and 12b data for 1 day</t>
  </si>
  <si>
    <t>Rubenslaan and Sterrenwijk have no corresponding tram stop</t>
  </si>
  <si>
    <t>P+R Uithof and WKZ have no corresponding bus stop</t>
  </si>
  <si>
    <t>Agregated 12a and 12b data scaled to match the 2020 tram forecast</t>
  </si>
  <si>
    <t>Scaling PR -&gt; CS</t>
  </si>
  <si>
    <t>Scaling CS -&gt; PR</t>
  </si>
  <si>
    <t>Agregated 12a and 12b data scaled to match the 2020 tram forecast and tramstops</t>
  </si>
  <si>
    <t>PR WKZ UMC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</si>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</sst>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7" formatCode="0.00000%"/>
    <numFmt numFmtId="173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167" fontId="0" fillId="0" borderId="0" xfId="1" applyNumberFormat="1" applyFont="1"/>
    <xf numFmtId="0" fontId="6" fillId="0" borderId="0" xfId="0" applyFont="1"/>
    <xf numFmtId="1" fontId="0" fillId="0" borderId="0" xfId="0" applyNumberFormat="1"/>
    <xf numFmtId="1" fontId="3" fillId="0" borderId="0" xfId="0" applyNumberFormat="1" applyFont="1"/>
    <xf numFmtId="0" fontId="2" fillId="0" borderId="0" xfId="0" applyFont="1"/>
    <xf numFmtId="0" fontId="0" fillId="0" borderId="0" xfId="0" applyFont="1"/>
    <xf numFmtId="0" fontId="0" fillId="2" borderId="0" xfId="0" applyFill="1"/>
    <xf numFmtId="173" fontId="0" fillId="0" borderId="0" xfId="0" applyNumberFormat="1"/>
    <xf numFmtId="9" fontId="3" fillId="0" borderId="0" xfId="1" applyNumberFormat="1" applyFont="1"/>
    <xf numFmtId="0" fontId="5" fillId="3" borderId="0" xfId="0" applyFont="1" applyFill="1" applyAlignment="1">
      <alignment horizontal="center"/>
    </xf>
    <xf numFmtId="1" fontId="6" fillId="0" borderId="0" xfId="0" applyNumberFormat="1" applyFont="1"/>
    <xf numFmtId="167" fontId="0" fillId="0" borderId="0" xfId="0" applyNumberFormat="1"/>
    <xf numFmtId="167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C4DE-6F96-4E86-AB94-2E09996B0BE8}">
  <dimension ref="A1:R136"/>
  <sheetViews>
    <sheetView tabSelected="1" zoomScale="85" zoomScaleNormal="85" workbookViewId="0">
      <selection activeCell="J20" sqref="J20"/>
    </sheetView>
  </sheetViews>
  <sheetFormatPr defaultRowHeight="15" x14ac:dyDescent="0.25"/>
  <cols>
    <col min="1" max="1" width="20.140625" customWidth="1"/>
    <col min="2" max="2" width="18.5703125" bestFit="1" customWidth="1"/>
    <col min="3" max="3" width="17" bestFit="1" customWidth="1"/>
    <col min="4" max="4" width="2.42578125" customWidth="1"/>
    <col min="5" max="5" width="20.5703125" bestFit="1" customWidth="1"/>
    <col min="6" max="6" width="19.140625" bestFit="1" customWidth="1"/>
    <col min="7" max="7" width="4.28515625" customWidth="1"/>
    <col min="8" max="8" width="4" style="10" customWidth="1"/>
    <col min="9" max="10" width="18.5703125" bestFit="1" customWidth="1"/>
    <col min="11" max="11" width="17" bestFit="1" customWidth="1"/>
    <col min="12" max="12" width="2.42578125" customWidth="1"/>
    <col min="13" max="13" width="20.5703125" bestFit="1" customWidth="1"/>
    <col min="14" max="14" width="19.140625" bestFit="1" customWidth="1"/>
    <col min="17" max="17" width="12.7109375" bestFit="1" customWidth="1"/>
    <col min="18" max="18" width="10.140625" bestFit="1" customWidth="1"/>
  </cols>
  <sheetData>
    <row r="1" spans="1:6" ht="15.75" x14ac:dyDescent="0.25">
      <c r="A1" s="2" t="s">
        <v>27</v>
      </c>
    </row>
    <row r="2" spans="1:6" x14ac:dyDescent="0.25">
      <c r="A2" s="1" t="s">
        <v>0</v>
      </c>
      <c r="B2" s="1" t="s">
        <v>3</v>
      </c>
      <c r="C2" s="1" t="s">
        <v>2</v>
      </c>
      <c r="D2" s="1"/>
      <c r="E2" s="1" t="s">
        <v>5</v>
      </c>
      <c r="F2" s="1" t="s">
        <v>6</v>
      </c>
    </row>
    <row r="3" spans="1:6" x14ac:dyDescent="0.25">
      <c r="A3" t="s">
        <v>7</v>
      </c>
      <c r="B3">
        <v>33221</v>
      </c>
      <c r="C3">
        <v>0</v>
      </c>
      <c r="E3" s="3">
        <f>B3 / B12</f>
        <v>0.16445225483886936</v>
      </c>
      <c r="F3" s="3">
        <f>C3 / C12</f>
        <v>0</v>
      </c>
    </row>
    <row r="4" spans="1:6" x14ac:dyDescent="0.25">
      <c r="A4" t="s">
        <v>8</v>
      </c>
      <c r="B4">
        <v>76966</v>
      </c>
      <c r="C4">
        <v>233</v>
      </c>
      <c r="E4" s="3">
        <f>B4 / B12</f>
        <v>0.38100094054749767</v>
      </c>
      <c r="F4" s="3">
        <f>C4 / C12</f>
        <v>1.1534082471164795E-3</v>
      </c>
    </row>
    <row r="5" spans="1:6" x14ac:dyDescent="0.25">
      <c r="A5" t="s">
        <v>9</v>
      </c>
      <c r="B5">
        <v>48919</v>
      </c>
      <c r="C5">
        <v>816</v>
      </c>
      <c r="E5" s="3">
        <f>B5 / B12</f>
        <v>0.24216127914459681</v>
      </c>
      <c r="F5" s="3">
        <f>C5 / C12</f>
        <v>4.0394039899014902E-3</v>
      </c>
    </row>
    <row r="6" spans="1:6" x14ac:dyDescent="0.25">
      <c r="A6" t="s">
        <v>10</v>
      </c>
      <c r="B6">
        <v>7789</v>
      </c>
      <c r="C6">
        <v>2784</v>
      </c>
      <c r="E6" s="3">
        <f>B6 / B12</f>
        <v>3.8557497153606256E-2</v>
      </c>
      <c r="F6" s="3">
        <f>C6 / C12</f>
        <v>1.3781495965546261E-2</v>
      </c>
    </row>
    <row r="7" spans="1:6" x14ac:dyDescent="0.25">
      <c r="A7" t="s">
        <v>15</v>
      </c>
      <c r="B7">
        <v>9314</v>
      </c>
      <c r="C7">
        <v>3878</v>
      </c>
      <c r="E7" s="3">
        <f>B7 / B12</f>
        <v>4.6106628384733429E-2</v>
      </c>
      <c r="F7" s="3">
        <f>C7 / C12</f>
        <v>1.9197069452007328E-2</v>
      </c>
    </row>
    <row r="8" spans="1:6" x14ac:dyDescent="0.25">
      <c r="A8" s="5" t="s">
        <v>11</v>
      </c>
      <c r="B8">
        <v>12435</v>
      </c>
      <c r="C8">
        <v>2922</v>
      </c>
      <c r="E8" s="3">
        <f>B8 / B12</f>
        <v>6.1556358596109105E-2</v>
      </c>
      <c r="F8" s="3">
        <f>C8 / C12</f>
        <v>1.4464630463838423E-2</v>
      </c>
    </row>
    <row r="9" spans="1:6" x14ac:dyDescent="0.25">
      <c r="A9" s="5" t="s">
        <v>12</v>
      </c>
      <c r="B9">
        <v>1882</v>
      </c>
      <c r="C9">
        <v>2263</v>
      </c>
      <c r="E9" s="3">
        <f>B9 / B12</f>
        <v>9.3163704767090742E-3</v>
      </c>
      <c r="F9" s="3">
        <f>C9 / C12</f>
        <v>1.1202415721993961E-2</v>
      </c>
    </row>
    <row r="10" spans="1:6" x14ac:dyDescent="0.25">
      <c r="A10" t="s">
        <v>13</v>
      </c>
      <c r="B10">
        <v>11484</v>
      </c>
      <c r="C10">
        <v>9391</v>
      </c>
      <c r="E10" s="3">
        <f>B10 / B12</f>
        <v>5.6848670857878321E-2</v>
      </c>
      <c r="F10" s="3">
        <f>C10 / C12</f>
        <v>4.6487797633780505E-2</v>
      </c>
    </row>
    <row r="11" spans="1:6" x14ac:dyDescent="0.25">
      <c r="A11" t="s">
        <v>14</v>
      </c>
      <c r="B11">
        <v>0</v>
      </c>
      <c r="C11">
        <v>179723</v>
      </c>
      <c r="E11" s="3">
        <f>B11 / B12</f>
        <v>0</v>
      </c>
      <c r="F11" s="3">
        <f>C11 / C12</f>
        <v>0.88967377852581553</v>
      </c>
    </row>
    <row r="12" spans="1:6" x14ac:dyDescent="0.25">
      <c r="A12" s="1" t="s">
        <v>4</v>
      </c>
      <c r="B12" s="1">
        <f>SUM(B3:B11)</f>
        <v>202010</v>
      </c>
      <c r="C12" s="1">
        <f>SUM(C3:C11)</f>
        <v>202010</v>
      </c>
      <c r="E12" s="12">
        <f>SUM(E3:E11)</f>
        <v>1</v>
      </c>
      <c r="F12" s="12">
        <f>SUM(F3:F11)</f>
        <v>1</v>
      </c>
    </row>
    <row r="13" spans="1:6" x14ac:dyDescent="0.25">
      <c r="D13" s="1"/>
    </row>
    <row r="15" spans="1:6" x14ac:dyDescent="0.25">
      <c r="A15" s="1" t="s">
        <v>1</v>
      </c>
      <c r="B15" s="1" t="s">
        <v>3</v>
      </c>
      <c r="C15" s="1" t="s">
        <v>2</v>
      </c>
      <c r="E15" s="1" t="s">
        <v>5</v>
      </c>
      <c r="F15" s="1" t="s">
        <v>6</v>
      </c>
    </row>
    <row r="16" spans="1:6" x14ac:dyDescent="0.25">
      <c r="A16" t="s">
        <v>14</v>
      </c>
      <c r="B16">
        <v>191154</v>
      </c>
      <c r="C16">
        <v>0</v>
      </c>
      <c r="E16" s="3">
        <f>B16 / B25</f>
        <v>0.90216770576214234</v>
      </c>
      <c r="F16" s="3">
        <f>C16 / C25</f>
        <v>0</v>
      </c>
    </row>
    <row r="17" spans="1:6" x14ac:dyDescent="0.25">
      <c r="A17" t="s">
        <v>13</v>
      </c>
      <c r="B17">
        <v>9298</v>
      </c>
      <c r="C17">
        <v>16369</v>
      </c>
      <c r="E17" s="3">
        <f>B17 / B25</f>
        <v>4.3882708853471022E-2</v>
      </c>
      <c r="F17" s="3">
        <f>C17 / C25</f>
        <v>7.7254900109966343E-2</v>
      </c>
    </row>
    <row r="18" spans="1:6" x14ac:dyDescent="0.25">
      <c r="A18" s="5" t="s">
        <v>12</v>
      </c>
      <c r="B18">
        <v>2119</v>
      </c>
      <c r="C18">
        <v>4210</v>
      </c>
      <c r="E18" s="3">
        <f>B18 / B25</f>
        <v>1.0000802329587555E-2</v>
      </c>
      <c r="F18" s="3">
        <f>C18 / C25</f>
        <v>1.9869456256518928E-2</v>
      </c>
    </row>
    <row r="19" spans="1:6" x14ac:dyDescent="0.25">
      <c r="A19" s="5" t="s">
        <v>11</v>
      </c>
      <c r="B19">
        <v>3555</v>
      </c>
      <c r="C19">
        <v>12594</v>
      </c>
      <c r="E19" s="3">
        <f>B19 / B25</f>
        <v>1.6778127551526079E-2</v>
      </c>
      <c r="F19" s="3">
        <f>C19 / C25</f>
        <v>5.9438463680427406E-2</v>
      </c>
    </row>
    <row r="20" spans="1:6" x14ac:dyDescent="0.25">
      <c r="A20" t="s">
        <v>15</v>
      </c>
      <c r="B20">
        <v>3625</v>
      </c>
      <c r="C20">
        <v>11125</v>
      </c>
      <c r="E20" s="3">
        <f>B20 / B25</f>
        <v>1.7108498558166534E-2</v>
      </c>
      <c r="F20" s="3">
        <f>C20 / C25</f>
        <v>5.2505392126786954E-2</v>
      </c>
    </row>
    <row r="21" spans="1:6" x14ac:dyDescent="0.25">
      <c r="A21" t="s">
        <v>10</v>
      </c>
      <c r="B21">
        <v>1537</v>
      </c>
      <c r="C21">
        <v>8034</v>
      </c>
      <c r="E21" s="3">
        <f>B21 / B25</f>
        <v>7.254003388662611E-3</v>
      </c>
      <c r="F21" s="3">
        <f>C21 / C25</f>
        <v>3.7917152390706192E-2</v>
      </c>
    </row>
    <row r="22" spans="1:6" x14ac:dyDescent="0.25">
      <c r="A22" t="s">
        <v>9</v>
      </c>
      <c r="B22">
        <v>455</v>
      </c>
      <c r="C22">
        <v>56925</v>
      </c>
      <c r="E22" s="3">
        <f>B22 / B25</f>
        <v>2.1474115431629722E-3</v>
      </c>
      <c r="F22" s="3">
        <f>C22 / C25</f>
        <v>0.26866242218582898</v>
      </c>
    </row>
    <row r="23" spans="1:6" x14ac:dyDescent="0.25">
      <c r="A23" t="s">
        <v>8</v>
      </c>
      <c r="B23">
        <v>140</v>
      </c>
      <c r="C23">
        <v>66539</v>
      </c>
      <c r="E23" s="3">
        <f>B23 / B25</f>
        <v>6.6074201328091442E-4</v>
      </c>
      <c r="F23" s="3">
        <f>C23 / C25</f>
        <v>0.31403652015499117</v>
      </c>
    </row>
    <row r="24" spans="1:6" x14ac:dyDescent="0.25">
      <c r="A24" t="s">
        <v>7</v>
      </c>
      <c r="B24">
        <v>0</v>
      </c>
      <c r="C24">
        <v>36087</v>
      </c>
      <c r="E24" s="3">
        <f>B24 / B25</f>
        <v>0</v>
      </c>
      <c r="F24" s="3">
        <f>C24 / C25</f>
        <v>0.17031569309477401</v>
      </c>
    </row>
    <row r="25" spans="1:6" x14ac:dyDescent="0.25">
      <c r="A25" s="1" t="s">
        <v>4</v>
      </c>
      <c r="B25" s="1">
        <f>SUM(B16:B24)</f>
        <v>211883</v>
      </c>
      <c r="C25" s="1">
        <f>SUM(C16:C24)</f>
        <v>211883</v>
      </c>
      <c r="E25" s="12">
        <f>SUM(E16:E24)</f>
        <v>1</v>
      </c>
      <c r="F25" s="12">
        <f>SUM(F16:F24)</f>
        <v>1</v>
      </c>
    </row>
    <row r="27" spans="1:6" x14ac:dyDescent="0.25">
      <c r="A27" t="s">
        <v>25</v>
      </c>
      <c r="B27">
        <f>B12 + B25</f>
        <v>413893</v>
      </c>
      <c r="C27">
        <f>C12 + C25</f>
        <v>413893</v>
      </c>
    </row>
    <row r="30" spans="1:6" ht="15.75" x14ac:dyDescent="0.25">
      <c r="A30" s="2" t="s">
        <v>28</v>
      </c>
    </row>
    <row r="31" spans="1:6" x14ac:dyDescent="0.25">
      <c r="A31" s="1" t="s">
        <v>0</v>
      </c>
      <c r="B31" s="1" t="s">
        <v>3</v>
      </c>
      <c r="C31" s="1" t="s">
        <v>2</v>
      </c>
      <c r="D31" s="1"/>
      <c r="E31" s="1" t="s">
        <v>5</v>
      </c>
      <c r="F31" s="1" t="s">
        <v>6</v>
      </c>
    </row>
    <row r="32" spans="1:6" x14ac:dyDescent="0.25">
      <c r="A32" t="s">
        <v>7</v>
      </c>
      <c r="B32" s="6">
        <f>B3/21</f>
        <v>1581.952380952381</v>
      </c>
      <c r="C32" s="6">
        <f>C3/21</f>
        <v>0</v>
      </c>
      <c r="E32" s="3">
        <f>B32 / B41</f>
        <v>0.16445225483886938</v>
      </c>
      <c r="F32" s="3">
        <f>C32 / C41</f>
        <v>0</v>
      </c>
    </row>
    <row r="33" spans="1:6" x14ac:dyDescent="0.25">
      <c r="A33" t="s">
        <v>8</v>
      </c>
      <c r="B33" s="6">
        <f>B4/21</f>
        <v>3665.0476190476193</v>
      </c>
      <c r="C33" s="6">
        <f>C4/21</f>
        <v>11.095238095238095</v>
      </c>
      <c r="E33" s="3">
        <f>B33 / B41</f>
        <v>0.38100094054749767</v>
      </c>
      <c r="F33" s="3">
        <f>C33 / C41</f>
        <v>1.1534082471164795E-3</v>
      </c>
    </row>
    <row r="34" spans="1:6" x14ac:dyDescent="0.25">
      <c r="A34" t="s">
        <v>9</v>
      </c>
      <c r="B34" s="6">
        <f>B5/21</f>
        <v>2329.4761904761904</v>
      </c>
      <c r="C34" s="6">
        <f>C5/21</f>
        <v>38.857142857142854</v>
      </c>
      <c r="E34" s="3">
        <f>B34 / B41</f>
        <v>0.24216127914459679</v>
      </c>
      <c r="F34" s="3">
        <f>C34 / C41</f>
        <v>4.0394039899014902E-3</v>
      </c>
    </row>
    <row r="35" spans="1:6" x14ac:dyDescent="0.25">
      <c r="A35" t="s">
        <v>10</v>
      </c>
      <c r="B35" s="6">
        <f>B6/21</f>
        <v>370.90476190476193</v>
      </c>
      <c r="C35" s="6">
        <f>C6/21</f>
        <v>132.57142857142858</v>
      </c>
      <c r="E35" s="3">
        <f>B35 / B41</f>
        <v>3.8557497153606263E-2</v>
      </c>
      <c r="F35" s="3">
        <f>C35 / C41</f>
        <v>1.3781495965546262E-2</v>
      </c>
    </row>
    <row r="36" spans="1:6" x14ac:dyDescent="0.25">
      <c r="A36" t="s">
        <v>15</v>
      </c>
      <c r="B36" s="6">
        <f>B7/21</f>
        <v>443.52380952380952</v>
      </c>
      <c r="C36" s="6">
        <f>C7/21</f>
        <v>184.66666666666666</v>
      </c>
      <c r="E36" s="3">
        <f>B36 / B41</f>
        <v>4.6106628384733429E-2</v>
      </c>
      <c r="F36" s="3">
        <f>C36 / C41</f>
        <v>1.9197069452007325E-2</v>
      </c>
    </row>
    <row r="37" spans="1:6" x14ac:dyDescent="0.25">
      <c r="A37" s="5" t="s">
        <v>11</v>
      </c>
      <c r="B37" s="6">
        <f>B8/21</f>
        <v>592.14285714285711</v>
      </c>
      <c r="C37" s="6">
        <f>C8/21</f>
        <v>139.14285714285714</v>
      </c>
      <c r="E37" s="3">
        <f>B37 / B41</f>
        <v>6.1556358596109105E-2</v>
      </c>
      <c r="F37" s="3">
        <f>C37 / C41</f>
        <v>1.4464630463838423E-2</v>
      </c>
    </row>
    <row r="38" spans="1:6" x14ac:dyDescent="0.25">
      <c r="A38" s="5" t="s">
        <v>12</v>
      </c>
      <c r="B38" s="6">
        <f>B9/21</f>
        <v>89.61904761904762</v>
      </c>
      <c r="C38" s="6">
        <f>C9/21</f>
        <v>107.76190476190476</v>
      </c>
      <c r="E38" s="3">
        <f>B38 / B41</f>
        <v>9.3163704767090742E-3</v>
      </c>
      <c r="F38" s="3">
        <f>C38 / C41</f>
        <v>1.1202415721993961E-2</v>
      </c>
    </row>
    <row r="39" spans="1:6" x14ac:dyDescent="0.25">
      <c r="A39" t="s">
        <v>13</v>
      </c>
      <c r="B39" s="6">
        <f>B10/21</f>
        <v>546.85714285714289</v>
      </c>
      <c r="C39" s="6">
        <f>C10/21</f>
        <v>447.1904761904762</v>
      </c>
      <c r="E39" s="3">
        <f>B39 / B41</f>
        <v>5.6848670857878328E-2</v>
      </c>
      <c r="F39" s="3">
        <f>C39 / C41</f>
        <v>4.6487797633780512E-2</v>
      </c>
    </row>
    <row r="40" spans="1:6" x14ac:dyDescent="0.25">
      <c r="A40" t="s">
        <v>14</v>
      </c>
      <c r="B40" s="6">
        <f>B11/21</f>
        <v>0</v>
      </c>
      <c r="C40" s="6">
        <f>C11/21</f>
        <v>8558.2380952380954</v>
      </c>
      <c r="E40" s="3">
        <f>B40 / B41</f>
        <v>0</v>
      </c>
      <c r="F40" s="3">
        <f>C40 / C41</f>
        <v>0.88967377852581564</v>
      </c>
    </row>
    <row r="41" spans="1:6" x14ac:dyDescent="0.25">
      <c r="A41" s="1" t="s">
        <v>4</v>
      </c>
      <c r="B41" s="7">
        <f>SUM(B32:B40)</f>
        <v>9619.5238095238092</v>
      </c>
      <c r="C41" s="7">
        <f>SUM(C32:C40)</f>
        <v>9619.5238095238092</v>
      </c>
      <c r="E41" s="12">
        <f>SUM(E32:E40)</f>
        <v>1</v>
      </c>
      <c r="F41" s="12">
        <f>SUM(F32:F40)</f>
        <v>1</v>
      </c>
    </row>
    <row r="42" spans="1:6" x14ac:dyDescent="0.25">
      <c r="D42" s="1"/>
    </row>
    <row r="44" spans="1:6" x14ac:dyDescent="0.25">
      <c r="A44" s="1" t="s">
        <v>1</v>
      </c>
      <c r="B44" s="1" t="s">
        <v>3</v>
      </c>
      <c r="C44" s="1" t="s">
        <v>2</v>
      </c>
      <c r="E44" s="1" t="s">
        <v>5</v>
      </c>
      <c r="F44" s="1" t="s">
        <v>6</v>
      </c>
    </row>
    <row r="45" spans="1:6" x14ac:dyDescent="0.25">
      <c r="A45" t="s">
        <v>14</v>
      </c>
      <c r="B45" s="6">
        <f>B16/21</f>
        <v>9102.5714285714294</v>
      </c>
      <c r="C45" s="6">
        <f>C16/21</f>
        <v>0</v>
      </c>
      <c r="E45" s="3">
        <f>B45 / B54</f>
        <v>0.90216770576214245</v>
      </c>
      <c r="F45" s="3">
        <f>C45 / C54</f>
        <v>0</v>
      </c>
    </row>
    <row r="46" spans="1:6" x14ac:dyDescent="0.25">
      <c r="A46" t="s">
        <v>13</v>
      </c>
      <c r="B46" s="6">
        <f>B17/21</f>
        <v>442.76190476190476</v>
      </c>
      <c r="C46" s="6">
        <f>C17/21</f>
        <v>779.47619047619048</v>
      </c>
      <c r="E46" s="3">
        <f>B46 / B54</f>
        <v>4.3882708853471022E-2</v>
      </c>
      <c r="F46" s="3">
        <f>C46 / C54</f>
        <v>7.7254900109966357E-2</v>
      </c>
    </row>
    <row r="47" spans="1:6" x14ac:dyDescent="0.25">
      <c r="A47" s="5" t="s">
        <v>12</v>
      </c>
      <c r="B47" s="6">
        <f>B18/21</f>
        <v>100.9047619047619</v>
      </c>
      <c r="C47" s="6">
        <f>C18/21</f>
        <v>200.47619047619048</v>
      </c>
      <c r="E47" s="3">
        <f>B47 / B54</f>
        <v>1.0000802329587555E-2</v>
      </c>
      <c r="F47" s="3">
        <f>C47 / C54</f>
        <v>1.9869456256518928E-2</v>
      </c>
    </row>
    <row r="48" spans="1:6" x14ac:dyDescent="0.25">
      <c r="A48" s="5" t="s">
        <v>11</v>
      </c>
      <c r="B48" s="6">
        <f>B19/21</f>
        <v>169.28571428571428</v>
      </c>
      <c r="C48" s="6">
        <f>C19/21</f>
        <v>599.71428571428567</v>
      </c>
      <c r="E48" s="3">
        <f>B48 / B54</f>
        <v>1.6778127551526079E-2</v>
      </c>
      <c r="F48" s="3">
        <f>C48 / C54</f>
        <v>5.9438463680427406E-2</v>
      </c>
    </row>
    <row r="49" spans="1:9" x14ac:dyDescent="0.25">
      <c r="A49" t="s">
        <v>15</v>
      </c>
      <c r="B49" s="6">
        <f>B20/21</f>
        <v>172.61904761904762</v>
      </c>
      <c r="C49" s="6">
        <f>C20/21</f>
        <v>529.76190476190482</v>
      </c>
      <c r="E49" s="3">
        <f>B49 / B54</f>
        <v>1.7108498558166537E-2</v>
      </c>
      <c r="F49" s="3">
        <f>C49 / C54</f>
        <v>5.2505392126786961E-2</v>
      </c>
    </row>
    <row r="50" spans="1:9" x14ac:dyDescent="0.25">
      <c r="A50" t="s">
        <v>10</v>
      </c>
      <c r="B50" s="6">
        <f>B21/21</f>
        <v>73.19047619047619</v>
      </c>
      <c r="C50" s="6">
        <f>C21/21</f>
        <v>382.57142857142856</v>
      </c>
      <c r="E50" s="3">
        <f>B50 / B54</f>
        <v>7.254003388662611E-3</v>
      </c>
      <c r="F50" s="3">
        <f>C50 / C54</f>
        <v>3.7917152390706192E-2</v>
      </c>
    </row>
    <row r="51" spans="1:9" x14ac:dyDescent="0.25">
      <c r="A51" t="s">
        <v>9</v>
      </c>
      <c r="B51" s="6">
        <f>B22/21</f>
        <v>21.666666666666668</v>
      </c>
      <c r="C51" s="6">
        <f>C22/21</f>
        <v>2710.7142857142858</v>
      </c>
      <c r="E51" s="3">
        <f>B51 / B54</f>
        <v>2.1474115431629722E-3</v>
      </c>
      <c r="F51" s="3">
        <f>C51 / C54</f>
        <v>0.26866242218582898</v>
      </c>
    </row>
    <row r="52" spans="1:9" x14ac:dyDescent="0.25">
      <c r="A52" t="s">
        <v>8</v>
      </c>
      <c r="B52" s="6">
        <f>B23/21</f>
        <v>6.666666666666667</v>
      </c>
      <c r="C52" s="6">
        <f>C23/21</f>
        <v>3168.5238095238096</v>
      </c>
      <c r="E52" s="3">
        <f>B52 / B54</f>
        <v>6.6074201328091453E-4</v>
      </c>
      <c r="F52" s="3">
        <f>C52 / C54</f>
        <v>0.31403652015499123</v>
      </c>
    </row>
    <row r="53" spans="1:9" x14ac:dyDescent="0.25">
      <c r="A53" t="s">
        <v>7</v>
      </c>
      <c r="B53" s="6">
        <f>B24/21</f>
        <v>0</v>
      </c>
      <c r="C53" s="6">
        <f>C24/21</f>
        <v>1718.4285714285713</v>
      </c>
      <c r="E53" s="3">
        <f>B53 / B54</f>
        <v>0</v>
      </c>
      <c r="F53" s="3">
        <f>C53 / C54</f>
        <v>0.17031569309477401</v>
      </c>
    </row>
    <row r="54" spans="1:9" x14ac:dyDescent="0.25">
      <c r="A54" s="1" t="s">
        <v>4</v>
      </c>
      <c r="B54" s="7">
        <f>SUM(B45:B53)</f>
        <v>10089.666666666666</v>
      </c>
      <c r="C54" s="7">
        <f>SUM(C45:C53)</f>
        <v>10089.666666666666</v>
      </c>
      <c r="E54" s="12">
        <f>SUM(E45:E53)</f>
        <v>1.0000000000000002</v>
      </c>
      <c r="F54" s="12">
        <f>SUM(F45:F53)</f>
        <v>1</v>
      </c>
    </row>
    <row r="55" spans="1:9" x14ac:dyDescent="0.25">
      <c r="B55" s="6"/>
      <c r="C55" s="6"/>
    </row>
    <row r="56" spans="1:9" x14ac:dyDescent="0.25">
      <c r="A56" t="s">
        <v>25</v>
      </c>
      <c r="B56" s="6">
        <f>B41 + B54</f>
        <v>19709.190476190473</v>
      </c>
      <c r="C56" s="6">
        <f>C41 + C54</f>
        <v>19709.190476190473</v>
      </c>
    </row>
    <row r="58" spans="1:9" x14ac:dyDescent="0.25">
      <c r="A58" s="8"/>
    </row>
    <row r="61" spans="1:9" ht="15.75" x14ac:dyDescent="0.25">
      <c r="A61" s="2" t="s">
        <v>31</v>
      </c>
      <c r="I61" s="2" t="s">
        <v>26</v>
      </c>
    </row>
    <row r="62" spans="1:9" x14ac:dyDescent="0.25">
      <c r="A62" t="s">
        <v>32</v>
      </c>
      <c r="B62" s="11">
        <f>J77 / B41</f>
        <v>2.3119809374719553</v>
      </c>
    </row>
    <row r="63" spans="1:9" x14ac:dyDescent="0.25">
      <c r="A63" t="s">
        <v>33</v>
      </c>
      <c r="B63" s="11">
        <f>J93 / B54</f>
        <v>2.2557578041715969</v>
      </c>
    </row>
    <row r="65" spans="1:14" x14ac:dyDescent="0.25">
      <c r="A65" s="1" t="s">
        <v>0</v>
      </c>
      <c r="B65" s="1" t="s">
        <v>3</v>
      </c>
      <c r="C65" s="1" t="s">
        <v>2</v>
      </c>
      <c r="D65" s="1"/>
      <c r="E65" s="1" t="s">
        <v>5</v>
      </c>
      <c r="F65" s="1" t="s">
        <v>6</v>
      </c>
      <c r="I65" s="1" t="s">
        <v>19</v>
      </c>
      <c r="J65" s="1" t="s">
        <v>3</v>
      </c>
      <c r="K65" s="1" t="s">
        <v>2</v>
      </c>
      <c r="M65" s="1" t="s">
        <v>5</v>
      </c>
      <c r="N65" s="1" t="s">
        <v>6</v>
      </c>
    </row>
    <row r="66" spans="1:14" x14ac:dyDescent="0.25">
      <c r="I66" s="5" t="s">
        <v>16</v>
      </c>
      <c r="J66" s="6">
        <v>14.527837170658275</v>
      </c>
      <c r="K66" s="6">
        <v>0</v>
      </c>
      <c r="M66" s="3">
        <f>J66 / J77</f>
        <v>6.5322551617179195E-4</v>
      </c>
      <c r="N66" s="3">
        <f>K66 / K77</f>
        <v>0</v>
      </c>
    </row>
    <row r="67" spans="1:14" x14ac:dyDescent="0.25">
      <c r="I67" s="5" t="s">
        <v>17</v>
      </c>
      <c r="J67" s="6">
        <v>1014.5539800070727</v>
      </c>
      <c r="K67" s="6">
        <v>2.0883330863428279E-2</v>
      </c>
      <c r="M67" s="3">
        <f>J67 / J77</f>
        <v>4.5618115035924278E-2</v>
      </c>
      <c r="N67" s="3">
        <f>K67 / K77</f>
        <v>9.3899211716117642E-7</v>
      </c>
    </row>
    <row r="68" spans="1:14" x14ac:dyDescent="0.25">
      <c r="A68" t="s">
        <v>7</v>
      </c>
      <c r="B68" s="6">
        <f>B32*B62</f>
        <v>3657.4437487502773</v>
      </c>
      <c r="C68" s="6">
        <f>C32*B62</f>
        <v>0</v>
      </c>
      <c r="E68" s="3">
        <f>B68 / B77</f>
        <v>0.16445225483886933</v>
      </c>
      <c r="F68" s="3">
        <f>C68 / C77</f>
        <v>0</v>
      </c>
      <c r="I68" s="9" t="s">
        <v>18</v>
      </c>
      <c r="J68" s="6">
        <v>2660.2439853686747</v>
      </c>
      <c r="K68" s="6">
        <v>0.34805551439047133</v>
      </c>
      <c r="M68" s="3">
        <f>J68 / J77</f>
        <v>0.11961444983669363</v>
      </c>
      <c r="N68" s="3">
        <f>K68 / K77</f>
        <v>1.564986861935294E-5</v>
      </c>
    </row>
    <row r="69" spans="1:14" x14ac:dyDescent="0.25">
      <c r="A69" t="s">
        <v>8</v>
      </c>
      <c r="B69" s="6">
        <f>B33*B62</f>
        <v>8473.5202301650734</v>
      </c>
      <c r="C69" s="6">
        <f>C33*B62</f>
        <v>25.651978972903123</v>
      </c>
      <c r="E69" s="3">
        <f>B69 / B77</f>
        <v>0.38100094054749767</v>
      </c>
      <c r="F69" s="3">
        <f>C69 / C77</f>
        <v>1.1534082471164793E-3</v>
      </c>
      <c r="I69" t="s">
        <v>8</v>
      </c>
      <c r="J69" s="6">
        <v>9137.8494748074336</v>
      </c>
      <c r="K69" s="6">
        <v>0.16706664690742623</v>
      </c>
      <c r="M69" s="3">
        <f>J69 / J77</f>
        <v>0.4108716507324921</v>
      </c>
      <c r="N69" s="3">
        <f>K69 / K77</f>
        <v>7.5119369372894113E-6</v>
      </c>
    </row>
    <row r="70" spans="1:14" x14ac:dyDescent="0.25">
      <c r="A70" t="s">
        <v>9</v>
      </c>
      <c r="B70" s="6">
        <f>B34*B62</f>
        <v>5385.7045466757418</v>
      </c>
      <c r="C70" s="6">
        <f>C34*B62</f>
        <v>89.836973570338827</v>
      </c>
      <c r="E70" s="3">
        <f>B70 / B77</f>
        <v>0.24216127914459676</v>
      </c>
      <c r="F70" s="3">
        <f>C70 / C77</f>
        <v>4.0394039899014893E-3</v>
      </c>
      <c r="I70" t="s">
        <v>9</v>
      </c>
      <c r="J70" s="6">
        <v>6855.1343447878162</v>
      </c>
      <c r="K70" s="6">
        <v>236.03732763904202</v>
      </c>
      <c r="M70" s="3">
        <f>J70 / J77</f>
        <v>0.30823230038983829</v>
      </c>
      <c r="N70" s="3">
        <f>K70 / K77</f>
        <v>1.061311490290039E-2</v>
      </c>
    </row>
    <row r="71" spans="1:14" x14ac:dyDescent="0.25">
      <c r="A71" t="s">
        <v>10</v>
      </c>
      <c r="B71" s="6">
        <f>B35*B62</f>
        <v>857.52473914138386</v>
      </c>
      <c r="C71" s="6">
        <f>C35*B62</f>
        <v>306.5026157105678</v>
      </c>
      <c r="E71" s="3">
        <f>B71 / B77</f>
        <v>3.8557497153606256E-2</v>
      </c>
      <c r="F71" s="3">
        <f>C71 / C77</f>
        <v>1.3781495965546259E-2</v>
      </c>
      <c r="I71" t="s">
        <v>20</v>
      </c>
      <c r="J71" s="6">
        <v>690.67440164616357</v>
      </c>
      <c r="K71" s="6">
        <v>30.573196384059003</v>
      </c>
      <c r="M71" s="3">
        <f>J71 / J77</f>
        <v>3.1055286290871596E-2</v>
      </c>
      <c r="N71" s="3">
        <f>K71 / K77</f>
        <v>1.3746844595239622E-3</v>
      </c>
    </row>
    <row r="72" spans="1:14" x14ac:dyDescent="0.25">
      <c r="A72" t="s">
        <v>15</v>
      </c>
      <c r="B72" s="6">
        <f>B36*B62</f>
        <v>1025.4185929339901</v>
      </c>
      <c r="C72" s="6">
        <f>C36*B62</f>
        <v>426.94581311982108</v>
      </c>
      <c r="E72" s="3">
        <f>B72 / B77</f>
        <v>4.6106628384733422E-2</v>
      </c>
      <c r="F72" s="3">
        <f>C72 / C77</f>
        <v>1.9197069452007325E-2</v>
      </c>
      <c r="I72" t="s">
        <v>21</v>
      </c>
      <c r="J72" s="6">
        <v>605.73493391431282</v>
      </c>
      <c r="K72" s="6">
        <v>264.61268537049972</v>
      </c>
      <c r="M72" s="3">
        <f>J72 / J77</f>
        <v>2.7236092353004698E-2</v>
      </c>
      <c r="N72" s="3">
        <f>K72 / K77</f>
        <v>1.1897969116549266E-2</v>
      </c>
    </row>
    <row r="73" spans="1:14" x14ac:dyDescent="0.25">
      <c r="A73" s="5" t="s">
        <v>11</v>
      </c>
      <c r="B73" s="6">
        <f>B37*B62</f>
        <v>1369.0229979744649</v>
      </c>
      <c r="C73" s="6">
        <f>C37*B62</f>
        <v>321.69563329966923</v>
      </c>
      <c r="E73" s="3">
        <f>B73 / B77</f>
        <v>6.1556358596109098E-2</v>
      </c>
      <c r="F73" s="3">
        <f>C73 / C77</f>
        <v>1.4464630463838423E-2</v>
      </c>
    </row>
    <row r="74" spans="1:14" x14ac:dyDescent="0.25">
      <c r="A74" s="5" t="s">
        <v>12</v>
      </c>
      <c r="B74" s="6">
        <f>B38*B62</f>
        <v>207.19752972962954</v>
      </c>
      <c r="C74" s="6">
        <f>C38*B62</f>
        <v>249.14346959519213</v>
      </c>
      <c r="E74" s="3">
        <f>B74 / B77</f>
        <v>9.3163704767090742E-3</v>
      </c>
      <c r="F74" s="3">
        <f>C74 / C77</f>
        <v>1.120241572199396E-2</v>
      </c>
    </row>
    <row r="75" spans="1:14" x14ac:dyDescent="0.25">
      <c r="A75" t="s">
        <v>13</v>
      </c>
      <c r="B75" s="6">
        <f>B39*B62</f>
        <v>1264.3232898060921</v>
      </c>
      <c r="C75" s="6">
        <f>C39*B62</f>
        <v>1033.8958563713873</v>
      </c>
      <c r="E75" s="3">
        <f>B75 / B77</f>
        <v>5.6848670857878314E-2</v>
      </c>
      <c r="F75" s="3">
        <f>C75 / C77</f>
        <v>4.6487797633780498E-2</v>
      </c>
      <c r="I75" t="s">
        <v>22</v>
      </c>
      <c r="J75" s="6">
        <v>1261.4367174745219</v>
      </c>
      <c r="K75" s="6">
        <v>544.05253565403348</v>
      </c>
      <c r="M75" s="3">
        <f>J75 / J77</f>
        <v>5.6718879845003713E-2</v>
      </c>
      <c r="N75" s="3">
        <f>K75 / K77</f>
        <v>2.4462622636282964E-2</v>
      </c>
    </row>
    <row r="76" spans="1:14" x14ac:dyDescent="0.25">
      <c r="A76" t="s">
        <v>14</v>
      </c>
      <c r="B76" s="6">
        <f>B40*B62</f>
        <v>0</v>
      </c>
      <c r="C76" s="6">
        <f>C40*B62</f>
        <v>19786.483334536773</v>
      </c>
      <c r="E76" s="3">
        <f>B76 / B77</f>
        <v>0</v>
      </c>
      <c r="F76" s="3">
        <f>C76 / C77</f>
        <v>0.88967377852581553</v>
      </c>
      <c r="I76" t="s">
        <v>14</v>
      </c>
      <c r="J76" s="6">
        <v>0</v>
      </c>
      <c r="K76" s="6">
        <v>21164.343924636858</v>
      </c>
      <c r="M76" s="3">
        <f>J76 / J77</f>
        <v>0</v>
      </c>
      <c r="N76" s="3">
        <f>K76 / K77</f>
        <v>0.95162750808706953</v>
      </c>
    </row>
    <row r="77" spans="1:14" x14ac:dyDescent="0.25">
      <c r="A77" s="1" t="s">
        <v>4</v>
      </c>
      <c r="B77" s="7">
        <f>SUM(B68:B76)</f>
        <v>22240.155675176655</v>
      </c>
      <c r="C77" s="7">
        <f>SUM(C68:C76)</f>
        <v>22240.155675176655</v>
      </c>
      <c r="E77" s="12">
        <f>SUM(E68:E76)</f>
        <v>1</v>
      </c>
      <c r="F77" s="12">
        <f>SUM(F68:F76)</f>
        <v>1</v>
      </c>
      <c r="I77" s="1" t="s">
        <v>23</v>
      </c>
      <c r="J77" s="7">
        <v>22240.155675176651</v>
      </c>
      <c r="K77" s="7">
        <v>22240.155675176655</v>
      </c>
      <c r="M77" s="12">
        <f>SUM(M66:M76)</f>
        <v>1.0000000000000002</v>
      </c>
      <c r="N77" s="12">
        <f>SUM(N66:N76)</f>
        <v>0.99999999999999989</v>
      </c>
    </row>
    <row r="81" spans="1:14" x14ac:dyDescent="0.25">
      <c r="A81" s="1" t="s">
        <v>1</v>
      </c>
      <c r="B81" s="1" t="s">
        <v>3</v>
      </c>
      <c r="C81" s="1" t="s">
        <v>2</v>
      </c>
      <c r="E81" s="1" t="s">
        <v>5</v>
      </c>
      <c r="F81" s="1" t="s">
        <v>6</v>
      </c>
      <c r="I81" s="1" t="s">
        <v>24</v>
      </c>
      <c r="J81" s="1" t="s">
        <v>3</v>
      </c>
      <c r="K81" s="1" t="s">
        <v>2</v>
      </c>
    </row>
    <row r="82" spans="1:14" x14ac:dyDescent="0.25">
      <c r="A82" t="s">
        <v>14</v>
      </c>
      <c r="B82" s="6">
        <f>B45*B63</f>
        <v>20533.196538029402</v>
      </c>
      <c r="C82" s="6">
        <f>C45*B63</f>
        <v>0</v>
      </c>
      <c r="E82" s="3">
        <f>B82 / B93</f>
        <v>0.90216770576214222</v>
      </c>
      <c r="F82" s="3">
        <f>C82 / C93</f>
        <v>0</v>
      </c>
      <c r="I82" t="s">
        <v>14</v>
      </c>
      <c r="J82" s="6">
        <v>19993.513018668466</v>
      </c>
      <c r="K82" s="6">
        <v>0</v>
      </c>
      <c r="M82" s="3">
        <f>J82 / J93</f>
        <v>0.87845561390164029</v>
      </c>
      <c r="N82" s="3">
        <f>K82 / K93</f>
        <v>0</v>
      </c>
    </row>
    <row r="83" spans="1:14" x14ac:dyDescent="0.25">
      <c r="A83" t="s">
        <v>13</v>
      </c>
      <c r="B83" s="6">
        <f>B46*B63</f>
        <v>998.763622056548</v>
      </c>
      <c r="C83" s="6">
        <f>C46*B63</f>
        <v>1758.3094998326128</v>
      </c>
      <c r="E83" s="3">
        <f>B83 / B93</f>
        <v>4.3882708853471009E-2</v>
      </c>
      <c r="F83" s="3">
        <f>C83 / C93</f>
        <v>7.7254900109966357E-2</v>
      </c>
      <c r="I83" t="s">
        <v>22</v>
      </c>
      <c r="J83" s="6">
        <v>2337.0744402571222</v>
      </c>
      <c r="K83" s="6">
        <v>1734.7156448323972</v>
      </c>
      <c r="M83" s="3">
        <f>J83 / J93</f>
        <v>0.10268411360389482</v>
      </c>
      <c r="N83" s="3">
        <f>K83 / K93</f>
        <v>7.62192585596453E-2</v>
      </c>
    </row>
    <row r="84" spans="1:14" x14ac:dyDescent="0.25">
      <c r="A84" s="5" t="s">
        <v>12</v>
      </c>
      <c r="B84" s="6">
        <f>B47*B63</f>
        <v>227.61670414474349</v>
      </c>
      <c r="C84" s="6">
        <f>C47*B63</f>
        <v>452.22573121725827</v>
      </c>
      <c r="E84" s="3">
        <f>B84 / B93</f>
        <v>1.0000802329587553E-2</v>
      </c>
      <c r="F84" s="3">
        <f>C84 / C93</f>
        <v>1.9869456256518932E-2</v>
      </c>
    </row>
    <row r="85" spans="1:14" x14ac:dyDescent="0.25">
      <c r="A85" s="5" t="s">
        <v>11</v>
      </c>
      <c r="B85" s="6">
        <f>B48*B63</f>
        <v>381.86757113476318</v>
      </c>
      <c r="C85" s="6">
        <f>C48*B63</f>
        <v>1352.8101802731946</v>
      </c>
      <c r="E85" s="3">
        <f>B85 / B93</f>
        <v>1.6778127551526075E-2</v>
      </c>
      <c r="F85" s="3">
        <f>C85 / C93</f>
        <v>5.9438463680427406E-2</v>
      </c>
    </row>
    <row r="86" spans="1:14" x14ac:dyDescent="0.25">
      <c r="A86" t="s">
        <v>15</v>
      </c>
      <c r="B86" s="6">
        <f>B49*B63</f>
        <v>389.3867638153352</v>
      </c>
      <c r="C86" s="6">
        <f>C49*B63</f>
        <v>1195.014551019477</v>
      </c>
      <c r="E86" s="3">
        <f>B86 / B93</f>
        <v>1.7108498558166534E-2</v>
      </c>
      <c r="F86" s="3">
        <f>C86 / C93</f>
        <v>5.2505392126786968E-2</v>
      </c>
      <c r="I86" t="s">
        <v>21</v>
      </c>
      <c r="J86" s="6">
        <v>359.05406864521018</v>
      </c>
      <c r="K86" s="6">
        <v>1288.4319031706468</v>
      </c>
      <c r="M86" s="3">
        <f>J86 / J93</f>
        <v>1.5775769971045128E-2</v>
      </c>
      <c r="N86" s="3">
        <f>K86 / K93</f>
        <v>5.6610617801713267E-2</v>
      </c>
    </row>
    <row r="87" spans="1:14" x14ac:dyDescent="0.25">
      <c r="A87" t="s">
        <v>10</v>
      </c>
      <c r="B87" s="6">
        <f>B50*B63</f>
        <v>165.0999878577021</v>
      </c>
      <c r="C87" s="6">
        <f>C50*B63</f>
        <v>862.98848565307662</v>
      </c>
      <c r="E87" s="3">
        <f>B87 / B93</f>
        <v>7.2540033886626092E-3</v>
      </c>
      <c r="F87" s="3">
        <f>C87 / C93</f>
        <v>3.7917152390706199E-2</v>
      </c>
      <c r="I87" t="s">
        <v>20</v>
      </c>
      <c r="J87" s="6">
        <v>46.785622244367154</v>
      </c>
      <c r="K87" s="6">
        <v>1039.342493741962</v>
      </c>
      <c r="M87" s="3">
        <f>J87 / J93</f>
        <v>2.0556213643930653E-3</v>
      </c>
      <c r="N87" s="3">
        <f>K87 / K93</f>
        <v>4.5666224604897089E-2</v>
      </c>
    </row>
    <row r="88" spans="1:14" x14ac:dyDescent="0.25">
      <c r="A88" t="s">
        <v>9</v>
      </c>
      <c r="B88" s="6">
        <f>B51*B63</f>
        <v>48.874752423717936</v>
      </c>
      <c r="C88" s="6">
        <f>C51*B63</f>
        <v>6114.7149048794363</v>
      </c>
      <c r="E88" s="3">
        <f>B88 / B93</f>
        <v>2.1474115431629717E-3</v>
      </c>
      <c r="F88" s="3">
        <f>C88 / C93</f>
        <v>0.26866242218582903</v>
      </c>
      <c r="I88" t="s">
        <v>9</v>
      </c>
      <c r="J88" s="6">
        <v>9.7107488514941505</v>
      </c>
      <c r="K88" s="6">
        <v>9672.4140171391846</v>
      </c>
      <c r="M88" s="3">
        <f>J88 / J93</f>
        <v>4.2666147944179833E-4</v>
      </c>
      <c r="N88" s="3">
        <f>K88 / K93</f>
        <v>0.42498274980364137</v>
      </c>
    </row>
    <row r="89" spans="1:14" x14ac:dyDescent="0.25">
      <c r="A89" t="s">
        <v>8</v>
      </c>
      <c r="B89" s="6">
        <f>B52*B63</f>
        <v>15.03838536114398</v>
      </c>
      <c r="C89" s="6">
        <f>C52*B63</f>
        <v>7147.4223110368521</v>
      </c>
      <c r="E89" s="3">
        <f>B89 / B93</f>
        <v>6.6074201328091442E-4</v>
      </c>
      <c r="F89" s="3">
        <f>C89 / C93</f>
        <v>0.31403652015499123</v>
      </c>
      <c r="I89" t="s">
        <v>8</v>
      </c>
      <c r="J89" s="6">
        <v>7.671143537165988</v>
      </c>
      <c r="K89" s="6">
        <v>5788.8314709011674</v>
      </c>
      <c r="M89" s="3">
        <f>J89 / J93</f>
        <v>3.3704727623287581E-4</v>
      </c>
      <c r="N89" s="3">
        <f>K89 / K93</f>
        <v>0.25434741650782616</v>
      </c>
    </row>
    <row r="90" spans="1:14" x14ac:dyDescent="0.25">
      <c r="A90" t="s">
        <v>7</v>
      </c>
      <c r="B90" s="6">
        <f>B53*B63</f>
        <v>0</v>
      </c>
      <c r="C90" s="6">
        <f>C53*B63</f>
        <v>3876.3586609114482</v>
      </c>
      <c r="E90" s="3">
        <f>B90 / B93</f>
        <v>0</v>
      </c>
      <c r="F90" s="3">
        <f>C90 / C93</f>
        <v>0.17031569309477401</v>
      </c>
      <c r="I90" s="9" t="s">
        <v>18</v>
      </c>
      <c r="J90" s="6">
        <v>6.0352826195307729</v>
      </c>
      <c r="K90" s="6">
        <v>2577.2884340688497</v>
      </c>
      <c r="M90" s="3">
        <f>J90 / J93</f>
        <v>2.6517240335199936E-4</v>
      </c>
      <c r="N90" s="3">
        <f>K90 / K93</f>
        <v>0.11323989273069382</v>
      </c>
    </row>
    <row r="91" spans="1:14" x14ac:dyDescent="0.25">
      <c r="I91" s="5" t="s">
        <v>17</v>
      </c>
      <c r="J91" s="6">
        <v>0</v>
      </c>
      <c r="K91" s="6">
        <v>643.90270162237198</v>
      </c>
      <c r="M91" s="3">
        <f>J91 / J93</f>
        <v>0</v>
      </c>
      <c r="N91" s="3">
        <f>K91 / K93</f>
        <v>2.8291545446315184E-2</v>
      </c>
    </row>
    <row r="92" spans="1:14" x14ac:dyDescent="0.25">
      <c r="I92" s="5" t="s">
        <v>16</v>
      </c>
      <c r="J92" s="6">
        <v>0</v>
      </c>
      <c r="K92" s="6">
        <v>14.618331604399796</v>
      </c>
      <c r="M92" s="3">
        <f>J92 / J93</f>
        <v>0</v>
      </c>
      <c r="N92" s="3">
        <f>K92 / K93</f>
        <v>6.4229454526769597E-4</v>
      </c>
    </row>
    <row r="93" spans="1:14" x14ac:dyDescent="0.25">
      <c r="A93" s="1" t="s">
        <v>4</v>
      </c>
      <c r="B93" s="7">
        <f>SUM(B82:B90)</f>
        <v>22759.84432482336</v>
      </c>
      <c r="C93" s="7">
        <f>SUM(C82:C90)</f>
        <v>22759.844324823353</v>
      </c>
      <c r="E93" s="12">
        <f>SUM(E82:E90)</f>
        <v>0.99999999999999989</v>
      </c>
      <c r="F93" s="12">
        <f>SUM(F82:F90)</f>
        <v>1.0000000000000002</v>
      </c>
      <c r="I93" s="1" t="s">
        <v>23</v>
      </c>
      <c r="J93" s="7">
        <f>SUM(J82:J92)</f>
        <v>22759.844324823356</v>
      </c>
      <c r="K93" s="7">
        <f>SUM(K82:K92)</f>
        <v>22759.544997080982</v>
      </c>
      <c r="M93" s="12">
        <f>SUM(M82:M92)</f>
        <v>1</v>
      </c>
      <c r="N93" s="12">
        <f>SUM(N82:N92)</f>
        <v>0.99999999999999989</v>
      </c>
    </row>
    <row r="94" spans="1:14" x14ac:dyDescent="0.25">
      <c r="B94" s="6"/>
      <c r="C94" s="6"/>
      <c r="J94" s="6"/>
      <c r="K94" s="6"/>
      <c r="L94" s="6"/>
    </row>
    <row r="95" spans="1:14" x14ac:dyDescent="0.25">
      <c r="A95" t="s">
        <v>25</v>
      </c>
      <c r="B95" s="6">
        <f>B77 + B93</f>
        <v>45000.000000000015</v>
      </c>
      <c r="C95" s="6">
        <f>C77 + C93</f>
        <v>45000.000000000007</v>
      </c>
      <c r="I95" t="s">
        <v>25</v>
      </c>
      <c r="J95">
        <f>J77 + J93</f>
        <v>45000.000000000007</v>
      </c>
      <c r="K95" s="6">
        <f>K77 + K93</f>
        <v>44999.700672257633</v>
      </c>
    </row>
    <row r="97" spans="1:18" x14ac:dyDescent="0.25">
      <c r="A97" s="8" t="s">
        <v>29</v>
      </c>
      <c r="I97" s="8" t="s">
        <v>30</v>
      </c>
    </row>
    <row r="100" spans="1:18" ht="18.75" x14ac:dyDescent="0.3">
      <c r="A100" s="13" t="s">
        <v>34</v>
      </c>
      <c r="B100" s="13"/>
      <c r="C100" s="13"/>
      <c r="D100" s="13"/>
      <c r="E100" s="13"/>
      <c r="F100" s="13"/>
      <c r="I100" s="2" t="s">
        <v>26</v>
      </c>
    </row>
    <row r="101" spans="1:18" x14ac:dyDescent="0.25">
      <c r="A101" s="1" t="s">
        <v>0</v>
      </c>
      <c r="B101" s="1" t="s">
        <v>3</v>
      </c>
      <c r="C101" s="1" t="s">
        <v>2</v>
      </c>
      <c r="D101" s="1"/>
      <c r="E101" s="1" t="s">
        <v>5</v>
      </c>
      <c r="F101" s="1" t="s">
        <v>6</v>
      </c>
      <c r="I101" s="1" t="s">
        <v>19</v>
      </c>
      <c r="J101" s="1" t="s">
        <v>3</v>
      </c>
      <c r="K101" s="1" t="s">
        <v>2</v>
      </c>
      <c r="M101" s="1" t="s">
        <v>5</v>
      </c>
      <c r="N101" s="1" t="s">
        <v>6</v>
      </c>
      <c r="Q101" s="1" t="s">
        <v>35</v>
      </c>
      <c r="R101" s="1" t="s">
        <v>36</v>
      </c>
    </row>
    <row r="102" spans="1:18" x14ac:dyDescent="0.25">
      <c r="A102" t="s">
        <v>16</v>
      </c>
      <c r="B102" s="14">
        <f>B68*(J102 / (J102+J103+J104))</f>
        <v>14.40229193258344</v>
      </c>
      <c r="C102" s="5">
        <f>C68*(K102 / (K102+K103+K104))</f>
        <v>0</v>
      </c>
      <c r="E102" s="3">
        <f>B102 / B111</f>
        <v>6.4758053598781937E-4</v>
      </c>
      <c r="F102" s="3">
        <f>C102 / C111</f>
        <v>0</v>
      </c>
      <c r="I102" s="5" t="s">
        <v>16</v>
      </c>
      <c r="J102" s="6">
        <v>14.527837170658275</v>
      </c>
      <c r="K102" s="6">
        <v>0</v>
      </c>
      <c r="M102" s="3">
        <f>J102 / J111</f>
        <v>6.5322551617179195E-4</v>
      </c>
      <c r="N102" s="3">
        <f>K102 / K111</f>
        <v>0</v>
      </c>
      <c r="Q102" s="6">
        <v>14.5278371706583</v>
      </c>
      <c r="R102" s="4">
        <f>Q102/Q105</f>
        <v>3.9378027174046476E-3</v>
      </c>
    </row>
    <row r="103" spans="1:18" x14ac:dyDescent="0.25">
      <c r="A103" t="s">
        <v>17</v>
      </c>
      <c r="B103" s="14">
        <f>B68*(J103 / (J102+J103+J104))</f>
        <v>1005.7865069507934</v>
      </c>
      <c r="C103" s="5">
        <f>C68*(K103 / (K102+K103+K104))</f>
        <v>0</v>
      </c>
      <c r="E103" s="3">
        <f>B103 / B111</f>
        <v>4.5223896884561909E-2</v>
      </c>
      <c r="F103" s="3">
        <f>C103 / C111</f>
        <v>0</v>
      </c>
      <c r="I103" s="5" t="s">
        <v>17</v>
      </c>
      <c r="J103" s="6">
        <v>1014.5539800070727</v>
      </c>
      <c r="K103" s="6">
        <v>2.0883330863428279E-2</v>
      </c>
      <c r="M103" s="3">
        <f>J103 / J111</f>
        <v>4.5618115035924278E-2</v>
      </c>
      <c r="N103" s="3">
        <f>K103 / K111</f>
        <v>9.3899211716117642E-7</v>
      </c>
      <c r="Q103" s="6">
        <v>1014.5539800070727</v>
      </c>
      <c r="R103" s="4">
        <f>Q103/Q105</f>
        <v>0.27499712259264814</v>
      </c>
    </row>
    <row r="104" spans="1:18" x14ac:dyDescent="0.25">
      <c r="A104" t="s">
        <v>18</v>
      </c>
      <c r="B104" s="14">
        <f>B68*(J104 / (J102+J103+J104))</f>
        <v>2637.2549498669005</v>
      </c>
      <c r="C104" s="14">
        <f t="shared" ref="B104:C107" si="0">C68</f>
        <v>0</v>
      </c>
      <c r="E104" s="3">
        <f>B104 / B111</f>
        <v>0.1185807774183196</v>
      </c>
      <c r="F104" s="3">
        <f>C104 / C111</f>
        <v>0</v>
      </c>
      <c r="I104" s="9" t="s">
        <v>18</v>
      </c>
      <c r="J104" s="6">
        <v>2660.2439853686747</v>
      </c>
      <c r="K104" s="6">
        <v>0.34805551439047133</v>
      </c>
      <c r="M104" s="3">
        <f>J104 / J111</f>
        <v>0.11961444983669363</v>
      </c>
      <c r="N104" s="3">
        <f>K104 / K111</f>
        <v>1.564986861935294E-5</v>
      </c>
      <c r="Q104" s="6">
        <v>2660.2439853686701</v>
      </c>
      <c r="R104" s="4">
        <f>Q104/Q105</f>
        <v>0.72106507468994718</v>
      </c>
    </row>
    <row r="105" spans="1:18" x14ac:dyDescent="0.25">
      <c r="A105" t="s">
        <v>8</v>
      </c>
      <c r="B105" s="6">
        <f t="shared" si="0"/>
        <v>8473.5202301650734</v>
      </c>
      <c r="C105" s="6">
        <f t="shared" si="0"/>
        <v>25.651978972903123</v>
      </c>
      <c r="E105" s="3">
        <f>B105 / B111</f>
        <v>0.38100094054749767</v>
      </c>
      <c r="F105" s="3">
        <f>C105 / C111</f>
        <v>1.1534082471164793E-3</v>
      </c>
      <c r="I105" t="s">
        <v>8</v>
      </c>
      <c r="J105" s="6">
        <v>9137.8494748074336</v>
      </c>
      <c r="K105" s="6">
        <v>0.16706664690742623</v>
      </c>
      <c r="M105" s="3">
        <f>J105 / J111</f>
        <v>0.4108716507324921</v>
      </c>
      <c r="N105" s="3">
        <f>K105 / K111</f>
        <v>7.5119369372894113E-6</v>
      </c>
      <c r="Q105" s="7">
        <f>SUM(Q102:Q104)</f>
        <v>3689.3258025464011</v>
      </c>
      <c r="R105" s="15"/>
    </row>
    <row r="106" spans="1:18" x14ac:dyDescent="0.25">
      <c r="A106" t="s">
        <v>9</v>
      </c>
      <c r="B106" s="6">
        <f t="shared" si="0"/>
        <v>5385.7045466757418</v>
      </c>
      <c r="C106" s="6">
        <f t="shared" si="0"/>
        <v>89.836973570338827</v>
      </c>
      <c r="E106" s="3">
        <f>B106 / B111</f>
        <v>0.24216127914459676</v>
      </c>
      <c r="F106" s="3">
        <f>C106 / C111</f>
        <v>4.0394039899014893E-3</v>
      </c>
      <c r="I106" t="s">
        <v>9</v>
      </c>
      <c r="J106" s="6">
        <v>6855.1343447878162</v>
      </c>
      <c r="K106" s="6">
        <v>236.03732763904202</v>
      </c>
      <c r="M106" s="3">
        <f>J106 / J111</f>
        <v>0.30823230038983829</v>
      </c>
      <c r="N106" s="3">
        <f>K106 / K111</f>
        <v>1.061311490290039E-2</v>
      </c>
      <c r="R106" s="15"/>
    </row>
    <row r="107" spans="1:18" x14ac:dyDescent="0.25">
      <c r="A107" t="s">
        <v>10</v>
      </c>
      <c r="B107" s="6">
        <f t="shared" si="0"/>
        <v>857.52473914138386</v>
      </c>
      <c r="C107" s="6">
        <f t="shared" si="0"/>
        <v>306.5026157105678</v>
      </c>
      <c r="E107" s="3">
        <f>B107 / B111</f>
        <v>3.8557497153606256E-2</v>
      </c>
      <c r="F107" s="3">
        <f>C107 / C111</f>
        <v>1.3781495965546259E-2</v>
      </c>
      <c r="I107" t="s">
        <v>20</v>
      </c>
      <c r="J107" s="6">
        <v>690.67440164616357</v>
      </c>
      <c r="K107" s="6">
        <v>30.573196384059003</v>
      </c>
      <c r="M107" s="3">
        <f>J107 / J111</f>
        <v>3.1055286290871596E-2</v>
      </c>
      <c r="N107" s="3">
        <f>K107 / K111</f>
        <v>1.3746844595239622E-3</v>
      </c>
      <c r="R107" s="15"/>
    </row>
    <row r="108" spans="1:18" x14ac:dyDescent="0.25">
      <c r="A108" t="s">
        <v>21</v>
      </c>
      <c r="B108" s="14">
        <f>B72+B73</f>
        <v>2394.4415909084551</v>
      </c>
      <c r="C108" s="14">
        <f>C72+C73</f>
        <v>748.64144641949031</v>
      </c>
      <c r="E108" s="3">
        <f>B108 / B111</f>
        <v>0.10766298698084252</v>
      </c>
      <c r="F108" s="3">
        <f>C108 / C111</f>
        <v>3.366169991584575E-2</v>
      </c>
      <c r="I108" t="s">
        <v>21</v>
      </c>
      <c r="J108" s="6">
        <v>605.73493391431282</v>
      </c>
      <c r="K108" s="6">
        <v>264.61268537049972</v>
      </c>
      <c r="M108" s="3">
        <f>J108 / J111</f>
        <v>2.7236092353004698E-2</v>
      </c>
      <c r="N108" s="3">
        <f>K108 / K111</f>
        <v>1.1897969116549266E-2</v>
      </c>
      <c r="R108" s="15"/>
    </row>
    <row r="109" spans="1:18" x14ac:dyDescent="0.25">
      <c r="A109" t="s">
        <v>22</v>
      </c>
      <c r="B109" s="14">
        <f>B75+B74</f>
        <v>1471.5208195357218</v>
      </c>
      <c r="C109" s="14">
        <f>C75+C74</f>
        <v>1283.0393259665793</v>
      </c>
      <c r="E109" s="3">
        <f>B109 / B111</f>
        <v>6.6165041334587393E-2</v>
      </c>
      <c r="F109" s="3">
        <f>C109 / C111</f>
        <v>5.7690213355774456E-2</v>
      </c>
      <c r="I109" t="s">
        <v>22</v>
      </c>
      <c r="J109" s="6">
        <v>1261.4367174745219</v>
      </c>
      <c r="K109" s="6">
        <v>544.05253565403348</v>
      </c>
      <c r="M109" s="3">
        <f>J109 / J111</f>
        <v>5.6718879845003713E-2</v>
      </c>
      <c r="N109" s="3">
        <f>K109 / K111</f>
        <v>2.4462622636282964E-2</v>
      </c>
      <c r="R109" s="15"/>
    </row>
    <row r="110" spans="1:18" x14ac:dyDescent="0.25">
      <c r="A110" t="s">
        <v>14</v>
      </c>
      <c r="B110" s="6">
        <f>B76</f>
        <v>0</v>
      </c>
      <c r="C110" s="6">
        <f>C76</f>
        <v>19786.483334536773</v>
      </c>
      <c r="E110" s="3">
        <f>B110 / B111</f>
        <v>0</v>
      </c>
      <c r="F110" s="3">
        <f>C110 / C111</f>
        <v>0.88967377852581553</v>
      </c>
      <c r="I110" t="s">
        <v>14</v>
      </c>
      <c r="J110" s="6">
        <v>0</v>
      </c>
      <c r="K110" s="6">
        <v>21164.343924636858</v>
      </c>
      <c r="M110" s="3">
        <f>J110 / J111</f>
        <v>0</v>
      </c>
      <c r="N110" s="3">
        <f>K110 / K111</f>
        <v>0.95162750808706953</v>
      </c>
      <c r="R110" s="15"/>
    </row>
    <row r="111" spans="1:18" x14ac:dyDescent="0.25">
      <c r="A111" s="1" t="s">
        <v>4</v>
      </c>
      <c r="B111" s="7">
        <f>SUM(B102:B110)</f>
        <v>22240.155675176655</v>
      </c>
      <c r="C111" s="7">
        <f>SUM(C102:C110)</f>
        <v>22240.155675176655</v>
      </c>
      <c r="E111" s="12">
        <f>SUM(E102:E110)</f>
        <v>1</v>
      </c>
      <c r="F111" s="12">
        <f>SUM(F102:F110)</f>
        <v>1</v>
      </c>
      <c r="I111" s="1" t="s">
        <v>23</v>
      </c>
      <c r="J111" s="7">
        <v>22240.155675176651</v>
      </c>
      <c r="K111" s="7">
        <v>22240.155675176655</v>
      </c>
      <c r="M111" s="12">
        <f>SUM(M102:M110)</f>
        <v>1.0000000000000002</v>
      </c>
      <c r="N111" s="12">
        <f>SUM(N102:N110)</f>
        <v>0.99999999999999989</v>
      </c>
      <c r="R111" s="15"/>
    </row>
    <row r="112" spans="1:18" x14ac:dyDescent="0.25">
      <c r="R112" s="15"/>
    </row>
    <row r="113" spans="1:18" x14ac:dyDescent="0.25">
      <c r="R113" s="15"/>
    </row>
    <row r="114" spans="1:18" x14ac:dyDescent="0.25">
      <c r="A114" s="1" t="s">
        <v>1</v>
      </c>
      <c r="B114" s="1" t="s">
        <v>3</v>
      </c>
      <c r="C114" s="1" t="s">
        <v>2</v>
      </c>
      <c r="E114" s="1" t="s">
        <v>5</v>
      </c>
      <c r="F114" s="1" t="s">
        <v>6</v>
      </c>
      <c r="I114" s="1" t="s">
        <v>24</v>
      </c>
      <c r="J114" s="1" t="s">
        <v>3</v>
      </c>
      <c r="K114" s="1" t="s">
        <v>2</v>
      </c>
      <c r="Q114" s="1" t="s">
        <v>35</v>
      </c>
      <c r="R114" s="16" t="s">
        <v>36</v>
      </c>
    </row>
    <row r="115" spans="1:18" x14ac:dyDescent="0.25">
      <c r="A115" t="s">
        <v>14</v>
      </c>
      <c r="B115" s="6">
        <f t="shared" ref="B115:C115" si="1">B82</f>
        <v>20533.196538029402</v>
      </c>
      <c r="C115" s="6">
        <f t="shared" si="1"/>
        <v>0</v>
      </c>
      <c r="E115" s="3">
        <f>B115 / B124</f>
        <v>0.90216770576214222</v>
      </c>
      <c r="F115" s="3">
        <f>C115 / C124</f>
        <v>0</v>
      </c>
      <c r="I115" t="s">
        <v>14</v>
      </c>
      <c r="J115" s="6">
        <v>19993.513018668466</v>
      </c>
      <c r="K115" s="6">
        <v>0</v>
      </c>
      <c r="M115" s="3">
        <f>J115 / J124</f>
        <v>0.87845561390164029</v>
      </c>
      <c r="N115" s="3">
        <f>K115 / K124</f>
        <v>0</v>
      </c>
      <c r="Q115" s="6">
        <v>14.618331604399801</v>
      </c>
      <c r="R115" s="4">
        <f>Q115/Q118</f>
        <v>4.517673785229789E-3</v>
      </c>
    </row>
    <row r="116" spans="1:18" x14ac:dyDescent="0.25">
      <c r="A116" t="s">
        <v>22</v>
      </c>
      <c r="B116" s="14">
        <f>B83+B84</f>
        <v>1226.3803262012916</v>
      </c>
      <c r="C116" s="14">
        <f>C83+C84</f>
        <v>2210.5352310498711</v>
      </c>
      <c r="E116" s="3">
        <f>B116 / B124</f>
        <v>5.388351118305857E-2</v>
      </c>
      <c r="F116" s="3">
        <f>C116 / C124</f>
        <v>9.7124356366485268E-2</v>
      </c>
      <c r="I116" t="s">
        <v>22</v>
      </c>
      <c r="J116" s="6">
        <v>2337.0744402571222</v>
      </c>
      <c r="K116" s="6">
        <v>1734.7156448323972</v>
      </c>
      <c r="M116" s="3">
        <f>J116 / J124</f>
        <v>0.10268411360389482</v>
      </c>
      <c r="N116" s="3">
        <f>K116 / K124</f>
        <v>7.62192585596453E-2</v>
      </c>
      <c r="Q116" s="6">
        <v>643.90270162237198</v>
      </c>
      <c r="R116" s="4">
        <f>Q116/Q118</f>
        <v>0.19899277387321684</v>
      </c>
    </row>
    <row r="117" spans="1:18" x14ac:dyDescent="0.25">
      <c r="A117" t="s">
        <v>21</v>
      </c>
      <c r="B117" s="14">
        <f>B86+B85</f>
        <v>771.25433495009838</v>
      </c>
      <c r="C117" s="14">
        <f>C86+C85</f>
        <v>2547.8247312926715</v>
      </c>
      <c r="E117" s="3">
        <f>B117 / B124</f>
        <v>3.3886626109692605E-2</v>
      </c>
      <c r="F117" s="3">
        <f>C117 / C124</f>
        <v>0.11194385580721435</v>
      </c>
      <c r="I117" t="s">
        <v>21</v>
      </c>
      <c r="J117" s="6">
        <v>359.05406864521018</v>
      </c>
      <c r="K117" s="6">
        <v>1288.4319031706468</v>
      </c>
      <c r="M117" s="3">
        <f>J117 / J124</f>
        <v>1.5775769971045128E-2</v>
      </c>
      <c r="N117" s="3">
        <f>K117 / K124</f>
        <v>5.6610617801713267E-2</v>
      </c>
      <c r="Q117" s="6">
        <v>2577.2884340688502</v>
      </c>
      <c r="R117" s="4">
        <f>Q117/Q118</f>
        <v>0.79648955234155328</v>
      </c>
    </row>
    <row r="118" spans="1:18" x14ac:dyDescent="0.25">
      <c r="A118" t="s">
        <v>10</v>
      </c>
      <c r="B118" s="6">
        <f>B87</f>
        <v>165.0999878577021</v>
      </c>
      <c r="C118" s="6">
        <f>C87</f>
        <v>862.98848565307662</v>
      </c>
      <c r="E118" s="3">
        <f>B118 / B124</f>
        <v>7.2540033886626092E-3</v>
      </c>
      <c r="F118" s="3">
        <f>C118 / C124</f>
        <v>3.7917152390706192E-2</v>
      </c>
      <c r="I118" t="s">
        <v>20</v>
      </c>
      <c r="J118" s="6">
        <v>46.785622244367154</v>
      </c>
      <c r="K118" s="6">
        <v>1039.342493741962</v>
      </c>
      <c r="M118" s="3">
        <f>J118 / J124</f>
        <v>2.0556213643930653E-3</v>
      </c>
      <c r="N118" s="3">
        <f>K118 / K124</f>
        <v>4.5666224604897089E-2</v>
      </c>
      <c r="Q118" s="7">
        <f>SUM(Q115:Q117)</f>
        <v>3235.8094672956222</v>
      </c>
    </row>
    <row r="119" spans="1:18" x14ac:dyDescent="0.25">
      <c r="A119" t="s">
        <v>9</v>
      </c>
      <c r="B119" s="6">
        <f>B88</f>
        <v>48.874752423717936</v>
      </c>
      <c r="C119" s="6">
        <f>C88</f>
        <v>6114.7149048794363</v>
      </c>
      <c r="E119" s="3">
        <f>B119 / B124</f>
        <v>2.1474115431629717E-3</v>
      </c>
      <c r="F119" s="3">
        <f>C119 / C124</f>
        <v>0.26866242218582898</v>
      </c>
      <c r="I119" t="s">
        <v>9</v>
      </c>
      <c r="J119" s="6">
        <v>9.7107488514941505</v>
      </c>
      <c r="K119" s="6">
        <v>9672.4140171391846</v>
      </c>
      <c r="M119" s="3">
        <f>J119 / J124</f>
        <v>4.2666147944179833E-4</v>
      </c>
      <c r="N119" s="3">
        <f>K119 / K124</f>
        <v>0.42498274980364137</v>
      </c>
    </row>
    <row r="120" spans="1:18" x14ac:dyDescent="0.25">
      <c r="A120" t="s">
        <v>8</v>
      </c>
      <c r="B120" s="6">
        <f>B89</f>
        <v>15.03838536114398</v>
      </c>
      <c r="C120" s="6">
        <f>C89</f>
        <v>7147.4223110368521</v>
      </c>
      <c r="E120" s="3">
        <f>B120 / B124</f>
        <v>6.6074201328091442E-4</v>
      </c>
      <c r="F120" s="3">
        <f>C120 / C124</f>
        <v>0.31403652015499123</v>
      </c>
      <c r="I120" t="s">
        <v>8</v>
      </c>
      <c r="J120" s="6">
        <v>7.671143537165988</v>
      </c>
      <c r="K120" s="6">
        <v>5788.8314709011674</v>
      </c>
      <c r="M120" s="3">
        <f>J120 / J124</f>
        <v>3.3704727623287581E-4</v>
      </c>
      <c r="N120" s="3">
        <f>K120 / K124</f>
        <v>0.25434741650782616</v>
      </c>
    </row>
    <row r="121" spans="1:18" x14ac:dyDescent="0.25">
      <c r="A121" t="s">
        <v>18</v>
      </c>
      <c r="B121" s="14">
        <f>B90*(J121 / (J123+J122+J121))</f>
        <v>0</v>
      </c>
      <c r="C121" s="14">
        <f>C90*(K121 / (K123+K122+K121))</f>
        <v>3087.4791745446628</v>
      </c>
      <c r="E121" s="3">
        <f>B121 / B124</f>
        <v>0</v>
      </c>
      <c r="F121" s="3">
        <f>C121 / C124</f>
        <v>0.13565467014979793</v>
      </c>
      <c r="I121" s="9" t="s">
        <v>18</v>
      </c>
      <c r="J121" s="6">
        <v>6.0352826195307729</v>
      </c>
      <c r="K121" s="6">
        <v>2577.2884340688497</v>
      </c>
      <c r="M121" s="3">
        <f>J121 / J124</f>
        <v>2.6517240335199936E-4</v>
      </c>
      <c r="N121" s="3">
        <f>K121 / K124</f>
        <v>0.11323989273069382</v>
      </c>
    </row>
    <row r="122" spans="1:18" x14ac:dyDescent="0.25">
      <c r="A122" t="s">
        <v>17</v>
      </c>
      <c r="B122" s="5">
        <f>B90*(J122 / (J123+J122+J121))</f>
        <v>0</v>
      </c>
      <c r="C122" s="14">
        <f>C90*(K122 / (K123+K122+K121))</f>
        <v>771.36736246223768</v>
      </c>
      <c r="E122" s="3">
        <f>B122 / B124</f>
        <v>0</v>
      </c>
      <c r="F122" s="3">
        <f>C122 / C124</f>
        <v>3.3891592203068567E-2</v>
      </c>
      <c r="I122" s="5" t="s">
        <v>17</v>
      </c>
      <c r="J122" s="6">
        <v>0</v>
      </c>
      <c r="K122" s="6">
        <v>643.90270162237198</v>
      </c>
      <c r="M122" s="3">
        <f>J122 / J124</f>
        <v>0</v>
      </c>
      <c r="N122" s="3">
        <f>K122 / K124</f>
        <v>2.8291545446315184E-2</v>
      </c>
    </row>
    <row r="123" spans="1:18" x14ac:dyDescent="0.25">
      <c r="A123" t="s">
        <v>16</v>
      </c>
      <c r="B123" s="5">
        <f>B90*(J123 / (J123+J122+J121))</f>
        <v>0</v>
      </c>
      <c r="C123" s="14">
        <f>C90*(K123 / (K123+K122+K121))</f>
        <v>17.512123904548105</v>
      </c>
      <c r="E123" s="3">
        <f>B123 / B124</f>
        <v>0</v>
      </c>
      <c r="F123" s="3">
        <f>C123 / C124</f>
        <v>7.6943074190750286E-4</v>
      </c>
      <c r="I123" s="5" t="s">
        <v>16</v>
      </c>
      <c r="J123" s="6">
        <v>0</v>
      </c>
      <c r="K123" s="6">
        <v>14.618331604399801</v>
      </c>
      <c r="M123" s="3">
        <f>J123 / J124</f>
        <v>0</v>
      </c>
      <c r="N123" s="3">
        <f>K123 / K124</f>
        <v>6.422945452676963E-4</v>
      </c>
    </row>
    <row r="124" spans="1:18" x14ac:dyDescent="0.25">
      <c r="A124" s="1" t="s">
        <v>4</v>
      </c>
      <c r="B124" s="7">
        <f>SUM(B115:B123)</f>
        <v>22759.84432482336</v>
      </c>
      <c r="C124" s="7">
        <f>SUM(C115:C123)</f>
        <v>22759.844324823356</v>
      </c>
      <c r="E124" s="12">
        <f>SUM(E115:E123)</f>
        <v>0.99999999999999989</v>
      </c>
      <c r="F124" s="12">
        <f>SUM(F115:F123)</f>
        <v>1</v>
      </c>
      <c r="I124" s="1" t="s">
        <v>23</v>
      </c>
      <c r="J124" s="7">
        <f>SUM(J115:J123)</f>
        <v>22759.844324823356</v>
      </c>
      <c r="K124" s="7">
        <f>SUM(K115:K123)</f>
        <v>22759.544997080982</v>
      </c>
      <c r="M124" s="12">
        <f>SUM(M115:M123)</f>
        <v>1</v>
      </c>
      <c r="N124" s="12">
        <f>SUM(N115:N123)</f>
        <v>0.99999999999999989</v>
      </c>
    </row>
    <row r="125" spans="1:18" x14ac:dyDescent="0.25">
      <c r="B125" s="6"/>
      <c r="C125" s="6"/>
      <c r="J125" s="6"/>
      <c r="K125" s="6"/>
      <c r="L125" s="6"/>
    </row>
    <row r="126" spans="1:18" x14ac:dyDescent="0.25">
      <c r="A126" t="s">
        <v>25</v>
      </c>
      <c r="B126" s="6">
        <f>B111 + B124</f>
        <v>45000.000000000015</v>
      </c>
      <c r="C126" s="6">
        <f>C111 + C124</f>
        <v>45000.000000000015</v>
      </c>
      <c r="I126" t="s">
        <v>25</v>
      </c>
      <c r="J126">
        <f>J111 + J124</f>
        <v>45000.000000000007</v>
      </c>
      <c r="K126" s="6">
        <f>K111 + K124</f>
        <v>44999.700672257633</v>
      </c>
    </row>
    <row r="128" spans="1:18" x14ac:dyDescent="0.25">
      <c r="A128" s="8"/>
    </row>
    <row r="136" spans="9:9" x14ac:dyDescent="0.25">
      <c r="I136" s="8"/>
    </row>
  </sheetData>
  <mergeCells count="1">
    <mergeCell ref="A100:F10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Hartjes</dc:creator>
  <cp:lastModifiedBy>Job Hartjes</cp:lastModifiedBy>
  <dcterms:created xsi:type="dcterms:W3CDTF">2018-10-08T13:16:10Z</dcterms:created>
  <dcterms:modified xsi:type="dcterms:W3CDTF">2018-10-08T16:25:14Z</dcterms:modified>
</cp:coreProperties>
</file>