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sun/Documents/研究生/哥大DS/24 Spring/IEOR 4571/HW6/"/>
    </mc:Choice>
  </mc:AlternateContent>
  <xr:revisionPtr revIDLastSave="0" documentId="13_ncr:1_{0E08E7F4-7435-084B-9707-6AFE6DF7953C}" xr6:coauthVersionLast="47" xr6:coauthVersionMax="47" xr10:uidLastSave="{00000000-0000-0000-0000-000000000000}"/>
  <bookViews>
    <workbookView xWindow="0" yWindow="500" windowWidth="28800" windowHeight="16300" activeTab="2" xr2:uid="{0536A6F5-0F7B-3443-9FE6-B639D2CCC8A6}"/>
  </bookViews>
  <sheets>
    <sheet name="Q1(a)" sheetId="1" r:id="rId1"/>
    <sheet name="Q1(b)(i)" sheetId="2" r:id="rId2"/>
    <sheet name="Q1(b)(ii)" sheetId="3" r:id="rId3"/>
    <sheet name="Q1(b)(iii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2" l="1"/>
  <c r="F9" i="3"/>
  <c r="C3" i="1"/>
  <c r="C4" i="1"/>
  <c r="C5" i="1"/>
  <c r="C6" i="1"/>
  <c r="C7" i="1"/>
  <c r="C8" i="1"/>
  <c r="C9" i="1"/>
  <c r="C10" i="1"/>
  <c r="C11" i="1"/>
  <c r="C12" i="1"/>
  <c r="C13" i="1"/>
  <c r="C14" i="1"/>
  <c r="C2" i="1"/>
  <c r="C45" i="4"/>
  <c r="F45" i="4" s="1"/>
  <c r="C44" i="4"/>
  <c r="F44" i="4" s="1"/>
  <c r="C43" i="4"/>
  <c r="F43" i="4" s="1"/>
  <c r="C42" i="4"/>
  <c r="F42" i="4" s="1"/>
  <c r="C41" i="4"/>
  <c r="F41" i="4" s="1"/>
  <c r="C40" i="4"/>
  <c r="F40" i="4" s="1"/>
  <c r="C39" i="4"/>
  <c r="F39" i="4" s="1"/>
  <c r="C38" i="4"/>
  <c r="F38" i="4" s="1"/>
  <c r="C37" i="4"/>
  <c r="F37" i="4" s="1"/>
  <c r="C36" i="4"/>
  <c r="F36" i="4" s="1"/>
  <c r="C35" i="4"/>
  <c r="F35" i="4" s="1"/>
  <c r="G34" i="4"/>
  <c r="C34" i="4"/>
  <c r="D34" i="4" s="1"/>
  <c r="H27" i="4"/>
  <c r="C10" i="4"/>
  <c r="F10" i="4" s="1"/>
  <c r="C11" i="4"/>
  <c r="F11" i="4" s="1"/>
  <c r="C12" i="4"/>
  <c r="F12" i="4" s="1"/>
  <c r="C13" i="4"/>
  <c r="F13" i="4" s="1"/>
  <c r="C14" i="4"/>
  <c r="F14" i="4" s="1"/>
  <c r="C15" i="4"/>
  <c r="F15" i="4" s="1"/>
  <c r="C16" i="4"/>
  <c r="F16" i="4" s="1"/>
  <c r="C17" i="4"/>
  <c r="F17" i="4" s="1"/>
  <c r="C18" i="4"/>
  <c r="F18" i="4" s="1"/>
  <c r="C19" i="4"/>
  <c r="F19" i="4" s="1"/>
  <c r="C20" i="4"/>
  <c r="F20" i="4" s="1"/>
  <c r="C9" i="4"/>
  <c r="F9" i="4" s="1"/>
  <c r="G9" i="4"/>
  <c r="G10" i="4" s="1"/>
  <c r="G11" i="4" s="1"/>
  <c r="H2" i="4"/>
  <c r="C45" i="3"/>
  <c r="F45" i="3" s="1"/>
  <c r="C44" i="3"/>
  <c r="F44" i="3" s="1"/>
  <c r="C43" i="3"/>
  <c r="F43" i="3" s="1"/>
  <c r="C42" i="3"/>
  <c r="F42" i="3" s="1"/>
  <c r="C41" i="3"/>
  <c r="F41" i="3" s="1"/>
  <c r="C40" i="3"/>
  <c r="F40" i="3" s="1"/>
  <c r="C39" i="3"/>
  <c r="F39" i="3" s="1"/>
  <c r="C38" i="3"/>
  <c r="F38" i="3" s="1"/>
  <c r="C37" i="3"/>
  <c r="F37" i="3" s="1"/>
  <c r="C36" i="3"/>
  <c r="F36" i="3" s="1"/>
  <c r="C35" i="3"/>
  <c r="F35" i="3" s="1"/>
  <c r="G34" i="3"/>
  <c r="C34" i="3"/>
  <c r="F34" i="3" s="1"/>
  <c r="H27" i="3"/>
  <c r="C20" i="3"/>
  <c r="F20" i="3" s="1"/>
  <c r="C19" i="3"/>
  <c r="F19" i="3" s="1"/>
  <c r="C18" i="3"/>
  <c r="F18" i="3" s="1"/>
  <c r="C17" i="3"/>
  <c r="F17" i="3" s="1"/>
  <c r="C16" i="3"/>
  <c r="F16" i="3" s="1"/>
  <c r="C15" i="3"/>
  <c r="F15" i="3" s="1"/>
  <c r="C14" i="3"/>
  <c r="F14" i="3" s="1"/>
  <c r="C13" i="3"/>
  <c r="F13" i="3" s="1"/>
  <c r="C12" i="3"/>
  <c r="F12" i="3" s="1"/>
  <c r="C11" i="3"/>
  <c r="F11" i="3" s="1"/>
  <c r="C10" i="3"/>
  <c r="F10" i="3" s="1"/>
  <c r="G9" i="3"/>
  <c r="G10" i="3" s="1"/>
  <c r="G11" i="3" s="1"/>
  <c r="C9" i="3"/>
  <c r="D9" i="3" s="1"/>
  <c r="H2" i="3"/>
  <c r="C64" i="2"/>
  <c r="F64" i="2" s="1"/>
  <c r="C63" i="2"/>
  <c r="F63" i="2" s="1"/>
  <c r="C62" i="2"/>
  <c r="F62" i="2" s="1"/>
  <c r="C61" i="2"/>
  <c r="F61" i="2" s="1"/>
  <c r="C60" i="2"/>
  <c r="F60" i="2" s="1"/>
  <c r="C59" i="2"/>
  <c r="F59" i="2" s="1"/>
  <c r="C58" i="2"/>
  <c r="F58" i="2" s="1"/>
  <c r="C57" i="2"/>
  <c r="F57" i="2" s="1"/>
  <c r="C56" i="2"/>
  <c r="F56" i="2" s="1"/>
  <c r="C55" i="2"/>
  <c r="F55" i="2" s="1"/>
  <c r="C54" i="2"/>
  <c r="F54" i="2" s="1"/>
  <c r="G53" i="2"/>
  <c r="H54" i="2" s="1"/>
  <c r="C53" i="2"/>
  <c r="H53" i="2" s="1"/>
  <c r="H46" i="2"/>
  <c r="C37" i="2"/>
  <c r="F37" i="2" s="1"/>
  <c r="C27" i="2"/>
  <c r="F27" i="2" s="1"/>
  <c r="C28" i="2"/>
  <c r="F28" i="2" s="1"/>
  <c r="C29" i="2"/>
  <c r="F29" i="2" s="1"/>
  <c r="C30" i="2"/>
  <c r="F30" i="2" s="1"/>
  <c r="C31" i="2"/>
  <c r="F31" i="2" s="1"/>
  <c r="C32" i="2"/>
  <c r="C33" i="2"/>
  <c r="C34" i="2"/>
  <c r="F34" i="2" s="1"/>
  <c r="C35" i="2"/>
  <c r="F35" i="2" s="1"/>
  <c r="C36" i="2"/>
  <c r="F36" i="2" s="1"/>
  <c r="C4" i="2"/>
  <c r="F4" i="2" s="1"/>
  <c r="C5" i="2"/>
  <c r="G4" i="2" s="1"/>
  <c r="C6" i="2"/>
  <c r="F6" i="2" s="1"/>
  <c r="C7" i="2"/>
  <c r="G6" i="2" s="1"/>
  <c r="C8" i="2"/>
  <c r="G7" i="2" s="1"/>
  <c r="C9" i="2"/>
  <c r="G8" i="2" s="1"/>
  <c r="C10" i="2"/>
  <c r="F10" i="2" s="1"/>
  <c r="C11" i="2"/>
  <c r="G10" i="2" s="1"/>
  <c r="C12" i="2"/>
  <c r="G11" i="2" s="1"/>
  <c r="C13" i="2"/>
  <c r="G12" i="2" s="1"/>
  <c r="C14" i="2"/>
  <c r="F14" i="2" s="1"/>
  <c r="C15" i="2"/>
  <c r="G14" i="2" s="1"/>
  <c r="C3" i="2"/>
  <c r="F3" i="2" s="1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G26" i="2"/>
  <c r="C26" i="2"/>
  <c r="D26" i="2" s="1"/>
  <c r="H19" i="2"/>
  <c r="H10" i="4" l="1"/>
  <c r="H10" i="3"/>
  <c r="F26" i="2"/>
  <c r="G3" i="2"/>
  <c r="D35" i="4"/>
  <c r="D36" i="4" s="1"/>
  <c r="J36" i="4" s="1"/>
  <c r="F12" i="2"/>
  <c r="F11" i="2"/>
  <c r="H26" i="2"/>
  <c r="J11" i="2"/>
  <c r="J3" i="2"/>
  <c r="H35" i="4"/>
  <c r="F34" i="4"/>
  <c r="J34" i="4" s="1"/>
  <c r="D9" i="4"/>
  <c r="J9" i="4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J20" i="3" s="1"/>
  <c r="K9" i="3"/>
  <c r="J12" i="2"/>
  <c r="J4" i="2"/>
  <c r="J9" i="3"/>
  <c r="F8" i="2"/>
  <c r="J8" i="2" s="1"/>
  <c r="D34" i="3"/>
  <c r="J34" i="3" s="1"/>
  <c r="H35" i="3"/>
  <c r="J35" i="4"/>
  <c r="G35" i="4"/>
  <c r="G36" i="4" s="1"/>
  <c r="K34" i="4"/>
  <c r="H12" i="4"/>
  <c r="G12" i="4"/>
  <c r="G13" i="4" s="1"/>
  <c r="H14" i="4" s="1"/>
  <c r="G35" i="3"/>
  <c r="G36" i="3" s="1"/>
  <c r="H37" i="3" s="1"/>
  <c r="G12" i="3"/>
  <c r="G13" i="3" s="1"/>
  <c r="H14" i="3" s="1"/>
  <c r="H12" i="3"/>
  <c r="K10" i="3"/>
  <c r="G54" i="2"/>
  <c r="D53" i="2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J64" i="2" s="1"/>
  <c r="J14" i="2"/>
  <c r="J6" i="2"/>
  <c r="J10" i="2"/>
  <c r="F7" i="2"/>
  <c r="J7" i="2" s="1"/>
  <c r="G13" i="2"/>
  <c r="F5" i="2"/>
  <c r="F9" i="2"/>
  <c r="F13" i="2"/>
  <c r="G5" i="2"/>
  <c r="G9" i="2"/>
  <c r="H27" i="2"/>
  <c r="G27" i="2"/>
  <c r="H28" i="2" s="1"/>
  <c r="F33" i="2"/>
  <c r="F32" i="2"/>
  <c r="J26" i="2"/>
  <c r="D27" i="2"/>
  <c r="D28" i="2" s="1"/>
  <c r="D29" i="2" s="1"/>
  <c r="D30" i="2" s="1"/>
  <c r="D31" i="2" s="1"/>
  <c r="D32" i="2" s="1"/>
  <c r="D33" i="2" s="1"/>
  <c r="K35" i="4" l="1"/>
  <c r="K9" i="4"/>
  <c r="D10" i="4"/>
  <c r="K10" i="4" s="1"/>
  <c r="D35" i="3"/>
  <c r="D36" i="3" s="1"/>
  <c r="G37" i="3"/>
  <c r="G38" i="3" s="1"/>
  <c r="H39" i="3" s="1"/>
  <c r="K34" i="3"/>
  <c r="J54" i="2"/>
  <c r="J13" i="2"/>
  <c r="J53" i="2"/>
  <c r="J13" i="3"/>
  <c r="K54" i="2"/>
  <c r="J12" i="3"/>
  <c r="J56" i="2"/>
  <c r="K53" i="2"/>
  <c r="J11" i="3"/>
  <c r="J63" i="2"/>
  <c r="J10" i="3"/>
  <c r="J57" i="2"/>
  <c r="H37" i="4"/>
  <c r="G37" i="4"/>
  <c r="G38" i="4" s="1"/>
  <c r="D37" i="4"/>
  <c r="K36" i="4"/>
  <c r="G14" i="4"/>
  <c r="G15" i="4" s="1"/>
  <c r="H16" i="4" s="1"/>
  <c r="G39" i="3"/>
  <c r="G40" i="3" s="1"/>
  <c r="J16" i="3"/>
  <c r="J19" i="3"/>
  <c r="J15" i="3"/>
  <c r="J17" i="3"/>
  <c r="J14" i="3"/>
  <c r="G14" i="3"/>
  <c r="J18" i="3"/>
  <c r="H55" i="2"/>
  <c r="K55" i="2" s="1"/>
  <c r="G55" i="2"/>
  <c r="J60" i="2"/>
  <c r="J59" i="2"/>
  <c r="J62" i="2"/>
  <c r="J61" i="2"/>
  <c r="J58" i="2"/>
  <c r="J55" i="2"/>
  <c r="J9" i="2"/>
  <c r="J5" i="2"/>
  <c r="G28" i="2"/>
  <c r="H29" i="2" s="1"/>
  <c r="K29" i="2" s="1"/>
  <c r="J33" i="2"/>
  <c r="D34" i="2"/>
  <c r="K26" i="2"/>
  <c r="K28" i="2"/>
  <c r="J29" i="2"/>
  <c r="K27" i="2"/>
  <c r="J31" i="2"/>
  <c r="J27" i="2"/>
  <c r="J30" i="2"/>
  <c r="J32" i="2"/>
  <c r="J28" i="2"/>
  <c r="D11" i="4" l="1"/>
  <c r="J10" i="4"/>
  <c r="J35" i="3"/>
  <c r="K35" i="3"/>
  <c r="J11" i="4"/>
  <c r="J67" i="2"/>
  <c r="K37" i="4"/>
  <c r="D38" i="4"/>
  <c r="J37" i="4"/>
  <c r="H39" i="4"/>
  <c r="G39" i="4"/>
  <c r="G40" i="4" s="1"/>
  <c r="G16" i="4"/>
  <c r="G17" i="4" s="1"/>
  <c r="H18" i="4" s="1"/>
  <c r="G41" i="3"/>
  <c r="G42" i="3" s="1"/>
  <c r="H41" i="3"/>
  <c r="D37" i="3"/>
  <c r="K36" i="3"/>
  <c r="J36" i="3"/>
  <c r="J23" i="3"/>
  <c r="G15" i="3"/>
  <c r="H16" i="3" s="1"/>
  <c r="H56" i="2"/>
  <c r="K56" i="2" s="1"/>
  <c r="G56" i="2"/>
  <c r="G29" i="2"/>
  <c r="H30" i="2" s="1"/>
  <c r="K30" i="2" s="1"/>
  <c r="D35" i="2"/>
  <c r="J34" i="2"/>
  <c r="D12" i="4" l="1"/>
  <c r="K11" i="4"/>
  <c r="G41" i="4"/>
  <c r="G42" i="4" s="1"/>
  <c r="H41" i="4"/>
  <c r="K38" i="4"/>
  <c r="D39" i="4"/>
  <c r="J38" i="4"/>
  <c r="G18" i="4"/>
  <c r="G19" i="4" s="1"/>
  <c r="H20" i="4" s="1"/>
  <c r="D38" i="3"/>
  <c r="J37" i="3"/>
  <c r="K37" i="3"/>
  <c r="H43" i="3"/>
  <c r="G43" i="3"/>
  <c r="G44" i="3" s="1"/>
  <c r="G16" i="3"/>
  <c r="H57" i="2"/>
  <c r="K57" i="2" s="1"/>
  <c r="G57" i="2"/>
  <c r="G30" i="2"/>
  <c r="H31" i="2" s="1"/>
  <c r="K31" i="2" s="1"/>
  <c r="D36" i="2"/>
  <c r="J35" i="2"/>
  <c r="D13" i="4" l="1"/>
  <c r="K12" i="4"/>
  <c r="J12" i="4"/>
  <c r="D37" i="2"/>
  <c r="J37" i="2" s="1"/>
  <c r="D40" i="4"/>
  <c r="J39" i="4"/>
  <c r="K39" i="4"/>
  <c r="G43" i="4"/>
  <c r="G44" i="4" s="1"/>
  <c r="H43" i="4"/>
  <c r="G20" i="4"/>
  <c r="H45" i="3"/>
  <c r="G45" i="3"/>
  <c r="K38" i="3"/>
  <c r="D39" i="3"/>
  <c r="J38" i="3"/>
  <c r="G17" i="3"/>
  <c r="H18" i="3" s="1"/>
  <c r="G58" i="2"/>
  <c r="H58" i="2"/>
  <c r="K58" i="2" s="1"/>
  <c r="G31" i="2"/>
  <c r="J36" i="2"/>
  <c r="H32" i="2"/>
  <c r="K32" i="2" s="1"/>
  <c r="G32" i="2"/>
  <c r="D14" i="4" l="1"/>
  <c r="J13" i="4"/>
  <c r="K13" i="4"/>
  <c r="J40" i="2"/>
  <c r="H45" i="4"/>
  <c r="G45" i="4"/>
  <c r="J40" i="4"/>
  <c r="K40" i="4"/>
  <c r="D41" i="4"/>
  <c r="D40" i="3"/>
  <c r="J39" i="3"/>
  <c r="K39" i="3"/>
  <c r="G18" i="3"/>
  <c r="H59" i="2"/>
  <c r="K59" i="2" s="1"/>
  <c r="G59" i="2"/>
  <c r="G33" i="2"/>
  <c r="H33" i="2"/>
  <c r="K33" i="2" s="1"/>
  <c r="D15" i="4" l="1"/>
  <c r="J14" i="4"/>
  <c r="K14" i="4"/>
  <c r="D42" i="4"/>
  <c r="J41" i="4"/>
  <c r="K41" i="4"/>
  <c r="K40" i="3"/>
  <c r="D41" i="3"/>
  <c r="J40" i="3"/>
  <c r="G19" i="3"/>
  <c r="H20" i="3" s="1"/>
  <c r="H60" i="2"/>
  <c r="K60" i="2" s="1"/>
  <c r="G60" i="2"/>
  <c r="G34" i="2"/>
  <c r="H34" i="2"/>
  <c r="K34" i="2" s="1"/>
  <c r="D16" i="4" l="1"/>
  <c r="K15" i="4"/>
  <c r="J15" i="4"/>
  <c r="K42" i="4"/>
  <c r="D43" i="4"/>
  <c r="J42" i="4"/>
  <c r="D42" i="3"/>
  <c r="J41" i="3"/>
  <c r="K41" i="3"/>
  <c r="G20" i="3"/>
  <c r="H61" i="2"/>
  <c r="K61" i="2" s="1"/>
  <c r="G61" i="2"/>
  <c r="G35" i="2"/>
  <c r="H35" i="2"/>
  <c r="K35" i="2" s="1"/>
  <c r="D17" i="4" l="1"/>
  <c r="J16" i="4"/>
  <c r="K16" i="4"/>
  <c r="D44" i="4"/>
  <c r="J43" i="4"/>
  <c r="K43" i="4"/>
  <c r="D43" i="3"/>
  <c r="K42" i="3"/>
  <c r="J42" i="3"/>
  <c r="K12" i="3"/>
  <c r="K13" i="3"/>
  <c r="K11" i="3"/>
  <c r="K14" i="3"/>
  <c r="K15" i="3"/>
  <c r="K16" i="3"/>
  <c r="K17" i="3"/>
  <c r="K18" i="3"/>
  <c r="K19" i="3"/>
  <c r="K20" i="3"/>
  <c r="H62" i="2"/>
  <c r="K62" i="2" s="1"/>
  <c r="G62" i="2"/>
  <c r="G36" i="2"/>
  <c r="H36" i="2"/>
  <c r="K36" i="2" s="1"/>
  <c r="D18" i="4" l="1"/>
  <c r="J17" i="4"/>
  <c r="K17" i="4"/>
  <c r="D45" i="4"/>
  <c r="K44" i="4"/>
  <c r="J44" i="4"/>
  <c r="D44" i="3"/>
  <c r="J43" i="3"/>
  <c r="K43" i="3"/>
  <c r="K23" i="3"/>
  <c r="I23" i="3" s="1"/>
  <c r="G63" i="2"/>
  <c r="H63" i="2"/>
  <c r="K63" i="2" s="1"/>
  <c r="H37" i="2"/>
  <c r="K37" i="2" s="1"/>
  <c r="K40" i="2" s="1"/>
  <c r="I40" i="2" s="1"/>
  <c r="G37" i="2"/>
  <c r="D19" i="4" l="1"/>
  <c r="J18" i="4"/>
  <c r="K18" i="4"/>
  <c r="J45" i="4"/>
  <c r="J48" i="4" s="1"/>
  <c r="K45" i="4"/>
  <c r="K48" i="4" s="1"/>
  <c r="D45" i="3"/>
  <c r="K44" i="3"/>
  <c r="J44" i="3"/>
  <c r="G64" i="2"/>
  <c r="H64" i="2"/>
  <c r="K64" i="2" s="1"/>
  <c r="K67" i="2" s="1"/>
  <c r="I67" i="2" s="1"/>
  <c r="D20" i="4" l="1"/>
  <c r="J19" i="4"/>
  <c r="K19" i="4"/>
  <c r="I48" i="4"/>
  <c r="J45" i="3"/>
  <c r="J48" i="3" s="1"/>
  <c r="K45" i="3"/>
  <c r="K48" i="3" s="1"/>
  <c r="J20" i="4" l="1"/>
  <c r="J23" i="4" s="1"/>
  <c r="K20" i="4"/>
  <c r="K23" i="4" s="1"/>
  <c r="I48" i="3"/>
  <c r="I23" i="4" l="1"/>
</calcChain>
</file>

<file path=xl/sharedStrings.xml><?xml version="1.0" encoding="utf-8"?>
<sst xmlns="http://schemas.openxmlformats.org/spreadsheetml/2006/main" count="195" uniqueCount="41">
  <si>
    <t>Last Price</t>
  </si>
  <si>
    <t>Date</t>
  </si>
  <si>
    <t>Par</t>
  </si>
  <si>
    <t>SOFR(%)</t>
  </si>
  <si>
    <t>SWAP PRICER</t>
  </si>
  <si>
    <t>Swap Pricer</t>
  </si>
  <si>
    <t xml:space="preserve">Base </t>
  </si>
  <si>
    <t>Bond</t>
  </si>
  <si>
    <t>Money</t>
  </si>
  <si>
    <t>Semi Bond</t>
  </si>
  <si>
    <t>Swap</t>
  </si>
  <si>
    <t>Actual/365</t>
  </si>
  <si>
    <t>Forward</t>
  </si>
  <si>
    <t>NO of</t>
  </si>
  <si>
    <t>Discount</t>
  </si>
  <si>
    <t>Notional</t>
  </si>
  <si>
    <t xml:space="preserve">Floating  </t>
  </si>
  <si>
    <t>Rate</t>
  </si>
  <si>
    <t>Fixed</t>
  </si>
  <si>
    <t xml:space="preserve">PV Floating  </t>
  </si>
  <si>
    <t xml:space="preserve">PV Fixed </t>
  </si>
  <si>
    <t>SOFR</t>
  </si>
  <si>
    <t>DAYS</t>
  </si>
  <si>
    <t>Factor</t>
  </si>
  <si>
    <t>Amount</t>
  </si>
  <si>
    <t xml:space="preserve"> Leg</t>
  </si>
  <si>
    <t>FIXED</t>
  </si>
  <si>
    <t>diff</t>
  </si>
  <si>
    <t>No of days</t>
  </si>
  <si>
    <t>No with Start</t>
  </si>
  <si>
    <t>start rate</t>
  </si>
  <si>
    <t>end rate</t>
  </si>
  <si>
    <t>The swap rate would be 4.0746%</t>
  </si>
  <si>
    <t>DV01 would be $28410.52/bps</t>
  </si>
  <si>
    <t>Q1(b)(ii)</t>
  </si>
  <si>
    <t>Q1(b)(i)</t>
  </si>
  <si>
    <t>The swap rate would be 4.0948%</t>
  </si>
  <si>
    <t>DV01 would be $27907.98/bps</t>
  </si>
  <si>
    <t>Q1(b)(iii)</t>
  </si>
  <si>
    <t>The swap rate would be 4.0959%</t>
  </si>
  <si>
    <t>DV01 would be $27860.06/bps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</si>
</sst>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%"/>
    <numFmt numFmtId="165" formatCode="[$-F800]dddd\,\ mmmm\ dd\,\ yyyy"/>
    <numFmt numFmtId="166" formatCode="&quot;$&quot;#,##0_);[Red]\(&quot;$&quot;#,##0\)"/>
    <numFmt numFmtId="167" formatCode="0.0000"/>
    <numFmt numFmtId="168" formatCode="&quot;$&quot;#,##0.00_);[Red]\(&quot;$&quot;#,##0.00\)"/>
    <numFmt numFmtId="169" formatCode="&quot;$&quot;#,##0.00"/>
    <numFmt numFmtId="170" formatCode="mm/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0" xfId="0" quotePrefix="1" applyFont="1"/>
    <xf numFmtId="0" fontId="2" fillId="0" borderId="0" xfId="0" applyFont="1"/>
    <xf numFmtId="0" fontId="2" fillId="2" borderId="0" xfId="0" applyFont="1" applyFill="1"/>
    <xf numFmtId="168" fontId="0" fillId="10" borderId="0" xfId="0" applyNumberFormat="1" applyFill="1"/>
    <xf numFmtId="0" fontId="3" fillId="0" borderId="0" xfId="0" applyFont="1" applyAlignment="1">
      <alignment horizontal="center"/>
    </xf>
    <xf numFmtId="168" fontId="0" fillId="0" borderId="0" xfId="0" applyNumberFormat="1"/>
    <xf numFmtId="168" fontId="4" fillId="9" borderId="0" xfId="0" applyNumberFormat="1" applyFont="1" applyFill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2" xfId="0" applyNumberFormat="1" applyFont="1" applyBorder="1"/>
    <xf numFmtId="0" fontId="2" fillId="3" borderId="0" xfId="0" applyFont="1" applyFill="1" applyAlignment="1">
      <alignment horizontal="center"/>
    </xf>
    <xf numFmtId="166" fontId="2" fillId="4" borderId="0" xfId="0" applyNumberFormat="1" applyFont="1" applyFill="1"/>
    <xf numFmtId="164" fontId="2" fillId="0" borderId="0" xfId="0" applyNumberFormat="1" applyFont="1"/>
    <xf numFmtId="165" fontId="2" fillId="0" borderId="3" xfId="0" applyNumberFormat="1" applyFont="1" applyBorder="1"/>
    <xf numFmtId="167" fontId="2" fillId="3" borderId="0" xfId="0" applyNumberFormat="1" applyFont="1" applyFill="1" applyAlignment="1">
      <alignment horizontal="center"/>
    </xf>
    <xf numFmtId="169" fontId="2" fillId="5" borderId="0" xfId="0" applyNumberFormat="1" applyFont="1" applyFill="1" applyAlignment="1">
      <alignment horizontal="center"/>
    </xf>
    <xf numFmtId="168" fontId="2" fillId="8" borderId="0" xfId="0" applyNumberFormat="1" applyFont="1" applyFill="1"/>
    <xf numFmtId="168" fontId="2" fillId="9" borderId="0" xfId="0" applyNumberFormat="1" applyFont="1" applyFill="1"/>
    <xf numFmtId="168" fontId="2" fillId="10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64" fontId="2" fillId="0" borderId="0" xfId="1" applyNumberFormat="1" applyFont="1"/>
    <xf numFmtId="164" fontId="6" fillId="5" borderId="0" xfId="0" applyNumberFormat="1" applyFont="1" applyFill="1" applyAlignment="1">
      <alignment horizontal="center"/>
    </xf>
    <xf numFmtId="168" fontId="7" fillId="6" borderId="0" xfId="0" applyNumberFormat="1" applyFont="1" applyFill="1"/>
    <xf numFmtId="164" fontId="7" fillId="7" borderId="0" xfId="0" applyNumberFormat="1" applyFont="1" applyFill="1"/>
    <xf numFmtId="0" fontId="1" fillId="2" borderId="0" xfId="0" applyFont="1" applyFill="1"/>
    <xf numFmtId="0" fontId="0" fillId="2" borderId="0" xfId="0" applyFill="1"/>
    <xf numFmtId="165" fontId="2" fillId="0" borderId="0" xfId="0" applyNumberFormat="1" applyFont="1"/>
    <xf numFmtId="164" fontId="2" fillId="2" borderId="0" xfId="0" applyNumberFormat="1" applyFont="1" applyFill="1"/>
    <xf numFmtId="170" fontId="2" fillId="0" borderId="0" xfId="0" applyNumberFormat="1" applyFont="1"/>
  </cellXfs>
  <cellStyles count="2">
    <cellStyle name="Normal" xfId="0" builtinId="0"/>
    <cellStyle name="Style 214" xfId="1" xr:uid="{8EA6AD93-922C-8041-A739-2FBFDC754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A7BF-76FA-0542-BCDC-8833C825EA71}">
  <dimension ref="A1:C17"/>
  <sheetViews>
    <sheetView zoomScale="131" workbookViewId="0">
      <selection activeCell="C3" sqref="C3"/>
    </sheetView>
  </sheetViews>
  <sheetFormatPr baseColWidth="10" defaultRowHeight="16" x14ac:dyDescent="0.2"/>
  <cols>
    <col min="1" max="1" width="16.1640625" style="2" customWidth="1"/>
    <col min="2" max="16384" width="10.83203125" style="2"/>
  </cols>
  <sheetData>
    <row r="1" spans="1:3" x14ac:dyDescent="0.2">
      <c r="A1" s="1" t="s">
        <v>1</v>
      </c>
      <c r="B1" s="2" t="s">
        <v>0</v>
      </c>
      <c r="C1" s="3" t="s">
        <v>3</v>
      </c>
    </row>
    <row r="2" spans="1:3" x14ac:dyDescent="0.2">
      <c r="A2" s="32">
        <v>45352</v>
      </c>
      <c r="B2" s="2">
        <v>94.6875</v>
      </c>
      <c r="C2" s="31">
        <f>($B$17-B2)/100</f>
        <v>5.3124999999999999E-2</v>
      </c>
    </row>
    <row r="3" spans="1:3" x14ac:dyDescent="0.2">
      <c r="A3" s="32">
        <v>45444</v>
      </c>
      <c r="B3" s="2">
        <v>94.894999999999996</v>
      </c>
      <c r="C3" s="31">
        <f t="shared" ref="C3:C14" si="0">($B$17-B3)/100</f>
        <v>5.105000000000004E-2</v>
      </c>
    </row>
    <row r="4" spans="1:3" x14ac:dyDescent="0.2">
      <c r="A4" s="32">
        <v>45553</v>
      </c>
      <c r="B4" s="2">
        <v>95.194999999999993</v>
      </c>
      <c r="C4" s="31">
        <f t="shared" si="0"/>
        <v>4.8050000000000065E-2</v>
      </c>
    </row>
    <row r="5" spans="1:3" x14ac:dyDescent="0.2">
      <c r="A5" s="32">
        <v>45644</v>
      </c>
      <c r="B5" s="2">
        <v>95.515000000000001</v>
      </c>
      <c r="C5" s="31">
        <f t="shared" si="0"/>
        <v>4.4849999999999994E-2</v>
      </c>
    </row>
    <row r="6" spans="1:3" x14ac:dyDescent="0.2">
      <c r="A6" s="32">
        <v>45735</v>
      </c>
      <c r="B6" s="2">
        <v>95.795000000000002</v>
      </c>
      <c r="C6" s="31">
        <f t="shared" si="0"/>
        <v>4.2049999999999983E-2</v>
      </c>
    </row>
    <row r="7" spans="1:3" x14ac:dyDescent="0.2">
      <c r="A7" s="32">
        <v>45826</v>
      </c>
      <c r="B7" s="2">
        <v>96.025000000000006</v>
      </c>
      <c r="C7" s="31">
        <f t="shared" si="0"/>
        <v>3.9749999999999945E-2</v>
      </c>
    </row>
    <row r="8" spans="1:3" x14ac:dyDescent="0.2">
      <c r="A8" s="32">
        <v>45917</v>
      </c>
      <c r="B8" s="2">
        <v>96.194999999999993</v>
      </c>
      <c r="C8" s="31">
        <f t="shared" si="0"/>
        <v>3.805000000000007E-2</v>
      </c>
    </row>
    <row r="9" spans="1:3" x14ac:dyDescent="0.2">
      <c r="A9" s="32">
        <v>46008</v>
      </c>
      <c r="B9" s="2">
        <v>96.29</v>
      </c>
      <c r="C9" s="31">
        <f t="shared" si="0"/>
        <v>3.7099999999999939E-2</v>
      </c>
    </row>
    <row r="10" spans="1:3" x14ac:dyDescent="0.2">
      <c r="A10" s="32">
        <v>46099</v>
      </c>
      <c r="B10" s="2">
        <v>96.334999999999994</v>
      </c>
      <c r="C10" s="31">
        <f t="shared" si="0"/>
        <v>3.6650000000000064E-2</v>
      </c>
    </row>
    <row r="11" spans="1:3" x14ac:dyDescent="0.2">
      <c r="A11" s="32">
        <v>46190</v>
      </c>
      <c r="B11" s="2">
        <v>96.35</v>
      </c>
      <c r="C11" s="31">
        <f t="shared" si="0"/>
        <v>3.650000000000006E-2</v>
      </c>
    </row>
    <row r="12" spans="1:3" x14ac:dyDescent="0.2">
      <c r="A12" s="32">
        <v>46281</v>
      </c>
      <c r="B12" s="2">
        <v>96.35</v>
      </c>
      <c r="C12" s="31">
        <f t="shared" si="0"/>
        <v>3.650000000000006E-2</v>
      </c>
    </row>
    <row r="13" spans="1:3" x14ac:dyDescent="0.2">
      <c r="A13" s="32">
        <v>46372</v>
      </c>
      <c r="B13" s="2">
        <v>96.355000000000004</v>
      </c>
      <c r="C13" s="31">
        <f t="shared" si="0"/>
        <v>3.6449999999999962E-2</v>
      </c>
    </row>
    <row r="14" spans="1:3" x14ac:dyDescent="0.2">
      <c r="A14" s="32">
        <v>46463</v>
      </c>
      <c r="B14" s="2">
        <v>96.355000000000004</v>
      </c>
      <c r="C14" s="31">
        <f t="shared" si="0"/>
        <v>3.6449999999999962E-2</v>
      </c>
    </row>
    <row r="17" spans="1:2" x14ac:dyDescent="0.2">
      <c r="A17" s="2" t="s">
        <v>2</v>
      </c>
      <c r="B17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9C76-F7BF-8C44-8A0C-E811ADAD998B}">
  <dimension ref="A1:K71"/>
  <sheetViews>
    <sheetView topLeftCell="A49" workbookViewId="0">
      <selection activeCell="I67" sqref="I67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3" max="3" width="10.5" customWidth="1"/>
    <col min="4" max="4" width="27.5" bestFit="1" customWidth="1"/>
    <col min="5" max="5" width="22.1640625" customWidth="1"/>
    <col min="6" max="6" width="18.6640625" customWidth="1"/>
    <col min="7" max="7" width="8.6640625" bestFit="1" customWidth="1"/>
    <col min="8" max="8" width="20.6640625" customWidth="1"/>
    <col min="9" max="9" width="14.33203125" customWidth="1"/>
    <col min="10" max="10" width="20.1640625" customWidth="1"/>
    <col min="11" max="11" width="17.1640625" customWidth="1"/>
  </cols>
  <sheetData>
    <row r="1" spans="1:10" x14ac:dyDescent="0.2">
      <c r="A1" s="1" t="s">
        <v>1</v>
      </c>
      <c r="B1" s="2" t="s">
        <v>0</v>
      </c>
      <c r="C1" s="3" t="s">
        <v>3</v>
      </c>
      <c r="D1" s="2"/>
      <c r="E1" s="2"/>
      <c r="F1" s="2" t="s">
        <v>30</v>
      </c>
      <c r="G1" s="2" t="s">
        <v>31</v>
      </c>
      <c r="H1" s="2" t="s">
        <v>28</v>
      </c>
      <c r="I1" s="2" t="s">
        <v>29</v>
      </c>
      <c r="J1" s="2" t="s">
        <v>17</v>
      </c>
    </row>
    <row r="2" spans="1:10" x14ac:dyDescent="0.2">
      <c r="A2" s="2"/>
      <c r="B2" s="2"/>
      <c r="C2" s="31"/>
      <c r="D2" s="11">
        <v>45350</v>
      </c>
      <c r="E2" s="2">
        <v>5.31</v>
      </c>
      <c r="F2" s="2"/>
      <c r="G2" s="2"/>
      <c r="H2" s="2"/>
      <c r="I2" s="2"/>
      <c r="J2" s="2"/>
    </row>
    <row r="3" spans="1:10" x14ac:dyDescent="0.2">
      <c r="A3" s="30">
        <v>45371</v>
      </c>
      <c r="B3" s="2">
        <v>94.6875</v>
      </c>
      <c r="C3" s="31">
        <f>($B$18-B3)/100</f>
        <v>5.3124999999999999E-2</v>
      </c>
      <c r="D3" s="15">
        <v>45440</v>
      </c>
      <c r="E3" s="2"/>
      <c r="F3" s="14">
        <f>C3</f>
        <v>5.3124999999999999E-2</v>
      </c>
      <c r="G3" s="14">
        <f>C4</f>
        <v>5.105000000000004E-2</v>
      </c>
      <c r="H3" s="2">
        <f>A4-A3</f>
        <v>91</v>
      </c>
      <c r="I3" s="2">
        <f>D3-A3</f>
        <v>69</v>
      </c>
      <c r="J3" s="14">
        <f t="shared" ref="J3:J14" si="0">F3+(G3-F3)*I3/H3</f>
        <v>5.1551648351648383E-2</v>
      </c>
    </row>
    <row r="4" spans="1:10" x14ac:dyDescent="0.2">
      <c r="A4" s="30">
        <v>45462</v>
      </c>
      <c r="B4" s="2">
        <v>94.894999999999996</v>
      </c>
      <c r="C4" s="31">
        <f t="shared" ref="C4:C15" si="1">($B$18-B4)/100</f>
        <v>5.105000000000004E-2</v>
      </c>
      <c r="D4" s="11">
        <v>45532</v>
      </c>
      <c r="E4" s="2"/>
      <c r="F4" s="14">
        <f t="shared" ref="F4:F13" si="2">C4</f>
        <v>5.105000000000004E-2</v>
      </c>
      <c r="G4" s="14">
        <f t="shared" ref="G4:G13" si="3">C5</f>
        <v>4.8050000000000065E-2</v>
      </c>
      <c r="H4" s="2">
        <f t="shared" ref="H4:H13" si="4">A5-A4</f>
        <v>91</v>
      </c>
      <c r="I4" s="2">
        <f t="shared" ref="I4:I14" si="5">D4-A4</f>
        <v>70</v>
      </c>
      <c r="J4" s="14">
        <f t="shared" si="0"/>
        <v>4.8742307692307751E-2</v>
      </c>
    </row>
    <row r="5" spans="1:10" x14ac:dyDescent="0.2">
      <c r="A5" s="30">
        <v>45553</v>
      </c>
      <c r="B5" s="2">
        <v>95.194999999999993</v>
      </c>
      <c r="C5" s="31">
        <f t="shared" si="1"/>
        <v>4.8050000000000065E-2</v>
      </c>
      <c r="D5" s="15">
        <v>45624</v>
      </c>
      <c r="E5" s="2"/>
      <c r="F5" s="14">
        <f t="shared" si="2"/>
        <v>4.8050000000000065E-2</v>
      </c>
      <c r="G5" s="14">
        <f t="shared" si="3"/>
        <v>4.4849999999999994E-2</v>
      </c>
      <c r="H5" s="2">
        <f t="shared" si="4"/>
        <v>91</v>
      </c>
      <c r="I5" s="2">
        <f t="shared" si="5"/>
        <v>71</v>
      </c>
      <c r="J5" s="14">
        <f t="shared" si="0"/>
        <v>4.5553296703296713E-2</v>
      </c>
    </row>
    <row r="6" spans="1:10" x14ac:dyDescent="0.2">
      <c r="A6" s="30">
        <v>45644</v>
      </c>
      <c r="B6" s="2">
        <v>95.515000000000001</v>
      </c>
      <c r="C6" s="31">
        <f t="shared" si="1"/>
        <v>4.4849999999999994E-2</v>
      </c>
      <c r="D6" s="11">
        <v>45716</v>
      </c>
      <c r="E6" s="2"/>
      <c r="F6" s="14">
        <f t="shared" si="2"/>
        <v>4.4849999999999994E-2</v>
      </c>
      <c r="G6" s="14">
        <f t="shared" si="3"/>
        <v>4.2049999999999983E-2</v>
      </c>
      <c r="H6" s="2">
        <f t="shared" si="4"/>
        <v>91</v>
      </c>
      <c r="I6" s="2">
        <f t="shared" si="5"/>
        <v>72</v>
      </c>
      <c r="J6" s="14">
        <f t="shared" si="0"/>
        <v>4.2634615384615368E-2</v>
      </c>
    </row>
    <row r="7" spans="1:10" x14ac:dyDescent="0.2">
      <c r="A7" s="30">
        <v>45735</v>
      </c>
      <c r="B7" s="2">
        <v>95.795000000000002</v>
      </c>
      <c r="C7" s="31">
        <f t="shared" si="1"/>
        <v>4.2049999999999983E-2</v>
      </c>
      <c r="D7" s="15">
        <v>45805</v>
      </c>
      <c r="E7" s="2"/>
      <c r="F7" s="14">
        <f t="shared" si="2"/>
        <v>4.2049999999999983E-2</v>
      </c>
      <c r="G7" s="14">
        <f t="shared" si="3"/>
        <v>3.9749999999999945E-2</v>
      </c>
      <c r="H7" s="2">
        <f t="shared" si="4"/>
        <v>91</v>
      </c>
      <c r="I7" s="2">
        <f t="shared" si="5"/>
        <v>70</v>
      </c>
      <c r="J7" s="14">
        <f t="shared" si="0"/>
        <v>4.0280769230769183E-2</v>
      </c>
    </row>
    <row r="8" spans="1:10" x14ac:dyDescent="0.2">
      <c r="A8" s="30">
        <v>45826</v>
      </c>
      <c r="B8" s="2">
        <v>96.025000000000006</v>
      </c>
      <c r="C8" s="31">
        <f t="shared" si="1"/>
        <v>3.9749999999999945E-2</v>
      </c>
      <c r="D8" s="11">
        <v>45897</v>
      </c>
      <c r="E8" s="2"/>
      <c r="F8" s="14">
        <f t="shared" si="2"/>
        <v>3.9749999999999945E-2</v>
      </c>
      <c r="G8" s="14">
        <f t="shared" si="3"/>
        <v>3.805000000000007E-2</v>
      </c>
      <c r="H8" s="2">
        <f t="shared" si="4"/>
        <v>91</v>
      </c>
      <c r="I8" s="2">
        <f t="shared" si="5"/>
        <v>71</v>
      </c>
      <c r="J8" s="14">
        <f t="shared" si="0"/>
        <v>3.8423626373626417E-2</v>
      </c>
    </row>
    <row r="9" spans="1:10" x14ac:dyDescent="0.2">
      <c r="A9" s="30">
        <v>45917</v>
      </c>
      <c r="B9" s="2">
        <v>96.194999999999993</v>
      </c>
      <c r="C9" s="31">
        <f t="shared" si="1"/>
        <v>3.805000000000007E-2</v>
      </c>
      <c r="D9" s="15">
        <v>45989</v>
      </c>
      <c r="E9" s="2"/>
      <c r="F9" s="14">
        <f t="shared" si="2"/>
        <v>3.805000000000007E-2</v>
      </c>
      <c r="G9" s="14">
        <f t="shared" si="3"/>
        <v>3.7099999999999939E-2</v>
      </c>
      <c r="H9" s="2">
        <f t="shared" si="4"/>
        <v>91</v>
      </c>
      <c r="I9" s="2">
        <f t="shared" si="5"/>
        <v>72</v>
      </c>
      <c r="J9" s="14">
        <f t="shared" si="0"/>
        <v>3.7298351648351616E-2</v>
      </c>
    </row>
    <row r="10" spans="1:10" x14ac:dyDescent="0.2">
      <c r="A10" s="30">
        <v>46008</v>
      </c>
      <c r="B10" s="2">
        <v>96.29</v>
      </c>
      <c r="C10" s="31">
        <f t="shared" si="1"/>
        <v>3.7099999999999939E-2</v>
      </c>
      <c r="D10" s="11">
        <v>46083</v>
      </c>
      <c r="E10" s="2"/>
      <c r="F10" s="14">
        <f t="shared" si="2"/>
        <v>3.7099999999999939E-2</v>
      </c>
      <c r="G10" s="14">
        <f t="shared" si="3"/>
        <v>3.6650000000000064E-2</v>
      </c>
      <c r="H10" s="2">
        <f t="shared" si="4"/>
        <v>91</v>
      </c>
      <c r="I10" s="2">
        <f t="shared" si="5"/>
        <v>75</v>
      </c>
      <c r="J10" s="14">
        <f t="shared" si="0"/>
        <v>3.6729120879120919E-2</v>
      </c>
    </row>
    <row r="11" spans="1:10" x14ac:dyDescent="0.2">
      <c r="A11" s="30">
        <v>46099</v>
      </c>
      <c r="B11" s="2">
        <v>96.334999999999994</v>
      </c>
      <c r="C11" s="31">
        <f t="shared" si="1"/>
        <v>3.6650000000000064E-2</v>
      </c>
      <c r="D11" s="15">
        <v>46170</v>
      </c>
      <c r="E11" s="2"/>
      <c r="F11" s="14">
        <f t="shared" si="2"/>
        <v>3.6650000000000064E-2</v>
      </c>
      <c r="G11" s="14">
        <f t="shared" si="3"/>
        <v>3.650000000000006E-2</v>
      </c>
      <c r="H11" s="2">
        <f t="shared" si="4"/>
        <v>91</v>
      </c>
      <c r="I11" s="2">
        <f t="shared" si="5"/>
        <v>71</v>
      </c>
      <c r="J11" s="14">
        <f t="shared" si="0"/>
        <v>3.6532967032967094E-2</v>
      </c>
    </row>
    <row r="12" spans="1:10" x14ac:dyDescent="0.2">
      <c r="A12" s="30">
        <v>46190</v>
      </c>
      <c r="B12" s="2">
        <v>96.35</v>
      </c>
      <c r="C12" s="31">
        <f t="shared" si="1"/>
        <v>3.650000000000006E-2</v>
      </c>
      <c r="D12" s="11">
        <v>46262</v>
      </c>
      <c r="E12" s="2"/>
      <c r="F12" s="14">
        <f t="shared" si="2"/>
        <v>3.650000000000006E-2</v>
      </c>
      <c r="G12" s="14">
        <f t="shared" si="3"/>
        <v>3.650000000000006E-2</v>
      </c>
      <c r="H12" s="2">
        <f t="shared" si="4"/>
        <v>91</v>
      </c>
      <c r="I12" s="2">
        <f t="shared" si="5"/>
        <v>72</v>
      </c>
      <c r="J12" s="14">
        <f t="shared" si="0"/>
        <v>3.650000000000006E-2</v>
      </c>
    </row>
    <row r="13" spans="1:10" x14ac:dyDescent="0.2">
      <c r="A13" s="30">
        <v>46281</v>
      </c>
      <c r="B13" s="2">
        <v>96.35</v>
      </c>
      <c r="C13" s="31">
        <f t="shared" si="1"/>
        <v>3.650000000000006E-2</v>
      </c>
      <c r="D13" s="15">
        <v>46356</v>
      </c>
      <c r="E13" s="2"/>
      <c r="F13" s="14">
        <f t="shared" si="2"/>
        <v>3.650000000000006E-2</v>
      </c>
      <c r="G13" s="14">
        <f t="shared" si="3"/>
        <v>3.6449999999999962E-2</v>
      </c>
      <c r="H13" s="2">
        <f t="shared" si="4"/>
        <v>91</v>
      </c>
      <c r="I13" s="2">
        <f t="shared" si="5"/>
        <v>75</v>
      </c>
      <c r="J13" s="14">
        <f t="shared" si="0"/>
        <v>3.645879120879119E-2</v>
      </c>
    </row>
    <row r="14" spans="1:10" x14ac:dyDescent="0.2">
      <c r="A14" s="30">
        <v>46372</v>
      </c>
      <c r="B14" s="2">
        <v>96.355000000000004</v>
      </c>
      <c r="C14" s="31">
        <f t="shared" si="1"/>
        <v>3.6449999999999962E-2</v>
      </c>
      <c r="D14" s="15">
        <v>46447</v>
      </c>
      <c r="E14" s="2"/>
      <c r="F14" s="14">
        <f>C14</f>
        <v>3.6449999999999962E-2</v>
      </c>
      <c r="G14" s="14">
        <f>C15</f>
        <v>3.6449999999999962E-2</v>
      </c>
      <c r="H14" s="2">
        <f>A15-A14</f>
        <v>91</v>
      </c>
      <c r="I14" s="2">
        <f t="shared" si="5"/>
        <v>75</v>
      </c>
      <c r="J14" s="14">
        <f t="shared" si="0"/>
        <v>3.6449999999999962E-2</v>
      </c>
    </row>
    <row r="15" spans="1:10" x14ac:dyDescent="0.2">
      <c r="A15" s="30">
        <v>46463</v>
      </c>
      <c r="B15" s="2">
        <v>96.355000000000004</v>
      </c>
      <c r="C15" s="31">
        <f t="shared" si="1"/>
        <v>3.6449999999999962E-2</v>
      </c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1" x14ac:dyDescent="0.2">
      <c r="A18" s="2" t="s">
        <v>2</v>
      </c>
      <c r="B18" s="2">
        <v>100</v>
      </c>
      <c r="C18" s="2"/>
      <c r="D18" s="2"/>
      <c r="E18" s="2"/>
      <c r="F18" s="2"/>
      <c r="G18" s="2"/>
      <c r="H18" s="2"/>
      <c r="I18" s="2"/>
      <c r="J18" s="2"/>
    </row>
    <row r="19" spans="1:11" x14ac:dyDescent="0.2">
      <c r="A19" s="21" t="s">
        <v>4</v>
      </c>
      <c r="B19" s="2" t="s">
        <v>5</v>
      </c>
      <c r="C19" s="9"/>
      <c r="D19" s="9"/>
      <c r="E19" s="2"/>
      <c r="F19" s="2" t="s">
        <v>6</v>
      </c>
      <c r="G19" s="2">
        <v>365</v>
      </c>
      <c r="H19" s="10">
        <f>G25</f>
        <v>4.0746016766844778E-2</v>
      </c>
      <c r="I19" s="2" t="s">
        <v>7</v>
      </c>
      <c r="J19" s="2"/>
      <c r="K19" s="2"/>
    </row>
    <row r="20" spans="1:11" x14ac:dyDescent="0.2">
      <c r="A20" s="2"/>
      <c r="B20" s="2"/>
      <c r="C20" s="9"/>
      <c r="D20" s="9"/>
      <c r="E20" s="2"/>
      <c r="F20" s="2"/>
      <c r="G20" s="2">
        <v>360</v>
      </c>
      <c r="H20" s="9"/>
      <c r="I20" s="2" t="s">
        <v>8</v>
      </c>
      <c r="J20" s="2"/>
      <c r="K20" s="2"/>
    </row>
    <row r="21" spans="1:11" x14ac:dyDescent="0.2">
      <c r="A21" s="2"/>
      <c r="B21" s="2"/>
      <c r="C21" s="9"/>
      <c r="D21" s="9"/>
      <c r="E21" s="2"/>
      <c r="F21" s="2"/>
      <c r="G21" s="2"/>
      <c r="H21" s="9" t="s">
        <v>9</v>
      </c>
      <c r="I21" s="2"/>
      <c r="J21" s="2"/>
      <c r="K21" s="2"/>
    </row>
    <row r="22" spans="1:11" x14ac:dyDescent="0.2">
      <c r="A22" s="2"/>
      <c r="B22" s="2"/>
      <c r="C22" s="9"/>
      <c r="D22" s="9"/>
      <c r="E22" s="2"/>
      <c r="F22" s="2"/>
      <c r="G22" s="22" t="s">
        <v>10</v>
      </c>
      <c r="H22" s="9" t="s">
        <v>11</v>
      </c>
      <c r="I22" s="2">
        <v>360</v>
      </c>
      <c r="J22" s="2"/>
      <c r="K22" s="2"/>
    </row>
    <row r="23" spans="1:11" ht="17" thickBot="1" x14ac:dyDescent="0.25">
      <c r="A23" s="2"/>
      <c r="B23" s="22" t="s">
        <v>12</v>
      </c>
      <c r="C23" s="22" t="s">
        <v>13</v>
      </c>
      <c r="D23" s="22" t="s">
        <v>14</v>
      </c>
      <c r="E23" s="22" t="s">
        <v>15</v>
      </c>
      <c r="F23" s="22" t="s">
        <v>16</v>
      </c>
      <c r="G23" s="23" t="s">
        <v>17</v>
      </c>
      <c r="H23" s="22"/>
      <c r="I23" s="22" t="s">
        <v>18</v>
      </c>
      <c r="J23" s="22" t="s">
        <v>19</v>
      </c>
      <c r="K23" s="22" t="s">
        <v>20</v>
      </c>
    </row>
    <row r="24" spans="1:11" ht="18" thickTop="1" thickBot="1" x14ac:dyDescent="0.25">
      <c r="A24" s="23" t="s">
        <v>1</v>
      </c>
      <c r="B24" s="23" t="s">
        <v>21</v>
      </c>
      <c r="C24" s="23" t="s">
        <v>22</v>
      </c>
      <c r="D24" s="23" t="s">
        <v>23</v>
      </c>
      <c r="E24" s="23" t="s">
        <v>24</v>
      </c>
      <c r="F24" s="23" t="s">
        <v>25</v>
      </c>
      <c r="G24" s="22" t="s">
        <v>26</v>
      </c>
      <c r="H24" s="23"/>
      <c r="I24" s="23" t="s">
        <v>25</v>
      </c>
      <c r="J24" s="23" t="s">
        <v>25</v>
      </c>
      <c r="K24" s="23" t="s">
        <v>25</v>
      </c>
    </row>
    <row r="25" spans="1:11" ht="17" thickTop="1" x14ac:dyDescent="0.2">
      <c r="A25" s="11">
        <v>45350</v>
      </c>
      <c r="B25" s="24">
        <v>5.3100000000000001E-2</v>
      </c>
      <c r="C25" s="9"/>
      <c r="D25" s="12">
        <v>1</v>
      </c>
      <c r="E25" s="13">
        <v>100000000</v>
      </c>
      <c r="F25" s="2"/>
      <c r="G25" s="14">
        <v>4.0746016766844778E-2</v>
      </c>
      <c r="H25" s="25"/>
      <c r="I25" s="2"/>
      <c r="J25" s="2"/>
      <c r="K25" s="2"/>
    </row>
    <row r="26" spans="1:11" x14ac:dyDescent="0.2">
      <c r="A26" s="15">
        <v>45440</v>
      </c>
      <c r="B26" s="8">
        <v>5.1551648351648383E-2</v>
      </c>
      <c r="C26" s="9">
        <f>A26-A25</f>
        <v>90</v>
      </c>
      <c r="D26" s="16">
        <f>D25/(1+B26*C26/360)</f>
        <v>0.98727607276767104</v>
      </c>
      <c r="E26" s="13">
        <v>100000000</v>
      </c>
      <c r="F26" s="26">
        <f>E25*B26*C26/360</f>
        <v>1288791.2087912096</v>
      </c>
      <c r="G26" s="27">
        <f>G25</f>
        <v>4.0746016766844778E-2</v>
      </c>
      <c r="H26" s="17">
        <f>E25*G25*C26/$G$20</f>
        <v>1018650.4191711193</v>
      </c>
      <c r="I26" s="18"/>
      <c r="J26" s="19">
        <f>F26*D26</f>
        <v>1272392.7232328849</v>
      </c>
      <c r="K26" s="20">
        <f>H26*D26</f>
        <v>1005689.1853624047</v>
      </c>
    </row>
    <row r="27" spans="1:11" x14ac:dyDescent="0.2">
      <c r="A27" s="11">
        <v>45532</v>
      </c>
      <c r="B27" s="8">
        <v>4.8742307692307751E-2</v>
      </c>
      <c r="C27" s="9">
        <f t="shared" ref="C27:C36" si="6">A27-A26</f>
        <v>92</v>
      </c>
      <c r="D27" s="16">
        <f>D26/(1+B27*C27/360)</f>
        <v>0.9751295013183221</v>
      </c>
      <c r="E27" s="13">
        <v>100000000</v>
      </c>
      <c r="F27" s="26">
        <f>E26*B27*C27/360</f>
        <v>1245636.7521367536</v>
      </c>
      <c r="G27" s="27">
        <f t="shared" ref="G27:G36" si="7">G26</f>
        <v>4.0746016766844778E-2</v>
      </c>
      <c r="H27" s="17">
        <f>E26*G26*C27/$G$20</f>
        <v>1041287.0951527</v>
      </c>
      <c r="I27" s="18"/>
      <c r="J27" s="19">
        <f t="shared" ref="J27:J36" si="8">F27*D27</f>
        <v>1214657.1449348871</v>
      </c>
      <c r="K27" s="20">
        <f t="shared" ref="K27:K36" si="9">H27*D27</f>
        <v>1015389.7658254566</v>
      </c>
    </row>
    <row r="28" spans="1:11" x14ac:dyDescent="0.2">
      <c r="A28" s="15">
        <v>45624</v>
      </c>
      <c r="B28" s="8">
        <v>4.5553296703296713E-2</v>
      </c>
      <c r="C28" s="9">
        <f t="shared" si="6"/>
        <v>92</v>
      </c>
      <c r="D28" s="16">
        <f t="shared" ref="D28:D33" si="10">D27/(1+B28*C28/360)</f>
        <v>0.96390826156522968</v>
      </c>
      <c r="E28" s="13">
        <v>100000000</v>
      </c>
      <c r="F28" s="26">
        <f>E27*B28*C28/360</f>
        <v>1164139.8046398049</v>
      </c>
      <c r="G28" s="27">
        <f t="shared" si="7"/>
        <v>4.0746016766844778E-2</v>
      </c>
      <c r="H28" s="17">
        <f t="shared" ref="H28:H33" si="11">E27*G27*C28/$G$20</f>
        <v>1041287.0951527</v>
      </c>
      <c r="I28" s="18"/>
      <c r="J28" s="19">
        <f t="shared" si="8"/>
        <v>1122123.9753092404</v>
      </c>
      <c r="K28" s="20">
        <f t="shared" si="9"/>
        <v>1003705.233678947</v>
      </c>
    </row>
    <row r="29" spans="1:11" x14ac:dyDescent="0.2">
      <c r="A29" s="11">
        <v>45716</v>
      </c>
      <c r="B29" s="8">
        <v>4.2634615384615368E-2</v>
      </c>
      <c r="C29" s="9">
        <f t="shared" si="6"/>
        <v>92</v>
      </c>
      <c r="D29" s="16">
        <f t="shared" si="10"/>
        <v>0.953519181102918</v>
      </c>
      <c r="E29" s="13">
        <v>100000000</v>
      </c>
      <c r="F29" s="26">
        <f t="shared" ref="F29:F36" si="12">E28*B29*C29/360</f>
        <v>1089551.2820512815</v>
      </c>
      <c r="G29" s="27">
        <f t="shared" si="7"/>
        <v>4.0746016766844778E-2</v>
      </c>
      <c r="H29" s="17">
        <f t="shared" si="11"/>
        <v>1041287.0951527</v>
      </c>
      <c r="I29" s="18"/>
      <c r="J29" s="19">
        <f t="shared" si="8"/>
        <v>1038908.0462311724</v>
      </c>
      <c r="K29" s="20">
        <f t="shared" si="9"/>
        <v>992887.21826303878</v>
      </c>
    </row>
    <row r="30" spans="1:11" x14ac:dyDescent="0.2">
      <c r="A30" s="15">
        <v>45805</v>
      </c>
      <c r="B30" s="8">
        <v>4.0280769230769183E-2</v>
      </c>
      <c r="C30" s="9">
        <f t="shared" si="6"/>
        <v>89</v>
      </c>
      <c r="D30" s="16">
        <f t="shared" si="10"/>
        <v>0.94411737582879529</v>
      </c>
      <c r="E30" s="13">
        <v>100000000</v>
      </c>
      <c r="F30" s="26">
        <f t="shared" si="12"/>
        <v>995830.12820512697</v>
      </c>
      <c r="G30" s="27">
        <f t="shared" si="7"/>
        <v>4.0746016766844778E-2</v>
      </c>
      <c r="H30" s="17">
        <f t="shared" si="11"/>
        <v>1007332.0811803293</v>
      </c>
      <c r="I30" s="18"/>
      <c r="J30" s="19">
        <f t="shared" si="8"/>
        <v>940180.5274122773</v>
      </c>
      <c r="K30" s="20">
        <f t="shared" si="9"/>
        <v>951039.72107213154</v>
      </c>
    </row>
    <row r="31" spans="1:11" x14ac:dyDescent="0.2">
      <c r="A31" s="11">
        <v>45897</v>
      </c>
      <c r="B31" s="8">
        <v>3.8423626373626417E-2</v>
      </c>
      <c r="C31" s="9">
        <f t="shared" si="6"/>
        <v>92</v>
      </c>
      <c r="D31" s="16">
        <f t="shared" si="10"/>
        <v>0.93493688353540194</v>
      </c>
      <c r="E31" s="13">
        <v>100000000</v>
      </c>
      <c r="F31" s="26">
        <f t="shared" si="12"/>
        <v>981937.11843711953</v>
      </c>
      <c r="G31" s="27">
        <f t="shared" si="7"/>
        <v>4.0746016766844778E-2</v>
      </c>
      <c r="H31" s="17">
        <f t="shared" si="11"/>
        <v>1041287.0951527</v>
      </c>
      <c r="I31" s="18"/>
      <c r="J31" s="19">
        <f t="shared" si="8"/>
        <v>918049.22933933337</v>
      </c>
      <c r="K31" s="20">
        <f t="shared" si="9"/>
        <v>973537.71160769684</v>
      </c>
    </row>
    <row r="32" spans="1:11" x14ac:dyDescent="0.2">
      <c r="A32" s="15">
        <v>45989</v>
      </c>
      <c r="B32" s="8">
        <v>3.7298351648351616E-2</v>
      </c>
      <c r="C32" s="9">
        <f t="shared" si="6"/>
        <v>92</v>
      </c>
      <c r="D32" s="16">
        <f t="shared" si="10"/>
        <v>0.92610939311746032</v>
      </c>
      <c r="E32" s="13">
        <v>100000000</v>
      </c>
      <c r="F32" s="26">
        <f t="shared" si="12"/>
        <v>953180.09768009686</v>
      </c>
      <c r="G32" s="27">
        <f t="shared" si="7"/>
        <v>4.0746016766844778E-2</v>
      </c>
      <c r="H32" s="17">
        <f t="shared" si="11"/>
        <v>1041287.0951527</v>
      </c>
      <c r="I32" s="18"/>
      <c r="J32" s="19">
        <f t="shared" si="8"/>
        <v>882749.04179415607</v>
      </c>
      <c r="K32" s="20">
        <f t="shared" si="9"/>
        <v>964345.75975291012</v>
      </c>
    </row>
    <row r="33" spans="1:11" x14ac:dyDescent="0.2">
      <c r="A33" s="11">
        <v>46083</v>
      </c>
      <c r="B33" s="8">
        <v>3.6729120879120919E-2</v>
      </c>
      <c r="C33" s="9">
        <f t="shared" si="6"/>
        <v>94</v>
      </c>
      <c r="D33" s="16">
        <f t="shared" si="10"/>
        <v>0.91731202082552565</v>
      </c>
      <c r="E33" s="13">
        <v>100000000</v>
      </c>
      <c r="F33" s="26">
        <f t="shared" si="12"/>
        <v>959038.15628815745</v>
      </c>
      <c r="G33" s="27">
        <f t="shared" si="7"/>
        <v>4.0746016766844778E-2</v>
      </c>
      <c r="H33" s="17">
        <f t="shared" si="11"/>
        <v>1063923.7711342804</v>
      </c>
      <c r="I33" s="18"/>
      <c r="J33" s="19">
        <f t="shared" si="8"/>
        <v>879737.22919347603</v>
      </c>
      <c r="K33" s="20">
        <f t="shared" si="9"/>
        <v>975950.06450350082</v>
      </c>
    </row>
    <row r="34" spans="1:11" x14ac:dyDescent="0.2">
      <c r="A34" s="15">
        <v>46170</v>
      </c>
      <c r="B34" s="8">
        <v>3.6532967032967094E-2</v>
      </c>
      <c r="C34" s="9">
        <f t="shared" si="6"/>
        <v>87</v>
      </c>
      <c r="D34" s="16">
        <f>D33/(1+B34*C34/360)</f>
        <v>0.90928413274130804</v>
      </c>
      <c r="E34" s="13">
        <v>100000000</v>
      </c>
      <c r="F34" s="26">
        <f>E33*B34*C34/360</f>
        <v>882880.03663003806</v>
      </c>
      <c r="G34" s="27">
        <f t="shared" si="7"/>
        <v>4.0746016766844778E-2</v>
      </c>
      <c r="H34" s="17">
        <f>E33*G33*C34/$G$20</f>
        <v>984695.40519874869</v>
      </c>
      <c r="I34" s="18"/>
      <c r="J34" s="19">
        <f>F34*D34</f>
        <v>802788.80842175847</v>
      </c>
      <c r="K34" s="20">
        <f>H34*D34</f>
        <v>895367.90753049508</v>
      </c>
    </row>
    <row r="35" spans="1:11" x14ac:dyDescent="0.2">
      <c r="A35" s="11">
        <v>46262</v>
      </c>
      <c r="B35" s="8">
        <v>3.650000000000006E-2</v>
      </c>
      <c r="C35" s="9">
        <f t="shared" si="6"/>
        <v>92</v>
      </c>
      <c r="D35" s="16">
        <f>D34/(1+B35*C35/360)</f>
        <v>0.90088091575490525</v>
      </c>
      <c r="E35" s="13">
        <v>100000000</v>
      </c>
      <c r="F35" s="26">
        <f>E34*B35*C35/360</f>
        <v>932777.77777777927</v>
      </c>
      <c r="G35" s="27">
        <f t="shared" si="7"/>
        <v>4.0746016766844778E-2</v>
      </c>
      <c r="H35" s="17">
        <f>E34*G34*C35/$G$20</f>
        <v>1041287.0951527</v>
      </c>
      <c r="I35" s="18"/>
      <c r="J35" s="19">
        <f t="shared" si="8"/>
        <v>840321.69864027132</v>
      </c>
      <c r="K35" s="20">
        <f t="shared" si="9"/>
        <v>938075.67184492946</v>
      </c>
    </row>
    <row r="36" spans="1:11" x14ac:dyDescent="0.2">
      <c r="A36" s="15">
        <v>46356</v>
      </c>
      <c r="B36" s="8">
        <v>3.645879120879119E-2</v>
      </c>
      <c r="C36" s="9">
        <f t="shared" si="6"/>
        <v>94</v>
      </c>
      <c r="D36" s="16">
        <f t="shared" ref="D36" si="13">D35/(1+B36*C36/360)</f>
        <v>0.89238558747083485</v>
      </c>
      <c r="E36" s="13">
        <v>100000000</v>
      </c>
      <c r="F36" s="26">
        <f t="shared" si="12"/>
        <v>951979.54822954768</v>
      </c>
      <c r="G36" s="27">
        <f t="shared" si="7"/>
        <v>4.0746016766844778E-2</v>
      </c>
      <c r="H36" s="17">
        <f t="shared" ref="H36" si="14">E35*G35*C36/$G$20</f>
        <v>1063923.7711342804</v>
      </c>
      <c r="I36" s="18"/>
      <c r="J36" s="19">
        <f t="shared" si="8"/>
        <v>849532.82840704487</v>
      </c>
      <c r="K36" s="20">
        <f t="shared" si="9"/>
        <v>949430.23952785088</v>
      </c>
    </row>
    <row r="37" spans="1:11" x14ac:dyDescent="0.2">
      <c r="A37" s="15">
        <v>46447</v>
      </c>
      <c r="B37" s="14">
        <v>3.6449999999999962E-2</v>
      </c>
      <c r="C37" s="9">
        <f>A37-A36</f>
        <v>91</v>
      </c>
      <c r="D37" s="16">
        <f>D36/(1+B37*C37/360)</f>
        <v>0.88423843558496384</v>
      </c>
      <c r="E37" s="13">
        <v>100000000</v>
      </c>
      <c r="F37" s="26">
        <f>E36*B37*C37/360</f>
        <v>921374.99999999895</v>
      </c>
      <c r="G37" s="27">
        <f>G36</f>
        <v>4.0746016766844778E-2</v>
      </c>
      <c r="H37" s="17">
        <f>E36*G36*C37/$G$20</f>
        <v>1029968.7571619097</v>
      </c>
      <c r="I37" s="18"/>
      <c r="J37" s="19">
        <f>F37*D37</f>
        <v>814715.18858709512</v>
      </c>
      <c r="K37" s="20">
        <f>H37*D37</f>
        <v>910737.96253423661</v>
      </c>
    </row>
    <row r="38" spans="1:11" x14ac:dyDescent="0.2">
      <c r="B38" s="2"/>
    </row>
    <row r="40" spans="1:11" x14ac:dyDescent="0.2">
      <c r="H40" s="5" t="s">
        <v>27</v>
      </c>
      <c r="I40" s="6">
        <f>J40-K40</f>
        <v>0</v>
      </c>
      <c r="J40" s="7">
        <f>SUM(J26:J37)</f>
        <v>11576156.441503599</v>
      </c>
      <c r="K40" s="4">
        <f>SUM(K26:K37)</f>
        <v>11576156.441503597</v>
      </c>
    </row>
    <row r="45" spans="1:11" x14ac:dyDescent="0.2">
      <c r="A45" s="2" t="s">
        <v>2</v>
      </c>
      <c r="B45" s="2">
        <v>100</v>
      </c>
      <c r="C45" s="2"/>
      <c r="D45" s="2"/>
      <c r="E45" s="2"/>
      <c r="F45" s="2"/>
      <c r="G45" s="2"/>
      <c r="H45" s="2"/>
      <c r="I45" s="2"/>
      <c r="J45" s="2"/>
    </row>
    <row r="46" spans="1:11" x14ac:dyDescent="0.2">
      <c r="A46" s="21" t="s">
        <v>4</v>
      </c>
      <c r="B46" s="2" t="s">
        <v>5</v>
      </c>
      <c r="C46" s="9"/>
      <c r="D46" s="9"/>
      <c r="E46" s="2"/>
      <c r="F46" s="2" t="s">
        <v>6</v>
      </c>
      <c r="G46" s="2">
        <v>365</v>
      </c>
      <c r="H46" s="10">
        <f>G52</f>
        <v>4.0646016766844803E-2</v>
      </c>
      <c r="I46" s="2" t="s">
        <v>7</v>
      </c>
      <c r="J46" s="2"/>
      <c r="K46" s="2"/>
    </row>
    <row r="47" spans="1:11" x14ac:dyDescent="0.2">
      <c r="A47" s="2"/>
      <c r="B47" s="2"/>
      <c r="C47" s="9"/>
      <c r="D47" s="9"/>
      <c r="E47" s="2"/>
      <c r="F47" s="2"/>
      <c r="G47" s="2">
        <v>360</v>
      </c>
      <c r="H47" s="9"/>
      <c r="I47" s="2" t="s">
        <v>8</v>
      </c>
      <c r="J47" s="2"/>
      <c r="K47" s="2"/>
    </row>
    <row r="48" spans="1:11" x14ac:dyDescent="0.2">
      <c r="A48" s="2"/>
      <c r="B48" s="2"/>
      <c r="C48" s="9"/>
      <c r="D48" s="9"/>
      <c r="E48" s="2"/>
      <c r="F48" s="2"/>
      <c r="G48" s="2"/>
      <c r="H48" s="9" t="s">
        <v>9</v>
      </c>
      <c r="I48" s="2"/>
      <c r="J48" s="2"/>
      <c r="K48" s="2"/>
    </row>
    <row r="49" spans="1:11" x14ac:dyDescent="0.2">
      <c r="A49" s="2"/>
      <c r="B49" s="2"/>
      <c r="C49" s="9"/>
      <c r="D49" s="9"/>
      <c r="E49" s="2"/>
      <c r="F49" s="2"/>
      <c r="G49" s="22" t="s">
        <v>10</v>
      </c>
      <c r="H49" s="9" t="s">
        <v>11</v>
      </c>
      <c r="I49" s="2">
        <v>360</v>
      </c>
      <c r="J49" s="2"/>
      <c r="K49" s="2"/>
    </row>
    <row r="50" spans="1:11" ht="17" thickBot="1" x14ac:dyDescent="0.25">
      <c r="A50" s="2"/>
      <c r="B50" s="22" t="s">
        <v>12</v>
      </c>
      <c r="C50" s="22" t="s">
        <v>13</v>
      </c>
      <c r="D50" s="22" t="s">
        <v>14</v>
      </c>
      <c r="E50" s="22" t="s">
        <v>15</v>
      </c>
      <c r="F50" s="22" t="s">
        <v>16</v>
      </c>
      <c r="G50" s="23" t="s">
        <v>17</v>
      </c>
      <c r="H50" s="22"/>
      <c r="I50" s="22" t="s">
        <v>18</v>
      </c>
      <c r="J50" s="22" t="s">
        <v>19</v>
      </c>
      <c r="K50" s="22" t="s">
        <v>20</v>
      </c>
    </row>
    <row r="51" spans="1:11" ht="18" thickTop="1" thickBot="1" x14ac:dyDescent="0.25">
      <c r="A51" s="23" t="s">
        <v>1</v>
      </c>
      <c r="B51" s="23" t="s">
        <v>21</v>
      </c>
      <c r="C51" s="23" t="s">
        <v>22</v>
      </c>
      <c r="D51" s="23" t="s">
        <v>23</v>
      </c>
      <c r="E51" s="23" t="s">
        <v>24</v>
      </c>
      <c r="F51" s="23" t="s">
        <v>25</v>
      </c>
      <c r="G51" s="22" t="s">
        <v>26</v>
      </c>
      <c r="H51" s="23"/>
      <c r="I51" s="23" t="s">
        <v>25</v>
      </c>
      <c r="J51" s="23" t="s">
        <v>25</v>
      </c>
      <c r="K51" s="23" t="s">
        <v>25</v>
      </c>
    </row>
    <row r="52" spans="1:11" ht="17" thickTop="1" x14ac:dyDescent="0.2">
      <c r="A52" s="11">
        <v>45350</v>
      </c>
      <c r="B52" s="24">
        <v>5.3100000000000001E-2</v>
      </c>
      <c r="C52" s="9"/>
      <c r="D52" s="12">
        <v>1</v>
      </c>
      <c r="E52" s="13">
        <v>100000000</v>
      </c>
      <c r="F52" s="2"/>
      <c r="G52" s="14">
        <v>4.0646016766844803E-2</v>
      </c>
      <c r="H52" s="25"/>
      <c r="I52" s="2"/>
      <c r="J52" s="2"/>
      <c r="K52" s="2"/>
    </row>
    <row r="53" spans="1:11" x14ac:dyDescent="0.2">
      <c r="A53" s="15">
        <v>45440</v>
      </c>
      <c r="B53" s="8">
        <v>5.1551648351648383E-2</v>
      </c>
      <c r="C53" s="9">
        <f>A53-A52</f>
        <v>90</v>
      </c>
      <c r="D53" s="16">
        <f>D52/(1+B53*C53/360)</f>
        <v>0.98727607276767104</v>
      </c>
      <c r="E53" s="13">
        <v>100000000</v>
      </c>
      <c r="F53" s="26">
        <f>E52*B53*C53/360</f>
        <v>1288791.2087912096</v>
      </c>
      <c r="G53" s="27">
        <f>G52</f>
        <v>4.0646016766844803E-2</v>
      </c>
      <c r="H53" s="17">
        <f>E52*G52*C53/$G$20</f>
        <v>1016150.41917112</v>
      </c>
      <c r="I53" s="18"/>
      <c r="J53" s="19">
        <f>F53*D53</f>
        <v>1272392.7232328849</v>
      </c>
      <c r="K53" s="20">
        <f>H53*D53</f>
        <v>1003220.9951804861</v>
      </c>
    </row>
    <row r="54" spans="1:11" x14ac:dyDescent="0.2">
      <c r="A54" s="11">
        <v>45532</v>
      </c>
      <c r="B54" s="8">
        <v>4.8742307692307751E-2</v>
      </c>
      <c r="C54" s="9">
        <f t="shared" ref="C54:C63" si="15">A54-A53</f>
        <v>92</v>
      </c>
      <c r="D54" s="16">
        <f>D53/(1+B54*C54/360)</f>
        <v>0.9751295013183221</v>
      </c>
      <c r="E54" s="13">
        <v>100000000</v>
      </c>
      <c r="F54" s="26">
        <f>E53*B54*C54/360</f>
        <v>1245636.7521367536</v>
      </c>
      <c r="G54" s="27">
        <f t="shared" ref="G54:G63" si="16">G53</f>
        <v>4.0646016766844803E-2</v>
      </c>
      <c r="H54" s="17">
        <f>E53*G53*C54/$G$20</f>
        <v>1038731.5395971449</v>
      </c>
      <c r="I54" s="18"/>
      <c r="J54" s="19">
        <f t="shared" ref="J54:J60" si="17">F54*D54</f>
        <v>1214657.1449348871</v>
      </c>
      <c r="K54" s="20">
        <f t="shared" ref="K54:K60" si="18">H54*D54</f>
        <v>1012897.7682109769</v>
      </c>
    </row>
    <row r="55" spans="1:11" x14ac:dyDescent="0.2">
      <c r="A55" s="15">
        <v>45624</v>
      </c>
      <c r="B55" s="8">
        <v>4.5553296703296713E-2</v>
      </c>
      <c r="C55" s="9">
        <f t="shared" si="15"/>
        <v>92</v>
      </c>
      <c r="D55" s="16">
        <f t="shared" ref="D55:D60" si="19">D54/(1+B55*C55/360)</f>
        <v>0.96390826156522968</v>
      </c>
      <c r="E55" s="13">
        <v>100000000</v>
      </c>
      <c r="F55" s="26">
        <f>E54*B55*C55/360</f>
        <v>1164139.8046398049</v>
      </c>
      <c r="G55" s="27">
        <f t="shared" si="16"/>
        <v>4.0646016766844803E-2</v>
      </c>
      <c r="H55" s="17">
        <f t="shared" ref="H55:H60" si="20">E54*G54*C55/$G$20</f>
        <v>1038731.5395971449</v>
      </c>
      <c r="I55" s="18"/>
      <c r="J55" s="19">
        <f t="shared" si="17"/>
        <v>1122123.9753092404</v>
      </c>
      <c r="K55" s="20">
        <f t="shared" si="18"/>
        <v>1001241.9125660586</v>
      </c>
    </row>
    <row r="56" spans="1:11" x14ac:dyDescent="0.2">
      <c r="A56" s="11">
        <v>45716</v>
      </c>
      <c r="B56" s="8">
        <v>4.2634615384615368E-2</v>
      </c>
      <c r="C56" s="9">
        <f t="shared" si="15"/>
        <v>92</v>
      </c>
      <c r="D56" s="16">
        <f t="shared" si="19"/>
        <v>0.953519181102918</v>
      </c>
      <c r="E56" s="13">
        <v>100000000</v>
      </c>
      <c r="F56" s="26">
        <f t="shared" ref="F56:F60" si="21">E55*B56*C56/360</f>
        <v>1089551.2820512815</v>
      </c>
      <c r="G56" s="27">
        <f t="shared" si="16"/>
        <v>4.0646016766844803E-2</v>
      </c>
      <c r="H56" s="17">
        <f t="shared" si="20"/>
        <v>1038731.5395971449</v>
      </c>
      <c r="I56" s="18"/>
      <c r="J56" s="19">
        <f t="shared" si="17"/>
        <v>1038908.0462311724</v>
      </c>
      <c r="K56" s="20">
        <f t="shared" si="18"/>
        <v>990450.44702244282</v>
      </c>
    </row>
    <row r="57" spans="1:11" x14ac:dyDescent="0.2">
      <c r="A57" s="15">
        <v>45805</v>
      </c>
      <c r="B57" s="8">
        <v>4.0280769230769183E-2</v>
      </c>
      <c r="C57" s="9">
        <f t="shared" si="15"/>
        <v>89</v>
      </c>
      <c r="D57" s="16">
        <f t="shared" si="19"/>
        <v>0.94411737582879529</v>
      </c>
      <c r="E57" s="13">
        <v>100000000</v>
      </c>
      <c r="F57" s="26">
        <f t="shared" si="21"/>
        <v>995830.12820512697</v>
      </c>
      <c r="G57" s="27">
        <f t="shared" si="16"/>
        <v>4.0646016766844803E-2</v>
      </c>
      <c r="H57" s="17">
        <f t="shared" si="20"/>
        <v>1004859.8589581075</v>
      </c>
      <c r="I57" s="18"/>
      <c r="J57" s="19">
        <f t="shared" si="17"/>
        <v>940180.5274122773</v>
      </c>
      <c r="K57" s="20">
        <f t="shared" si="18"/>
        <v>948705.65311522188</v>
      </c>
    </row>
    <row r="58" spans="1:11" x14ac:dyDescent="0.2">
      <c r="A58" s="11">
        <v>45897</v>
      </c>
      <c r="B58" s="8">
        <v>3.8423626373626417E-2</v>
      </c>
      <c r="C58" s="9">
        <f t="shared" si="15"/>
        <v>92</v>
      </c>
      <c r="D58" s="16">
        <f t="shared" si="19"/>
        <v>0.93493688353540194</v>
      </c>
      <c r="E58" s="13">
        <v>100000000</v>
      </c>
      <c r="F58" s="26">
        <f t="shared" si="21"/>
        <v>981937.11843711953</v>
      </c>
      <c r="G58" s="27">
        <f t="shared" si="16"/>
        <v>4.0646016766844803E-2</v>
      </c>
      <c r="H58" s="17">
        <f t="shared" si="20"/>
        <v>1038731.5395971449</v>
      </c>
      <c r="I58" s="18"/>
      <c r="J58" s="19">
        <f t="shared" si="17"/>
        <v>918049.22933933337</v>
      </c>
      <c r="K58" s="20">
        <f t="shared" si="18"/>
        <v>971148.42846088461</v>
      </c>
    </row>
    <row r="59" spans="1:11" x14ac:dyDescent="0.2">
      <c r="A59" s="15">
        <v>45989</v>
      </c>
      <c r="B59" s="8">
        <v>3.7298351648351616E-2</v>
      </c>
      <c r="C59" s="9">
        <f t="shared" si="15"/>
        <v>92</v>
      </c>
      <c r="D59" s="16">
        <f t="shared" si="19"/>
        <v>0.92610939311746032</v>
      </c>
      <c r="E59" s="13">
        <v>100000000</v>
      </c>
      <c r="F59" s="26">
        <f t="shared" si="21"/>
        <v>953180.09768009686</v>
      </c>
      <c r="G59" s="27">
        <f t="shared" si="16"/>
        <v>4.0646016766844803E-2</v>
      </c>
      <c r="H59" s="17">
        <f t="shared" si="20"/>
        <v>1038731.5395971449</v>
      </c>
      <c r="I59" s="18"/>
      <c r="J59" s="19">
        <f t="shared" si="17"/>
        <v>882749.04179415607</v>
      </c>
      <c r="K59" s="20">
        <f t="shared" si="18"/>
        <v>961979.03574827709</v>
      </c>
    </row>
    <row r="60" spans="1:11" x14ac:dyDescent="0.2">
      <c r="A60" s="11">
        <v>46083</v>
      </c>
      <c r="B60" s="8">
        <v>3.6729120879120919E-2</v>
      </c>
      <c r="C60" s="9">
        <f t="shared" si="15"/>
        <v>94</v>
      </c>
      <c r="D60" s="16">
        <f t="shared" si="19"/>
        <v>0.91731202082552565</v>
      </c>
      <c r="E60" s="13">
        <v>100000000</v>
      </c>
      <c r="F60" s="26">
        <f t="shared" si="21"/>
        <v>959038.15628815745</v>
      </c>
      <c r="G60" s="27">
        <f t="shared" si="16"/>
        <v>4.0646016766844803E-2</v>
      </c>
      <c r="H60" s="17">
        <f t="shared" si="20"/>
        <v>1061312.6600231698</v>
      </c>
      <c r="I60" s="18"/>
      <c r="J60" s="19">
        <f t="shared" si="17"/>
        <v>879737.22919347603</v>
      </c>
      <c r="K60" s="20">
        <f t="shared" si="18"/>
        <v>973554.86089356802</v>
      </c>
    </row>
    <row r="61" spans="1:11" x14ac:dyDescent="0.2">
      <c r="A61" s="15">
        <v>46170</v>
      </c>
      <c r="B61" s="8">
        <v>3.6532967032967094E-2</v>
      </c>
      <c r="C61" s="9">
        <f t="shared" si="15"/>
        <v>87</v>
      </c>
      <c r="D61" s="16">
        <f>D60/(1+B61*C61/360)</f>
        <v>0.90928413274130804</v>
      </c>
      <c r="E61" s="13">
        <v>100000000</v>
      </c>
      <c r="F61" s="26">
        <f>E60*B61*C61/360</f>
        <v>882880.03663003806</v>
      </c>
      <c r="G61" s="27">
        <f t="shared" si="16"/>
        <v>4.0646016766844803E-2</v>
      </c>
      <c r="H61" s="17">
        <f>E60*G60*C61/$G$20</f>
        <v>982278.73853208276</v>
      </c>
      <c r="I61" s="18"/>
      <c r="J61" s="19">
        <f>F61*D61</f>
        <v>802788.80842175847</v>
      </c>
      <c r="K61" s="20">
        <f>H61*D61</f>
        <v>893170.47087637091</v>
      </c>
    </row>
    <row r="62" spans="1:11" x14ac:dyDescent="0.2">
      <c r="A62" s="11">
        <v>46262</v>
      </c>
      <c r="B62" s="8">
        <v>3.650000000000006E-2</v>
      </c>
      <c r="C62" s="9">
        <f t="shared" si="15"/>
        <v>92</v>
      </c>
      <c r="D62" s="16">
        <f>D61/(1+B62*C62/360)</f>
        <v>0.90088091575490525</v>
      </c>
      <c r="E62" s="13">
        <v>100000000</v>
      </c>
      <c r="F62" s="26">
        <f>E61*B62*C62/360</f>
        <v>932777.77777777927</v>
      </c>
      <c r="G62" s="27">
        <f t="shared" si="16"/>
        <v>4.0646016766844803E-2</v>
      </c>
      <c r="H62" s="17">
        <f>E61*G61*C62/$G$20</f>
        <v>1038731.5395971449</v>
      </c>
      <c r="I62" s="18"/>
      <c r="J62" s="19">
        <f t="shared" ref="J62:J63" si="22">F62*D62</f>
        <v>840321.69864027132</v>
      </c>
      <c r="K62" s="20">
        <f t="shared" ref="K62:K63" si="23">H62*D62</f>
        <v>935773.42061577854</v>
      </c>
    </row>
    <row r="63" spans="1:11" x14ac:dyDescent="0.2">
      <c r="A63" s="15">
        <v>46356</v>
      </c>
      <c r="B63" s="8">
        <v>3.645879120879119E-2</v>
      </c>
      <c r="C63" s="9">
        <f t="shared" si="15"/>
        <v>94</v>
      </c>
      <c r="D63" s="16">
        <f t="shared" ref="D63" si="24">D62/(1+B63*C63/360)</f>
        <v>0.89238558747083485</v>
      </c>
      <c r="E63" s="13">
        <v>100000000</v>
      </c>
      <c r="F63" s="26">
        <f t="shared" ref="F63" si="25">E62*B63*C63/360</f>
        <v>951979.54822954768</v>
      </c>
      <c r="G63" s="27">
        <f t="shared" si="16"/>
        <v>4.0646016766844803E-2</v>
      </c>
      <c r="H63" s="17">
        <f t="shared" ref="H63" si="26">E62*G62*C63/$G$20</f>
        <v>1061312.6600231698</v>
      </c>
      <c r="I63" s="18"/>
      <c r="J63" s="19">
        <f t="shared" si="22"/>
        <v>849532.82840704487</v>
      </c>
      <c r="K63" s="20">
        <f t="shared" si="23"/>
        <v>947100.12160501082</v>
      </c>
    </row>
    <row r="64" spans="1:11" x14ac:dyDescent="0.2">
      <c r="A64" s="15">
        <v>46447</v>
      </c>
      <c r="B64" s="14">
        <v>3.6449999999999962E-2</v>
      </c>
      <c r="C64" s="9">
        <f>A64-A63</f>
        <v>91</v>
      </c>
      <c r="D64" s="16">
        <f>D63/(1+B64*C64/360)</f>
        <v>0.88423843558496384</v>
      </c>
      <c r="E64" s="13">
        <v>100000000</v>
      </c>
      <c r="F64" s="26">
        <f>E63*B64*C64/360</f>
        <v>921374.99999999895</v>
      </c>
      <c r="G64" s="27">
        <f>G63</f>
        <v>4.0646016766844803E-2</v>
      </c>
      <c r="H64" s="17">
        <f>E63*G63*C64/$G$20</f>
        <v>1027440.9793841325</v>
      </c>
      <c r="I64" s="18"/>
      <c r="J64" s="19">
        <f>F64*D64</f>
        <v>814715.18858709512</v>
      </c>
      <c r="K64" s="20">
        <f>H64*D64</f>
        <v>908502.80426650844</v>
      </c>
    </row>
    <row r="65" spans="1:11" x14ac:dyDescent="0.2">
      <c r="B65" s="2"/>
    </row>
    <row r="67" spans="1:11" x14ac:dyDescent="0.2">
      <c r="H67" s="5" t="s">
        <v>27</v>
      </c>
      <c r="I67" s="6">
        <f>J67-K67</f>
        <v>28410.522942014039</v>
      </c>
      <c r="J67" s="7">
        <f>SUM(J53:J64)</f>
        <v>11576156.441503599</v>
      </c>
      <c r="K67" s="4">
        <f>SUM(K53:K64)</f>
        <v>11547745.918561585</v>
      </c>
    </row>
    <row r="69" spans="1:11" x14ac:dyDescent="0.2">
      <c r="A69" s="28" t="s">
        <v>35</v>
      </c>
    </row>
    <row r="70" spans="1:11" x14ac:dyDescent="0.2">
      <c r="A70" s="29" t="s">
        <v>32</v>
      </c>
    </row>
    <row r="71" spans="1:11" x14ac:dyDescent="0.2">
      <c r="A71" s="2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C00E-F76B-3644-905C-C402401A5F68}">
  <dimension ref="A1:K53"/>
  <sheetViews>
    <sheetView tabSelected="1" zoomScale="75" workbookViewId="0">
      <selection activeCell="L7" sqref="L7"/>
    </sheetView>
  </sheetViews>
  <sheetFormatPr baseColWidth="10" defaultRowHeight="16" x14ac:dyDescent="0.2"/>
  <cols>
    <col min="1" max="1" width="27.1640625" bestFit="1" customWidth="1"/>
    <col min="5" max="5" width="12.83203125" bestFit="1" customWidth="1"/>
    <col min="6" max="6" width="13.33203125" bestFit="1" customWidth="1"/>
    <col min="8" max="8" width="15.6640625" customWidth="1"/>
    <col min="9" max="9" width="12.5" bestFit="1" customWidth="1"/>
    <col min="10" max="10" width="14.1640625" bestFit="1" customWidth="1"/>
    <col min="11" max="11" width="16.83203125" customWidth="1"/>
  </cols>
  <sheetData>
    <row r="1" spans="1:11" x14ac:dyDescent="0.2">
      <c r="A1" s="2" t="s">
        <v>2</v>
      </c>
      <c r="B1" s="2">
        <v>100</v>
      </c>
      <c r="C1" s="2"/>
      <c r="D1" s="2"/>
      <c r="E1" s="2"/>
      <c r="F1" s="2"/>
      <c r="G1" s="2"/>
      <c r="H1" s="2"/>
      <c r="I1" s="2"/>
      <c r="J1" s="2"/>
    </row>
    <row r="2" spans="1:11" x14ac:dyDescent="0.2">
      <c r="A2" s="21" t="s">
        <v>4</v>
      </c>
      <c r="B2" s="2" t="s">
        <v>5</v>
      </c>
      <c r="C2" s="9"/>
      <c r="D2" s="9"/>
      <c r="E2" s="2"/>
      <c r="F2" s="2" t="s">
        <v>6</v>
      </c>
      <c r="G2" s="2">
        <v>365</v>
      </c>
      <c r="H2" s="10">
        <f>G8</f>
        <v>4.0948050818817854E-2</v>
      </c>
      <c r="I2" s="2" t="s">
        <v>7</v>
      </c>
      <c r="J2" s="2"/>
      <c r="K2" s="2"/>
    </row>
    <row r="3" spans="1:11" x14ac:dyDescent="0.2">
      <c r="A3" s="2"/>
      <c r="B3" s="2"/>
      <c r="C3" s="9"/>
      <c r="D3" s="9"/>
      <c r="E3" s="2"/>
      <c r="F3" s="2"/>
      <c r="G3" s="2">
        <v>360</v>
      </c>
      <c r="H3" s="9"/>
      <c r="I3" s="2" t="s">
        <v>8</v>
      </c>
      <c r="J3" s="2"/>
      <c r="K3" s="2"/>
    </row>
    <row r="4" spans="1:11" x14ac:dyDescent="0.2">
      <c r="A4" s="2"/>
      <c r="B4" s="2"/>
      <c r="C4" s="9"/>
      <c r="D4" s="9"/>
      <c r="E4" s="2"/>
      <c r="F4" s="2"/>
      <c r="G4" s="2"/>
      <c r="H4" s="9" t="s">
        <v>9</v>
      </c>
      <c r="I4" s="2"/>
      <c r="J4" s="2"/>
      <c r="K4" s="2"/>
    </row>
    <row r="5" spans="1:11" x14ac:dyDescent="0.2">
      <c r="A5" s="2"/>
      <c r="B5" s="2"/>
      <c r="C5" s="9"/>
      <c r="D5" s="9"/>
      <c r="E5" s="2"/>
      <c r="F5" s="2"/>
      <c r="G5" s="22" t="s">
        <v>10</v>
      </c>
      <c r="H5" s="9" t="s">
        <v>11</v>
      </c>
      <c r="I5" s="2">
        <v>360</v>
      </c>
      <c r="J5" s="2"/>
      <c r="K5" s="2"/>
    </row>
    <row r="6" spans="1:11" ht="17" thickBot="1" x14ac:dyDescent="0.25">
      <c r="A6" s="2"/>
      <c r="B6" s="22" t="s">
        <v>12</v>
      </c>
      <c r="C6" s="22" t="s">
        <v>13</v>
      </c>
      <c r="D6" s="22" t="s">
        <v>14</v>
      </c>
      <c r="E6" s="22" t="s">
        <v>15</v>
      </c>
      <c r="F6" s="22" t="s">
        <v>16</v>
      </c>
      <c r="G6" s="23" t="s">
        <v>17</v>
      </c>
      <c r="H6" s="22"/>
      <c r="I6" s="22" t="s">
        <v>18</v>
      </c>
      <c r="J6" s="22" t="s">
        <v>19</v>
      </c>
      <c r="K6" s="22" t="s">
        <v>20</v>
      </c>
    </row>
    <row r="7" spans="1:11" ht="18" thickTop="1" thickBot="1" x14ac:dyDescent="0.25">
      <c r="A7" s="23" t="s">
        <v>1</v>
      </c>
      <c r="B7" s="23" t="s">
        <v>21</v>
      </c>
      <c r="C7" s="23" t="s">
        <v>22</v>
      </c>
      <c r="D7" s="23" t="s">
        <v>23</v>
      </c>
      <c r="E7" s="23" t="s">
        <v>24</v>
      </c>
      <c r="F7" s="23" t="s">
        <v>25</v>
      </c>
      <c r="G7" s="22" t="s">
        <v>26</v>
      </c>
      <c r="H7" s="23"/>
      <c r="I7" s="23" t="s">
        <v>25</v>
      </c>
      <c r="J7" s="23" t="s">
        <v>25</v>
      </c>
      <c r="K7" s="23" t="s">
        <v>25</v>
      </c>
    </row>
    <row r="8" spans="1:11" ht="17" thickTop="1" x14ac:dyDescent="0.2">
      <c r="A8" s="11">
        <v>45350</v>
      </c>
      <c r="B8" s="24">
        <v>5.3100000000000001E-2</v>
      </c>
      <c r="C8" s="9"/>
      <c r="D8" s="12">
        <v>1</v>
      </c>
      <c r="E8" s="13">
        <v>100000000</v>
      </c>
      <c r="F8" s="2"/>
      <c r="G8" s="14">
        <v>4.0948050818817854E-2</v>
      </c>
      <c r="H8" s="25"/>
      <c r="I8" s="2"/>
      <c r="J8" s="2"/>
      <c r="K8" s="2"/>
    </row>
    <row r="9" spans="1:11" x14ac:dyDescent="0.2">
      <c r="A9" s="15">
        <v>45440</v>
      </c>
      <c r="B9" s="8">
        <v>5.1551648351648383E-2</v>
      </c>
      <c r="C9" s="9">
        <f>A9-A8</f>
        <v>90</v>
      </c>
      <c r="D9" s="16">
        <f>D8/(1+B9*C9/$G$2)</f>
        <v>0.98744818535474177</v>
      </c>
      <c r="E9" s="13">
        <v>100000000</v>
      </c>
      <c r="F9" s="26">
        <f>E8*B9*C9/$G$2</f>
        <v>1271136.5346981792</v>
      </c>
      <c r="G9" s="27">
        <f>G8</f>
        <v>4.0948050818817854E-2</v>
      </c>
      <c r="H9" s="17"/>
      <c r="I9" s="18"/>
      <c r="J9" s="19">
        <f>F9*D9</f>
        <v>1255181.4645258319</v>
      </c>
      <c r="K9" s="20">
        <f>H9*D9</f>
        <v>0</v>
      </c>
    </row>
    <row r="10" spans="1:11" x14ac:dyDescent="0.2">
      <c r="A10" s="11">
        <v>45532</v>
      </c>
      <c r="B10" s="8">
        <v>4.8742307692307751E-2</v>
      </c>
      <c r="C10" s="9">
        <f t="shared" ref="C10:C19" si="0">A10-A9</f>
        <v>92</v>
      </c>
      <c r="D10" s="16">
        <f t="shared" ref="D10:D20" si="1">D9/(1+B10*C10/$G$2)</f>
        <v>0.97546389699927483</v>
      </c>
      <c r="E10" s="13">
        <v>100000000</v>
      </c>
      <c r="F10" s="26">
        <f t="shared" ref="F10:F20" si="2">E9*B10*C10/$G$2</f>
        <v>1228573.2349841953</v>
      </c>
      <c r="G10" s="27">
        <f t="shared" ref="G10:G19" si="3">G9</f>
        <v>4.0948050818817854E-2</v>
      </c>
      <c r="H10" s="17">
        <f>E9*G9*(C9+C10)/$G$2</f>
        <v>2041793.2189109174</v>
      </c>
      <c r="I10" s="18"/>
      <c r="J10" s="19">
        <f>F10*D10</f>
        <v>1198428.8355466889</v>
      </c>
      <c r="K10" s="20">
        <f>H10*D10</f>
        <v>1991695.570185537</v>
      </c>
    </row>
    <row r="11" spans="1:11" x14ac:dyDescent="0.2">
      <c r="A11" s="15">
        <v>45624</v>
      </c>
      <c r="B11" s="8">
        <v>4.5553296703296713E-2</v>
      </c>
      <c r="C11" s="9">
        <f t="shared" si="0"/>
        <v>92</v>
      </c>
      <c r="D11" s="16">
        <f t="shared" si="1"/>
        <v>0.96439083202057485</v>
      </c>
      <c r="E11" s="13">
        <v>100000000</v>
      </c>
      <c r="F11" s="26">
        <f t="shared" si="2"/>
        <v>1148192.6840283007</v>
      </c>
      <c r="G11" s="27">
        <f t="shared" si="3"/>
        <v>4.0948050818817854E-2</v>
      </c>
      <c r="H11" s="17"/>
      <c r="I11" s="18"/>
      <c r="J11" s="19">
        <f t="shared" ref="J11:J19" si="4">F11*D11</f>
        <v>1107306.4978699898</v>
      </c>
      <c r="K11" s="20">
        <f t="shared" ref="K11:K19" si="5">H11*D11</f>
        <v>0</v>
      </c>
    </row>
    <row r="12" spans="1:11" x14ac:dyDescent="0.2">
      <c r="A12" s="11">
        <v>45716</v>
      </c>
      <c r="B12" s="8">
        <v>4.2634615384615368E-2</v>
      </c>
      <c r="C12" s="9">
        <f t="shared" si="0"/>
        <v>92</v>
      </c>
      <c r="D12" s="16">
        <f t="shared" si="1"/>
        <v>0.95413742393128498</v>
      </c>
      <c r="E12" s="13">
        <v>100000000</v>
      </c>
      <c r="F12" s="26">
        <f t="shared" si="2"/>
        <v>1074625.9220231818</v>
      </c>
      <c r="G12" s="27">
        <f t="shared" si="3"/>
        <v>4.0948050818817854E-2</v>
      </c>
      <c r="H12" s="17">
        <f>E11*G11*(C11+C12)/$G$2</f>
        <v>2064230.5070308179</v>
      </c>
      <c r="I12" s="18"/>
      <c r="J12" s="19">
        <f t="shared" si="4"/>
        <v>1025340.8089289806</v>
      </c>
      <c r="K12" s="20">
        <f t="shared" si="5"/>
        <v>1969559.5783787549</v>
      </c>
    </row>
    <row r="13" spans="1:11" x14ac:dyDescent="0.2">
      <c r="A13" s="15">
        <v>45805</v>
      </c>
      <c r="B13" s="8">
        <v>4.0280769230769183E-2</v>
      </c>
      <c r="C13" s="9">
        <f t="shared" si="0"/>
        <v>89</v>
      </c>
      <c r="D13" s="16">
        <f t="shared" si="1"/>
        <v>0.94485714458569081</v>
      </c>
      <c r="E13" s="13">
        <v>100000000</v>
      </c>
      <c r="F13" s="26">
        <f t="shared" si="2"/>
        <v>982188.61959957739</v>
      </c>
      <c r="G13" s="27">
        <f t="shared" si="3"/>
        <v>4.0948050818817854E-2</v>
      </c>
      <c r="H13" s="17"/>
      <c r="I13" s="18"/>
      <c r="J13" s="19">
        <f t="shared" si="4"/>
        <v>928027.934559418</v>
      </c>
      <c r="K13" s="20">
        <f t="shared" si="5"/>
        <v>0</v>
      </c>
    </row>
    <row r="14" spans="1:11" x14ac:dyDescent="0.2">
      <c r="A14" s="11">
        <v>45897</v>
      </c>
      <c r="B14" s="8">
        <v>3.8423626373626417E-2</v>
      </c>
      <c r="C14" s="9">
        <f t="shared" si="0"/>
        <v>92</v>
      </c>
      <c r="D14" s="16">
        <f t="shared" si="1"/>
        <v>0.93579411033975435</v>
      </c>
      <c r="E14" s="13">
        <v>100000000</v>
      </c>
      <c r="F14" s="26">
        <f t="shared" si="2"/>
        <v>968485.92503387132</v>
      </c>
      <c r="G14" s="27">
        <f t="shared" si="3"/>
        <v>4.0948050818817854E-2</v>
      </c>
      <c r="H14" s="17">
        <f>E13*G13*(C13+C14)/$G$2</f>
        <v>2030574.5748509674</v>
      </c>
      <c r="I14" s="18"/>
      <c r="J14" s="19">
        <f t="shared" si="4"/>
        <v>906303.42459364561</v>
      </c>
      <c r="K14" s="20">
        <f t="shared" si="5"/>
        <v>1900199.7277511859</v>
      </c>
    </row>
    <row r="15" spans="1:11" x14ac:dyDescent="0.2">
      <c r="A15" s="15">
        <v>45989</v>
      </c>
      <c r="B15" s="8">
        <v>3.7298351648351616E-2</v>
      </c>
      <c r="C15" s="9">
        <f t="shared" si="0"/>
        <v>92</v>
      </c>
      <c r="D15" s="16">
        <f t="shared" si="1"/>
        <v>0.92707843427091152</v>
      </c>
      <c r="E15" s="13">
        <v>100000000</v>
      </c>
      <c r="F15" s="26">
        <f t="shared" si="2"/>
        <v>940122.83606804069</v>
      </c>
      <c r="G15" s="27">
        <f t="shared" si="3"/>
        <v>4.0948050818817854E-2</v>
      </c>
      <c r="H15" s="17"/>
      <c r="I15" s="18"/>
      <c r="J15" s="19">
        <f t="shared" si="4"/>
        <v>871567.60688428802</v>
      </c>
      <c r="K15" s="20">
        <f t="shared" si="5"/>
        <v>0</v>
      </c>
    </row>
    <row r="16" spans="1:11" x14ac:dyDescent="0.2">
      <c r="A16" s="11">
        <v>46083</v>
      </c>
      <c r="B16" s="8">
        <v>3.6729120879120919E-2</v>
      </c>
      <c r="C16" s="9">
        <f t="shared" si="0"/>
        <v>94</v>
      </c>
      <c r="D16" s="16">
        <f t="shared" si="1"/>
        <v>0.91839136441022706</v>
      </c>
      <c r="E16" s="13">
        <v>100000000</v>
      </c>
      <c r="F16" s="26">
        <f t="shared" si="2"/>
        <v>945900.64729790867</v>
      </c>
      <c r="G16" s="27">
        <f t="shared" si="3"/>
        <v>4.0948050818817854E-2</v>
      </c>
      <c r="H16" s="17">
        <f>E15*G15*(C15+C16)/$G$2</f>
        <v>2086667.795150718</v>
      </c>
      <c r="I16" s="18"/>
      <c r="J16" s="19">
        <f t="shared" si="4"/>
        <v>868706.98606844328</v>
      </c>
      <c r="K16" s="20">
        <f t="shared" si="5"/>
        <v>1916377.683459348</v>
      </c>
    </row>
    <row r="17" spans="1:11" x14ac:dyDescent="0.2">
      <c r="A17" s="15">
        <v>46170</v>
      </c>
      <c r="B17" s="8">
        <v>3.6532967032967094E-2</v>
      </c>
      <c r="C17" s="9">
        <f t="shared" si="0"/>
        <v>87</v>
      </c>
      <c r="D17" s="16">
        <f t="shared" si="1"/>
        <v>0.91046318041605268</v>
      </c>
      <c r="E17" s="13">
        <v>100000000</v>
      </c>
      <c r="F17" s="26">
        <f t="shared" si="2"/>
        <v>870785.78955291433</v>
      </c>
      <c r="G17" s="27">
        <f t="shared" si="3"/>
        <v>4.0948050818817854E-2</v>
      </c>
      <c r="H17" s="17"/>
      <c r="I17" s="18"/>
      <c r="J17" s="19">
        <f>F17*D17</f>
        <v>792818.39941744995</v>
      </c>
      <c r="K17" s="20">
        <f>H17*D17</f>
        <v>0</v>
      </c>
    </row>
    <row r="18" spans="1:11" x14ac:dyDescent="0.2">
      <c r="A18" s="11">
        <v>46262</v>
      </c>
      <c r="B18" s="8">
        <v>3.650000000000006E-2</v>
      </c>
      <c r="C18" s="9">
        <f t="shared" si="0"/>
        <v>92</v>
      </c>
      <c r="D18" s="16">
        <f t="shared" si="1"/>
        <v>0.90216327825609655</v>
      </c>
      <c r="E18" s="13">
        <v>100000000</v>
      </c>
      <c r="F18" s="26">
        <f t="shared" si="2"/>
        <v>920000.00000000151</v>
      </c>
      <c r="G18" s="27">
        <f t="shared" si="3"/>
        <v>4.0948050818817854E-2</v>
      </c>
      <c r="H18" s="17">
        <f>E17*G17*(C17+C18)/$G$2</f>
        <v>2008137.2867310673</v>
      </c>
      <c r="I18" s="18"/>
      <c r="J18" s="19">
        <f t="shared" si="4"/>
        <v>829990.21599561023</v>
      </c>
      <c r="K18" s="20">
        <f t="shared" si="5"/>
        <v>1811667.7177856027</v>
      </c>
    </row>
    <row r="19" spans="1:11" x14ac:dyDescent="0.2">
      <c r="A19" s="15">
        <v>46356</v>
      </c>
      <c r="B19" s="8">
        <v>3.645879120879119E-2</v>
      </c>
      <c r="C19" s="9">
        <f t="shared" si="0"/>
        <v>94</v>
      </c>
      <c r="D19" s="16">
        <f t="shared" si="1"/>
        <v>0.89377131321633119</v>
      </c>
      <c r="E19" s="13">
        <v>100000000</v>
      </c>
      <c r="F19" s="26">
        <f t="shared" si="2"/>
        <v>938938.73250037583</v>
      </c>
      <c r="G19" s="27">
        <f t="shared" si="3"/>
        <v>4.0948050818817854E-2</v>
      </c>
      <c r="H19" s="17"/>
      <c r="I19" s="18"/>
      <c r="J19" s="19">
        <f t="shared" si="4"/>
        <v>839196.50397653843</v>
      </c>
      <c r="K19" s="20">
        <f t="shared" si="5"/>
        <v>0</v>
      </c>
    </row>
    <row r="20" spans="1:11" x14ac:dyDescent="0.2">
      <c r="A20" s="15">
        <v>46447</v>
      </c>
      <c r="B20" s="14">
        <v>3.6449999999999962E-2</v>
      </c>
      <c r="C20" s="9">
        <f>A20-A19</f>
        <v>91</v>
      </c>
      <c r="D20" s="16">
        <f t="shared" si="1"/>
        <v>0.88572228164889211</v>
      </c>
      <c r="E20" s="13">
        <v>100000000</v>
      </c>
      <c r="F20" s="26">
        <f t="shared" si="2"/>
        <v>908753.42465753329</v>
      </c>
      <c r="G20" s="27">
        <f>G19</f>
        <v>4.0948050818817854E-2</v>
      </c>
      <c r="H20" s="17">
        <f>E19*G19*(C19+C20)/$G$2</f>
        <v>2075449.1510907679</v>
      </c>
      <c r="I20" s="18"/>
      <c r="J20" s="19">
        <f>F20*D20</f>
        <v>804903.15674391494</v>
      </c>
      <c r="K20" s="20">
        <f>H20*D20</f>
        <v>1838271.5575503712</v>
      </c>
    </row>
    <row r="21" spans="1:11" x14ac:dyDescent="0.2">
      <c r="B21" s="2"/>
    </row>
    <row r="23" spans="1:11" x14ac:dyDescent="0.2">
      <c r="H23" s="5" t="s">
        <v>27</v>
      </c>
      <c r="I23" s="6">
        <f>J23-K23</f>
        <v>0</v>
      </c>
      <c r="J23" s="7">
        <f>SUM(J9:J20)</f>
        <v>11427771.8351108</v>
      </c>
      <c r="K23" s="4">
        <f>SUM(K9:K20)</f>
        <v>11427771.8351108</v>
      </c>
    </row>
    <row r="26" spans="1:11" x14ac:dyDescent="0.2">
      <c r="A26" s="2" t="s">
        <v>2</v>
      </c>
      <c r="B26" s="2">
        <v>100</v>
      </c>
      <c r="C26" s="2"/>
      <c r="D26" s="2"/>
      <c r="E26" s="2"/>
      <c r="F26" s="2"/>
      <c r="G26" s="2"/>
      <c r="H26" s="2"/>
      <c r="I26" s="2"/>
      <c r="J26" s="2"/>
    </row>
    <row r="27" spans="1:11" x14ac:dyDescent="0.2">
      <c r="A27" s="21" t="s">
        <v>4</v>
      </c>
      <c r="B27" s="2" t="s">
        <v>5</v>
      </c>
      <c r="C27" s="9"/>
      <c r="D27" s="9"/>
      <c r="E27" s="2"/>
      <c r="F27" s="2" t="s">
        <v>6</v>
      </c>
      <c r="G27" s="2">
        <v>365</v>
      </c>
      <c r="H27" s="10">
        <f>G33</f>
        <v>4.0848050818817802E-2</v>
      </c>
      <c r="I27" s="2" t="s">
        <v>7</v>
      </c>
      <c r="J27" s="2"/>
      <c r="K27" s="2"/>
    </row>
    <row r="28" spans="1:11" x14ac:dyDescent="0.2">
      <c r="A28" s="2"/>
      <c r="B28" s="2"/>
      <c r="C28" s="9"/>
      <c r="D28" s="9"/>
      <c r="E28" s="2"/>
      <c r="F28" s="2"/>
      <c r="G28" s="2">
        <v>360</v>
      </c>
      <c r="H28" s="9"/>
      <c r="I28" s="2" t="s">
        <v>8</v>
      </c>
      <c r="J28" s="2"/>
      <c r="K28" s="2"/>
    </row>
    <row r="29" spans="1:11" x14ac:dyDescent="0.2">
      <c r="A29" s="2"/>
      <c r="B29" s="2"/>
      <c r="C29" s="9"/>
      <c r="D29" s="9"/>
      <c r="E29" s="2"/>
      <c r="F29" s="2"/>
      <c r="G29" s="2"/>
      <c r="H29" s="9" t="s">
        <v>9</v>
      </c>
      <c r="I29" s="2"/>
      <c r="J29" s="2"/>
      <c r="K29" s="2"/>
    </row>
    <row r="30" spans="1:11" x14ac:dyDescent="0.2">
      <c r="A30" s="2"/>
      <c r="B30" s="2"/>
      <c r="C30" s="9"/>
      <c r="D30" s="9"/>
      <c r="E30" s="2"/>
      <c r="F30" s="2"/>
      <c r="G30" s="22" t="s">
        <v>10</v>
      </c>
      <c r="H30" s="9" t="s">
        <v>11</v>
      </c>
      <c r="I30" s="2">
        <v>360</v>
      </c>
      <c r="J30" s="2"/>
      <c r="K30" s="2"/>
    </row>
    <row r="31" spans="1:11" ht="17" thickBot="1" x14ac:dyDescent="0.25">
      <c r="A31" s="2"/>
      <c r="B31" s="22" t="s">
        <v>12</v>
      </c>
      <c r="C31" s="22" t="s">
        <v>13</v>
      </c>
      <c r="D31" s="22" t="s">
        <v>14</v>
      </c>
      <c r="E31" s="22" t="s">
        <v>15</v>
      </c>
      <c r="F31" s="22" t="s">
        <v>16</v>
      </c>
      <c r="G31" s="23" t="s">
        <v>17</v>
      </c>
      <c r="H31" s="22"/>
      <c r="I31" s="22" t="s">
        <v>18</v>
      </c>
      <c r="J31" s="22" t="s">
        <v>19</v>
      </c>
      <c r="K31" s="22" t="s">
        <v>20</v>
      </c>
    </row>
    <row r="32" spans="1:11" ht="18" thickTop="1" thickBot="1" x14ac:dyDescent="0.25">
      <c r="A32" s="23" t="s">
        <v>1</v>
      </c>
      <c r="B32" s="23" t="s">
        <v>21</v>
      </c>
      <c r="C32" s="23" t="s">
        <v>22</v>
      </c>
      <c r="D32" s="23" t="s">
        <v>23</v>
      </c>
      <c r="E32" s="23" t="s">
        <v>24</v>
      </c>
      <c r="F32" s="23" t="s">
        <v>25</v>
      </c>
      <c r="G32" s="22" t="s">
        <v>26</v>
      </c>
      <c r="H32" s="23"/>
      <c r="I32" s="23" t="s">
        <v>25</v>
      </c>
      <c r="J32" s="23" t="s">
        <v>25</v>
      </c>
      <c r="K32" s="23" t="s">
        <v>25</v>
      </c>
    </row>
    <row r="33" spans="1:11" ht="17" thickTop="1" x14ac:dyDescent="0.2">
      <c r="A33" s="11">
        <v>45350</v>
      </c>
      <c r="B33" s="24">
        <v>5.3100000000000001E-2</v>
      </c>
      <c r="C33" s="9"/>
      <c r="D33" s="12">
        <v>1</v>
      </c>
      <c r="E33" s="13">
        <v>100000000</v>
      </c>
      <c r="F33" s="2"/>
      <c r="G33" s="14">
        <v>4.0848050818817802E-2</v>
      </c>
      <c r="H33" s="25"/>
      <c r="I33" s="2"/>
      <c r="J33" s="2"/>
      <c r="K33" s="2"/>
    </row>
    <row r="34" spans="1:11" x14ac:dyDescent="0.2">
      <c r="A34" s="15">
        <v>45440</v>
      </c>
      <c r="B34" s="8">
        <v>5.1551648351648383E-2</v>
      </c>
      <c r="C34" s="9">
        <f>A34-A33</f>
        <v>90</v>
      </c>
      <c r="D34" s="16">
        <f>D33/(1+B34*C34/$G$2)</f>
        <v>0.98744818535474177</v>
      </c>
      <c r="E34" s="13">
        <v>100000000</v>
      </c>
      <c r="F34" s="26">
        <f>E33*B34*C34/$G$2</f>
        <v>1271136.5346981792</v>
      </c>
      <c r="G34" s="27">
        <f>G33</f>
        <v>4.0848050818817802E-2</v>
      </c>
      <c r="H34" s="17"/>
      <c r="I34" s="18"/>
      <c r="J34" s="19">
        <f>F34*D34</f>
        <v>1255181.4645258319</v>
      </c>
      <c r="K34" s="20">
        <f>H34*D34</f>
        <v>0</v>
      </c>
    </row>
    <row r="35" spans="1:11" x14ac:dyDescent="0.2">
      <c r="A35" s="11">
        <v>45532</v>
      </c>
      <c r="B35" s="8">
        <v>4.8742307692307751E-2</v>
      </c>
      <c r="C35" s="9">
        <f t="shared" ref="C35:C44" si="6">A35-A34</f>
        <v>92</v>
      </c>
      <c r="D35" s="16">
        <f t="shared" ref="D35:D45" si="7">D34/(1+B35*C35/$G$2)</f>
        <v>0.97546389699927483</v>
      </c>
      <c r="E35" s="13">
        <v>100000000</v>
      </c>
      <c r="F35" s="26">
        <f t="shared" ref="F35:F45" si="8">E34*B35*C35/$G$2</f>
        <v>1228573.2349841953</v>
      </c>
      <c r="G35" s="27">
        <f t="shared" ref="G35:G44" si="9">G34</f>
        <v>4.0848050818817802E-2</v>
      </c>
      <c r="H35" s="17">
        <f>E34*G34*(C34+C35)/$G$2</f>
        <v>2036806.917541052</v>
      </c>
      <c r="I35" s="18"/>
      <c r="J35" s="19">
        <f>F35*D35</f>
        <v>1198428.8355466889</v>
      </c>
      <c r="K35" s="20">
        <f>H35*D35</f>
        <v>1986831.6132196751</v>
      </c>
    </row>
    <row r="36" spans="1:11" x14ac:dyDescent="0.2">
      <c r="A36" s="15">
        <v>45624</v>
      </c>
      <c r="B36" s="8">
        <v>4.5553296703296713E-2</v>
      </c>
      <c r="C36" s="9">
        <f t="shared" si="6"/>
        <v>92</v>
      </c>
      <c r="D36" s="16">
        <f t="shared" si="7"/>
        <v>0.96439083202057485</v>
      </c>
      <c r="E36" s="13">
        <v>100000000</v>
      </c>
      <c r="F36" s="26">
        <f t="shared" si="8"/>
        <v>1148192.6840283007</v>
      </c>
      <c r="G36" s="27">
        <f t="shared" si="9"/>
        <v>4.0848050818817802E-2</v>
      </c>
      <c r="H36" s="17"/>
      <c r="I36" s="18"/>
      <c r="J36" s="19">
        <f t="shared" ref="J36:J41" si="10">F36*D36</f>
        <v>1107306.4978699898</v>
      </c>
      <c r="K36" s="20">
        <f t="shared" ref="K36:K41" si="11">H36*D36</f>
        <v>0</v>
      </c>
    </row>
    <row r="37" spans="1:11" x14ac:dyDescent="0.2">
      <c r="A37" s="11">
        <v>45716</v>
      </c>
      <c r="B37" s="8">
        <v>4.2634615384615368E-2</v>
      </c>
      <c r="C37" s="9">
        <f t="shared" si="6"/>
        <v>92</v>
      </c>
      <c r="D37" s="16">
        <f t="shared" si="7"/>
        <v>0.95413742393128498</v>
      </c>
      <c r="E37" s="13">
        <v>100000000</v>
      </c>
      <c r="F37" s="26">
        <f t="shared" si="8"/>
        <v>1074625.9220231818</v>
      </c>
      <c r="G37" s="27">
        <f t="shared" si="9"/>
        <v>4.0848050818817802E-2</v>
      </c>
      <c r="H37" s="17">
        <f>E36*G36*(C36+C37)/$G$2</f>
        <v>2059189.4111404044</v>
      </c>
      <c r="I37" s="18"/>
      <c r="J37" s="19">
        <f t="shared" si="10"/>
        <v>1025340.8089289806</v>
      </c>
      <c r="K37" s="20">
        <f t="shared" si="11"/>
        <v>1964749.6801320852</v>
      </c>
    </row>
    <row r="38" spans="1:11" x14ac:dyDescent="0.2">
      <c r="A38" s="15">
        <v>45805</v>
      </c>
      <c r="B38" s="8">
        <v>4.0280769230769183E-2</v>
      </c>
      <c r="C38" s="9">
        <f t="shared" si="6"/>
        <v>89</v>
      </c>
      <c r="D38" s="16">
        <f t="shared" si="7"/>
        <v>0.94485714458569081</v>
      </c>
      <c r="E38" s="13">
        <v>100000000</v>
      </c>
      <c r="F38" s="26">
        <f t="shared" si="8"/>
        <v>982188.61959957739</v>
      </c>
      <c r="G38" s="27">
        <f t="shared" si="9"/>
        <v>4.0848050818817802E-2</v>
      </c>
      <c r="H38" s="17"/>
      <c r="I38" s="18"/>
      <c r="J38" s="19">
        <f t="shared" si="10"/>
        <v>928027.934559418</v>
      </c>
      <c r="K38" s="20">
        <f t="shared" si="11"/>
        <v>0</v>
      </c>
    </row>
    <row r="39" spans="1:11" x14ac:dyDescent="0.2">
      <c r="A39" s="11">
        <v>45897</v>
      </c>
      <c r="B39" s="8">
        <v>3.8423626373626417E-2</v>
      </c>
      <c r="C39" s="9">
        <f t="shared" si="6"/>
        <v>92</v>
      </c>
      <c r="D39" s="16">
        <f t="shared" si="7"/>
        <v>0.93579411033975435</v>
      </c>
      <c r="E39" s="13">
        <v>100000000</v>
      </c>
      <c r="F39" s="26">
        <f t="shared" si="8"/>
        <v>968485.92503387132</v>
      </c>
      <c r="G39" s="27">
        <f t="shared" si="9"/>
        <v>4.0848050818817802E-2</v>
      </c>
      <c r="H39" s="17">
        <f>E38*G38*(C38+C39)/$G$2</f>
        <v>2025615.6707413758</v>
      </c>
      <c r="I39" s="18"/>
      <c r="J39" s="19">
        <f t="shared" si="10"/>
        <v>906303.42459364561</v>
      </c>
      <c r="K39" s="20">
        <f t="shared" si="11"/>
        <v>1895559.2144916905</v>
      </c>
    </row>
    <row r="40" spans="1:11" x14ac:dyDescent="0.2">
      <c r="A40" s="15">
        <v>45989</v>
      </c>
      <c r="B40" s="8">
        <v>3.7298351648351616E-2</v>
      </c>
      <c r="C40" s="9">
        <f t="shared" si="6"/>
        <v>92</v>
      </c>
      <c r="D40" s="16">
        <f t="shared" si="7"/>
        <v>0.92707843427091152</v>
      </c>
      <c r="E40" s="13">
        <v>100000000</v>
      </c>
      <c r="F40" s="26">
        <f t="shared" si="8"/>
        <v>940122.83606804069</v>
      </c>
      <c r="G40" s="27">
        <f t="shared" si="9"/>
        <v>4.0848050818817802E-2</v>
      </c>
      <c r="H40" s="17"/>
      <c r="I40" s="18"/>
      <c r="J40" s="19">
        <f t="shared" si="10"/>
        <v>871567.60688428802</v>
      </c>
      <c r="K40" s="20">
        <f t="shared" si="11"/>
        <v>0</v>
      </c>
    </row>
    <row r="41" spans="1:11" x14ac:dyDescent="0.2">
      <c r="A41" s="11">
        <v>46083</v>
      </c>
      <c r="B41" s="8">
        <v>3.6729120879120919E-2</v>
      </c>
      <c r="C41" s="9">
        <f t="shared" si="6"/>
        <v>94</v>
      </c>
      <c r="D41" s="16">
        <f t="shared" si="7"/>
        <v>0.91839136441022706</v>
      </c>
      <c r="E41" s="13">
        <v>100000000</v>
      </c>
      <c r="F41" s="26">
        <f t="shared" si="8"/>
        <v>945900.64729790867</v>
      </c>
      <c r="G41" s="27">
        <f t="shared" si="9"/>
        <v>4.0848050818817802E-2</v>
      </c>
      <c r="H41" s="17">
        <f>E40*G40*(C40+C41)/$G$2</f>
        <v>2081571.9047397564</v>
      </c>
      <c r="I41" s="18"/>
      <c r="J41" s="19">
        <f t="shared" si="10"/>
        <v>868706.98606844328</v>
      </c>
      <c r="K41" s="20">
        <f t="shared" si="11"/>
        <v>1911697.6617119401</v>
      </c>
    </row>
    <row r="42" spans="1:11" x14ac:dyDescent="0.2">
      <c r="A42" s="15">
        <v>46170</v>
      </c>
      <c r="B42" s="8">
        <v>3.6532967032967094E-2</v>
      </c>
      <c r="C42" s="9">
        <f t="shared" si="6"/>
        <v>87</v>
      </c>
      <c r="D42" s="16">
        <f t="shared" si="7"/>
        <v>0.91046318041605268</v>
      </c>
      <c r="E42" s="13">
        <v>100000000</v>
      </c>
      <c r="F42" s="26">
        <f t="shared" si="8"/>
        <v>870785.78955291433</v>
      </c>
      <c r="G42" s="27">
        <f t="shared" si="9"/>
        <v>4.0848050818817802E-2</v>
      </c>
      <c r="H42" s="17"/>
      <c r="I42" s="18"/>
      <c r="J42" s="19">
        <f>F42*D42</f>
        <v>792818.39941744995</v>
      </c>
      <c r="K42" s="20">
        <f>H42*D42</f>
        <v>0</v>
      </c>
    </row>
    <row r="43" spans="1:11" x14ac:dyDescent="0.2">
      <c r="A43" s="11">
        <v>46262</v>
      </c>
      <c r="B43" s="8">
        <v>3.650000000000006E-2</v>
      </c>
      <c r="C43" s="9">
        <f t="shared" si="6"/>
        <v>92</v>
      </c>
      <c r="D43" s="16">
        <f t="shared" si="7"/>
        <v>0.90216327825609655</v>
      </c>
      <c r="E43" s="13">
        <v>100000000</v>
      </c>
      <c r="F43" s="26">
        <f t="shared" si="8"/>
        <v>920000.00000000151</v>
      </c>
      <c r="G43" s="27">
        <f t="shared" si="9"/>
        <v>4.0848050818817802E-2</v>
      </c>
      <c r="H43" s="17">
        <f>E42*G42*(C42+C43)/$G$2</f>
        <v>2003233.1771420238</v>
      </c>
      <c r="I43" s="18"/>
      <c r="J43" s="19">
        <f t="shared" ref="J43:J44" si="12">F43*D43</f>
        <v>829990.21599561023</v>
      </c>
      <c r="K43" s="20">
        <f t="shared" ref="K43:K44" si="13">H43*D43</f>
        <v>1807243.410201824</v>
      </c>
    </row>
    <row r="44" spans="1:11" x14ac:dyDescent="0.2">
      <c r="A44" s="15">
        <v>46356</v>
      </c>
      <c r="B44" s="8">
        <v>3.645879120879119E-2</v>
      </c>
      <c r="C44" s="9">
        <f t="shared" si="6"/>
        <v>94</v>
      </c>
      <c r="D44" s="16">
        <f t="shared" si="7"/>
        <v>0.89377131321633119</v>
      </c>
      <c r="E44" s="13">
        <v>100000000</v>
      </c>
      <c r="F44" s="26">
        <f t="shared" si="8"/>
        <v>938938.73250037583</v>
      </c>
      <c r="G44" s="27">
        <f t="shared" si="9"/>
        <v>4.0848050818817802E-2</v>
      </c>
      <c r="H44" s="17"/>
      <c r="I44" s="18"/>
      <c r="J44" s="19">
        <f t="shared" si="12"/>
        <v>839196.50397653843</v>
      </c>
      <c r="K44" s="20">
        <f t="shared" si="13"/>
        <v>0</v>
      </c>
    </row>
    <row r="45" spans="1:11" x14ac:dyDescent="0.2">
      <c r="A45" s="15">
        <v>46447</v>
      </c>
      <c r="B45" s="14">
        <v>3.6449999999999962E-2</v>
      </c>
      <c r="C45" s="9">
        <f>A45-A44</f>
        <v>91</v>
      </c>
      <c r="D45" s="16">
        <f t="shared" si="7"/>
        <v>0.88572228164889211</v>
      </c>
      <c r="E45" s="13">
        <v>100000000</v>
      </c>
      <c r="F45" s="26">
        <f t="shared" si="8"/>
        <v>908753.42465753329</v>
      </c>
      <c r="G45" s="27">
        <f>G44</f>
        <v>4.0848050818817802E-2</v>
      </c>
      <c r="H45" s="17">
        <f>E44*G44*(C44+C45)/$G$2</f>
        <v>2070380.6579400804</v>
      </c>
      <c r="I45" s="18"/>
      <c r="J45" s="19">
        <f>F45*D45</f>
        <v>804903.15674391494</v>
      </c>
      <c r="K45" s="20">
        <f>H45*D45</f>
        <v>1833782.2802324225</v>
      </c>
    </row>
    <row r="46" spans="1:11" x14ac:dyDescent="0.2">
      <c r="B46" s="2"/>
    </row>
    <row r="48" spans="1:11" x14ac:dyDescent="0.2">
      <c r="H48" s="5" t="s">
        <v>27</v>
      </c>
      <c r="I48" s="6">
        <f>J48-K48</f>
        <v>27907.975121164694</v>
      </c>
      <c r="J48" s="7">
        <f>SUM(J34:J45)</f>
        <v>11427771.8351108</v>
      </c>
      <c r="K48" s="4">
        <f>SUM(K34:K45)</f>
        <v>11399863.859989636</v>
      </c>
    </row>
    <row r="51" spans="1:1" x14ac:dyDescent="0.2">
      <c r="A51" s="28" t="s">
        <v>34</v>
      </c>
    </row>
    <row r="52" spans="1:1" x14ac:dyDescent="0.2">
      <c r="A52" s="29" t="s">
        <v>36</v>
      </c>
    </row>
    <row r="53" spans="1:1" x14ac:dyDescent="0.2">
      <c r="A53" s="2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F422-5E0C-744B-A09B-6494E45F5213}">
  <dimension ref="A1:K53"/>
  <sheetViews>
    <sheetView workbookViewId="0">
      <selection activeCell="K11" sqref="K11"/>
    </sheetView>
  </sheetViews>
  <sheetFormatPr baseColWidth="10" defaultRowHeight="16" x14ac:dyDescent="0.2"/>
  <cols>
    <col min="1" max="1" width="28" customWidth="1"/>
    <col min="5" max="5" width="12.83203125" bestFit="1" customWidth="1"/>
    <col min="6" max="6" width="13.33203125" bestFit="1" customWidth="1"/>
    <col min="8" max="8" width="17" customWidth="1"/>
    <col min="10" max="10" width="16.83203125" customWidth="1"/>
    <col min="11" max="11" width="18.5" customWidth="1"/>
  </cols>
  <sheetData>
    <row r="1" spans="1:11" x14ac:dyDescent="0.2">
      <c r="A1" s="2" t="s">
        <v>2</v>
      </c>
      <c r="B1" s="2">
        <v>100</v>
      </c>
      <c r="C1" s="2"/>
      <c r="D1" s="2"/>
      <c r="E1" s="2"/>
      <c r="F1" s="2"/>
      <c r="G1" s="2"/>
      <c r="H1" s="2"/>
      <c r="I1" s="2"/>
      <c r="J1" s="2"/>
    </row>
    <row r="2" spans="1:11" x14ac:dyDescent="0.2">
      <c r="A2" s="21" t="s">
        <v>4</v>
      </c>
      <c r="B2" s="2" t="s">
        <v>5</v>
      </c>
      <c r="C2" s="9"/>
      <c r="D2" s="9"/>
      <c r="E2" s="2"/>
      <c r="F2" s="2" t="s">
        <v>6</v>
      </c>
      <c r="G2" s="2">
        <v>365</v>
      </c>
      <c r="H2" s="10">
        <f>G8</f>
        <v>4.0959210016305606E-2</v>
      </c>
      <c r="I2" s="2" t="s">
        <v>7</v>
      </c>
      <c r="J2" s="2"/>
      <c r="K2" s="2"/>
    </row>
    <row r="3" spans="1:11" x14ac:dyDescent="0.2">
      <c r="A3" s="2"/>
      <c r="B3" s="2"/>
      <c r="C3" s="9"/>
      <c r="D3" s="9"/>
      <c r="E3" s="2"/>
      <c r="F3" s="2"/>
      <c r="G3" s="2">
        <v>360</v>
      </c>
      <c r="H3" s="9"/>
      <c r="I3" s="2" t="s">
        <v>8</v>
      </c>
      <c r="J3" s="2"/>
      <c r="K3" s="2"/>
    </row>
    <row r="4" spans="1:11" x14ac:dyDescent="0.2">
      <c r="A4" s="2"/>
      <c r="B4" s="2"/>
      <c r="C4" s="9"/>
      <c r="D4" s="9"/>
      <c r="E4" s="2"/>
      <c r="F4" s="2"/>
      <c r="G4" s="2"/>
      <c r="H4" s="9" t="s">
        <v>9</v>
      </c>
      <c r="I4" s="2"/>
      <c r="J4" s="2"/>
      <c r="K4" s="2"/>
    </row>
    <row r="5" spans="1:11" x14ac:dyDescent="0.2">
      <c r="A5" s="2"/>
      <c r="B5" s="2"/>
      <c r="C5" s="9"/>
      <c r="D5" s="9"/>
      <c r="E5" s="2"/>
      <c r="F5" s="2"/>
      <c r="G5" s="22" t="s">
        <v>10</v>
      </c>
      <c r="H5" s="9" t="s">
        <v>11</v>
      </c>
      <c r="I5" s="2">
        <v>360</v>
      </c>
      <c r="J5" s="2"/>
      <c r="K5" s="2"/>
    </row>
    <row r="6" spans="1:11" ht="17" thickBot="1" x14ac:dyDescent="0.25">
      <c r="A6" s="2"/>
      <c r="B6" s="22" t="s">
        <v>12</v>
      </c>
      <c r="C6" s="22" t="s">
        <v>13</v>
      </c>
      <c r="D6" s="22" t="s">
        <v>14</v>
      </c>
      <c r="E6" s="22" t="s">
        <v>15</v>
      </c>
      <c r="F6" s="22" t="s">
        <v>16</v>
      </c>
      <c r="G6" s="23" t="s">
        <v>17</v>
      </c>
      <c r="H6" s="22"/>
      <c r="I6" s="22" t="s">
        <v>18</v>
      </c>
      <c r="J6" s="22" t="s">
        <v>19</v>
      </c>
      <c r="K6" s="22" t="s">
        <v>20</v>
      </c>
    </row>
    <row r="7" spans="1:11" ht="18" thickTop="1" thickBot="1" x14ac:dyDescent="0.25">
      <c r="A7" s="23" t="s">
        <v>1</v>
      </c>
      <c r="B7" s="23" t="s">
        <v>21</v>
      </c>
      <c r="C7" s="23" t="s">
        <v>22</v>
      </c>
      <c r="D7" s="23" t="s">
        <v>23</v>
      </c>
      <c r="E7" s="23" t="s">
        <v>24</v>
      </c>
      <c r="F7" s="23" t="s">
        <v>25</v>
      </c>
      <c r="G7" s="22" t="s">
        <v>26</v>
      </c>
      <c r="H7" s="23"/>
      <c r="I7" s="23" t="s">
        <v>25</v>
      </c>
      <c r="J7" s="23" t="s">
        <v>25</v>
      </c>
      <c r="K7" s="23" t="s">
        <v>25</v>
      </c>
    </row>
    <row r="8" spans="1:11" ht="17" thickTop="1" x14ac:dyDescent="0.2">
      <c r="A8" s="11">
        <v>45350</v>
      </c>
      <c r="B8" s="24">
        <v>5.3100000000000001E-2</v>
      </c>
      <c r="C8" s="9"/>
      <c r="D8" s="12">
        <v>1</v>
      </c>
      <c r="E8" s="13">
        <v>100000000</v>
      </c>
      <c r="F8" s="2"/>
      <c r="G8" s="14">
        <v>4.0959210016305606E-2</v>
      </c>
      <c r="H8" s="25"/>
      <c r="I8" s="2"/>
      <c r="J8" s="2"/>
      <c r="K8" s="2"/>
    </row>
    <row r="9" spans="1:11" x14ac:dyDescent="0.2">
      <c r="A9" s="15">
        <v>45440</v>
      </c>
      <c r="B9" s="8">
        <v>5.1551648351648403E-2</v>
      </c>
      <c r="C9" s="9">
        <f>90</f>
        <v>90</v>
      </c>
      <c r="D9" s="16">
        <f>D8/(1+B9*C9/$G$3)</f>
        <v>0.98727607276767104</v>
      </c>
      <c r="E9" s="13">
        <v>100000000</v>
      </c>
      <c r="F9" s="26">
        <f>E8*B9*C9/$G$3</f>
        <v>1288791.2087912101</v>
      </c>
      <c r="G9" s="27">
        <f>G8</f>
        <v>4.0959210016305606E-2</v>
      </c>
      <c r="H9" s="17"/>
      <c r="I9" s="18"/>
      <c r="J9" s="19">
        <f>F9*D9</f>
        <v>1272392.7232328854</v>
      </c>
      <c r="K9" s="20">
        <f>H9*D9</f>
        <v>0</v>
      </c>
    </row>
    <row r="10" spans="1:11" x14ac:dyDescent="0.2">
      <c r="A10" s="11">
        <v>45532</v>
      </c>
      <c r="B10" s="8">
        <v>4.8742307692307751E-2</v>
      </c>
      <c r="C10" s="9">
        <f>90</f>
        <v>90</v>
      </c>
      <c r="D10" s="16">
        <f>D9/(1+B10*C10/$G$3)</f>
        <v>0.97539037828307351</v>
      </c>
      <c r="E10" s="13">
        <v>100000000</v>
      </c>
      <c r="F10" s="26">
        <f>E9*B10*C10/$G$3</f>
        <v>1218557.6923076939</v>
      </c>
      <c r="G10" s="27">
        <f t="shared" ref="G10:G19" si="0">G9</f>
        <v>4.0959210016305606E-2</v>
      </c>
      <c r="H10" s="17">
        <f>E9*G9*(C9+C10)/$G$3</f>
        <v>2047960.5008152802</v>
      </c>
      <c r="I10" s="18"/>
      <c r="J10" s="19">
        <f>F10*D10</f>
        <v>1188569.4484597507</v>
      </c>
      <c r="K10" s="20">
        <f>H10*D10</f>
        <v>1997560.9675990089</v>
      </c>
    </row>
    <row r="11" spans="1:11" x14ac:dyDescent="0.2">
      <c r="A11" s="15">
        <v>45624</v>
      </c>
      <c r="B11" s="8">
        <v>4.5553296703296713E-2</v>
      </c>
      <c r="C11" s="9">
        <f>90</f>
        <v>90</v>
      </c>
      <c r="D11" s="16">
        <f t="shared" ref="D11:D20" si="1">D10/(1+B11*C11/$G$3)</f>
        <v>0.96440739423990762</v>
      </c>
      <c r="E11" s="13">
        <v>100000000</v>
      </c>
      <c r="F11" s="26">
        <f t="shared" ref="F11:F20" si="2">E10*B11*C11/$G$3</f>
        <v>1138832.4175824178</v>
      </c>
      <c r="G11" s="27">
        <f t="shared" si="0"/>
        <v>4.0959210016305606E-2</v>
      </c>
      <c r="H11" s="17"/>
      <c r="I11" s="18"/>
      <c r="J11" s="19">
        <f t="shared" ref="J11:J19" si="3">F11*D11</f>
        <v>1098298.4043165939</v>
      </c>
      <c r="K11" s="20">
        <f t="shared" ref="K11:K19" si="4">H11*D11</f>
        <v>0</v>
      </c>
    </row>
    <row r="12" spans="1:11" x14ac:dyDescent="0.2">
      <c r="A12" s="11">
        <v>45716</v>
      </c>
      <c r="B12" s="8">
        <v>4.2634615384615368E-2</v>
      </c>
      <c r="C12" s="9">
        <f>90</f>
        <v>90</v>
      </c>
      <c r="D12" s="16">
        <f t="shared" si="1"/>
        <v>0.9542365175123837</v>
      </c>
      <c r="E12" s="13">
        <v>100000000</v>
      </c>
      <c r="F12" s="26">
        <f t="shared" si="2"/>
        <v>1065865.3846153843</v>
      </c>
      <c r="G12" s="27">
        <f t="shared" si="0"/>
        <v>4.0959210016305606E-2</v>
      </c>
      <c r="H12" s="17">
        <f>E11*G11*(C11+C12)/$G$3</f>
        <v>2047960.5008152802</v>
      </c>
      <c r="I12" s="18"/>
      <c r="J12" s="19">
        <f t="shared" si="3"/>
        <v>1017087.6727523818</v>
      </c>
      <c r="K12" s="20">
        <f t="shared" si="4"/>
        <v>1954238.6963008903</v>
      </c>
    </row>
    <row r="13" spans="1:11" x14ac:dyDescent="0.2">
      <c r="A13" s="15">
        <v>45805</v>
      </c>
      <c r="B13" s="8">
        <v>4.0280769230769183E-2</v>
      </c>
      <c r="C13" s="9">
        <f>90</f>
        <v>90</v>
      </c>
      <c r="D13" s="16">
        <f t="shared" si="1"/>
        <v>0.94472297547188655</v>
      </c>
      <c r="E13" s="13">
        <v>100000000</v>
      </c>
      <c r="F13" s="26">
        <f t="shared" si="2"/>
        <v>1007019.2307692296</v>
      </c>
      <c r="G13" s="27">
        <f t="shared" si="0"/>
        <v>4.0959210016305606E-2</v>
      </c>
      <c r="H13" s="17"/>
      <c r="I13" s="18"/>
      <c r="J13" s="19">
        <f t="shared" si="3"/>
        <v>951354.20404971694</v>
      </c>
      <c r="K13" s="20">
        <f t="shared" si="4"/>
        <v>0</v>
      </c>
    </row>
    <row r="14" spans="1:11" x14ac:dyDescent="0.2">
      <c r="A14" s="11">
        <v>45897</v>
      </c>
      <c r="B14" s="8">
        <v>3.8423626373626417E-2</v>
      </c>
      <c r="C14" s="9">
        <f>90</f>
        <v>90</v>
      </c>
      <c r="D14" s="16">
        <f t="shared" si="1"/>
        <v>0.93573439824609694</v>
      </c>
      <c r="E14" s="13">
        <v>100000000</v>
      </c>
      <c r="F14" s="26">
        <f t="shared" si="2"/>
        <v>960590.65934066044</v>
      </c>
      <c r="G14" s="27">
        <f t="shared" si="0"/>
        <v>4.0959210016305606E-2</v>
      </c>
      <c r="H14" s="17">
        <f>E13*G13*(C13+C14)/$G$3</f>
        <v>2047960.5008152802</v>
      </c>
      <c r="I14" s="18"/>
      <c r="J14" s="19">
        <f t="shared" si="3"/>
        <v>898857.72257895442</v>
      </c>
      <c r="K14" s="20">
        <f t="shared" si="4"/>
        <v>1916347.0868621615</v>
      </c>
    </row>
    <row r="15" spans="1:11" x14ac:dyDescent="0.2">
      <c r="A15" s="15">
        <v>45989</v>
      </c>
      <c r="B15" s="8">
        <v>3.7298351648351616E-2</v>
      </c>
      <c r="C15" s="9">
        <f>90</f>
        <v>90</v>
      </c>
      <c r="D15" s="16">
        <f t="shared" si="1"/>
        <v>0.92708966912396196</v>
      </c>
      <c r="E15" s="13">
        <v>100000000</v>
      </c>
      <c r="F15" s="26">
        <f t="shared" si="2"/>
        <v>932458.79120879038</v>
      </c>
      <c r="G15" s="27">
        <f t="shared" si="0"/>
        <v>4.0959210016305606E-2</v>
      </c>
      <c r="H15" s="17"/>
      <c r="I15" s="18"/>
      <c r="J15" s="19">
        <f t="shared" si="3"/>
        <v>864472.91221348697</v>
      </c>
      <c r="K15" s="20">
        <f t="shared" si="4"/>
        <v>0</v>
      </c>
    </row>
    <row r="16" spans="1:11" x14ac:dyDescent="0.2">
      <c r="A16" s="11">
        <v>46083</v>
      </c>
      <c r="B16" s="8">
        <v>3.6729120879120919E-2</v>
      </c>
      <c r="C16" s="9">
        <f>90</f>
        <v>90</v>
      </c>
      <c r="D16" s="16">
        <f t="shared" si="1"/>
        <v>0.9186543276622533</v>
      </c>
      <c r="E16" s="13">
        <v>100000000</v>
      </c>
      <c r="F16" s="26">
        <f t="shared" si="2"/>
        <v>918228.021978023</v>
      </c>
      <c r="G16" s="27">
        <f t="shared" si="0"/>
        <v>4.0959210016305606E-2</v>
      </c>
      <c r="H16" s="17">
        <f>E15*G15*(C15+C16)/$G$3</f>
        <v>2047960.5008152802</v>
      </c>
      <c r="I16" s="18"/>
      <c r="J16" s="19">
        <f t="shared" si="3"/>
        <v>843534.14617086144</v>
      </c>
      <c r="K16" s="20">
        <f t="shared" si="4"/>
        <v>1881367.7769553128</v>
      </c>
    </row>
    <row r="17" spans="1:11" x14ac:dyDescent="0.2">
      <c r="A17" s="15">
        <v>46170</v>
      </c>
      <c r="B17" s="8">
        <v>3.6532967032967094E-2</v>
      </c>
      <c r="C17" s="9">
        <f>90</f>
        <v>90</v>
      </c>
      <c r="D17" s="16">
        <f t="shared" si="1"/>
        <v>0.91033997261021304</v>
      </c>
      <c r="E17" s="13">
        <v>100000000</v>
      </c>
      <c r="F17" s="26">
        <f t="shared" si="2"/>
        <v>913324.17582417722</v>
      </c>
      <c r="G17" s="27">
        <f t="shared" si="0"/>
        <v>4.0959210016305606E-2</v>
      </c>
      <c r="H17" s="17"/>
      <c r="I17" s="18"/>
      <c r="J17" s="19">
        <f>F17*D17</f>
        <v>831435.50520402694</v>
      </c>
      <c r="K17" s="20">
        <f>H17*D17</f>
        <v>0</v>
      </c>
    </row>
    <row r="18" spans="1:11" x14ac:dyDescent="0.2">
      <c r="A18" s="11">
        <v>46262</v>
      </c>
      <c r="B18" s="8">
        <v>3.650000000000006E-2</v>
      </c>
      <c r="C18" s="9">
        <f>90</f>
        <v>90</v>
      </c>
      <c r="D18" s="16">
        <f t="shared" si="1"/>
        <v>0.90210823496614689</v>
      </c>
      <c r="E18" s="13">
        <v>100000000</v>
      </c>
      <c r="F18" s="26">
        <f t="shared" si="2"/>
        <v>912500.00000000151</v>
      </c>
      <c r="G18" s="27">
        <f t="shared" si="0"/>
        <v>4.0959210016305606E-2</v>
      </c>
      <c r="H18" s="17">
        <f>E17*G17*(C17+C18)/$G$3</f>
        <v>2047960.5008152802</v>
      </c>
      <c r="I18" s="18"/>
      <c r="J18" s="19">
        <f t="shared" si="3"/>
        <v>823173.7644066104</v>
      </c>
      <c r="K18" s="20">
        <f t="shared" si="4"/>
        <v>1847482.0326708588</v>
      </c>
    </row>
    <row r="19" spans="1:11" x14ac:dyDescent="0.2">
      <c r="A19" s="15">
        <v>46356</v>
      </c>
      <c r="B19" s="8">
        <v>3.645879120879119E-2</v>
      </c>
      <c r="C19" s="9">
        <f>90</f>
        <v>90</v>
      </c>
      <c r="D19" s="16">
        <f t="shared" si="1"/>
        <v>0.89396005917949095</v>
      </c>
      <c r="E19" s="13">
        <v>100000000</v>
      </c>
      <c r="F19" s="26">
        <f t="shared" si="2"/>
        <v>911469.7802197797</v>
      </c>
      <c r="G19" s="27">
        <f t="shared" si="0"/>
        <v>4.0959210016305606E-2</v>
      </c>
      <c r="H19" s="17"/>
      <c r="I19" s="18"/>
      <c r="J19" s="19">
        <f t="shared" si="3"/>
        <v>814817.57866559189</v>
      </c>
      <c r="K19" s="20">
        <f t="shared" si="4"/>
        <v>0</v>
      </c>
    </row>
    <row r="20" spans="1:11" x14ac:dyDescent="0.2">
      <c r="A20" s="15">
        <v>46447</v>
      </c>
      <c r="B20" s="14">
        <v>3.6449999999999962E-2</v>
      </c>
      <c r="C20" s="9">
        <f>90</f>
        <v>90</v>
      </c>
      <c r="D20" s="16">
        <f t="shared" si="1"/>
        <v>0.88588741015445838</v>
      </c>
      <c r="E20" s="13">
        <v>100000000</v>
      </c>
      <c r="F20" s="26">
        <f t="shared" si="2"/>
        <v>911249.99999999895</v>
      </c>
      <c r="G20" s="27">
        <f>G19</f>
        <v>4.0959210016305606E-2</v>
      </c>
      <c r="H20" s="17">
        <f>E19*G19*(C19+C20)/$G$3</f>
        <v>2047960.5008152802</v>
      </c>
      <c r="I20" s="18"/>
      <c r="J20" s="19">
        <f>F20*D20</f>
        <v>807264.90250324924</v>
      </c>
      <c r="K20" s="20">
        <f>H20*D20</f>
        <v>1814262.4241658761</v>
      </c>
    </row>
    <row r="21" spans="1:11" x14ac:dyDescent="0.2">
      <c r="B21" s="2"/>
    </row>
    <row r="23" spans="1:11" x14ac:dyDescent="0.2">
      <c r="H23" s="5" t="s">
        <v>27</v>
      </c>
      <c r="I23" s="6">
        <f>J23-K23</f>
        <v>0</v>
      </c>
      <c r="J23" s="7">
        <f>SUM(J9:J20)</f>
        <v>11411258.984554108</v>
      </c>
      <c r="K23" s="4">
        <f>SUM(K9:K20)</f>
        <v>11411258.98455411</v>
      </c>
    </row>
    <row r="26" spans="1:11" x14ac:dyDescent="0.2">
      <c r="A26" s="2" t="s">
        <v>2</v>
      </c>
      <c r="B26" s="2">
        <v>100</v>
      </c>
      <c r="C26" s="2"/>
      <c r="D26" s="2"/>
      <c r="E26" s="2"/>
      <c r="F26" s="2"/>
      <c r="G26" s="2"/>
      <c r="H26" s="2"/>
      <c r="I26" s="2"/>
      <c r="J26" s="2"/>
    </row>
    <row r="27" spans="1:11" x14ac:dyDescent="0.2">
      <c r="A27" s="21" t="s">
        <v>4</v>
      </c>
      <c r="B27" s="2" t="s">
        <v>5</v>
      </c>
      <c r="C27" s="9"/>
      <c r="D27" s="9"/>
      <c r="E27" s="2"/>
      <c r="F27" s="2" t="s">
        <v>6</v>
      </c>
      <c r="G27" s="2">
        <v>365</v>
      </c>
      <c r="H27" s="10">
        <f>G33</f>
        <v>4.0859210016305603E-2</v>
      </c>
      <c r="I27" s="2" t="s">
        <v>7</v>
      </c>
      <c r="J27" s="2"/>
      <c r="K27" s="2"/>
    </row>
    <row r="28" spans="1:11" x14ac:dyDescent="0.2">
      <c r="A28" s="2"/>
      <c r="B28" s="2"/>
      <c r="C28" s="9"/>
      <c r="D28" s="9"/>
      <c r="E28" s="2"/>
      <c r="F28" s="2"/>
      <c r="G28" s="2">
        <v>360</v>
      </c>
      <c r="H28" s="9"/>
      <c r="I28" s="2" t="s">
        <v>8</v>
      </c>
      <c r="J28" s="2"/>
      <c r="K28" s="2"/>
    </row>
    <row r="29" spans="1:11" x14ac:dyDescent="0.2">
      <c r="A29" s="2"/>
      <c r="B29" s="2"/>
      <c r="C29" s="9"/>
      <c r="D29" s="9"/>
      <c r="E29" s="2"/>
      <c r="F29" s="2"/>
      <c r="G29" s="2"/>
      <c r="H29" s="9" t="s">
        <v>9</v>
      </c>
      <c r="I29" s="2"/>
      <c r="J29" s="2"/>
      <c r="K29" s="2"/>
    </row>
    <row r="30" spans="1:11" x14ac:dyDescent="0.2">
      <c r="A30" s="2"/>
      <c r="B30" s="2"/>
      <c r="C30" s="9"/>
      <c r="D30" s="9"/>
      <c r="E30" s="2"/>
      <c r="F30" s="2"/>
      <c r="G30" s="22" t="s">
        <v>10</v>
      </c>
      <c r="H30" s="9" t="s">
        <v>11</v>
      </c>
      <c r="I30" s="2">
        <v>360</v>
      </c>
      <c r="J30" s="2"/>
      <c r="K30" s="2"/>
    </row>
    <row r="31" spans="1:11" ht="17" thickBot="1" x14ac:dyDescent="0.25">
      <c r="A31" s="2"/>
      <c r="B31" s="22" t="s">
        <v>12</v>
      </c>
      <c r="C31" s="22" t="s">
        <v>13</v>
      </c>
      <c r="D31" s="22" t="s">
        <v>14</v>
      </c>
      <c r="E31" s="22" t="s">
        <v>15</v>
      </c>
      <c r="F31" s="22" t="s">
        <v>16</v>
      </c>
      <c r="G31" s="23" t="s">
        <v>17</v>
      </c>
      <c r="H31" s="22"/>
      <c r="I31" s="22" t="s">
        <v>18</v>
      </c>
      <c r="J31" s="22" t="s">
        <v>19</v>
      </c>
      <c r="K31" s="22" t="s">
        <v>20</v>
      </c>
    </row>
    <row r="32" spans="1:11" ht="18" thickTop="1" thickBot="1" x14ac:dyDescent="0.25">
      <c r="A32" s="23" t="s">
        <v>1</v>
      </c>
      <c r="B32" s="23" t="s">
        <v>21</v>
      </c>
      <c r="C32" s="23" t="s">
        <v>22</v>
      </c>
      <c r="D32" s="23" t="s">
        <v>23</v>
      </c>
      <c r="E32" s="23" t="s">
        <v>24</v>
      </c>
      <c r="F32" s="23" t="s">
        <v>25</v>
      </c>
      <c r="G32" s="22" t="s">
        <v>26</v>
      </c>
      <c r="H32" s="23"/>
      <c r="I32" s="23" t="s">
        <v>25</v>
      </c>
      <c r="J32" s="23" t="s">
        <v>25</v>
      </c>
      <c r="K32" s="23" t="s">
        <v>25</v>
      </c>
    </row>
    <row r="33" spans="1:11" ht="17" thickTop="1" x14ac:dyDescent="0.2">
      <c r="A33" s="11">
        <v>45350</v>
      </c>
      <c r="B33" s="24">
        <v>5.3100000000000001E-2</v>
      </c>
      <c r="C33" s="9"/>
      <c r="D33" s="12">
        <v>1</v>
      </c>
      <c r="E33" s="13">
        <v>100000000</v>
      </c>
      <c r="F33" s="2"/>
      <c r="G33" s="14">
        <v>4.0859210016305603E-2</v>
      </c>
      <c r="H33" s="25"/>
      <c r="I33" s="2"/>
      <c r="J33" s="2"/>
      <c r="K33" s="2"/>
    </row>
    <row r="34" spans="1:11" x14ac:dyDescent="0.2">
      <c r="A34" s="15">
        <v>45440</v>
      </c>
      <c r="B34" s="8">
        <v>5.1551648351648403E-2</v>
      </c>
      <c r="C34" s="9">
        <f>90</f>
        <v>90</v>
      </c>
      <c r="D34" s="16">
        <f>D33/(1+B34*C34/$G$3)</f>
        <v>0.98727607276767104</v>
      </c>
      <c r="E34" s="13">
        <v>100000000</v>
      </c>
      <c r="F34" s="26">
        <f>E33*B34*C34/$G$3</f>
        <v>1288791.2087912101</v>
      </c>
      <c r="G34" s="27">
        <f>G33</f>
        <v>4.0859210016305603E-2</v>
      </c>
      <c r="H34" s="17"/>
      <c r="I34" s="18"/>
      <c r="J34" s="19">
        <f>F34*D34</f>
        <v>1272392.7232328854</v>
      </c>
      <c r="K34" s="20">
        <f>H34*D34</f>
        <v>0</v>
      </c>
    </row>
    <row r="35" spans="1:11" x14ac:dyDescent="0.2">
      <c r="A35" s="11">
        <v>45532</v>
      </c>
      <c r="B35" s="8">
        <v>4.8742307692307751E-2</v>
      </c>
      <c r="C35" s="9">
        <f>90</f>
        <v>90</v>
      </c>
      <c r="D35" s="16">
        <f>D34/(1+B35*C35/$G$3)</f>
        <v>0.97539037828307351</v>
      </c>
      <c r="E35" s="13">
        <v>100000000</v>
      </c>
      <c r="F35" s="26">
        <f>E34*B35*C35/$G$3</f>
        <v>1218557.6923076939</v>
      </c>
      <c r="G35" s="27">
        <f t="shared" ref="G35:G44" si="5">G34</f>
        <v>4.0859210016305603E-2</v>
      </c>
      <c r="H35" s="17">
        <f>E34*G34*(C34+C35)/$G$3</f>
        <v>2042960.5008152802</v>
      </c>
      <c r="I35" s="18"/>
      <c r="J35" s="19">
        <f>F35*D35</f>
        <v>1188569.4484597507</v>
      </c>
      <c r="K35" s="20">
        <f>H35*D35</f>
        <v>1992684.0157075934</v>
      </c>
    </row>
    <row r="36" spans="1:11" x14ac:dyDescent="0.2">
      <c r="A36" s="15">
        <v>45624</v>
      </c>
      <c r="B36" s="8">
        <v>4.5553296703296713E-2</v>
      </c>
      <c r="C36" s="9">
        <f>90</f>
        <v>90</v>
      </c>
      <c r="D36" s="16">
        <f t="shared" ref="D36:D45" si="6">D35/(1+B36*C36/$G$3)</f>
        <v>0.96440739423990762</v>
      </c>
      <c r="E36" s="13">
        <v>100000000</v>
      </c>
      <c r="F36" s="26">
        <f t="shared" ref="F36:F45" si="7">E35*B36*C36/$G$3</f>
        <v>1138832.4175824178</v>
      </c>
      <c r="G36" s="27">
        <f t="shared" si="5"/>
        <v>4.0859210016305603E-2</v>
      </c>
      <c r="H36" s="17"/>
      <c r="I36" s="18"/>
      <c r="J36" s="19">
        <f t="shared" ref="J36:J41" si="8">F36*D36</f>
        <v>1098298.4043165939</v>
      </c>
      <c r="K36" s="20">
        <f t="shared" ref="K36:K41" si="9">H36*D36</f>
        <v>0</v>
      </c>
    </row>
    <row r="37" spans="1:11" x14ac:dyDescent="0.2">
      <c r="A37" s="11">
        <v>45716</v>
      </c>
      <c r="B37" s="8">
        <v>4.2634615384615368E-2</v>
      </c>
      <c r="C37" s="9">
        <f>90</f>
        <v>90</v>
      </c>
      <c r="D37" s="16">
        <f t="shared" si="6"/>
        <v>0.9542365175123837</v>
      </c>
      <c r="E37" s="13">
        <v>100000000</v>
      </c>
      <c r="F37" s="26">
        <f t="shared" si="7"/>
        <v>1065865.3846153843</v>
      </c>
      <c r="G37" s="27">
        <f t="shared" si="5"/>
        <v>4.0859210016305603E-2</v>
      </c>
      <c r="H37" s="17">
        <f>E36*G36*(C36+C37)/$G$3</f>
        <v>2042960.5008152802</v>
      </c>
      <c r="I37" s="18"/>
      <c r="J37" s="19">
        <f t="shared" si="8"/>
        <v>1017087.6727523818</v>
      </c>
      <c r="K37" s="20">
        <f t="shared" si="9"/>
        <v>1949467.5137133284</v>
      </c>
    </row>
    <row r="38" spans="1:11" x14ac:dyDescent="0.2">
      <c r="A38" s="15">
        <v>45805</v>
      </c>
      <c r="B38" s="8">
        <v>4.0280769230769183E-2</v>
      </c>
      <c r="C38" s="9">
        <f>90</f>
        <v>90</v>
      </c>
      <c r="D38" s="16">
        <f t="shared" si="6"/>
        <v>0.94472297547188655</v>
      </c>
      <c r="E38" s="13">
        <v>100000000</v>
      </c>
      <c r="F38" s="26">
        <f t="shared" si="7"/>
        <v>1007019.2307692296</v>
      </c>
      <c r="G38" s="27">
        <f t="shared" si="5"/>
        <v>4.0859210016305603E-2</v>
      </c>
      <c r="H38" s="17"/>
      <c r="I38" s="18"/>
      <c r="J38" s="19">
        <f t="shared" si="8"/>
        <v>951354.20404971694</v>
      </c>
      <c r="K38" s="20">
        <f t="shared" si="9"/>
        <v>0</v>
      </c>
    </row>
    <row r="39" spans="1:11" x14ac:dyDescent="0.2">
      <c r="A39" s="11">
        <v>45897</v>
      </c>
      <c r="B39" s="8">
        <v>3.8423626373626417E-2</v>
      </c>
      <c r="C39" s="9">
        <f>90</f>
        <v>90</v>
      </c>
      <c r="D39" s="16">
        <f t="shared" si="6"/>
        <v>0.93573439824609694</v>
      </c>
      <c r="E39" s="13">
        <v>100000000</v>
      </c>
      <c r="F39" s="26">
        <f t="shared" si="7"/>
        <v>960590.65934066044</v>
      </c>
      <c r="G39" s="27">
        <f t="shared" si="5"/>
        <v>4.0859210016305603E-2</v>
      </c>
      <c r="H39" s="17">
        <f>E38*G38*(C38+C39)/$G$3</f>
        <v>2042960.5008152802</v>
      </c>
      <c r="I39" s="18"/>
      <c r="J39" s="19">
        <f t="shared" si="8"/>
        <v>898857.72257895442</v>
      </c>
      <c r="K39" s="20">
        <f t="shared" si="9"/>
        <v>1911668.4148709311</v>
      </c>
    </row>
    <row r="40" spans="1:11" x14ac:dyDescent="0.2">
      <c r="A40" s="15">
        <v>45989</v>
      </c>
      <c r="B40" s="8">
        <v>3.7298351648351616E-2</v>
      </c>
      <c r="C40" s="9">
        <f>90</f>
        <v>90</v>
      </c>
      <c r="D40" s="16">
        <f t="shared" si="6"/>
        <v>0.92708966912396196</v>
      </c>
      <c r="E40" s="13">
        <v>100000000</v>
      </c>
      <c r="F40" s="26">
        <f t="shared" si="7"/>
        <v>932458.79120879038</v>
      </c>
      <c r="G40" s="27">
        <f t="shared" si="5"/>
        <v>4.0859210016305603E-2</v>
      </c>
      <c r="H40" s="17"/>
      <c r="I40" s="18"/>
      <c r="J40" s="19">
        <f t="shared" si="8"/>
        <v>864472.91221348697</v>
      </c>
      <c r="K40" s="20">
        <f t="shared" si="9"/>
        <v>0</v>
      </c>
    </row>
    <row r="41" spans="1:11" x14ac:dyDescent="0.2">
      <c r="A41" s="11">
        <v>46083</v>
      </c>
      <c r="B41" s="8">
        <v>3.6729120879120919E-2</v>
      </c>
      <c r="C41" s="9">
        <f>90</f>
        <v>90</v>
      </c>
      <c r="D41" s="16">
        <f t="shared" si="6"/>
        <v>0.9186543276622533</v>
      </c>
      <c r="E41" s="13">
        <v>100000000</v>
      </c>
      <c r="F41" s="26">
        <f t="shared" si="7"/>
        <v>918228.021978023</v>
      </c>
      <c r="G41" s="27">
        <f t="shared" si="5"/>
        <v>4.0859210016305603E-2</v>
      </c>
      <c r="H41" s="17">
        <f>E40*G40*(C40+C41)/$G$3</f>
        <v>2042960.5008152802</v>
      </c>
      <c r="I41" s="18"/>
      <c r="J41" s="19">
        <f t="shared" si="8"/>
        <v>843534.14617086144</v>
      </c>
      <c r="K41" s="20">
        <f t="shared" si="9"/>
        <v>1876774.5053170016</v>
      </c>
    </row>
    <row r="42" spans="1:11" x14ac:dyDescent="0.2">
      <c r="A42" s="15">
        <v>46170</v>
      </c>
      <c r="B42" s="8">
        <v>3.6532967032967094E-2</v>
      </c>
      <c r="C42" s="9">
        <f>90</f>
        <v>90</v>
      </c>
      <c r="D42" s="16">
        <f t="shared" si="6"/>
        <v>0.91033997261021304</v>
      </c>
      <c r="E42" s="13">
        <v>100000000</v>
      </c>
      <c r="F42" s="26">
        <f t="shared" si="7"/>
        <v>913324.17582417722</v>
      </c>
      <c r="G42" s="27">
        <f t="shared" si="5"/>
        <v>4.0859210016305603E-2</v>
      </c>
      <c r="H42" s="17"/>
      <c r="I42" s="18"/>
      <c r="J42" s="19">
        <f>F42*D42</f>
        <v>831435.50520402694</v>
      </c>
      <c r="K42" s="20">
        <f>H42*D42</f>
        <v>0</v>
      </c>
    </row>
    <row r="43" spans="1:11" x14ac:dyDescent="0.2">
      <c r="A43" s="11">
        <v>46262</v>
      </c>
      <c r="B43" s="8">
        <v>3.650000000000006E-2</v>
      </c>
      <c r="C43" s="9">
        <f>90</f>
        <v>90</v>
      </c>
      <c r="D43" s="16">
        <f t="shared" si="6"/>
        <v>0.90210823496614689</v>
      </c>
      <c r="E43" s="13">
        <v>100000000</v>
      </c>
      <c r="F43" s="26">
        <f t="shared" si="7"/>
        <v>912500.00000000151</v>
      </c>
      <c r="G43" s="27">
        <f t="shared" si="5"/>
        <v>4.0859210016305603E-2</v>
      </c>
      <c r="H43" s="17">
        <f>E42*G42*(C42+C43)/$G$3</f>
        <v>2042960.5008152802</v>
      </c>
      <c r="I43" s="18"/>
      <c r="J43" s="19">
        <f t="shared" ref="J43:J44" si="10">F43*D43</f>
        <v>823173.7644066104</v>
      </c>
      <c r="K43" s="20">
        <f t="shared" ref="K43:K44" si="11">H43*D43</f>
        <v>1842971.4914960279</v>
      </c>
    </row>
    <row r="44" spans="1:11" x14ac:dyDescent="0.2">
      <c r="A44" s="15">
        <v>46356</v>
      </c>
      <c r="B44" s="8">
        <v>3.645879120879119E-2</v>
      </c>
      <c r="C44" s="9">
        <f>90</f>
        <v>90</v>
      </c>
      <c r="D44" s="16">
        <f t="shared" si="6"/>
        <v>0.89396005917949095</v>
      </c>
      <c r="E44" s="13">
        <v>100000000</v>
      </c>
      <c r="F44" s="26">
        <f t="shared" si="7"/>
        <v>911469.7802197797</v>
      </c>
      <c r="G44" s="27">
        <f t="shared" si="5"/>
        <v>4.0859210016305603E-2</v>
      </c>
      <c r="H44" s="17"/>
      <c r="I44" s="18"/>
      <c r="J44" s="19">
        <f t="shared" si="10"/>
        <v>814817.57866559189</v>
      </c>
      <c r="K44" s="20">
        <f t="shared" si="11"/>
        <v>0</v>
      </c>
    </row>
    <row r="45" spans="1:11" x14ac:dyDescent="0.2">
      <c r="A45" s="15">
        <v>46447</v>
      </c>
      <c r="B45" s="14">
        <v>3.6449999999999962E-2</v>
      </c>
      <c r="C45" s="9">
        <f>90</f>
        <v>90</v>
      </c>
      <c r="D45" s="16">
        <f t="shared" si="6"/>
        <v>0.88588741015445838</v>
      </c>
      <c r="E45" s="13">
        <v>100000000</v>
      </c>
      <c r="F45" s="26">
        <f t="shared" si="7"/>
        <v>911249.99999999895</v>
      </c>
      <c r="G45" s="27">
        <f>G44</f>
        <v>4.0859210016305603E-2</v>
      </c>
      <c r="H45" s="17">
        <f>E44*G44*(C44+C45)/$G$3</f>
        <v>2042960.5008152802</v>
      </c>
      <c r="I45" s="18"/>
      <c r="J45" s="19">
        <f>F45*D45</f>
        <v>807264.90250324924</v>
      </c>
      <c r="K45" s="20">
        <f>H45*D45</f>
        <v>1809832.987115104</v>
      </c>
    </row>
    <row r="46" spans="1:11" x14ac:dyDescent="0.2">
      <c r="B46" s="2"/>
    </row>
    <row r="48" spans="1:11" x14ac:dyDescent="0.2">
      <c r="H48" s="5" t="s">
        <v>27</v>
      </c>
      <c r="I48" s="6">
        <f>J48-K48</f>
        <v>27860.056334123015</v>
      </c>
      <c r="J48" s="7">
        <f>SUM(J34:J45)</f>
        <v>11411258.984554108</v>
      </c>
      <c r="K48" s="4">
        <f>SUM(K34:K45)</f>
        <v>11383398.928219985</v>
      </c>
    </row>
    <row r="51" spans="1:1" x14ac:dyDescent="0.2">
      <c r="A51" s="28" t="s">
        <v>38</v>
      </c>
    </row>
    <row r="52" spans="1:1" x14ac:dyDescent="0.2">
      <c r="A52" s="29" t="s">
        <v>39</v>
      </c>
    </row>
    <row r="53" spans="1:1" x14ac:dyDescent="0.2">
      <c r="A53" s="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Q1(a)</vt:lpstr>
      <vt:lpstr>Q1(b)(i)</vt:lpstr>
      <vt:lpstr>Q1(b)(ii)</vt:lpstr>
      <vt:lpstr>Q1(b)(iii)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Sun</dc:creator>
  <cp:lastModifiedBy>Yuwen Sun</cp:lastModifiedBy>
  <dcterms:created xsi:type="dcterms:W3CDTF">2024-03-03T16:31:21Z</dcterms:created>
  <dcterms:modified xsi:type="dcterms:W3CDTF">2024-09-26T14:46:04Z</dcterms:modified>
</cp:coreProperties>
</file>