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ns\Documents\DA8\Projects\budget_lookups-Jerspen175\"/>
    </mc:Choice>
  </mc:AlternateContent>
  <xr:revisionPtr revIDLastSave="0" documentId="13_ncr:1_{A4AFC513-5121-4644-8BC2-583FFADF1FF8}" xr6:coauthVersionLast="47" xr6:coauthVersionMax="47" xr10:uidLastSave="{00000000-0000-0000-0000-000000000000}"/>
  <bookViews>
    <workbookView xWindow="10890" yWindow="135" windowWidth="19020" windowHeight="2073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5" i="1"/>
  <c r="B86" i="1"/>
  <c r="B85" i="1"/>
  <c r="C84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D66" i="1" a="1"/>
  <c r="D66" i="1" s="1"/>
  <c r="D67" i="1" a="1"/>
  <c r="D67" i="1" s="1"/>
  <c r="D68" i="1" a="1"/>
  <c r="D68" i="1" s="1"/>
  <c r="D69" i="1" a="1"/>
  <c r="D69" i="1"/>
  <c r="D70" i="1" a="1"/>
  <c r="D70" i="1" s="1"/>
  <c r="D65" i="1" a="1"/>
  <c r="D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65" i="1" a="1"/>
  <c r="C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65" i="1" a="1"/>
  <c r="B65" i="1" s="1"/>
  <c r="D57" i="1"/>
  <c r="D58" i="1"/>
  <c r="D59" i="1"/>
  <c r="D60" i="1"/>
  <c r="D61" i="1"/>
  <c r="D56" i="1"/>
  <c r="C57" i="1"/>
  <c r="C58" i="1"/>
  <c r="C59" i="1"/>
  <c r="C60" i="1"/>
  <c r="C61" i="1"/>
  <c r="C56" i="1"/>
  <c r="B74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E2" i="1" s="1"/>
  <c r="F10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F49" i="1" l="1"/>
  <c r="F41" i="1"/>
  <c r="F33" i="1"/>
  <c r="F25" i="1"/>
  <c r="F17" i="1"/>
  <c r="F9" i="1"/>
  <c r="F48" i="1"/>
  <c r="F40" i="1"/>
  <c r="F32" i="1"/>
  <c r="F24" i="1"/>
  <c r="F16" i="1"/>
  <c r="F8" i="1"/>
  <c r="F39" i="1"/>
  <c r="F31" i="1"/>
  <c r="F23" i="1"/>
  <c r="F15" i="1"/>
  <c r="F7" i="1"/>
  <c r="F52" i="1"/>
  <c r="F47" i="1"/>
  <c r="F38" i="1"/>
  <c r="F30" i="1"/>
  <c r="F22" i="1"/>
  <c r="F14" i="1"/>
  <c r="F6" i="1"/>
  <c r="F46" i="1"/>
  <c r="F2" i="1"/>
  <c r="F45" i="1"/>
  <c r="F37" i="1"/>
  <c r="F29" i="1"/>
  <c r="F21" i="1"/>
  <c r="F13" i="1"/>
  <c r="F5" i="1"/>
  <c r="F44" i="1"/>
  <c r="F28" i="1"/>
  <c r="F20" i="1"/>
  <c r="F12" i="1"/>
  <c r="F4" i="1"/>
  <c r="F43" i="1"/>
  <c r="F27" i="1"/>
  <c r="F19" i="1"/>
  <c r="F11" i="1"/>
  <c r="F3" i="1"/>
  <c r="F36" i="1"/>
  <c r="F51" i="1"/>
  <c r="F35" i="1"/>
  <c r="F50" i="1"/>
  <c r="F42" i="1"/>
  <c r="F34" i="1"/>
  <c r="F26" i="1"/>
  <c r="F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<sst xmlns="http://schemas.openxmlformats.org/spreadsheetml/2006/main" count="150" uniqueCount="90">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</sst>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3329000</c:v>
                </c:pt>
                <c:pt idx="1">
                  <c:v>3390900</c:v>
                </c:pt>
                <c:pt idx="2">
                  <c:v>3345200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F-4252-850E-E3F9FD6347F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2946071.21</c:v>
                </c:pt>
                <c:pt idx="1">
                  <c:v>3051483.41</c:v>
                </c:pt>
                <c:pt idx="2">
                  <c:v>2946440.08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F-4252-850E-E3F9FD634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369392"/>
        <c:axId val="582354000"/>
      </c:barChart>
      <c:catAx>
        <c:axId val="58236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54000"/>
        <c:crosses val="autoZero"/>
        <c:auto val="1"/>
        <c:lblAlgn val="ctr"/>
        <c:lblOffset val="100"/>
        <c:noMultiLvlLbl val="0"/>
      </c:catAx>
      <c:valAx>
        <c:axId val="58235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72</xdr:row>
      <xdr:rowOff>128587</xdr:rowOff>
    </xdr:from>
    <xdr:to>
      <xdr:col>8</xdr:col>
      <xdr:colOff>381000</xdr:colOff>
      <xdr:row>87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CB2C8-C745-F9A3-30F6-497C8C61A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4" workbookViewId="0">
      <selection activeCell="C87" sqref="C87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IFERROR(B2-C2, 0)</f>
        <v>15396420.870000005</v>
      </c>
      <c r="E2" s="5">
        <f>IFERROR(D2/B2, 0)</f>
        <v>4.3170750765267295E-2</v>
      </c>
      <c r="F2">
        <f>_xlfn.RANK.EQ(E2, $E$2:$E$52, 0)</f>
        <v>14</v>
      </c>
      <c r="G2">
        <v>382685200</v>
      </c>
      <c r="H2">
        <v>346340810.81999999</v>
      </c>
      <c r="I2">
        <f>IFERROR(G2-H2, 0)</f>
        <v>36344389.180000007</v>
      </c>
      <c r="J2" s="5">
        <f>IFERROR(I2/G2, 0)</f>
        <v>9.4972027086493035E-2</v>
      </c>
      <c r="K2">
        <f>_xlfn.RANK.EQ(J2, $J$2:$J$52, 0)</f>
        <v>10</v>
      </c>
      <c r="L2">
        <v>376548600</v>
      </c>
      <c r="M2">
        <v>355279492.22999901</v>
      </c>
      <c r="N2">
        <f>IFERROR(L2-M2, 0)</f>
        <v>21269107.770000994</v>
      </c>
      <c r="O2" s="5">
        <f>IFERROR(N2/L2, 0)</f>
        <v>5.6484362894991494E-2</v>
      </c>
      <c r="P2">
        <f>_xlfn.RANK.EQ(O2, $O$2:$O$52, 0)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IFERROR(B3-C3, 0)</f>
        <v>7585.4099999999744</v>
      </c>
      <c r="E3" s="5">
        <f t="shared" ref="E3:E52" si="1">IFERROR(D3/B3, 0)</f>
        <v>2.3069981751824741E-2</v>
      </c>
      <c r="F3">
        <f t="shared" ref="F3:F52" si="2">_xlfn.RANK.EQ(E3, $E$2:$E$52, 0)</f>
        <v>22</v>
      </c>
      <c r="G3">
        <v>334800</v>
      </c>
      <c r="H3">
        <v>312433.70999999897</v>
      </c>
      <c r="I3">
        <f t="shared" ref="I3:I52" si="3">IFERROR(G3-H3, 0)</f>
        <v>22366.290000001027</v>
      </c>
      <c r="J3" s="5">
        <f t="shared" ref="J3:J52" si="4">IFERROR(I3/G3, 0)</f>
        <v>6.6804928315415249E-2</v>
      </c>
      <c r="K3">
        <f t="shared" ref="K3:K52" si="5">_xlfn.RANK.EQ(J3, $J$2:$J$52, 0)</f>
        <v>14</v>
      </c>
      <c r="L3">
        <v>322700</v>
      </c>
      <c r="M3">
        <v>322263.03999999998</v>
      </c>
      <c r="N3">
        <f t="shared" ref="N3:N52" si="6">IFERROR(L3-M3, 0)</f>
        <v>436.96000000002095</v>
      </c>
      <c r="O3" s="5">
        <f t="shared" ref="O3:O52" si="7">IFERROR(N3/L3, 0)</f>
        <v>1.3540749922529313E-3</v>
      </c>
      <c r="P3">
        <f t="shared" ref="P3:P52" si="8">_xlfn.RANK.EQ(O3, $O$2:$O$52, 0)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VLOOKUP(A56,A2:F52,4, FALSE  )</f>
        <v>36209.630000000005</v>
      </c>
      <c r="C56">
        <f>VLOOKUP(A56,A2:K52,9, FALSE  )</f>
        <v>27292.159999999974</v>
      </c>
      <c r="D56">
        <f>VLOOKUP(A56,A2:P52,14, FALSE  )</f>
        <v>9181.0800000000163</v>
      </c>
    </row>
    <row r="57" spans="1:16" x14ac:dyDescent="0.25">
      <c r="A57" t="s">
        <v>25</v>
      </c>
      <c r="B57">
        <f t="shared" ref="B57:B61" si="9">VLOOKUP(A57,A3:F53,4, FALSE  )</f>
        <v>0</v>
      </c>
      <c r="C57">
        <f t="shared" ref="C57:C61" si="10">VLOOKUP(A57,A3:K53,9, FALSE  )</f>
        <v>0</v>
      </c>
      <c r="D57">
        <f t="shared" ref="D57:D61" si="11">VLOOKUP(A57,A3:P53,14, FALSE  )</f>
        <v>311228.08999999997</v>
      </c>
    </row>
    <row r="58" spans="1:16" x14ac:dyDescent="0.25">
      <c r="A58" t="s">
        <v>32</v>
      </c>
      <c r="B58">
        <f t="shared" si="9"/>
        <v>149396.10000000987</v>
      </c>
      <c r="C58">
        <f t="shared" si="10"/>
        <v>189254.06000000006</v>
      </c>
      <c r="D58">
        <f t="shared" si="11"/>
        <v>374962.91000000015</v>
      </c>
    </row>
    <row r="59" spans="1:16" x14ac:dyDescent="0.25">
      <c r="A59" t="s">
        <v>38</v>
      </c>
      <c r="B59">
        <f t="shared" si="9"/>
        <v>12230.810000000056</v>
      </c>
      <c r="C59">
        <f t="shared" si="10"/>
        <v>45485.580000000075</v>
      </c>
      <c r="D59">
        <f t="shared" si="11"/>
        <v>72.879999999888241</v>
      </c>
    </row>
    <row r="60" spans="1:16" x14ac:dyDescent="0.25">
      <c r="A60" t="s">
        <v>39</v>
      </c>
      <c r="B60">
        <f t="shared" si="9"/>
        <v>4950.4699999999721</v>
      </c>
      <c r="C60">
        <f t="shared" si="10"/>
        <v>8005.7900000010268</v>
      </c>
      <c r="D60">
        <f t="shared" si="11"/>
        <v>1724.9000000000233</v>
      </c>
    </row>
    <row r="61" spans="1:16" x14ac:dyDescent="0.25">
      <c r="A61" t="s">
        <v>55</v>
      </c>
      <c r="B61">
        <f t="shared" si="9"/>
        <v>184239.79000001028</v>
      </c>
      <c r="C61">
        <f t="shared" si="10"/>
        <v>133456.33000001032</v>
      </c>
      <c r="D61">
        <f t="shared" si="11"/>
        <v>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_xlfn.XLOOKUP(A56, A:A, D:D, NA)</f>
        <v>36209.630000000005</v>
      </c>
      <c r="C65" cm="1">
        <f t="array" ref="C65">_xlfn.XLOOKUP(A56, A:A, I:I, NA)</f>
        <v>27292.159999999974</v>
      </c>
      <c r="D65" cm="1">
        <f t="array" ref="D65">_xlfn.XLOOKUP(A56, A:A, N:N, NA)</f>
        <v>9181.0800000000163</v>
      </c>
    </row>
    <row r="66" spans="1:4" x14ac:dyDescent="0.25">
      <c r="A66" t="s">
        <v>25</v>
      </c>
      <c r="B66" cm="1">
        <f t="array" ref="B66">_xlfn.XLOOKUP(A57, A:A, D:D, NA)</f>
        <v>0</v>
      </c>
      <c r="C66" cm="1">
        <f t="array" ref="C66">_xlfn.XLOOKUP(A57, A:A, I:I, NA)</f>
        <v>0</v>
      </c>
      <c r="D66" cm="1">
        <f t="array" ref="D66">_xlfn.XLOOKUP(A57, A:A, N:N, NA)</f>
        <v>311228.08999999997</v>
      </c>
    </row>
    <row r="67" spans="1:4" x14ac:dyDescent="0.25">
      <c r="A67" t="s">
        <v>32</v>
      </c>
      <c r="B67" cm="1">
        <f t="array" ref="B67">_xlfn.XLOOKUP(A58, A:A, D:D, NA)</f>
        <v>149396.10000000987</v>
      </c>
      <c r="C67" cm="1">
        <f t="array" ref="C67">_xlfn.XLOOKUP(A58, A:A, I:I, NA)</f>
        <v>189254.06000000006</v>
      </c>
      <c r="D67" cm="1">
        <f t="array" ref="D67">_xlfn.XLOOKUP(A58, A:A, N:N, NA)</f>
        <v>374962.91000000015</v>
      </c>
    </row>
    <row r="68" spans="1:4" x14ac:dyDescent="0.25">
      <c r="A68" t="s">
        <v>38</v>
      </c>
      <c r="B68" cm="1">
        <f t="array" ref="B68">_xlfn.XLOOKUP(A59, A:A, D:D, NA)</f>
        <v>12230.810000000056</v>
      </c>
      <c r="C68" cm="1">
        <f t="array" ref="C68">_xlfn.XLOOKUP(A59, A:A, I:I, NA)</f>
        <v>45485.580000000075</v>
      </c>
      <c r="D68" cm="1">
        <f t="array" ref="D68">_xlfn.XLOOKUP(A59, A:A, N:N, NA)</f>
        <v>72.879999999888241</v>
      </c>
    </row>
    <row r="69" spans="1:4" x14ac:dyDescent="0.25">
      <c r="A69" t="s">
        <v>39</v>
      </c>
      <c r="B69" cm="1">
        <f t="array" ref="B69">_xlfn.XLOOKUP(A60, A:A, D:D, NA)</f>
        <v>4950.4699999999721</v>
      </c>
      <c r="C69" cm="1">
        <f t="array" ref="C69">_xlfn.XLOOKUP(A60, A:A, I:I, NA)</f>
        <v>8005.7900000010268</v>
      </c>
      <c r="D69" cm="1">
        <f t="array" ref="D69">_xlfn.XLOOKUP(A60, A:A, N:N, NA)</f>
        <v>1724.9000000000233</v>
      </c>
    </row>
    <row r="70" spans="1:4" x14ac:dyDescent="0.25">
      <c r="A70" t="s">
        <v>55</v>
      </c>
      <c r="B70" cm="1">
        <f t="array" ref="B70">_xlfn.XLOOKUP(A61, A:A, D:D, NA)</f>
        <v>184239.79000001028</v>
      </c>
      <c r="C70" cm="1">
        <f t="array" ref="C70">_xlfn.XLOOKUP(A61, A:A, I:I, NA)</f>
        <v>133456.33000001032</v>
      </c>
      <c r="D70" cm="1">
        <f t="array" ref="D70">_xlfn.XLOOKUP(A61, A:A, N:N, NA)</f>
        <v>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INDEX(D:D, MATCH(A56, A:A, 0))</f>
        <v>36209.630000000005</v>
      </c>
      <c r="C74">
        <f>INDEX(I:I, MATCH(A56, A:A, 0))</f>
        <v>27292.159999999974</v>
      </c>
      <c r="D74">
        <f>INDEX(N:N, MATCH(A56, A:A, 0))</f>
        <v>9181.0800000000163</v>
      </c>
    </row>
    <row r="75" spans="1:4" x14ac:dyDescent="0.25">
      <c r="A75" t="s">
        <v>25</v>
      </c>
      <c r="B75">
        <f t="shared" ref="B75:B79" si="12">INDEX(D:D, MATCH(A57, A:A, 0))</f>
        <v>0</v>
      </c>
      <c r="C75">
        <f t="shared" ref="C75:C79" si="13">INDEX(I:I, MATCH(A57, A:A, 0))</f>
        <v>0</v>
      </c>
      <c r="D75">
        <f t="shared" ref="D75:D79" si="14">INDEX(N:N, MATCH(A57, A:A, 0))</f>
        <v>311228.08999999997</v>
      </c>
    </row>
    <row r="76" spans="1:4" x14ac:dyDescent="0.25">
      <c r="A76" t="s">
        <v>32</v>
      </c>
      <c r="B76">
        <f t="shared" si="12"/>
        <v>149396.10000000987</v>
      </c>
      <c r="C76">
        <f t="shared" si="13"/>
        <v>189254.06000000006</v>
      </c>
      <c r="D76">
        <f t="shared" si="14"/>
        <v>374962.91000000015</v>
      </c>
    </row>
    <row r="77" spans="1:4" x14ac:dyDescent="0.25">
      <c r="A77" t="s">
        <v>38</v>
      </c>
      <c r="B77">
        <f t="shared" si="12"/>
        <v>12230.810000000056</v>
      </c>
      <c r="C77">
        <f t="shared" si="13"/>
        <v>45485.580000000075</v>
      </c>
      <c r="D77">
        <f t="shared" si="14"/>
        <v>72.879999999888241</v>
      </c>
    </row>
    <row r="78" spans="1:4" x14ac:dyDescent="0.25">
      <c r="A78" t="s">
        <v>39</v>
      </c>
      <c r="B78">
        <f t="shared" si="12"/>
        <v>4950.4699999999721</v>
      </c>
      <c r="C78">
        <f t="shared" si="13"/>
        <v>8005.7900000010268</v>
      </c>
      <c r="D78">
        <f t="shared" si="14"/>
        <v>1724.9000000000233</v>
      </c>
    </row>
    <row r="79" spans="1:4" x14ac:dyDescent="0.25">
      <c r="A79" t="s">
        <v>55</v>
      </c>
      <c r="B79">
        <f t="shared" si="12"/>
        <v>184239.79000001028</v>
      </c>
      <c r="C79">
        <f t="shared" si="13"/>
        <v>133456.33000001032</v>
      </c>
      <c r="D79">
        <f t="shared" si="14"/>
        <v>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INDEX($A$2:$F$52, MATCH($B$87, $A$2:$A$52,0), 2)</f>
        <v>3329000</v>
      </c>
      <c r="C84" s="6">
        <f>INDEX($A$2:$F$52, MATCH($B$87, $A$2:$A$52,0), 3)</f>
        <v>2946071.21</v>
      </c>
    </row>
    <row r="85" spans="1:7" x14ac:dyDescent="0.25">
      <c r="A85" t="s">
        <v>74</v>
      </c>
      <c r="B85" s="6">
        <f>INDEX($A$2:$K$52, MATCH($B$87, $A$2:$A$52,0), 7)</f>
        <v>3390900</v>
      </c>
      <c r="C85" s="6">
        <f>INDEX($A$2:$P$52, MATCH($B$87, $A$2:$A$52,0), 8)</f>
        <v>3051483.41</v>
      </c>
    </row>
    <row r="86" spans="1:7" x14ac:dyDescent="0.25">
      <c r="A86" t="s">
        <v>75</v>
      </c>
      <c r="B86" s="6">
        <f>INDEX($A$2:$P$52, MATCH($B$87, $A$2:$A$52,0),12 )</f>
        <v>3345200</v>
      </c>
      <c r="C86" s="6">
        <f>INDEX($A$2:$P$52, MATCH($B$87, $A$2:$A$52,0), 13)</f>
        <v>2946440.08</v>
      </c>
    </row>
    <row r="87" spans="1:7" x14ac:dyDescent="0.25">
      <c r="B87" t="s">
        <v>21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JERD SPEN</cp:lastModifiedBy>
  <cp:revision/>
  <dcterms:created xsi:type="dcterms:W3CDTF">2020-02-26T17:00:38Z</dcterms:created>
  <dcterms:modified xsi:type="dcterms:W3CDTF">2023-01-25T03:32:46Z</dcterms:modified>
  <cp:category/>
  <cp:contentStatus/>
</cp:coreProperties>
</file>