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JERSSON\V SEMESTRE\Estadística\"/>
    </mc:Choice>
  </mc:AlternateContent>
  <xr:revisionPtr revIDLastSave="0" documentId="13_ncr:1_{599A97B7-FAD7-4ADB-94EC-2DFECED62DB7}" xr6:coauthVersionLast="47" xr6:coauthVersionMax="47" xr10:uidLastSave="{00000000-0000-0000-0000-000000000000}"/>
  <bookViews>
    <workbookView xWindow="-120" yWindow="-120" windowWidth="20730" windowHeight="11040" xr2:uid="{1D8C22CE-E463-43A3-8F3A-54AC1140DB1A}"/>
  </bookViews>
  <sheets>
    <sheet name="Ejercicio 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5" i="1" l="1"/>
  <c r="M24" i="1"/>
  <c r="N24" i="1" s="1"/>
  <c r="AN13" i="1"/>
  <c r="AI17" i="1" s="1"/>
  <c r="K24" i="1"/>
  <c r="K25" i="1"/>
  <c r="K26" i="1"/>
  <c r="M26" i="1" s="1"/>
  <c r="K27" i="1"/>
  <c r="M27" i="1" s="1"/>
  <c r="N27" i="1" s="1"/>
  <c r="K28" i="1"/>
  <c r="M28" i="1" s="1"/>
  <c r="K23" i="1"/>
  <c r="M23" i="1" s="1"/>
  <c r="X18" i="1"/>
  <c r="X17" i="1"/>
  <c r="X16" i="1"/>
  <c r="U18" i="1"/>
  <c r="U17" i="1"/>
  <c r="U16" i="1"/>
  <c r="G28" i="1" a="1"/>
  <c r="G28" i="1" s="1"/>
  <c r="I28" i="1" s="1"/>
  <c r="G27" i="1" a="1"/>
  <c r="G27" i="1" s="1"/>
  <c r="I27" i="1" s="1"/>
  <c r="G26" i="1" a="1"/>
  <c r="G26" i="1" s="1"/>
  <c r="I26" i="1" s="1"/>
  <c r="G25" i="1" a="1"/>
  <c r="G25" i="1" s="1"/>
  <c r="G24" i="1" a="1"/>
  <c r="G24" i="1" s="1"/>
  <c r="I24" i="1" s="1"/>
  <c r="G23" i="1" a="1"/>
  <c r="G23" i="1" s="1"/>
  <c r="H23" i="1" s="1"/>
  <c r="K15" i="1"/>
  <c r="F15" i="1"/>
  <c r="F14" i="1"/>
  <c r="N26" i="1" l="1"/>
  <c r="N30" i="1" s="1"/>
  <c r="X26" i="1" s="1"/>
  <c r="AD24" i="1" s="1"/>
  <c r="N23" i="1"/>
  <c r="N25" i="1"/>
  <c r="E18" i="1"/>
  <c r="Q17" i="1" s="1"/>
  <c r="N28" i="1"/>
  <c r="R26" i="1"/>
  <c r="L25" i="1"/>
  <c r="L24" i="1"/>
  <c r="L26" i="1"/>
  <c r="L23" i="1"/>
  <c r="L28" i="1"/>
  <c r="L27" i="1"/>
  <c r="H24" i="1"/>
  <c r="H25" i="1" s="1"/>
  <c r="H26" i="1" s="1"/>
  <c r="H27" i="1" s="1"/>
  <c r="H28" i="1" s="1"/>
  <c r="I25" i="1"/>
  <c r="I23" i="1"/>
  <c r="J23" i="1" s="1"/>
  <c r="J24" i="1" s="1"/>
  <c r="L30" i="1" l="1"/>
  <c r="AC16" i="1" s="1"/>
  <c r="J25" i="1"/>
  <c r="J26" i="1" s="1"/>
  <c r="J27" i="1" s="1"/>
  <c r="J2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<sst xmlns="http://schemas.openxmlformats.org/spreadsheetml/2006/main" count="72" uniqueCount="48">
  <si>
    <t>obtuvo de 50 adultos el mismo tipo de datos. Estos fueron:</t>
  </si>
  <si>
    <t>Elaborar una tabla de frecuencias para datos agrupados. Realizar el informe pertinente sobre el análisis los datos encontrados, de los valores de la media, mediana, moda y desviación.</t>
  </si>
  <si>
    <t>Como parte del mismo estudio realizado en el ejercicio del grupo 4 (anterior) la experimentadora</t>
  </si>
  <si>
    <t>Dmayor - Dmenor</t>
  </si>
  <si>
    <t>Dato mayor</t>
  </si>
  <si>
    <t>Dato menor</t>
  </si>
  <si>
    <t>Rango =</t>
  </si>
  <si>
    <t>Número de intervalo.</t>
  </si>
  <si>
    <t>Rango.</t>
  </si>
  <si>
    <t>k =</t>
  </si>
  <si>
    <t>1+3,322.log(n)</t>
  </si>
  <si>
    <t>Total de la muestra:</t>
  </si>
  <si>
    <t>Amplitud</t>
  </si>
  <si>
    <t>C =</t>
  </si>
  <si>
    <t>Xf</t>
  </si>
  <si>
    <t>Xi</t>
  </si>
  <si>
    <t>Variables</t>
  </si>
  <si>
    <t>fi</t>
  </si>
  <si>
    <t>Fi</t>
  </si>
  <si>
    <t>hi</t>
  </si>
  <si>
    <t>Hi</t>
  </si>
  <si>
    <t>Yi</t>
  </si>
  <si>
    <t>Yi =</t>
  </si>
  <si>
    <t>[</t>
  </si>
  <si>
    <t>)</t>
  </si>
  <si>
    <t>Total :</t>
  </si>
  <si>
    <t>fi.Yi</t>
  </si>
  <si>
    <t>fi =</t>
  </si>
  <si>
    <t>fi.yi =</t>
  </si>
  <si>
    <t>=</t>
  </si>
  <si>
    <t>Mediana</t>
  </si>
  <si>
    <t>Me =</t>
  </si>
  <si>
    <t>Promedio o Media Aritmetica</t>
  </si>
  <si>
    <t>Mo =</t>
  </si>
  <si>
    <t>Moda</t>
  </si>
  <si>
    <t>n/2</t>
  </si>
  <si>
    <t>Fi-1</t>
  </si>
  <si>
    <t>Li</t>
  </si>
  <si>
    <t xml:space="preserve">fi </t>
  </si>
  <si>
    <t>C</t>
  </si>
  <si>
    <t>Varianza</t>
  </si>
  <si>
    <t>Σ</t>
  </si>
  <si>
    <t>Desviación estándar</t>
  </si>
  <si>
    <t>S  =</t>
  </si>
  <si>
    <t>El promedio de los adultos utiliza esa frase 11 veces al contar una historia o una película.</t>
  </si>
  <si>
    <t>La mitad de los adultos utilizaron menos de 11 veces las frases al contar una historia o una película.</t>
  </si>
  <si>
    <t>11 Personas utilizan esa frase al narrar o contar una historia u película.</t>
  </si>
  <si>
    <t>En este caso, una desviación estándar de 2 indica que, en promedio, la cantidad de veces que los adultos dijeron "y entonces..." en sus relatos tiende a desviarse por aproximadamente 2 veces del promedio.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</si>
</sst>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2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2" fontId="0" fillId="0" borderId="0" xfId="0" applyNumberFormat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2" fontId="0" fillId="0" borderId="0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219075</xdr:colOff>
      <xdr:row>13</xdr:row>
      <xdr:rowOff>185734</xdr:rowOff>
    </xdr:from>
    <xdr:ext cx="542925" cy="2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36B2A6BD-F92B-5ECA-939B-1BC94EAD44BE}"/>
                </a:ext>
              </a:extLst>
            </xdr:cNvPr>
            <xdr:cNvSpPr txBox="1"/>
          </xdr:nvSpPr>
          <xdr:spPr>
            <a:xfrm>
              <a:off x="3305175" y="2662234"/>
              <a:ext cx="542925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≅</m:t>
                    </m:r>
                  </m:oMath>
                </m:oMathPara>
              </a14:m>
              <a:endParaRPr lang="es-CO" sz="14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36B2A6BD-F92B-5ECA-939B-1BC94EAD44BE}"/>
                </a:ext>
              </a:extLst>
            </xdr:cNvPr>
            <xdr:cNvSpPr txBox="1"/>
          </xdr:nvSpPr>
          <xdr:spPr>
            <a:xfrm>
              <a:off x="3305175" y="2662234"/>
              <a:ext cx="542925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CO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≅</a:t>
              </a:r>
              <a:endParaRPr lang="es-CO" sz="1400"/>
            </a:p>
          </xdr:txBody>
        </xdr:sp>
      </mc:Fallback>
    </mc:AlternateContent>
    <xdr:clientData/>
  </xdr:oneCellAnchor>
  <xdr:oneCellAnchor>
    <xdr:from>
      <xdr:col>15</xdr:col>
      <xdr:colOff>295275</xdr:colOff>
      <xdr:row>13</xdr:row>
      <xdr:rowOff>14287</xdr:rowOff>
    </xdr:from>
    <xdr:ext cx="685800" cy="34573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7AD25FB8-A16D-EA19-0A3F-3D6ED032C55C}"/>
                </a:ext>
              </a:extLst>
            </xdr:cNvPr>
            <xdr:cNvSpPr txBox="1"/>
          </xdr:nvSpPr>
          <xdr:spPr>
            <a:xfrm>
              <a:off x="4752975" y="2490787"/>
              <a:ext cx="685800" cy="3457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CO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𝑅𝑎𝑛𝑔𝑜</m:t>
                        </m:r>
                      </m:num>
                      <m:den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𝑘</m:t>
                        </m:r>
                      </m:den>
                    </m:f>
                  </m:oMath>
                </m:oMathPara>
              </a14:m>
              <a:endParaRPr lang="es-CO" sz="12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7AD25FB8-A16D-EA19-0A3F-3D6ED032C55C}"/>
                </a:ext>
              </a:extLst>
            </xdr:cNvPr>
            <xdr:cNvSpPr txBox="1"/>
          </xdr:nvSpPr>
          <xdr:spPr>
            <a:xfrm>
              <a:off x="4752975" y="2490787"/>
              <a:ext cx="685800" cy="3457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CO" sz="1200" b="0" i="0">
                  <a:latin typeface="Cambria Math" panose="02040503050406030204" pitchFamily="18" charset="0"/>
                </a:rPr>
                <a:t>𝑅𝑎𝑛𝑔𝑜/𝑘</a:t>
              </a:r>
              <a:endParaRPr lang="es-CO" sz="1200"/>
            </a:p>
          </xdr:txBody>
        </xdr:sp>
      </mc:Fallback>
    </mc:AlternateContent>
    <xdr:clientData/>
  </xdr:oneCellAnchor>
  <xdr:oneCellAnchor>
    <xdr:from>
      <xdr:col>16</xdr:col>
      <xdr:colOff>219075</xdr:colOff>
      <xdr:row>15</xdr:row>
      <xdr:rowOff>180975</xdr:rowOff>
    </xdr:from>
    <xdr:ext cx="542925" cy="2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A2F1A9C5-E4D7-4149-8C03-235E99B0C221}"/>
                </a:ext>
              </a:extLst>
            </xdr:cNvPr>
            <xdr:cNvSpPr txBox="1"/>
          </xdr:nvSpPr>
          <xdr:spPr>
            <a:xfrm>
              <a:off x="5019675" y="3038475"/>
              <a:ext cx="542925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≅</m:t>
                    </m:r>
                  </m:oMath>
                </m:oMathPara>
              </a14:m>
              <a:endParaRPr lang="es-CO" sz="1400"/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A2F1A9C5-E4D7-4149-8C03-235E99B0C221}"/>
                </a:ext>
              </a:extLst>
            </xdr:cNvPr>
            <xdr:cNvSpPr txBox="1"/>
          </xdr:nvSpPr>
          <xdr:spPr>
            <a:xfrm>
              <a:off x="5019675" y="3038475"/>
              <a:ext cx="542925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CO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≅</a:t>
              </a:r>
              <a:endParaRPr lang="es-CO" sz="1400"/>
            </a:p>
          </xdr:txBody>
        </xdr:sp>
      </mc:Fallback>
    </mc:AlternateContent>
    <xdr:clientData/>
  </xdr:oneCellAnchor>
  <xdr:oneCellAnchor>
    <xdr:from>
      <xdr:col>21</xdr:col>
      <xdr:colOff>38100</xdr:colOff>
      <xdr:row>12</xdr:row>
      <xdr:rowOff>52388</xdr:rowOff>
    </xdr:from>
    <xdr:ext cx="1123950" cy="4048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281AF4B0-AA56-F397-D937-6ADE6C8A582E}"/>
                </a:ext>
              </a:extLst>
            </xdr:cNvPr>
            <xdr:cNvSpPr txBox="1"/>
          </xdr:nvSpPr>
          <xdr:spPr>
            <a:xfrm>
              <a:off x="6915150" y="2338388"/>
              <a:ext cx="1123950" cy="4048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CO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𝑋𝑖</m:t>
                        </m:r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𝑋𝑓</m:t>
                        </m:r>
                      </m:num>
                      <m:den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s-CO" sz="1200"/>
            </a:p>
          </xdr:txBody>
        </xdr:sp>
      </mc:Choice>
      <mc:Fallback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281AF4B0-AA56-F397-D937-6ADE6C8A582E}"/>
                </a:ext>
              </a:extLst>
            </xdr:cNvPr>
            <xdr:cNvSpPr txBox="1"/>
          </xdr:nvSpPr>
          <xdr:spPr>
            <a:xfrm>
              <a:off x="6915150" y="2338388"/>
              <a:ext cx="1123950" cy="4048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CO" sz="1200" i="0">
                  <a:latin typeface="Cambria Math" panose="02040503050406030204" pitchFamily="18" charset="0"/>
                </a:rPr>
                <a:t>(</a:t>
              </a:r>
              <a:r>
                <a:rPr lang="es-CO" sz="1200" b="0" i="0">
                  <a:latin typeface="Cambria Math" panose="02040503050406030204" pitchFamily="18" charset="0"/>
                </a:rPr>
                <a:t>𝑋𝑖+𝑋𝑓)/2</a:t>
              </a:r>
              <a:endParaRPr lang="es-CO" sz="1200"/>
            </a:p>
          </xdr:txBody>
        </xdr:sp>
      </mc:Fallback>
    </mc:AlternateContent>
    <xdr:clientData/>
  </xdr:oneCellAnchor>
  <xdr:oneCellAnchor>
    <xdr:from>
      <xdr:col>9</xdr:col>
      <xdr:colOff>161925</xdr:colOff>
      <xdr:row>29</xdr:row>
      <xdr:rowOff>14287</xdr:rowOff>
    </xdr:from>
    <xdr:ext cx="257175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156FB51F-6455-38AD-98A1-FB5E6C65C20B}"/>
                </a:ext>
              </a:extLst>
            </xdr:cNvPr>
            <xdr:cNvSpPr txBox="1"/>
          </xdr:nvSpPr>
          <xdr:spPr>
            <a:xfrm>
              <a:off x="2390775" y="5157787"/>
              <a:ext cx="25717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∑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156FB51F-6455-38AD-98A1-FB5E6C65C20B}"/>
                </a:ext>
              </a:extLst>
            </xdr:cNvPr>
            <xdr:cNvSpPr txBox="1"/>
          </xdr:nvSpPr>
          <xdr:spPr>
            <a:xfrm>
              <a:off x="2390775" y="5157787"/>
              <a:ext cx="25717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CO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∑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4</xdr:col>
      <xdr:colOff>133350</xdr:colOff>
      <xdr:row>28</xdr:row>
      <xdr:rowOff>185737</xdr:rowOff>
    </xdr:from>
    <xdr:ext cx="11430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8093EF75-545B-4D74-AE82-DE3792986C8F}"/>
                </a:ext>
              </a:extLst>
            </xdr:cNvPr>
            <xdr:cNvSpPr txBox="1"/>
          </xdr:nvSpPr>
          <xdr:spPr>
            <a:xfrm>
              <a:off x="895350" y="5329237"/>
              <a:ext cx="11430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∑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8093EF75-545B-4D74-AE82-DE3792986C8F}"/>
                </a:ext>
              </a:extLst>
            </xdr:cNvPr>
            <xdr:cNvSpPr txBox="1"/>
          </xdr:nvSpPr>
          <xdr:spPr>
            <a:xfrm>
              <a:off x="895350" y="5329237"/>
              <a:ext cx="11430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CO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∑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27</xdr:col>
      <xdr:colOff>161925</xdr:colOff>
      <xdr:row>13</xdr:row>
      <xdr:rowOff>42862</xdr:rowOff>
    </xdr:from>
    <xdr:ext cx="666750" cy="35105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20DED519-6F63-D761-967A-871C675F9EA4}"/>
                </a:ext>
              </a:extLst>
            </xdr:cNvPr>
            <xdr:cNvSpPr txBox="1"/>
          </xdr:nvSpPr>
          <xdr:spPr>
            <a:xfrm>
              <a:off x="9105900" y="2519362"/>
              <a:ext cx="666750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CO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𝑓𝑖</m:t>
                        </m:r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.</m:t>
                        </m:r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𝑌𝑖</m:t>
                        </m:r>
                      </m:num>
                      <m:den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s-CO" sz="1200"/>
            </a:p>
          </xdr:txBody>
        </xdr:sp>
      </mc:Choice>
      <mc:Fallback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20DED519-6F63-D761-967A-871C675F9EA4}"/>
                </a:ext>
              </a:extLst>
            </xdr:cNvPr>
            <xdr:cNvSpPr txBox="1"/>
          </xdr:nvSpPr>
          <xdr:spPr>
            <a:xfrm>
              <a:off x="9105900" y="2519362"/>
              <a:ext cx="666750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CO" sz="1200" i="0">
                  <a:latin typeface="Cambria Math" panose="02040503050406030204" pitchFamily="18" charset="0"/>
                </a:rPr>
                <a:t>(</a:t>
              </a:r>
              <a:r>
                <a:rPr lang="es-CO" sz="1200" b="0" i="0">
                  <a:latin typeface="Cambria Math" panose="02040503050406030204" pitchFamily="18" charset="0"/>
                </a:rPr>
                <a:t>𝑓𝑖.𝑌𝑖)/𝑛</a:t>
              </a:r>
              <a:endParaRPr lang="es-CO" sz="1200"/>
            </a:p>
          </xdr:txBody>
        </xdr:sp>
      </mc:Fallback>
    </mc:AlternateContent>
    <xdr:clientData/>
  </xdr:oneCellAnchor>
  <xdr:oneCellAnchor>
    <xdr:from>
      <xdr:col>28</xdr:col>
      <xdr:colOff>47625</xdr:colOff>
      <xdr:row>13</xdr:row>
      <xdr:rowOff>19050</xdr:rowOff>
    </xdr:from>
    <xdr:ext cx="11430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72E436A3-C5DB-4B8A-8E8E-D164A86630D3}"/>
                </a:ext>
              </a:extLst>
            </xdr:cNvPr>
            <xdr:cNvSpPr txBox="1"/>
          </xdr:nvSpPr>
          <xdr:spPr>
            <a:xfrm>
              <a:off x="9163050" y="2495550"/>
              <a:ext cx="11430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∑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72E436A3-C5DB-4B8A-8E8E-D164A86630D3}"/>
                </a:ext>
              </a:extLst>
            </xdr:cNvPr>
            <xdr:cNvSpPr txBox="1"/>
          </xdr:nvSpPr>
          <xdr:spPr>
            <a:xfrm>
              <a:off x="9163050" y="2495550"/>
              <a:ext cx="11430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CO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∑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26</xdr:col>
      <xdr:colOff>228600</xdr:colOff>
      <xdr:row>13</xdr:row>
      <xdr:rowOff>80962</xdr:rowOff>
    </xdr:from>
    <xdr:ext cx="134588" cy="2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EA340CEB-F526-42F2-0849-21260100B48C}"/>
                </a:ext>
              </a:extLst>
            </xdr:cNvPr>
            <xdr:cNvSpPr txBox="1"/>
          </xdr:nvSpPr>
          <xdr:spPr>
            <a:xfrm>
              <a:off x="8829675" y="2557462"/>
              <a:ext cx="134588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pos m:val="top"/>
                        <m:ctrlPr>
                          <a:rPr lang="es-CO" sz="140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es-CO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bar>
                  </m:oMath>
                </m:oMathPara>
              </a14:m>
              <a:endParaRPr lang="es-CO" sz="1400"/>
            </a:p>
          </xdr:txBody>
        </xdr:sp>
      </mc:Choice>
      <mc:Fallback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EA340CEB-F526-42F2-0849-21260100B48C}"/>
                </a:ext>
              </a:extLst>
            </xdr:cNvPr>
            <xdr:cNvSpPr txBox="1"/>
          </xdr:nvSpPr>
          <xdr:spPr>
            <a:xfrm>
              <a:off x="8829675" y="2557462"/>
              <a:ext cx="134588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400" i="0">
                  <a:latin typeface="Cambria Math" panose="02040503050406030204" pitchFamily="18" charset="0"/>
                </a:rPr>
                <a:t>¯</a:t>
              </a:r>
              <a:r>
                <a:rPr lang="es-CO" sz="1400" b="0" i="0">
                  <a:latin typeface="Cambria Math" panose="02040503050406030204" pitchFamily="18" charset="0"/>
                </a:rPr>
                <a:t>𝑥</a:t>
              </a:r>
              <a:endParaRPr lang="es-CO" sz="1400"/>
            </a:p>
          </xdr:txBody>
        </xdr:sp>
      </mc:Fallback>
    </mc:AlternateContent>
    <xdr:clientData/>
  </xdr:oneCellAnchor>
  <xdr:oneCellAnchor>
    <xdr:from>
      <xdr:col>26</xdr:col>
      <xdr:colOff>190500</xdr:colOff>
      <xdr:row>14</xdr:row>
      <xdr:rowOff>185737</xdr:rowOff>
    </xdr:from>
    <xdr:ext cx="134588" cy="2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7C74CE91-A1D6-49E3-8774-E0DDABDA3F1F}"/>
                </a:ext>
              </a:extLst>
            </xdr:cNvPr>
            <xdr:cNvSpPr txBox="1"/>
          </xdr:nvSpPr>
          <xdr:spPr>
            <a:xfrm>
              <a:off x="8258175" y="3233737"/>
              <a:ext cx="134588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pos m:val="top"/>
                        <m:ctrlPr>
                          <a:rPr lang="es-CO" sz="140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es-CO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bar>
                  </m:oMath>
                </m:oMathPara>
              </a14:m>
              <a:endParaRPr lang="es-CO" sz="1400"/>
            </a:p>
          </xdr:txBody>
        </xdr:sp>
      </mc:Choice>
      <mc:Fallback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7C74CE91-A1D6-49E3-8774-E0DDABDA3F1F}"/>
                </a:ext>
              </a:extLst>
            </xdr:cNvPr>
            <xdr:cNvSpPr txBox="1"/>
          </xdr:nvSpPr>
          <xdr:spPr>
            <a:xfrm>
              <a:off x="8258175" y="3233737"/>
              <a:ext cx="134588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400" i="0">
                  <a:latin typeface="Cambria Math" panose="02040503050406030204" pitchFamily="18" charset="0"/>
                </a:rPr>
                <a:t>¯</a:t>
              </a:r>
              <a:r>
                <a:rPr lang="es-CO" sz="1400" b="0" i="0">
                  <a:latin typeface="Cambria Math" panose="02040503050406030204" pitchFamily="18" charset="0"/>
                </a:rPr>
                <a:t>𝑥</a:t>
              </a:r>
              <a:endParaRPr lang="es-CO" sz="1400"/>
            </a:p>
          </xdr:txBody>
        </xdr:sp>
      </mc:Fallback>
    </mc:AlternateContent>
    <xdr:clientData/>
  </xdr:oneCellAnchor>
  <xdr:oneCellAnchor>
    <xdr:from>
      <xdr:col>32</xdr:col>
      <xdr:colOff>333374</xdr:colOff>
      <xdr:row>12</xdr:row>
      <xdr:rowOff>190499</xdr:rowOff>
    </xdr:from>
    <xdr:ext cx="1828801" cy="47731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1673C19C-7AD6-162C-E841-E22816FA3432}"/>
                </a:ext>
              </a:extLst>
            </xdr:cNvPr>
            <xdr:cNvSpPr txBox="1"/>
          </xdr:nvSpPr>
          <xdr:spPr>
            <a:xfrm>
              <a:off x="10315574" y="2476499"/>
              <a:ext cx="1828801" cy="4773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200" b="0" i="1">
                        <a:latin typeface="Cambria Math" panose="02040503050406030204" pitchFamily="18" charset="0"/>
                      </a:rPr>
                      <m:t>𝐿𝑖</m:t>
                    </m:r>
                    <m:r>
                      <a:rPr lang="es-CO" sz="12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CO" sz="1200" b="0" i="1">
                        <a:latin typeface="Cambria Math" panose="02040503050406030204" pitchFamily="18" charset="0"/>
                      </a:rPr>
                      <m:t>𝐶</m:t>
                    </m:r>
                    <m:d>
                      <m:d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CO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f>
                              <m:f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es-CO" sz="12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𝐹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−1</m:t>
                                </m:r>
                              </m:sub>
                            </m:sSub>
                          </m:num>
                          <m:den>
                            <m:r>
                              <a:rPr lang="es-CO" sz="1200" b="0" i="1">
                                <a:latin typeface="Cambria Math" panose="02040503050406030204" pitchFamily="18" charset="0"/>
                              </a:rPr>
                              <m:t>𝑓𝑖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s-CO" sz="1200"/>
            </a:p>
          </xdr:txBody>
        </xdr:sp>
      </mc:Choice>
      <mc:Fallback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1673C19C-7AD6-162C-E841-E22816FA3432}"/>
                </a:ext>
              </a:extLst>
            </xdr:cNvPr>
            <xdr:cNvSpPr txBox="1"/>
          </xdr:nvSpPr>
          <xdr:spPr>
            <a:xfrm>
              <a:off x="10315574" y="2476499"/>
              <a:ext cx="1828801" cy="4773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CO" sz="1200" b="0" i="0">
                  <a:latin typeface="Cambria Math" panose="02040503050406030204" pitchFamily="18" charset="0"/>
                </a:rPr>
                <a:t>𝐿𝑖+𝐶((𝑛/2−𝐹_(𝑖−1))/𝑓𝑖)</a:t>
              </a:r>
              <a:endParaRPr lang="es-CO" sz="1200"/>
            </a:p>
          </xdr:txBody>
        </xdr:sp>
      </mc:Fallback>
    </mc:AlternateContent>
    <xdr:clientData/>
  </xdr:oneCellAnchor>
  <xdr:oneCellAnchor>
    <xdr:from>
      <xdr:col>17</xdr:col>
      <xdr:colOff>47625</xdr:colOff>
      <xdr:row>22</xdr:row>
      <xdr:rowOff>100012</xdr:rowOff>
    </xdr:from>
    <xdr:ext cx="1117935" cy="38036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9EC6B369-5BF1-E6E9-673E-9720FA1288D4}"/>
                </a:ext>
              </a:extLst>
            </xdr:cNvPr>
            <xdr:cNvSpPr txBox="1"/>
          </xdr:nvSpPr>
          <xdr:spPr>
            <a:xfrm>
              <a:off x="4676775" y="4481512"/>
              <a:ext cx="1117935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𝐿𝑖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∆1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∆1+∆2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9EC6B369-5BF1-E6E9-673E-9720FA1288D4}"/>
                </a:ext>
              </a:extLst>
            </xdr:cNvPr>
            <xdr:cNvSpPr txBox="1"/>
          </xdr:nvSpPr>
          <xdr:spPr>
            <a:xfrm>
              <a:off x="4676775" y="4481512"/>
              <a:ext cx="1117935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𝐿𝑖+𝐶 (</a:t>
              </a:r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∆1/(∆1+∆2))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21</xdr:col>
      <xdr:colOff>314325</xdr:colOff>
      <xdr:row>22</xdr:row>
      <xdr:rowOff>138112</xdr:rowOff>
    </xdr:from>
    <xdr:ext cx="1733550" cy="385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CC4F9E6B-F898-CABF-1A0E-9AF5E50A3FB3}"/>
                </a:ext>
              </a:extLst>
            </xdr:cNvPr>
            <xdr:cNvSpPr txBox="1"/>
          </xdr:nvSpPr>
          <xdr:spPr>
            <a:xfrm>
              <a:off x="6505575" y="4519612"/>
              <a:ext cx="1733550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Σ</m:t>
                        </m:r>
                        <m:r>
                          <a:rPr lang="es-CO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𝑌</m:t>
                        </m:r>
                        <m:sSup>
                          <m:sSupPr>
                            <m:ctrlPr>
                              <a:rPr lang="es-CO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O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</m:e>
                          <m:sup>
                            <m:r>
                              <a:rPr lang="es-CO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s-CO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.</m:t>
                        </m:r>
                        <m:r>
                          <a:rPr lang="es-CO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𝑓𝑖</m:t>
                        </m:r>
                      </m:num>
                      <m:den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r>
                      <a:rPr lang="es-CO" sz="1200" b="0" i="0">
                        <a:latin typeface="Cambria Math" panose="02040503050406030204" pitchFamily="18" charset="0"/>
                      </a:rPr>
                      <m:t>−(</m:t>
                    </m:r>
                    <m:bar>
                      <m:barPr>
                        <m:pos m:val="top"/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𝑥</m:t>
                        </m:r>
                        <m:sSup>
                          <m:sSupPr>
                            <m:ctrlPr>
                              <a:rPr lang="es-CO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O" sz="12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es-CO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bar>
                  </m:oMath>
                </m:oMathPara>
              </a14:m>
              <a:endParaRPr lang="es-CO" sz="1200"/>
            </a:p>
          </xdr:txBody>
        </xdr:sp>
      </mc:Choice>
      <mc:Fallback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CC4F9E6B-F898-CABF-1A0E-9AF5E50A3FB3}"/>
                </a:ext>
              </a:extLst>
            </xdr:cNvPr>
            <xdr:cNvSpPr txBox="1"/>
          </xdr:nvSpPr>
          <xdr:spPr>
            <a:xfrm>
              <a:off x="6505575" y="4519612"/>
              <a:ext cx="1733550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CO" sz="1200" b="0" i="0">
                  <a:latin typeface="Cambria Math" panose="02040503050406030204" pitchFamily="18" charset="0"/>
                </a:rPr>
                <a:t>𝑠^2= </a:t>
              </a:r>
              <a:r>
                <a:rPr lang="el-G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s-CO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l-G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Σ</a:t>
              </a:r>
              <a:r>
                <a:rPr lang="es-CO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𝑌𝑖^2.𝑓𝑖)/</a:t>
              </a:r>
              <a:r>
                <a:rPr lang="es-CO" sz="1200" b="0" i="0">
                  <a:latin typeface="Cambria Math" panose="02040503050406030204" pitchFamily="18" charset="0"/>
                </a:rPr>
                <a:t>𝑛−(¯(𝑥)^2 )</a:t>
              </a:r>
              <a:endParaRPr lang="es-CO" sz="1200"/>
            </a:p>
          </xdr:txBody>
        </xdr:sp>
      </mc:Fallback>
    </mc:AlternateContent>
    <xdr:clientData/>
  </xdr:oneCellAnchor>
  <xdr:oneCellAnchor>
    <xdr:from>
      <xdr:col>12</xdr:col>
      <xdr:colOff>85725</xdr:colOff>
      <xdr:row>21</xdr:row>
      <xdr:rowOff>33337</xdr:rowOff>
    </xdr:from>
    <xdr:ext cx="228717" cy="17722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DB0400D0-9B40-0F4A-0D73-1279523FBC2F}"/>
                </a:ext>
              </a:extLst>
            </xdr:cNvPr>
            <xdr:cNvSpPr txBox="1"/>
          </xdr:nvSpPr>
          <xdr:spPr>
            <a:xfrm>
              <a:off x="3343275" y="3843337"/>
              <a:ext cx="228717" cy="177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𝑌𝑖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DB0400D0-9B40-0F4A-0D73-1279523FBC2F}"/>
                </a:ext>
              </a:extLst>
            </xdr:cNvPr>
            <xdr:cNvSpPr txBox="1"/>
          </xdr:nvSpPr>
          <xdr:spPr>
            <a:xfrm>
              <a:off x="3343275" y="3843337"/>
              <a:ext cx="228717" cy="177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i="0">
                  <a:latin typeface="Cambria Math" panose="02040503050406030204" pitchFamily="18" charset="0"/>
                </a:rPr>
                <a:t>〖</a:t>
              </a:r>
              <a:r>
                <a:rPr lang="es-CO" sz="1100" b="0" i="0">
                  <a:latin typeface="Cambria Math" panose="02040503050406030204" pitchFamily="18" charset="0"/>
                </a:rPr>
                <a:t>𝑌𝑖〗^2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13</xdr:col>
      <xdr:colOff>38100</xdr:colOff>
      <xdr:row>21</xdr:row>
      <xdr:rowOff>38099</xdr:rowOff>
    </xdr:from>
    <xdr:ext cx="609600" cy="1809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743DF6E4-41D8-4FE4-8332-41176E06346C}"/>
                </a:ext>
              </a:extLst>
            </xdr:cNvPr>
            <xdr:cNvSpPr txBox="1"/>
          </xdr:nvSpPr>
          <xdr:spPr>
            <a:xfrm>
              <a:off x="3638550" y="3848099"/>
              <a:ext cx="609600" cy="1809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s-CO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s-CO" sz="1100" b="0" i="1">
                          <a:latin typeface="Cambria Math" panose="02040503050406030204" pitchFamily="18" charset="0"/>
                        </a:rPr>
                        <m:t>𝑌𝑖</m:t>
                      </m:r>
                    </m:e>
                    <m:sup>
                      <m:r>
                        <a:rPr lang="es-CO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es-CO" sz="1100"/>
                <a:t>.fi</a:t>
              </a:r>
            </a:p>
          </xdr:txBody>
        </xdr:sp>
      </mc:Choice>
      <mc:Fallback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743DF6E4-41D8-4FE4-8332-41176E06346C}"/>
                </a:ext>
              </a:extLst>
            </xdr:cNvPr>
            <xdr:cNvSpPr txBox="1"/>
          </xdr:nvSpPr>
          <xdr:spPr>
            <a:xfrm>
              <a:off x="3638550" y="3848099"/>
              <a:ext cx="609600" cy="1809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CO" sz="1100" i="0">
                  <a:latin typeface="Cambria Math" panose="02040503050406030204" pitchFamily="18" charset="0"/>
                </a:rPr>
                <a:t>〖</a:t>
              </a:r>
              <a:r>
                <a:rPr lang="es-CO" sz="1100" b="0" i="0">
                  <a:latin typeface="Cambria Math" panose="02040503050406030204" pitchFamily="18" charset="0"/>
                </a:rPr>
                <a:t>𝑌𝑖〗^2</a:t>
              </a:r>
              <a:r>
                <a:rPr lang="es-CO" sz="1100"/>
                <a:t>.fi</a:t>
              </a:r>
            </a:p>
          </xdr:txBody>
        </xdr:sp>
      </mc:Fallback>
    </mc:AlternateContent>
    <xdr:clientData/>
  </xdr:oneCellAnchor>
  <xdr:oneCellAnchor>
    <xdr:from>
      <xdr:col>12</xdr:col>
      <xdr:colOff>123825</xdr:colOff>
      <xdr:row>29</xdr:row>
      <xdr:rowOff>28574</xdr:rowOff>
    </xdr:from>
    <xdr:ext cx="609600" cy="34945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7641D17B-3491-475E-AA11-E17954DA6DBB}"/>
                </a:ext>
              </a:extLst>
            </xdr:cNvPr>
            <xdr:cNvSpPr txBox="1"/>
          </xdr:nvSpPr>
          <xdr:spPr>
            <a:xfrm>
              <a:off x="3381375" y="5362574"/>
              <a:ext cx="609600" cy="3494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s-CO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s-CO" sz="1100" b="0" i="1">
                          <a:latin typeface="Cambria Math" panose="02040503050406030204" pitchFamily="18" charset="0"/>
                        </a:rPr>
                        <m:t>𝑌𝑖</m:t>
                      </m:r>
                    </m:e>
                    <m:sup>
                      <m:r>
                        <a:rPr lang="es-CO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es-CO" sz="1100"/>
                <a:t>.fi</a:t>
              </a:r>
              <a:r>
                <a:rPr lang="es-CO" sz="1100" baseline="0"/>
                <a:t> </a:t>
              </a:r>
            </a:p>
            <a:p>
              <a:endParaRPr lang="es-CO" sz="1100"/>
            </a:p>
          </xdr:txBody>
        </xdr:sp>
      </mc:Choice>
      <mc:Fallback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7641D17B-3491-475E-AA11-E17954DA6DBB}"/>
                </a:ext>
              </a:extLst>
            </xdr:cNvPr>
            <xdr:cNvSpPr txBox="1"/>
          </xdr:nvSpPr>
          <xdr:spPr>
            <a:xfrm>
              <a:off x="3381375" y="5362574"/>
              <a:ext cx="609600" cy="3494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CO" sz="1100" i="0">
                  <a:latin typeface="Cambria Math" panose="02040503050406030204" pitchFamily="18" charset="0"/>
                </a:rPr>
                <a:t>〖</a:t>
              </a:r>
              <a:r>
                <a:rPr lang="es-CO" sz="1100" b="0" i="0">
                  <a:latin typeface="Cambria Math" panose="02040503050406030204" pitchFamily="18" charset="0"/>
                </a:rPr>
                <a:t>𝑌𝑖〗^2</a:t>
              </a:r>
              <a:r>
                <a:rPr lang="es-CO" sz="1100"/>
                <a:t>.fi</a:t>
              </a:r>
              <a:r>
                <a:rPr lang="es-CO" sz="1100" baseline="0"/>
                <a:t> </a:t>
              </a:r>
            </a:p>
            <a:p>
              <a:endParaRPr lang="es-CO" sz="1100"/>
            </a:p>
          </xdr:txBody>
        </xdr:sp>
      </mc:Fallback>
    </mc:AlternateContent>
    <xdr:clientData/>
  </xdr:oneCellAnchor>
  <xdr:oneCellAnchor>
    <xdr:from>
      <xdr:col>22</xdr:col>
      <xdr:colOff>57150</xdr:colOff>
      <xdr:row>25</xdr:row>
      <xdr:rowOff>33337</xdr:rowOff>
    </xdr:from>
    <xdr:ext cx="318229" cy="17722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750C0E69-99D3-1270-BE63-4D0B97C7212D}"/>
                </a:ext>
              </a:extLst>
            </xdr:cNvPr>
            <xdr:cNvSpPr txBox="1"/>
          </xdr:nvSpPr>
          <xdr:spPr>
            <a:xfrm>
              <a:off x="6591300" y="4986337"/>
              <a:ext cx="318229" cy="177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750C0E69-99D3-1270-BE63-4D0B97C7212D}"/>
                </a:ext>
              </a:extLst>
            </xdr:cNvPr>
            <xdr:cNvSpPr txBox="1"/>
          </xdr:nvSpPr>
          <xdr:spPr>
            <a:xfrm>
              <a:off x="6591300" y="4986337"/>
              <a:ext cx="318229" cy="177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𝑆^2=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26</xdr:col>
      <xdr:colOff>152400</xdr:colOff>
      <xdr:row>16</xdr:row>
      <xdr:rowOff>19050</xdr:rowOff>
    </xdr:from>
    <xdr:ext cx="542925" cy="2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6240DED4-EC6E-4B37-91D2-468D861CDB35}"/>
                </a:ext>
              </a:extLst>
            </xdr:cNvPr>
            <xdr:cNvSpPr txBox="1"/>
          </xdr:nvSpPr>
          <xdr:spPr>
            <a:xfrm>
              <a:off x="8753475" y="3067050"/>
              <a:ext cx="542925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≅</m:t>
                    </m:r>
                  </m:oMath>
                </m:oMathPara>
              </a14:m>
              <a:endParaRPr lang="es-CO" sz="1400"/>
            </a:p>
          </xdr:txBody>
        </xdr:sp>
      </mc:Choice>
      <mc:Fallback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6240DED4-EC6E-4B37-91D2-468D861CDB35}"/>
                </a:ext>
              </a:extLst>
            </xdr:cNvPr>
            <xdr:cNvSpPr txBox="1"/>
          </xdr:nvSpPr>
          <xdr:spPr>
            <a:xfrm>
              <a:off x="8753475" y="3067050"/>
              <a:ext cx="542925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CO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≅</a:t>
              </a:r>
              <a:endParaRPr lang="es-CO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1F27F-7B42-45B9-80C1-F1E9CBF7F473}">
  <dimension ref="B2:AN30"/>
  <sheetViews>
    <sheetView showGridLines="0" showRowColHeaders="0" tabSelected="1" topLeftCell="A9" zoomScale="96" zoomScaleNormal="90" workbookViewId="0">
      <selection activeCell="AC16" sqref="AC16"/>
    </sheetView>
  </sheetViews>
  <sheetFormatPr baseColWidth="10" defaultColWidth="5.140625" defaultRowHeight="15" x14ac:dyDescent="0.25"/>
  <cols>
    <col min="1" max="2" width="5.140625" style="3"/>
    <col min="3" max="3" width="1.140625" style="3" customWidth="1"/>
    <col min="4" max="4" width="5.140625" style="3"/>
    <col min="5" max="5" width="5.28515625" style="3" customWidth="1"/>
    <col min="6" max="6" width="1.28515625" style="3" customWidth="1"/>
    <col min="7" max="12" width="5.140625" style="3"/>
    <col min="13" max="14" width="6.5703125" style="3" bestFit="1" customWidth="1"/>
    <col min="15" max="22" width="5.140625" style="3"/>
    <col min="23" max="23" width="5.28515625" style="3" customWidth="1"/>
    <col min="24" max="27" width="5.140625" style="3"/>
    <col min="28" max="28" width="2.5703125" style="3" customWidth="1"/>
    <col min="29" max="29" width="6.28515625" style="3" customWidth="1"/>
    <col min="30" max="34" width="5.140625" style="3"/>
    <col min="35" max="35" width="5.5703125" style="3" bestFit="1" customWidth="1"/>
    <col min="36" max="37" width="5.140625" style="3"/>
    <col min="38" max="38" width="1.85546875" style="3" customWidth="1"/>
    <col min="39" max="16384" width="5.140625" style="3"/>
  </cols>
  <sheetData>
    <row r="2" spans="2:40" x14ac:dyDescent="0.25">
      <c r="B2" s="1">
        <v>5</v>
      </c>
      <c r="C2" s="6" t="s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2:40" x14ac:dyDescent="0.25">
      <c r="C3" s="6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5" spans="2:40" x14ac:dyDescent="0.25">
      <c r="G5" s="2">
        <v>10</v>
      </c>
      <c r="H5" s="2">
        <v>12</v>
      </c>
      <c r="I5" s="2">
        <v>5</v>
      </c>
      <c r="J5" s="2">
        <v>8</v>
      </c>
      <c r="K5" s="2">
        <v>13</v>
      </c>
      <c r="L5" s="2">
        <v>10</v>
      </c>
      <c r="M5" s="2">
        <v>12</v>
      </c>
      <c r="N5" s="2">
        <v>8</v>
      </c>
      <c r="O5" s="2">
        <v>7</v>
      </c>
      <c r="P5" s="2">
        <v>9</v>
      </c>
    </row>
    <row r="6" spans="2:40" x14ac:dyDescent="0.25">
      <c r="G6" s="2">
        <v>11</v>
      </c>
      <c r="H6" s="2">
        <v>10</v>
      </c>
      <c r="I6" s="2">
        <v>9</v>
      </c>
      <c r="J6" s="2">
        <v>9</v>
      </c>
      <c r="K6" s="2">
        <v>11</v>
      </c>
      <c r="L6" s="2">
        <v>15</v>
      </c>
      <c r="M6" s="2">
        <v>12</v>
      </c>
      <c r="N6" s="2">
        <v>17</v>
      </c>
      <c r="O6" s="2">
        <v>14</v>
      </c>
      <c r="P6" s="2">
        <v>10</v>
      </c>
    </row>
    <row r="7" spans="2:40" x14ac:dyDescent="0.25">
      <c r="G7" s="2">
        <v>9</v>
      </c>
      <c r="H7" s="2">
        <v>8</v>
      </c>
      <c r="I7" s="2">
        <v>15</v>
      </c>
      <c r="J7" s="2">
        <v>16</v>
      </c>
      <c r="K7" s="2">
        <v>10</v>
      </c>
      <c r="L7" s="2">
        <v>14</v>
      </c>
      <c r="M7" s="2">
        <v>7</v>
      </c>
      <c r="N7" s="2">
        <v>16</v>
      </c>
      <c r="O7" s="2">
        <v>9</v>
      </c>
      <c r="P7" s="2">
        <v>1</v>
      </c>
      <c r="Q7" s="5" t="s">
        <v>11</v>
      </c>
      <c r="R7" s="5"/>
      <c r="S7" s="5"/>
      <c r="T7" s="5"/>
      <c r="U7" s="2">
        <v>50</v>
      </c>
    </row>
    <row r="8" spans="2:40" x14ac:dyDescent="0.25">
      <c r="G8" s="2">
        <v>4</v>
      </c>
      <c r="H8" s="2">
        <v>11</v>
      </c>
      <c r="I8" s="2">
        <v>12</v>
      </c>
      <c r="J8" s="2">
        <v>7</v>
      </c>
      <c r="K8" s="2">
        <v>9</v>
      </c>
      <c r="L8" s="2">
        <v>10</v>
      </c>
      <c r="M8" s="2">
        <v>3</v>
      </c>
      <c r="N8" s="2">
        <v>11</v>
      </c>
      <c r="O8" s="2">
        <v>14</v>
      </c>
      <c r="P8" s="2">
        <v>8</v>
      </c>
    </row>
    <row r="9" spans="2:40" x14ac:dyDescent="0.25">
      <c r="G9" s="2">
        <v>12</v>
      </c>
      <c r="H9" s="2">
        <v>5</v>
      </c>
      <c r="I9" s="2">
        <v>10</v>
      </c>
      <c r="J9" s="2">
        <v>9</v>
      </c>
      <c r="K9" s="2">
        <v>7</v>
      </c>
      <c r="L9" s="2">
        <v>11</v>
      </c>
      <c r="M9" s="2">
        <v>14</v>
      </c>
      <c r="N9" s="2">
        <v>10</v>
      </c>
      <c r="O9" s="2">
        <v>15</v>
      </c>
      <c r="P9" s="2">
        <v>9</v>
      </c>
    </row>
    <row r="11" spans="2:40" x14ac:dyDescent="0.25">
      <c r="C11" s="3" t="s">
        <v>1</v>
      </c>
    </row>
    <row r="13" spans="2:40" x14ac:dyDescent="0.25">
      <c r="B13" s="31"/>
      <c r="C13" s="32" t="s">
        <v>8</v>
      </c>
      <c r="D13" s="33"/>
      <c r="E13" s="33"/>
      <c r="F13" s="33"/>
      <c r="G13" s="33"/>
      <c r="H13" s="23"/>
      <c r="I13" s="31"/>
      <c r="J13" s="32" t="s">
        <v>7</v>
      </c>
      <c r="K13" s="33"/>
      <c r="L13" s="33"/>
      <c r="M13" s="33"/>
      <c r="N13" s="23"/>
      <c r="O13" s="31"/>
      <c r="P13" s="32" t="s">
        <v>12</v>
      </c>
      <c r="Q13" s="33"/>
      <c r="R13" s="33"/>
      <c r="S13" s="23"/>
      <c r="T13" s="31"/>
      <c r="U13" s="33"/>
      <c r="V13" s="14" t="s">
        <v>22</v>
      </c>
      <c r="W13" s="33"/>
      <c r="X13" s="33"/>
      <c r="Y13" s="23"/>
      <c r="Z13" s="31"/>
      <c r="AA13" s="32" t="s">
        <v>32</v>
      </c>
      <c r="AB13" s="33"/>
      <c r="AC13" s="33"/>
      <c r="AD13" s="33"/>
      <c r="AE13" s="33"/>
      <c r="AF13" s="23"/>
      <c r="AG13" s="31"/>
      <c r="AH13" s="32" t="s">
        <v>30</v>
      </c>
      <c r="AI13" s="33"/>
      <c r="AJ13" s="33"/>
      <c r="AK13" s="33"/>
      <c r="AL13" s="33"/>
      <c r="AM13" s="14" t="s">
        <v>35</v>
      </c>
      <c r="AN13" s="29">
        <f>G30/2</f>
        <v>25</v>
      </c>
    </row>
    <row r="14" spans="2:40" x14ac:dyDescent="0.25">
      <c r="B14" s="34"/>
      <c r="C14" s="35" t="s">
        <v>4</v>
      </c>
      <c r="D14" s="35"/>
      <c r="E14" s="35"/>
      <c r="F14" s="36">
        <f>MAX(G5:P9)</f>
        <v>17</v>
      </c>
      <c r="G14" s="36"/>
      <c r="H14" s="24"/>
      <c r="I14" s="34"/>
      <c r="J14" s="13" t="s">
        <v>9</v>
      </c>
      <c r="K14" s="37" t="s">
        <v>10</v>
      </c>
      <c r="L14" s="37"/>
      <c r="M14" s="37"/>
      <c r="N14" s="24"/>
      <c r="O14" s="34"/>
      <c r="P14" s="13" t="s">
        <v>13</v>
      </c>
      <c r="Q14" s="37"/>
      <c r="R14" s="37"/>
      <c r="S14" s="24"/>
      <c r="T14" s="34"/>
      <c r="U14" s="37"/>
      <c r="V14" s="37"/>
      <c r="W14" s="37"/>
      <c r="X14" s="37"/>
      <c r="Y14" s="24"/>
      <c r="Z14" s="34"/>
      <c r="AA14" s="37"/>
      <c r="AB14" s="36" t="s">
        <v>29</v>
      </c>
      <c r="AC14" s="37"/>
      <c r="AD14" s="37"/>
      <c r="AE14" s="37"/>
      <c r="AF14" s="24"/>
      <c r="AG14" s="34"/>
      <c r="AH14" s="37"/>
      <c r="AI14" s="37"/>
      <c r="AJ14" s="37"/>
      <c r="AK14" s="37"/>
      <c r="AL14" s="37"/>
      <c r="AM14" s="13" t="s">
        <v>36</v>
      </c>
      <c r="AN14" s="42">
        <v>21</v>
      </c>
    </row>
    <row r="15" spans="2:40" x14ac:dyDescent="0.25">
      <c r="B15" s="34"/>
      <c r="C15" s="37" t="s">
        <v>5</v>
      </c>
      <c r="D15" s="37"/>
      <c r="E15" s="37"/>
      <c r="F15" s="36">
        <f>MIN(G5:P9)</f>
        <v>1</v>
      </c>
      <c r="G15" s="36"/>
      <c r="H15" s="24"/>
      <c r="I15" s="34"/>
      <c r="J15" s="13" t="s">
        <v>9</v>
      </c>
      <c r="K15" s="37">
        <f>1+3.322*LOG10(U7)</f>
        <v>6.6439783544042541</v>
      </c>
      <c r="L15" s="36">
        <v>6</v>
      </c>
      <c r="M15" s="36"/>
      <c r="N15" s="24"/>
      <c r="O15" s="34"/>
      <c r="P15" s="37"/>
      <c r="Q15" s="37"/>
      <c r="R15" s="37"/>
      <c r="S15" s="24"/>
      <c r="T15" s="34"/>
      <c r="U15" s="37"/>
      <c r="V15" s="37"/>
      <c r="W15" s="37"/>
      <c r="X15" s="37"/>
      <c r="Y15" s="24"/>
      <c r="Z15" s="34"/>
      <c r="AA15" s="37"/>
      <c r="AB15" s="36"/>
      <c r="AC15" s="37"/>
      <c r="AD15" s="37"/>
      <c r="AE15" s="37"/>
      <c r="AF15" s="24"/>
      <c r="AG15" s="34"/>
      <c r="AH15" s="37" t="s">
        <v>31</v>
      </c>
      <c r="AI15" s="37"/>
      <c r="AJ15" s="37"/>
      <c r="AK15" s="37"/>
      <c r="AL15" s="37"/>
      <c r="AM15" s="13" t="s">
        <v>37</v>
      </c>
      <c r="AN15" s="42">
        <v>10</v>
      </c>
    </row>
    <row r="16" spans="2:40" x14ac:dyDescent="0.25">
      <c r="B16" s="34"/>
      <c r="C16" s="37"/>
      <c r="D16" s="37"/>
      <c r="E16" s="37"/>
      <c r="F16" s="37"/>
      <c r="G16" s="37"/>
      <c r="H16" s="24"/>
      <c r="I16" s="34"/>
      <c r="J16" s="13" t="s">
        <v>9</v>
      </c>
      <c r="K16" s="13">
        <v>6</v>
      </c>
      <c r="L16" s="37"/>
      <c r="M16" s="37"/>
      <c r="N16" s="24"/>
      <c r="O16" s="34"/>
      <c r="P16" s="37"/>
      <c r="Q16" s="37"/>
      <c r="R16" s="37"/>
      <c r="S16" s="24"/>
      <c r="T16" s="34" t="s">
        <v>22</v>
      </c>
      <c r="U16" s="13">
        <f>(D23+E23)/2</f>
        <v>2.5</v>
      </c>
      <c r="W16" s="37" t="s">
        <v>22</v>
      </c>
      <c r="X16" s="13">
        <f>(D26+E26)/2</f>
        <v>11.5</v>
      </c>
      <c r="Y16" s="24"/>
      <c r="Z16" s="34"/>
      <c r="AA16" s="37"/>
      <c r="AB16" s="13" t="s">
        <v>29</v>
      </c>
      <c r="AC16" s="46">
        <f>L30/G30</f>
        <v>10.66</v>
      </c>
      <c r="AD16" s="37"/>
      <c r="AE16" s="37"/>
      <c r="AF16" s="24"/>
      <c r="AG16" s="34"/>
      <c r="AH16" s="37"/>
      <c r="AI16" s="37"/>
      <c r="AJ16" s="37"/>
      <c r="AK16" s="37"/>
      <c r="AL16" s="37"/>
      <c r="AM16" s="13" t="s">
        <v>38</v>
      </c>
      <c r="AN16" s="42">
        <v>18</v>
      </c>
    </row>
    <row r="17" spans="2:40" x14ac:dyDescent="0.25">
      <c r="B17" s="38" t="s">
        <v>6</v>
      </c>
      <c r="C17" s="36"/>
      <c r="D17" s="36"/>
      <c r="E17" s="37" t="s">
        <v>3</v>
      </c>
      <c r="F17" s="37"/>
      <c r="G17" s="37"/>
      <c r="H17" s="24"/>
      <c r="I17" s="34"/>
      <c r="J17" s="37"/>
      <c r="K17" s="37"/>
      <c r="L17" s="37"/>
      <c r="M17" s="37"/>
      <c r="N17" s="24"/>
      <c r="O17" s="34"/>
      <c r="P17" s="13" t="s">
        <v>13</v>
      </c>
      <c r="Q17" s="37">
        <f>E18/K16</f>
        <v>2.6666666666666665</v>
      </c>
      <c r="R17" s="36">
        <v>3</v>
      </c>
      <c r="S17" s="40"/>
      <c r="T17" s="34" t="s">
        <v>22</v>
      </c>
      <c r="U17" s="13">
        <f>(D24+E24)/2</f>
        <v>5.5</v>
      </c>
      <c r="W17" s="37" t="s">
        <v>22</v>
      </c>
      <c r="X17" s="13">
        <f>(D27+E27)/2</f>
        <v>14.5</v>
      </c>
      <c r="Y17" s="24"/>
      <c r="Z17" s="34"/>
      <c r="AA17" s="37"/>
      <c r="AB17" s="37"/>
      <c r="AC17" s="13">
        <v>11</v>
      </c>
      <c r="AD17" s="37"/>
      <c r="AE17" s="37"/>
      <c r="AF17" s="24"/>
      <c r="AG17" s="34"/>
      <c r="AH17" s="37" t="s">
        <v>31</v>
      </c>
      <c r="AI17" s="43">
        <f>AN15+(((AN13-AN14)/(AN16)))*AN17</f>
        <v>10.666666666666666</v>
      </c>
      <c r="AJ17" s="37"/>
      <c r="AK17" s="37"/>
      <c r="AL17" s="37"/>
      <c r="AM17" s="13" t="s">
        <v>39</v>
      </c>
      <c r="AN17" s="42">
        <v>3</v>
      </c>
    </row>
    <row r="18" spans="2:40" ht="15" customHeight="1" x14ac:dyDescent="0.25">
      <c r="B18" s="38" t="s">
        <v>6</v>
      </c>
      <c r="C18" s="36"/>
      <c r="D18" s="36"/>
      <c r="E18" s="13">
        <f>F14-F15</f>
        <v>16</v>
      </c>
      <c r="F18" s="37"/>
      <c r="G18" s="37"/>
      <c r="H18" s="24"/>
      <c r="I18" s="34"/>
      <c r="J18" s="37"/>
      <c r="K18" s="37"/>
      <c r="L18" s="37"/>
      <c r="M18" s="37"/>
      <c r="N18" s="24"/>
      <c r="O18" s="34"/>
      <c r="P18" s="13" t="s">
        <v>13</v>
      </c>
      <c r="Q18" s="13">
        <v>3</v>
      </c>
      <c r="R18" s="37"/>
      <c r="S18" s="24"/>
      <c r="T18" s="34" t="s">
        <v>22</v>
      </c>
      <c r="U18" s="13">
        <f>(D25+E25)/2</f>
        <v>8.5</v>
      </c>
      <c r="W18" s="37" t="s">
        <v>22</v>
      </c>
      <c r="X18" s="37">
        <f>(D28+E28)/2</f>
        <v>17.5</v>
      </c>
      <c r="Y18" s="24"/>
      <c r="Z18" s="51" t="s">
        <v>44</v>
      </c>
      <c r="AA18" s="49"/>
      <c r="AB18" s="49"/>
      <c r="AC18" s="49"/>
      <c r="AD18" s="49"/>
      <c r="AE18" s="49"/>
      <c r="AF18" s="52"/>
      <c r="AG18" s="51" t="s">
        <v>45</v>
      </c>
      <c r="AH18" s="49"/>
      <c r="AI18" s="49"/>
      <c r="AJ18" s="49"/>
      <c r="AK18" s="49"/>
      <c r="AL18" s="49"/>
      <c r="AM18" s="49"/>
      <c r="AN18" s="52"/>
    </row>
    <row r="19" spans="2:40" x14ac:dyDescent="0.25">
      <c r="B19" s="34"/>
      <c r="C19" s="13"/>
      <c r="D19" s="13"/>
      <c r="E19" s="13"/>
      <c r="F19" s="37"/>
      <c r="G19" s="37"/>
      <c r="H19" s="24"/>
      <c r="I19" s="34"/>
      <c r="J19" s="37"/>
      <c r="K19" s="37"/>
      <c r="L19" s="37"/>
      <c r="M19" s="37"/>
      <c r="N19" s="24"/>
      <c r="O19" s="34"/>
      <c r="P19" s="13"/>
      <c r="Q19" s="13"/>
      <c r="R19" s="37"/>
      <c r="S19" s="24"/>
      <c r="T19" s="34"/>
      <c r="U19" s="37"/>
      <c r="V19" s="37"/>
      <c r="W19" s="37"/>
      <c r="X19" s="37"/>
      <c r="Y19" s="24"/>
      <c r="Z19" s="51"/>
      <c r="AA19" s="49"/>
      <c r="AB19" s="49"/>
      <c r="AC19" s="49"/>
      <c r="AD19" s="49"/>
      <c r="AE19" s="49"/>
      <c r="AF19" s="52"/>
      <c r="AG19" s="51"/>
      <c r="AH19" s="49"/>
      <c r="AI19" s="49"/>
      <c r="AJ19" s="49"/>
      <c r="AK19" s="49"/>
      <c r="AL19" s="49"/>
      <c r="AM19" s="49"/>
      <c r="AN19" s="52"/>
    </row>
    <row r="20" spans="2:40" x14ac:dyDescent="0.25">
      <c r="B20" s="41"/>
      <c r="C20" s="28"/>
      <c r="D20" s="28"/>
      <c r="E20" s="28"/>
      <c r="F20" s="39"/>
      <c r="G20" s="39"/>
      <c r="H20" s="25"/>
      <c r="I20" s="41"/>
      <c r="J20" s="39"/>
      <c r="K20" s="39"/>
      <c r="L20" s="39"/>
      <c r="M20" s="39"/>
      <c r="N20" s="25"/>
      <c r="O20" s="41"/>
      <c r="P20" s="28"/>
      <c r="Q20" s="28"/>
      <c r="R20" s="39"/>
      <c r="S20" s="25"/>
      <c r="T20" s="41"/>
      <c r="U20" s="39"/>
      <c r="V20" s="39"/>
      <c r="W20" s="39"/>
      <c r="X20" s="39"/>
      <c r="Y20" s="25"/>
      <c r="Z20" s="53"/>
      <c r="AA20" s="54"/>
      <c r="AB20" s="54"/>
      <c r="AC20" s="54"/>
      <c r="AD20" s="54"/>
      <c r="AE20" s="54"/>
      <c r="AF20" s="55"/>
      <c r="AG20" s="53"/>
      <c r="AH20" s="54"/>
      <c r="AI20" s="54"/>
      <c r="AJ20" s="54"/>
      <c r="AK20" s="54"/>
      <c r="AL20" s="54"/>
      <c r="AM20" s="54"/>
      <c r="AN20" s="55"/>
    </row>
    <row r="21" spans="2:40" x14ac:dyDescent="0.25">
      <c r="C21" s="50" t="s">
        <v>16</v>
      </c>
      <c r="D21" s="50"/>
      <c r="E21" s="50"/>
      <c r="F21" s="50"/>
      <c r="X21" s="5"/>
      <c r="Y21" s="5"/>
    </row>
    <row r="22" spans="2:40" x14ac:dyDescent="0.25">
      <c r="B22" s="9"/>
      <c r="C22" s="9"/>
      <c r="D22" s="11" t="s">
        <v>15</v>
      </c>
      <c r="E22" s="11" t="s">
        <v>14</v>
      </c>
      <c r="F22" s="12"/>
      <c r="G22" s="10" t="s">
        <v>17</v>
      </c>
      <c r="H22" s="10" t="s">
        <v>18</v>
      </c>
      <c r="I22" s="10" t="s">
        <v>19</v>
      </c>
      <c r="J22" s="10" t="s">
        <v>20</v>
      </c>
      <c r="K22" s="10" t="s">
        <v>21</v>
      </c>
      <c r="L22" s="10" t="s">
        <v>26</v>
      </c>
      <c r="M22" s="10"/>
      <c r="N22" s="10"/>
      <c r="O22" s="2"/>
      <c r="P22" s="15"/>
      <c r="Q22" s="47" t="s">
        <v>34</v>
      </c>
      <c r="R22" s="14"/>
      <c r="S22" s="14"/>
      <c r="T22" s="14"/>
      <c r="U22" s="29"/>
      <c r="V22" s="14"/>
      <c r="W22" s="47" t="s">
        <v>40</v>
      </c>
      <c r="X22" s="14"/>
      <c r="Y22" s="14"/>
      <c r="Z22" s="14"/>
      <c r="AA22" s="14"/>
      <c r="AB22" s="14"/>
      <c r="AC22" s="14"/>
      <c r="AD22" s="47" t="s">
        <v>42</v>
      </c>
      <c r="AE22" s="14"/>
      <c r="AF22" s="33"/>
      <c r="AG22" s="23"/>
    </row>
    <row r="23" spans="2:40" x14ac:dyDescent="0.25">
      <c r="B23" s="10">
        <v>1</v>
      </c>
      <c r="C23" s="22" t="s">
        <v>23</v>
      </c>
      <c r="D23" s="12">
        <v>1</v>
      </c>
      <c r="E23" s="20">
        <v>4</v>
      </c>
      <c r="F23" s="12" t="s">
        <v>24</v>
      </c>
      <c r="G23" s="10" cm="1">
        <f t="array" ref="G23">SUM(COUNTIF(G5:P9, {1,2,3}))</f>
        <v>2</v>
      </c>
      <c r="H23" s="10">
        <f>G23</f>
        <v>2</v>
      </c>
      <c r="I23" s="10">
        <f>G23/$G$30</f>
        <v>0.04</v>
      </c>
      <c r="J23" s="10">
        <f>I23</f>
        <v>0.04</v>
      </c>
      <c r="K23" s="10">
        <f>(D23+E23)/2</f>
        <v>2.5</v>
      </c>
      <c r="L23" s="10">
        <f>K23*G23</f>
        <v>5</v>
      </c>
      <c r="M23" s="10">
        <f>K23*K23</f>
        <v>6.25</v>
      </c>
      <c r="N23" s="16">
        <f>M23*G23</f>
        <v>12.5</v>
      </c>
      <c r="O23" s="2"/>
      <c r="P23" s="48"/>
      <c r="Q23" s="13"/>
      <c r="R23" s="13"/>
      <c r="S23" s="13"/>
      <c r="T23" s="13"/>
      <c r="U23" s="42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37"/>
      <c r="AG23" s="24"/>
    </row>
    <row r="24" spans="2:40" x14ac:dyDescent="0.25">
      <c r="B24" s="10">
        <v>2</v>
      </c>
      <c r="C24" s="22" t="s">
        <v>23</v>
      </c>
      <c r="D24" s="12">
        <v>4</v>
      </c>
      <c r="E24" s="20">
        <v>7</v>
      </c>
      <c r="F24" s="12" t="s">
        <v>24</v>
      </c>
      <c r="G24" s="10" cm="1">
        <f t="array" ref="G24">SUM(COUNTIF(G5:P9, {4,5,6}))</f>
        <v>3</v>
      </c>
      <c r="H24" s="10">
        <f>G24+H23</f>
        <v>5</v>
      </c>
      <c r="I24" s="10">
        <f t="shared" ref="I24:I28" si="0">G24/$G$30</f>
        <v>0.06</v>
      </c>
      <c r="J24" s="10">
        <f>I24+J23</f>
        <v>0.1</v>
      </c>
      <c r="K24" s="10">
        <f t="shared" ref="K24:K28" si="1">(D24+E24)/2</f>
        <v>5.5</v>
      </c>
      <c r="L24" s="10">
        <f t="shared" ref="L24:L28" si="2">K24*G24</f>
        <v>16.5</v>
      </c>
      <c r="M24" s="17">
        <f>K24*K24</f>
        <v>30.25</v>
      </c>
      <c r="N24" s="17">
        <f>M24*G24</f>
        <v>90.75</v>
      </c>
      <c r="P24" s="48"/>
      <c r="Q24" s="13" t="s">
        <v>33</v>
      </c>
      <c r="R24" s="13"/>
      <c r="S24" s="13"/>
      <c r="T24" s="13"/>
      <c r="U24" s="42"/>
      <c r="V24" s="13"/>
      <c r="W24" s="13"/>
      <c r="X24" s="13"/>
      <c r="Y24" s="13"/>
      <c r="Z24" s="13"/>
      <c r="AA24" s="13"/>
      <c r="AB24" s="13"/>
      <c r="AC24" s="13" t="s">
        <v>43</v>
      </c>
      <c r="AD24" s="37">
        <f>SQRT(X26)</f>
        <v>1.9519221295943141</v>
      </c>
      <c r="AG24" s="24"/>
    </row>
    <row r="25" spans="2:40" x14ac:dyDescent="0.25">
      <c r="B25" s="10">
        <v>3</v>
      </c>
      <c r="C25" s="22" t="s">
        <v>23</v>
      </c>
      <c r="D25" s="12">
        <v>7</v>
      </c>
      <c r="E25" s="20">
        <v>10</v>
      </c>
      <c r="F25" s="12" t="s">
        <v>24</v>
      </c>
      <c r="G25" s="10" cm="1">
        <f t="array" ref="G25">SUM(COUNTIF(G5:P9, {7,8,9}))</f>
        <v>16</v>
      </c>
      <c r="H25" s="10">
        <f t="shared" ref="H25:H28" si="3">G25+H24</f>
        <v>21</v>
      </c>
      <c r="I25" s="10">
        <f t="shared" si="0"/>
        <v>0.32</v>
      </c>
      <c r="J25" s="10">
        <f t="shared" ref="J25:J28" si="4">I25+J24</f>
        <v>0.42000000000000004</v>
      </c>
      <c r="K25" s="10">
        <f t="shared" si="1"/>
        <v>8.5</v>
      </c>
      <c r="L25" s="10">
        <f t="shared" si="2"/>
        <v>136</v>
      </c>
      <c r="M25" s="17">
        <f t="shared" ref="M25:M28" si="5">K25*K25</f>
        <v>72.25</v>
      </c>
      <c r="N25" s="18">
        <f t="shared" ref="N25:N28" si="6">M25*G25</f>
        <v>1156</v>
      </c>
      <c r="P25" s="48"/>
      <c r="Q25" s="13"/>
      <c r="R25" s="13"/>
      <c r="S25" s="13"/>
      <c r="T25" s="13"/>
      <c r="U25" s="42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37"/>
      <c r="AG25" s="24"/>
      <c r="AL25" s="2"/>
      <c r="AM25" s="2"/>
    </row>
    <row r="26" spans="2:40" x14ac:dyDescent="0.25">
      <c r="B26" s="19">
        <v>4</v>
      </c>
      <c r="C26" s="44" t="s">
        <v>23</v>
      </c>
      <c r="D26" s="27">
        <v>10</v>
      </c>
      <c r="E26" s="26">
        <v>13</v>
      </c>
      <c r="F26" s="45" t="s">
        <v>24</v>
      </c>
      <c r="G26" s="19" cm="1">
        <f t="array" ref="G26">SUM(COUNTIF(G5:P9, {10,11,12}))</f>
        <v>18</v>
      </c>
      <c r="H26" s="19">
        <f t="shared" si="3"/>
        <v>39</v>
      </c>
      <c r="I26" s="10">
        <f t="shared" si="0"/>
        <v>0.36</v>
      </c>
      <c r="J26" s="10">
        <f t="shared" si="4"/>
        <v>0.78</v>
      </c>
      <c r="K26" s="10">
        <f t="shared" si="1"/>
        <v>11.5</v>
      </c>
      <c r="L26" s="10">
        <f t="shared" si="2"/>
        <v>207</v>
      </c>
      <c r="M26" s="17">
        <f t="shared" si="5"/>
        <v>132.25</v>
      </c>
      <c r="N26" s="16">
        <f t="shared" si="6"/>
        <v>2380.5</v>
      </c>
      <c r="P26" s="48"/>
      <c r="Q26" s="13" t="s">
        <v>33</v>
      </c>
      <c r="R26" s="13">
        <f>D26+Q18*((G26-G25)/((G26-G25)+(G26-G27)))</f>
        <v>10.5</v>
      </c>
      <c r="S26" s="13"/>
      <c r="T26" s="13"/>
      <c r="U26" s="42"/>
      <c r="V26" s="13"/>
      <c r="W26" s="13"/>
      <c r="X26" s="13">
        <f>(N30/G30)-AC17*AC17</f>
        <v>3.8100000000000023</v>
      </c>
      <c r="Y26" s="13"/>
      <c r="Z26" s="13"/>
      <c r="AA26" s="13"/>
      <c r="AB26" s="13"/>
      <c r="AC26" s="13"/>
      <c r="AD26" s="13"/>
      <c r="AE26" s="13"/>
      <c r="AF26" s="37"/>
      <c r="AG26" s="24"/>
    </row>
    <row r="27" spans="2:40" x14ac:dyDescent="0.25">
      <c r="B27" s="10">
        <v>5</v>
      </c>
      <c r="C27" s="22" t="s">
        <v>23</v>
      </c>
      <c r="D27" s="12">
        <v>13</v>
      </c>
      <c r="E27" s="20">
        <v>16</v>
      </c>
      <c r="F27" s="12" t="s">
        <v>24</v>
      </c>
      <c r="G27" s="10" cm="1">
        <f t="array" ref="G27">SUM(COUNTIF(G5:P9, {13,14,15}))</f>
        <v>8</v>
      </c>
      <c r="H27" s="10">
        <f t="shared" si="3"/>
        <v>47</v>
      </c>
      <c r="I27" s="10">
        <f t="shared" si="0"/>
        <v>0.16</v>
      </c>
      <c r="J27" s="10">
        <f t="shared" si="4"/>
        <v>0.94000000000000006</v>
      </c>
      <c r="K27" s="10">
        <f t="shared" si="1"/>
        <v>14.5</v>
      </c>
      <c r="L27" s="10">
        <f t="shared" si="2"/>
        <v>116</v>
      </c>
      <c r="M27" s="17">
        <f t="shared" si="5"/>
        <v>210.25</v>
      </c>
      <c r="N27" s="18">
        <f t="shared" si="6"/>
        <v>1682</v>
      </c>
      <c r="P27" s="51" t="s">
        <v>46</v>
      </c>
      <c r="Q27" s="49"/>
      <c r="R27" s="49"/>
      <c r="S27" s="49"/>
      <c r="T27" s="49"/>
      <c r="U27" s="52"/>
      <c r="V27" s="51" t="s">
        <v>47</v>
      </c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2"/>
    </row>
    <row r="28" spans="2:40" x14ac:dyDescent="0.25">
      <c r="B28" s="10">
        <v>6</v>
      </c>
      <c r="C28" s="22" t="s">
        <v>23</v>
      </c>
      <c r="D28" s="25">
        <v>16</v>
      </c>
      <c r="E28" s="21">
        <v>19</v>
      </c>
      <c r="F28" s="12" t="s">
        <v>24</v>
      </c>
      <c r="G28" s="10" cm="1">
        <f t="array" ref="G28">SUM(COUNTIF(G5:P9, {16,17,18}))</f>
        <v>3</v>
      </c>
      <c r="H28" s="10">
        <f t="shared" si="3"/>
        <v>50</v>
      </c>
      <c r="I28" s="10">
        <f t="shared" si="0"/>
        <v>0.06</v>
      </c>
      <c r="J28" s="10">
        <f t="shared" si="4"/>
        <v>1</v>
      </c>
      <c r="K28" s="10">
        <f t="shared" si="1"/>
        <v>17.5</v>
      </c>
      <c r="L28" s="10">
        <f t="shared" si="2"/>
        <v>52.5</v>
      </c>
      <c r="M28" s="17">
        <f t="shared" si="5"/>
        <v>306.25</v>
      </c>
      <c r="N28" s="17">
        <f t="shared" si="6"/>
        <v>918.75</v>
      </c>
      <c r="P28" s="51"/>
      <c r="Q28" s="49"/>
      <c r="R28" s="49"/>
      <c r="S28" s="49"/>
      <c r="T28" s="49"/>
      <c r="U28" s="52"/>
      <c r="V28" s="51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2"/>
    </row>
    <row r="29" spans="2:40" ht="8.25" customHeight="1" x14ac:dyDescent="0.25">
      <c r="B29" s="2"/>
      <c r="E29" s="4"/>
      <c r="G29" s="2"/>
      <c r="H29" s="2"/>
      <c r="I29" s="2"/>
      <c r="J29" s="2"/>
      <c r="K29" s="2"/>
      <c r="L29" s="2"/>
      <c r="M29" s="2"/>
      <c r="N29" s="2"/>
      <c r="P29" s="51"/>
      <c r="Q29" s="49"/>
      <c r="R29" s="49"/>
      <c r="S29" s="49"/>
      <c r="T29" s="49"/>
      <c r="U29" s="52"/>
      <c r="V29" s="51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2"/>
    </row>
    <row r="30" spans="2:40" x14ac:dyDescent="0.25">
      <c r="B30" s="5" t="s">
        <v>25</v>
      </c>
      <c r="C30" s="5"/>
      <c r="D30" s="5"/>
      <c r="E30" s="7" t="s">
        <v>27</v>
      </c>
      <c r="F30" s="7"/>
      <c r="G30" s="2">
        <v>50</v>
      </c>
      <c r="J30" s="2"/>
      <c r="K30" s="2" t="s">
        <v>28</v>
      </c>
      <c r="L30" s="2">
        <f>SUM(L23:L28)</f>
        <v>533</v>
      </c>
      <c r="M30" s="30" t="s">
        <v>41</v>
      </c>
      <c r="N30" s="8">
        <f>SUM(N23:N28)</f>
        <v>6240.5</v>
      </c>
      <c r="P30" s="53"/>
      <c r="Q30" s="54"/>
      <c r="R30" s="54"/>
      <c r="S30" s="54"/>
      <c r="T30" s="54"/>
      <c r="U30" s="55"/>
      <c r="V30" s="53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5"/>
    </row>
  </sheetData>
  <mergeCells count="20">
    <mergeCell ref="AG18:AN20"/>
    <mergeCell ref="P27:U30"/>
    <mergeCell ref="V27:AG30"/>
    <mergeCell ref="B30:D30"/>
    <mergeCell ref="E30:F30"/>
    <mergeCell ref="C3:O3"/>
    <mergeCell ref="B22:C22"/>
    <mergeCell ref="AB14:AB15"/>
    <mergeCell ref="Z18:AF20"/>
    <mergeCell ref="X21:Y21"/>
    <mergeCell ref="F14:G14"/>
    <mergeCell ref="F15:G15"/>
    <mergeCell ref="B17:D17"/>
    <mergeCell ref="B18:D18"/>
    <mergeCell ref="C21:F21"/>
    <mergeCell ref="C2:T2"/>
    <mergeCell ref="C14:E14"/>
    <mergeCell ref="Q7:T7"/>
    <mergeCell ref="L15:M15"/>
    <mergeCell ref="R17:S17"/>
  </mergeCells>
  <pageMargins left="0.7" right="0.7" top="0.75" bottom="0.75" header="0.3" footer="0.3"/>
  <pageSetup orientation="portrait" r:id="rId1"/>
  <ignoredErrors>
    <ignoredError sqref="I23:I28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Jersson Fabian Buitrago Murcia</dc:creator>
  <cp:lastModifiedBy>Jersson Fabian Buitrago Murcia</cp:lastModifiedBy>
  <dcterms:created xsi:type="dcterms:W3CDTF">2024-09-26T13:57:51Z</dcterms:created>
  <dcterms:modified xsi:type="dcterms:W3CDTF">2024-09-26T20:31:29Z</dcterms:modified>
</cp:coreProperties>
</file>