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\OneDrive\Área de Trabalho\FUTURO\CURSOS SANTANDER\"/>
    </mc:Choice>
  </mc:AlternateContent>
  <bookViews>
    <workbookView xWindow="0" yWindow="0" windowWidth="10170" windowHeight="8040" tabRatio="84"/>
  </bookViews>
  <sheets>
    <sheet name="APP" sheetId="1" r:id="rId1"/>
    <sheet name="Plan2" sheetId="2" r:id="rId2"/>
  </sheets>
  <definedNames>
    <definedName name="aporte">APP!$D$17</definedName>
    <definedName name="patrimonio">APP!$D$20</definedName>
    <definedName name="qdt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 l="1"/>
  <c r="D37" i="1" s="1"/>
  <c r="D40" i="1" l="1"/>
  <c r="D36" i="1"/>
  <c r="D38" i="1"/>
  <c r="D41" i="1"/>
  <c r="D39" i="1"/>
  <c r="D20" i="1"/>
  <c r="D21" i="1" s="1"/>
  <c r="D42" i="1" l="1"/>
  <c r="D14" i="1"/>
  <c r="C25" i="1"/>
  <c r="D25" i="1" s="1"/>
  <c r="C26" i="1"/>
  <c r="D26" i="1" s="1"/>
  <c r="C27" i="1"/>
  <c r="D27" i="1" s="1"/>
  <c r="C28" i="1"/>
  <c r="D28" i="1" s="1"/>
  <c r="C24" i="1"/>
  <c r="D24" i="1" s="1"/>
</calcChain>
</file>

<file path=xl/sharedStrings.xml><?xml version="1.0" encoding="utf-8"?>
<sst xmlns="http://schemas.openxmlformats.org/spreadsheetml/2006/main" count="71" uniqueCount="34">
  <si>
    <t>INVESTIMENTO MENSAL</t>
  </si>
  <si>
    <t>Quanto investir por mês?</t>
  </si>
  <si>
    <t>Por quantos anos devo investir?</t>
  </si>
  <si>
    <t>Qual a taxa de rendimento mensal?</t>
  </si>
  <si>
    <t>Quanto de patrimônio acumulado terei?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</si>
  <si>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</si>
  <si>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</si>
  <si>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</si>
  <si>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</si>
  <si>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</si>
  <si>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</si>
  <si>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Rendimento Carteira</t>
  </si>
  <si>
    <t>Salário</t>
  </si>
  <si>
    <t>CONFIGURAÇÕES</t>
  </si>
  <si>
    <t>AGRESSIVO</t>
  </si>
  <si>
    <t>VALOR A SER INVESTIDO POR MÊS</t>
  </si>
  <si>
    <t>PERFIL</t>
  </si>
  <si>
    <t>TIPOS DE FII</t>
  </si>
  <si>
    <t>Percentual Sugerido</t>
  </si>
  <si>
    <t>Valores</t>
  </si>
  <si>
    <t>PAPEL</t>
  </si>
  <si>
    <t>TIJOLO</t>
  </si>
  <si>
    <t>HÍBRIDOS</t>
  </si>
  <si>
    <t>FOFIs</t>
  </si>
  <si>
    <t>DESENVOLVIMENTO</t>
  </si>
  <si>
    <t>Qual o valor dos dividendos mensais?</t>
  </si>
  <si>
    <t>HOTELARIA</t>
  </si>
  <si>
    <t>CENÁRIOS</t>
  </si>
  <si>
    <t>CONSERVADOR</t>
  </si>
  <si>
    <t>%</t>
  </si>
  <si>
    <t>CHAVE</t>
  </si>
  <si>
    <t>MODERADO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</si>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</sst>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Arial Narrow"/>
      <family val="2"/>
    </font>
    <font>
      <b/>
      <sz val="12"/>
      <color theme="1"/>
      <name val="Calibri"/>
      <family val="2"/>
      <scheme val="minor"/>
    </font>
    <font>
      <b/>
      <sz val="18"/>
      <color theme="0"/>
      <name val="Arial Narrow"/>
      <family val="2"/>
    </font>
    <font>
      <b/>
      <sz val="22"/>
      <color theme="0"/>
      <name val="Arial Narrow"/>
      <family val="2"/>
    </font>
    <font>
      <sz val="11"/>
      <color rgb="FF9C6500"/>
      <name val="Calibri"/>
      <family val="2"/>
      <scheme val="minor"/>
    </font>
    <font>
      <sz val="12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0" fillId="8" borderId="0" applyNumberFormat="0" applyBorder="0" applyAlignment="0" applyProtection="0"/>
  </cellStyleXfs>
  <cellXfs count="66">
    <xf numFmtId="0" fontId="0" fillId="0" borderId="0" xfId="0"/>
    <xf numFmtId="0" fontId="4" fillId="4" borderId="0" xfId="0" applyFont="1" applyFill="1"/>
    <xf numFmtId="8" fontId="5" fillId="5" borderId="5" xfId="0" applyNumberFormat="1" applyFont="1" applyFill="1" applyBorder="1" applyAlignment="1">
      <alignment horizontal="center"/>
    </xf>
    <xf numFmtId="8" fontId="0" fillId="5" borderId="6" xfId="0" applyNumberFormat="1" applyFill="1" applyBorder="1" applyAlignment="1">
      <alignment horizontal="center"/>
    </xf>
    <xf numFmtId="8" fontId="5" fillId="5" borderId="8" xfId="0" applyNumberFormat="1" applyFont="1" applyFill="1" applyBorder="1" applyAlignment="1">
      <alignment horizontal="center"/>
    </xf>
    <xf numFmtId="8" fontId="5" fillId="5" borderId="10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vertical="center"/>
    </xf>
    <xf numFmtId="0" fontId="6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indent="3"/>
    </xf>
    <xf numFmtId="0" fontId="5" fillId="5" borderId="7" xfId="0" applyFont="1" applyFill="1" applyBorder="1" applyAlignment="1">
      <alignment horizontal="left" indent="3"/>
    </xf>
    <xf numFmtId="0" fontId="5" fillId="5" borderId="9" xfId="0" applyFont="1" applyFill="1" applyBorder="1" applyAlignment="1">
      <alignment horizontal="left" indent="3"/>
    </xf>
    <xf numFmtId="164" fontId="0" fillId="0" borderId="6" xfId="1" applyNumberFormat="1" applyFon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164" fontId="3" fillId="0" borderId="6" xfId="1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8" fontId="3" fillId="3" borderId="17" xfId="0" applyNumberFormat="1" applyFont="1" applyFill="1" applyBorder="1" applyAlignment="1">
      <alignment horizontal="center" vertical="center"/>
    </xf>
    <xf numFmtId="8" fontId="3" fillId="3" borderId="18" xfId="0" applyNumberFormat="1" applyFont="1" applyFill="1" applyBorder="1" applyAlignment="1">
      <alignment horizontal="center" vertical="center"/>
    </xf>
    <xf numFmtId="8" fontId="0" fillId="5" borderId="17" xfId="0" applyNumberFormat="1" applyFill="1" applyBorder="1" applyAlignment="1">
      <alignment horizontal="center"/>
    </xf>
    <xf numFmtId="8" fontId="0" fillId="5" borderId="18" xfId="0" applyNumberFormat="1" applyFill="1" applyBorder="1" applyAlignment="1">
      <alignment horizontal="center"/>
    </xf>
    <xf numFmtId="164" fontId="0" fillId="3" borderId="18" xfId="0" applyNumberFormat="1" applyFill="1" applyBorder="1" applyAlignment="1">
      <alignment horizontal="center"/>
    </xf>
    <xf numFmtId="0" fontId="6" fillId="2" borderId="14" xfId="0" applyFont="1" applyFill="1" applyBorder="1" applyAlignment="1">
      <alignment horizontal="left" vertical="center" indent="3"/>
    </xf>
    <xf numFmtId="0" fontId="10" fillId="8" borderId="0" xfId="2"/>
    <xf numFmtId="0" fontId="11" fillId="8" borderId="0" xfId="2" applyFont="1" applyAlignment="1">
      <alignment horizontal="center"/>
    </xf>
    <xf numFmtId="0" fontId="3" fillId="3" borderId="0" xfId="0" applyFont="1" applyFill="1"/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7" fillId="9" borderId="0" xfId="0" applyFont="1" applyFill="1" applyAlignment="1">
      <alignment horizontal="center"/>
    </xf>
    <xf numFmtId="0" fontId="0" fillId="9" borderId="0" xfId="0" applyFill="1"/>
    <xf numFmtId="164" fontId="5" fillId="0" borderId="0" xfId="0" applyNumberFormat="1" applyFont="1" applyAlignment="1">
      <alignment horizontal="center"/>
    </xf>
    <xf numFmtId="164" fontId="5" fillId="9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left" indent="4"/>
    </xf>
    <xf numFmtId="0" fontId="11" fillId="8" borderId="0" xfId="2" applyFont="1" applyAlignment="1">
      <alignment horizontal="left" indent="4"/>
    </xf>
    <xf numFmtId="164" fontId="7" fillId="3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/>
    <xf numFmtId="0" fontId="5" fillId="0" borderId="21" xfId="0" applyFont="1" applyBorder="1" applyAlignment="1">
      <alignment horizontal="center"/>
    </xf>
    <xf numFmtId="9" fontId="5" fillId="0" borderId="21" xfId="0" applyNumberFormat="1" applyFont="1" applyBorder="1" applyAlignment="1">
      <alignment horizontal="center"/>
    </xf>
    <xf numFmtId="0" fontId="0" fillId="0" borderId="22" xfId="0" applyBorder="1"/>
    <xf numFmtId="0" fontId="5" fillId="0" borderId="22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22" xfId="0" applyNumberFormat="1" applyBorder="1" applyAlignment="1">
      <alignment horizontal="center"/>
    </xf>
    <xf numFmtId="9" fontId="10" fillId="8" borderId="0" xfId="2" applyNumberFormat="1"/>
    <xf numFmtId="0" fontId="0" fillId="10" borderId="0" xfId="0" applyFill="1"/>
    <xf numFmtId="0" fontId="5" fillId="10" borderId="0" xfId="0" applyFont="1" applyFill="1" applyAlignment="1">
      <alignment horizontal="center"/>
    </xf>
    <xf numFmtId="9" fontId="0" fillId="10" borderId="0" xfId="0" applyNumberFormat="1" applyFill="1" applyAlignment="1">
      <alignment horizontal="center"/>
    </xf>
    <xf numFmtId="0" fontId="7" fillId="3" borderId="9" xfId="0" applyFont="1" applyFill="1" applyBorder="1" applyAlignment="1">
      <alignment horizontal="left" vertical="center" indent="3"/>
    </xf>
    <xf numFmtId="0" fontId="7" fillId="3" borderId="10" xfId="0" applyFont="1" applyFill="1" applyBorder="1" applyAlignment="1">
      <alignment horizontal="left" vertical="center" indent="3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left" indent="3"/>
    </xf>
    <xf numFmtId="0" fontId="5" fillId="7" borderId="5" xfId="0" applyFont="1" applyFill="1" applyBorder="1" applyAlignment="1">
      <alignment horizontal="left" indent="3"/>
    </xf>
    <xf numFmtId="0" fontId="5" fillId="7" borderId="7" xfId="0" applyFont="1" applyFill="1" applyBorder="1" applyAlignment="1">
      <alignment horizontal="left" indent="3"/>
    </xf>
    <xf numFmtId="0" fontId="5" fillId="7" borderId="8" xfId="0" applyFont="1" applyFill="1" applyBorder="1" applyAlignment="1">
      <alignment horizontal="left" indent="3"/>
    </xf>
    <xf numFmtId="0" fontId="5" fillId="7" borderId="9" xfId="0" applyFont="1" applyFill="1" applyBorder="1" applyAlignment="1">
      <alignment horizontal="left" indent="3"/>
    </xf>
    <xf numFmtId="0" fontId="5" fillId="7" borderId="10" xfId="0" applyFont="1" applyFill="1" applyBorder="1" applyAlignment="1">
      <alignment horizontal="left" indent="3"/>
    </xf>
    <xf numFmtId="0" fontId="8" fillId="6" borderId="1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left" vertical="center" indent="3"/>
    </xf>
    <xf numFmtId="0" fontId="5" fillId="0" borderId="20" xfId="0" applyFont="1" applyBorder="1" applyAlignment="1">
      <alignment horizontal="left" vertical="center" indent="3"/>
    </xf>
    <xf numFmtId="0" fontId="5" fillId="0" borderId="7" xfId="0" applyFont="1" applyBorder="1" applyAlignment="1">
      <alignment horizontal="left" vertical="center" indent="3"/>
    </xf>
    <xf numFmtId="0" fontId="5" fillId="0" borderId="8" xfId="0" applyFont="1" applyBorder="1" applyAlignment="1">
      <alignment horizontal="left" vertical="center" indent="3"/>
    </xf>
    <xf numFmtId="0" fontId="7" fillId="3" borderId="7" xfId="0" applyFont="1" applyFill="1" applyBorder="1" applyAlignment="1">
      <alignment horizontal="left" vertical="center" indent="3"/>
    </xf>
    <xf numFmtId="0" fontId="7" fillId="3" borderId="8" xfId="0" applyFont="1" applyFill="1" applyBorder="1" applyAlignment="1">
      <alignment horizontal="left" vertical="center" indent="3"/>
    </xf>
  </cellXfs>
  <cellStyles count="3">
    <cellStyle name="Moeda" xfId="1" builtinId="4"/>
    <cellStyle name="Neutra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APP!$B$36:$B$42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FOFIs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APP!$C$36:$C$42</c:f>
              <c:numCache>
                <c:formatCode>0%</c:formatCode>
                <c:ptCount val="7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459920</xdr:colOff>
      <xdr:row>1</xdr:row>
      <xdr:rowOff>27214</xdr:rowOff>
    </xdr:from>
    <xdr:to>
      <xdr:col>4</xdr:col>
      <xdr:colOff>40820</xdr:colOff>
      <xdr:row>8</xdr:row>
      <xdr:rowOff>78922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6" r="176" b="11689"/>
        <a:stretch/>
      </xdr:blipFill>
      <xdr:spPr>
        <a:xfrm>
          <a:off x="459920" y="217714"/>
          <a:ext cx="8616043" cy="1385208"/>
        </a:xfrm>
        <a:prstGeom prst="roundRect">
          <a:avLst/>
        </a:prstGeom>
      </xdr:spPr>
    </xdr:pic>
    <xdr:clientData/>
  </xdr:twoCellAnchor>
  <xdr:twoCellAnchor>
    <xdr:from>
      <xdr:col>1</xdr:col>
      <xdr:colOff>1</xdr:colOff>
      <xdr:row>43</xdr:row>
      <xdr:rowOff>26457</xdr:rowOff>
    </xdr:from>
    <xdr:to>
      <xdr:col>3</xdr:col>
      <xdr:colOff>1047751</xdr:colOff>
      <xdr:row>58</xdr:row>
      <xdr:rowOff>10583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G42"/>
  <sheetViews>
    <sheetView showGridLines="0" showRowColHeaders="0" tabSelected="1" zoomScale="90" zoomScaleNormal="90" workbookViewId="0">
      <selection activeCell="C30" sqref="C30"/>
    </sheetView>
  </sheetViews>
  <sheetFormatPr defaultColWidth="0" defaultRowHeight="15" x14ac:dyDescent="0.25"/>
  <cols>
    <col min="1" max="1" width="9.140625" customWidth="1"/>
    <col min="2" max="2" width="61" customWidth="1"/>
    <col min="3" max="3" width="48.7109375" customWidth="1"/>
    <col min="4" max="4" width="16.5703125" customWidth="1"/>
    <col min="5" max="5" width="2.42578125" customWidth="1"/>
    <col min="6" max="6" width="2.28515625" hidden="1" customWidth="1"/>
    <col min="7" max="7" width="1.85546875" hidden="1" customWidth="1"/>
    <col min="8" max="8" width="9.140625" hidden="1" customWidth="1"/>
    <col min="9" max="16384" width="9.140625" hidden="1"/>
  </cols>
  <sheetData>
    <row r="10" spans="2:4" ht="15.75" thickBot="1" x14ac:dyDescent="0.3"/>
    <row r="11" spans="2:4" ht="23.25" x14ac:dyDescent="0.25">
      <c r="B11" s="58" t="s">
        <v>13</v>
      </c>
      <c r="C11" s="59"/>
      <c r="D11" s="6"/>
    </row>
    <row r="12" spans="2:4" ht="15.75" x14ac:dyDescent="0.25">
      <c r="B12" s="52" t="s">
        <v>12</v>
      </c>
      <c r="C12" s="53"/>
      <c r="D12" s="12">
        <v>2000</v>
      </c>
    </row>
    <row r="13" spans="2:4" ht="15.75" x14ac:dyDescent="0.25">
      <c r="B13" s="54" t="s">
        <v>11</v>
      </c>
      <c r="C13" s="55"/>
      <c r="D13" s="13">
        <v>6.0000000000000001E-3</v>
      </c>
    </row>
    <row r="14" spans="2:4" ht="16.5" thickBot="1" x14ac:dyDescent="0.3">
      <c r="B14" s="56" t="s">
        <v>33</v>
      </c>
      <c r="C14" s="57"/>
      <c r="D14" s="21">
        <f>D12*30%</f>
        <v>600</v>
      </c>
    </row>
    <row r="15" spans="2:4" ht="15.75" thickBot="1" x14ac:dyDescent="0.3"/>
    <row r="16" spans="2:4" ht="33.75" customHeight="1" thickBot="1" x14ac:dyDescent="0.3">
      <c r="B16" s="49" t="s">
        <v>0</v>
      </c>
      <c r="C16" s="50"/>
      <c r="D16" s="51"/>
    </row>
    <row r="17" spans="1:4" ht="15.75" x14ac:dyDescent="0.25">
      <c r="B17" s="60" t="s">
        <v>1</v>
      </c>
      <c r="C17" s="61"/>
      <c r="D17" s="14">
        <v>200</v>
      </c>
    </row>
    <row r="18" spans="1:4" ht="15.75" x14ac:dyDescent="0.25">
      <c r="B18" s="62" t="s">
        <v>2</v>
      </c>
      <c r="C18" s="63"/>
      <c r="D18" s="15">
        <v>5</v>
      </c>
    </row>
    <row r="19" spans="1:4" ht="15.75" x14ac:dyDescent="0.25">
      <c r="B19" s="62" t="s">
        <v>3</v>
      </c>
      <c r="C19" s="63"/>
      <c r="D19" s="16">
        <v>1.0789999999999999E-2</v>
      </c>
    </row>
    <row r="20" spans="1:4" ht="15.75" x14ac:dyDescent="0.25">
      <c r="B20" s="64" t="s">
        <v>4</v>
      </c>
      <c r="C20" s="65"/>
      <c r="D20" s="17">
        <f>FV(taxa_mensal,qdt_anos*12,aporte*-1)</f>
        <v>16755.382799697527</v>
      </c>
    </row>
    <row r="21" spans="1:4" ht="16.5" thickBot="1" x14ac:dyDescent="0.3">
      <c r="B21" s="47" t="s">
        <v>25</v>
      </c>
      <c r="C21" s="48"/>
      <c r="D21" s="18">
        <f>patrimonio*rendimento_carteira</f>
        <v>100.53229679818516</v>
      </c>
    </row>
    <row r="22" spans="1:4" ht="15.75" thickBot="1" x14ac:dyDescent="0.3"/>
    <row r="23" spans="1:4" ht="23.25" customHeight="1" thickBot="1" x14ac:dyDescent="0.3">
      <c r="B23" s="22" t="s">
        <v>27</v>
      </c>
      <c r="C23" s="7"/>
      <c r="D23" s="8" t="s">
        <v>10</v>
      </c>
    </row>
    <row r="24" spans="1:4" ht="15.75" x14ac:dyDescent="0.25">
      <c r="A24" s="1">
        <v>2</v>
      </c>
      <c r="B24" s="9" t="s">
        <v>5</v>
      </c>
      <c r="C24" s="2">
        <f>FV($D$19,$A24*12,$D$17*-1)</f>
        <v>5445.5254595290435</v>
      </c>
      <c r="D24" s="3">
        <f>C24*rendimento_carteira</f>
        <v>32.673152757174265</v>
      </c>
    </row>
    <row r="25" spans="1:4" ht="15.75" x14ac:dyDescent="0.25">
      <c r="A25" s="1">
        <v>5</v>
      </c>
      <c r="B25" s="10" t="s">
        <v>6</v>
      </c>
      <c r="C25" s="4">
        <f>FV($D$19,$A25*12,$D$17*-1)</f>
        <v>16755.382799697527</v>
      </c>
      <c r="D25" s="19">
        <f>C25*rendimento_carteira</f>
        <v>100.53229679818516</v>
      </c>
    </row>
    <row r="26" spans="1:4" ht="15.75" x14ac:dyDescent="0.25">
      <c r="A26" s="1">
        <v>10</v>
      </c>
      <c r="B26" s="10" t="s">
        <v>7</v>
      </c>
      <c r="C26" s="4">
        <f>FV($D$19,$A26*12,$D$17*-1)</f>
        <v>48656.842506034438</v>
      </c>
      <c r="D26" s="19">
        <f>C26*rendimento_carteira</f>
        <v>291.94105503620665</v>
      </c>
    </row>
    <row r="27" spans="1:4" ht="15.75" x14ac:dyDescent="0.25">
      <c r="A27" s="1">
        <v>20</v>
      </c>
      <c r="B27" s="10" t="s">
        <v>8</v>
      </c>
      <c r="C27" s="4">
        <f>FV($D$19,$A27*12,$D$17*-1)</f>
        <v>225039.68001941612</v>
      </c>
      <c r="D27" s="19">
        <f>C27*rendimento_carteira</f>
        <v>1350.2380801164968</v>
      </c>
    </row>
    <row r="28" spans="1:4" ht="16.5" thickBot="1" x14ac:dyDescent="0.3">
      <c r="A28" s="1">
        <v>30</v>
      </c>
      <c r="B28" s="11" t="s">
        <v>9</v>
      </c>
      <c r="C28" s="5">
        <f>FV($D$19,$A28*12,$D$17*-1)</f>
        <v>864433.93100094295</v>
      </c>
      <c r="D28" s="20">
        <f>C28*rendimento_carteira</f>
        <v>5186.6035860056581</v>
      </c>
    </row>
    <row r="32" spans="1:4" ht="21" customHeight="1" x14ac:dyDescent="0.25">
      <c r="B32" s="33" t="s">
        <v>16</v>
      </c>
      <c r="C32" s="24" t="s">
        <v>31</v>
      </c>
      <c r="D32" s="23"/>
    </row>
    <row r="33" spans="2:4" ht="15.75" x14ac:dyDescent="0.25">
      <c r="B33" s="32" t="s">
        <v>15</v>
      </c>
      <c r="C33" s="34">
        <f>aporte</f>
        <v>200</v>
      </c>
      <c r="D33" s="25"/>
    </row>
    <row r="35" spans="2:4" ht="15.75" x14ac:dyDescent="0.25">
      <c r="B35" s="28" t="s">
        <v>17</v>
      </c>
      <c r="C35" s="28" t="s">
        <v>18</v>
      </c>
      <c r="D35" s="28" t="s">
        <v>19</v>
      </c>
    </row>
    <row r="36" spans="2:4" ht="15.75" x14ac:dyDescent="0.25">
      <c r="B36" s="26" t="s">
        <v>20</v>
      </c>
      <c r="C36" s="27">
        <f>VLOOKUP($C$32&amp;"-"&amp;B36,Plan2!$A:$D,4,FALSE)</f>
        <v>0.32</v>
      </c>
      <c r="D36" s="30">
        <f>C36*$C$33</f>
        <v>64</v>
      </c>
    </row>
    <row r="37" spans="2:4" ht="15.75" x14ac:dyDescent="0.25">
      <c r="B37" s="26" t="s">
        <v>21</v>
      </c>
      <c r="C37" s="27">
        <f>VLOOKUP($C$32&amp;"-"&amp;B37,Plan2!$A:$D,4,FALSE)</f>
        <v>0.35</v>
      </c>
      <c r="D37" s="30">
        <f t="shared" ref="D37:D41" si="0">C37*$C$33</f>
        <v>70</v>
      </c>
    </row>
    <row r="38" spans="2:4" ht="15.75" x14ac:dyDescent="0.25">
      <c r="B38" s="26" t="s">
        <v>22</v>
      </c>
      <c r="C38" s="27">
        <f>VLOOKUP($C$32&amp;"-"&amp;B38,Plan2!$A:$D,4,FALSE)</f>
        <v>0.08</v>
      </c>
      <c r="D38" s="30">
        <f t="shared" si="0"/>
        <v>16</v>
      </c>
    </row>
    <row r="39" spans="2:4" ht="15.75" x14ac:dyDescent="0.25">
      <c r="B39" s="26" t="s">
        <v>23</v>
      </c>
      <c r="C39" s="27">
        <f>VLOOKUP($C$32&amp;"-"&amp;B39,Plan2!$A:$D,4,FALSE)</f>
        <v>0.05</v>
      </c>
      <c r="D39" s="30">
        <f t="shared" si="0"/>
        <v>10</v>
      </c>
    </row>
    <row r="40" spans="2:4" ht="15.75" x14ac:dyDescent="0.25">
      <c r="B40" s="26" t="s">
        <v>24</v>
      </c>
      <c r="C40" s="27">
        <f>VLOOKUP($C$32&amp;"-"&amp;B40,Plan2!$A:$D,4,FALSE)</f>
        <v>0.1</v>
      </c>
      <c r="D40" s="30">
        <f t="shared" si="0"/>
        <v>20</v>
      </c>
    </row>
    <row r="41" spans="2:4" ht="15.75" x14ac:dyDescent="0.25">
      <c r="B41" s="26" t="s">
        <v>26</v>
      </c>
      <c r="C41" s="27">
        <f>VLOOKUP($C$32&amp;"-"&amp;B41,Plan2!$A:$D,4,FALSE)</f>
        <v>0.1</v>
      </c>
      <c r="D41" s="30">
        <f t="shared" si="0"/>
        <v>20</v>
      </c>
    </row>
    <row r="42" spans="2:4" ht="15.75" x14ac:dyDescent="0.25">
      <c r="B42" s="29"/>
      <c r="C42" s="29"/>
      <c r="D42" s="31">
        <f>SUM(D36:D41)</f>
        <v>200</v>
      </c>
    </row>
  </sheetData>
  <mergeCells count="10">
    <mergeCell ref="B11:C11"/>
    <mergeCell ref="B17:C17"/>
    <mergeCell ref="B18:C18"/>
    <mergeCell ref="B19:C19"/>
    <mergeCell ref="B20:C20"/>
    <mergeCell ref="B21:C21"/>
    <mergeCell ref="B16:D16"/>
    <mergeCell ref="B12:C12"/>
    <mergeCell ref="B13:C13"/>
    <mergeCell ref="B14:C14"/>
  </mergeCells>
  <dataValidations count="1">
    <dataValidation type="list" allowBlank="1" showInputMessage="1" showErrorMessage="1" sqref="C32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opLeftCell="A3" workbookViewId="0">
      <selection activeCell="A10" sqref="A10:D10"/>
    </sheetView>
  </sheetViews>
  <sheetFormatPr defaultRowHeight="15" x14ac:dyDescent="0.25"/>
  <cols>
    <col min="1" max="1" width="33.85546875" bestFit="1" customWidth="1"/>
    <col min="2" max="2" width="14.7109375" bestFit="1" customWidth="1"/>
    <col min="3" max="3" width="20.28515625" bestFit="1" customWidth="1"/>
    <col min="7" max="7" width="18.5703125" bestFit="1" customWidth="1"/>
    <col min="8" max="8" width="11.5703125" bestFit="1" customWidth="1"/>
  </cols>
  <sheetData>
    <row r="2" spans="1:8" x14ac:dyDescent="0.25">
      <c r="A2" t="s">
        <v>30</v>
      </c>
      <c r="B2" t="s">
        <v>16</v>
      </c>
      <c r="C2" s="35" t="s">
        <v>17</v>
      </c>
      <c r="D2" s="35" t="s">
        <v>29</v>
      </c>
    </row>
    <row r="3" spans="1:8" ht="15.75" x14ac:dyDescent="0.25">
      <c r="A3" t="str">
        <f>B3&amp;"-"&amp;C3</f>
        <v>CONSERVADOR-PAPEL</v>
      </c>
      <c r="B3" t="s">
        <v>28</v>
      </c>
      <c r="C3" s="26" t="s">
        <v>20</v>
      </c>
      <c r="D3" s="27">
        <v>0.3</v>
      </c>
      <c r="H3" t="s">
        <v>29</v>
      </c>
    </row>
    <row r="4" spans="1:8" ht="15.75" x14ac:dyDescent="0.25">
      <c r="A4" t="str">
        <f t="shared" ref="A4:A20" si="0">B4&amp;"-"&amp;C4</f>
        <v>CONSERVADOR-TIJOLO</v>
      </c>
      <c r="B4" t="s">
        <v>28</v>
      </c>
      <c r="C4" s="26" t="s">
        <v>21</v>
      </c>
      <c r="D4" s="27">
        <v>0.5</v>
      </c>
      <c r="G4" s="23" t="s">
        <v>32</v>
      </c>
      <c r="H4" s="43">
        <f>VLOOKUP(G4,$A:$D,4,FALSE)</f>
        <v>0.35</v>
      </c>
    </row>
    <row r="5" spans="1:8" ht="15.75" x14ac:dyDescent="0.25">
      <c r="A5" t="str">
        <f t="shared" si="0"/>
        <v>CONSERVADOR-HÍBRIDOS</v>
      </c>
      <c r="B5" t="s">
        <v>28</v>
      </c>
      <c r="C5" s="26" t="s">
        <v>22</v>
      </c>
      <c r="D5" s="27">
        <v>0.1</v>
      </c>
    </row>
    <row r="6" spans="1:8" ht="15.75" x14ac:dyDescent="0.25">
      <c r="A6" t="str">
        <f t="shared" si="0"/>
        <v>CONSERVADOR-FOFIs</v>
      </c>
      <c r="B6" t="s">
        <v>28</v>
      </c>
      <c r="C6" s="26" t="s">
        <v>23</v>
      </c>
      <c r="D6" s="27">
        <v>0.1</v>
      </c>
    </row>
    <row r="7" spans="1:8" ht="15.75" x14ac:dyDescent="0.25">
      <c r="A7" t="str">
        <f t="shared" si="0"/>
        <v>CONSERVADOR-DESENVOLVIMENTO</v>
      </c>
      <c r="B7" t="s">
        <v>28</v>
      </c>
      <c r="C7" s="26" t="s">
        <v>24</v>
      </c>
      <c r="D7" s="27">
        <v>0</v>
      </c>
    </row>
    <row r="8" spans="1:8" ht="16.5" thickBot="1" x14ac:dyDescent="0.3">
      <c r="A8" s="36" t="str">
        <f t="shared" si="0"/>
        <v>CONSERVADOR-HOTELARIA</v>
      </c>
      <c r="B8" s="36" t="s">
        <v>28</v>
      </c>
      <c r="C8" s="37" t="s">
        <v>26</v>
      </c>
      <c r="D8" s="38">
        <v>0</v>
      </c>
    </row>
    <row r="9" spans="1:8" ht="15.75" x14ac:dyDescent="0.25">
      <c r="A9" t="str">
        <f t="shared" si="0"/>
        <v>MODERADO-PAPEL</v>
      </c>
      <c r="B9" t="s">
        <v>31</v>
      </c>
      <c r="C9" s="26" t="s">
        <v>20</v>
      </c>
      <c r="D9" s="41">
        <v>0.32</v>
      </c>
    </row>
    <row r="10" spans="1:8" ht="15.75" x14ac:dyDescent="0.25">
      <c r="A10" s="44" t="str">
        <f t="shared" si="0"/>
        <v>MODERADO-TIJOLO</v>
      </c>
      <c r="B10" s="44" t="s">
        <v>31</v>
      </c>
      <c r="C10" s="45" t="s">
        <v>21</v>
      </c>
      <c r="D10" s="46">
        <v>0.35</v>
      </c>
    </row>
    <row r="11" spans="1:8" ht="15.75" x14ac:dyDescent="0.25">
      <c r="A11" t="str">
        <f t="shared" si="0"/>
        <v>MODERADO-HÍBRIDOS</v>
      </c>
      <c r="B11" t="s">
        <v>31</v>
      </c>
      <c r="C11" s="26" t="s">
        <v>22</v>
      </c>
      <c r="D11" s="41">
        <v>0.08</v>
      </c>
    </row>
    <row r="12" spans="1:8" ht="15.75" x14ac:dyDescent="0.25">
      <c r="A12" t="str">
        <f t="shared" si="0"/>
        <v>MODERADO-FOFIs</v>
      </c>
      <c r="B12" t="s">
        <v>31</v>
      </c>
      <c r="C12" s="26" t="s">
        <v>23</v>
      </c>
      <c r="D12" s="41">
        <v>0.05</v>
      </c>
    </row>
    <row r="13" spans="1:8" ht="15.75" x14ac:dyDescent="0.25">
      <c r="A13" t="str">
        <f t="shared" si="0"/>
        <v>MODERADO-DESENVOLVIMENTO</v>
      </c>
      <c r="B13" t="s">
        <v>31</v>
      </c>
      <c r="C13" s="26" t="s">
        <v>24</v>
      </c>
      <c r="D13" s="41">
        <v>0.1</v>
      </c>
    </row>
    <row r="14" spans="1:8" ht="16.5" thickBot="1" x14ac:dyDescent="0.3">
      <c r="A14" s="39" t="str">
        <f t="shared" si="0"/>
        <v>MODERADO-HOTELARIA</v>
      </c>
      <c r="B14" s="39" t="s">
        <v>31</v>
      </c>
      <c r="C14" s="40" t="s">
        <v>26</v>
      </c>
      <c r="D14" s="42">
        <v>0.1</v>
      </c>
    </row>
    <row r="15" spans="1:8" ht="15.75" x14ac:dyDescent="0.25">
      <c r="A15" t="str">
        <f t="shared" si="0"/>
        <v>AGRESSIVO-PAPEL</v>
      </c>
      <c r="B15" t="s">
        <v>14</v>
      </c>
      <c r="C15" s="26" t="s">
        <v>20</v>
      </c>
      <c r="D15" s="41">
        <v>0.5</v>
      </c>
    </row>
    <row r="16" spans="1:8" ht="15.75" x14ac:dyDescent="0.25">
      <c r="A16" t="str">
        <f t="shared" si="0"/>
        <v>AGRESSIVO-TIJOLO</v>
      </c>
      <c r="B16" t="s">
        <v>14</v>
      </c>
      <c r="C16" s="26" t="s">
        <v>21</v>
      </c>
      <c r="D16" s="41">
        <v>0.1</v>
      </c>
    </row>
    <row r="17" spans="1:4" ht="15.75" x14ac:dyDescent="0.25">
      <c r="A17" t="str">
        <f t="shared" si="0"/>
        <v>AGRESSIVO-HÍBRIDOS</v>
      </c>
      <c r="B17" t="s">
        <v>14</v>
      </c>
      <c r="C17" s="26" t="s">
        <v>22</v>
      </c>
      <c r="D17" s="41">
        <v>0.05</v>
      </c>
    </row>
    <row r="18" spans="1:4" ht="15.75" x14ac:dyDescent="0.25">
      <c r="A18" t="str">
        <f t="shared" si="0"/>
        <v>AGRESSIVO-FOFIs</v>
      </c>
      <c r="B18" t="s">
        <v>14</v>
      </c>
      <c r="C18" s="26" t="s">
        <v>23</v>
      </c>
      <c r="D18" s="41">
        <v>0.05</v>
      </c>
    </row>
    <row r="19" spans="1:4" ht="15.75" x14ac:dyDescent="0.25">
      <c r="A19" t="str">
        <f t="shared" si="0"/>
        <v>AGRESSIVO-DESENVOLVIMENTO</v>
      </c>
      <c r="B19" t="s">
        <v>14</v>
      </c>
      <c r="C19" s="26" t="s">
        <v>24</v>
      </c>
      <c r="D19" s="41">
        <v>0.2</v>
      </c>
    </row>
    <row r="20" spans="1:4" ht="15.75" x14ac:dyDescent="0.25">
      <c r="A20" t="str">
        <f t="shared" si="0"/>
        <v>AGRESSIVO-HOTELARIA</v>
      </c>
      <c r="B20" t="s">
        <v>14</v>
      </c>
      <c r="C20" s="26" t="s">
        <v>26</v>
      </c>
      <c r="D20" s="4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Plan2</vt:lpstr>
      <vt:lpstr>aporte</vt:lpstr>
      <vt:lpstr>patrimonio</vt:lpstr>
      <vt:lpstr>qdt_anos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Jéssica Oliveira</dc:creator>
  <cp:lastModifiedBy>Jéssica Oliveira</cp:lastModifiedBy>
  <dcterms:created xsi:type="dcterms:W3CDTF">2025-06-05T18:48:37Z</dcterms:created>
  <dcterms:modified xsi:type="dcterms:W3CDTF">2025-06-12T20:04:52Z</dcterms:modified>
</cp:coreProperties>
</file>