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aca7d13ca77d7c/Desktop/"/>
    </mc:Choice>
  </mc:AlternateContent>
  <xr:revisionPtr revIDLastSave="0" documentId="8_{7991CFA9-701F-4EF0-8BBD-E2B52A9ABB39}" xr6:coauthVersionLast="47" xr6:coauthVersionMax="47" xr10:uidLastSave="{00000000-0000-0000-0000-000000000000}"/>
  <bookViews>
    <workbookView xWindow="-108" yWindow="-108" windowWidth="23256" windowHeight="12576" xr2:uid="{1F1B35CE-E2AE-4572-943B-3EECCDCB60CB}"/>
  </bookViews>
  <sheets>
    <sheet name="Dashboard" sheetId="15" r:id="rId1"/>
  </sheets>
  <externalReferences>
    <externalReference r:id="rId2"/>
  </externalReferences>
  <definedNames>
    <definedName name="CHK_TOL">[1]Inputs!$F$248</definedName>
  </definedNames>
  <calcPr calcId="191028" iterateDelta="1.0000000000000001E-5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5" l="1"/>
  <c r="F12" i="15" l="1"/>
  <c r="F8" i="15"/>
  <c r="F4" i="15"/>
  <c r="H55" i="15"/>
  <c r="F55" i="15"/>
  <c r="C40" i="15"/>
  <c r="C43" i="15" s="1"/>
  <c r="G42" i="15" s="1"/>
  <c r="D40" i="15"/>
  <c r="B40" i="15"/>
  <c r="C19" i="15"/>
  <c r="C22" i="15" s="1"/>
  <c r="C26" i="15" s="1"/>
  <c r="J33" i="15" s="1"/>
  <c r="D19" i="15"/>
  <c r="B19" i="15"/>
  <c r="G4" i="15" l="1"/>
  <c r="J34" i="15"/>
  <c r="J35" i="15"/>
  <c r="C48" i="15"/>
  <c r="G55" i="15" s="1"/>
  <c r="G35" i="15"/>
  <c r="G34" i="15"/>
  <c r="G33" i="15"/>
  <c r="C56" i="15"/>
  <c r="C57" i="15"/>
  <c r="C58" i="15"/>
  <c r="G25" i="15"/>
  <c r="C35" i="15" s="1"/>
  <c r="G23" i="15"/>
  <c r="C33" i="15" s="1"/>
  <c r="G24" i="15"/>
  <c r="C34" i="15" s="1"/>
  <c r="I4" i="15" l="1"/>
  <c r="H4" i="15"/>
  <c r="G9" i="15"/>
  <c r="I5" i="15"/>
  <c r="I9" i="15"/>
  <c r="H9" i="15"/>
  <c r="H5" i="15"/>
  <c r="G5" i="15"/>
  <c r="G6" i="15" s="1"/>
  <c r="J58" i="15"/>
  <c r="J57" i="15"/>
  <c r="J56" i="15"/>
  <c r="G58" i="15"/>
  <c r="G57" i="15"/>
  <c r="G56" i="15"/>
  <c r="H13" i="15" l="1"/>
  <c r="I13" i="15"/>
  <c r="G13" i="15"/>
  <c r="I6" i="15"/>
  <c r="I8" i="15"/>
  <c r="I10" i="15" s="1"/>
  <c r="G8" i="15"/>
  <c r="H8" i="15"/>
  <c r="H10" i="15" s="1"/>
  <c r="H6" i="15"/>
  <c r="I12" i="15" l="1"/>
  <c r="I14" i="15" s="1"/>
  <c r="H12" i="15"/>
  <c r="H14" i="15" s="1"/>
  <c r="G10" i="15"/>
  <c r="G12" i="15"/>
  <c r="G14" i="15" s="1"/>
</calcChain>
</file>

<file path=xl/sharedStrings.xml><?xml version="1.0" encoding="utf-8"?>
<sst xmlns="http://schemas.openxmlformats.org/spreadsheetml/2006/main" count="147" uniqueCount="82">
  <si>
    <t>year #</t>
  </si>
  <si>
    <t>switch</t>
  </si>
  <si>
    <t>Scope 3</t>
  </si>
  <si>
    <t>e9m3</t>
  </si>
  <si>
    <t>Barrels per tonne</t>
  </si>
  <si>
    <t>bbls / tonne</t>
  </si>
  <si>
    <t>Oil: Terajoules per e3tons - low</t>
  </si>
  <si>
    <t>TJ / e3ton</t>
  </si>
  <si>
    <t>Oil: Terajoules per e3tons - mid</t>
  </si>
  <si>
    <t>Oil: Terajoules per e3tons - high</t>
  </si>
  <si>
    <t>Petajoules per million cubic metres gas</t>
  </si>
  <si>
    <t>PJ / e9m3</t>
  </si>
  <si>
    <t>co2etons / TJ</t>
  </si>
  <si>
    <t>coe2tons / TJ</t>
  </si>
  <si>
    <t>Thousands in a million</t>
  </si>
  <si>
    <t>constant</t>
  </si>
  <si>
    <t>TJ</t>
  </si>
  <si>
    <t>PJ</t>
  </si>
  <si>
    <t>e3bbls</t>
  </si>
  <si>
    <t>e3boe</t>
  </si>
  <si>
    <t>%</t>
  </si>
  <si>
    <t>Barrels of oil equivalent per million cubic metres gas</t>
  </si>
  <si>
    <t>e6boe / e9m3</t>
  </si>
  <si>
    <t>GWP100</t>
  </si>
  <si>
    <t>GWP20</t>
  </si>
  <si>
    <t>Current oil production</t>
  </si>
  <si>
    <t>Current gas production</t>
  </si>
  <si>
    <t>Current Year</t>
  </si>
  <si>
    <t>year</t>
  </si>
  <si>
    <t>Current Production</t>
  </si>
  <si>
    <t>Future Production Parameters</t>
  </si>
  <si>
    <t>Emissions Parameters</t>
  </si>
  <si>
    <t>Total Production</t>
  </si>
  <si>
    <t>Estimation Year</t>
  </si>
  <si>
    <t>Estimation Year Production</t>
  </si>
  <si>
    <t>Energy</t>
  </si>
  <si>
    <t>OIL</t>
  </si>
  <si>
    <t>Oil TJ (high)</t>
  </si>
  <si>
    <t>Oil TJ (mid)</t>
  </si>
  <si>
    <t>Oil TJ (low)</t>
  </si>
  <si>
    <t>Tons CO2E per TJ (oil) - low</t>
  </si>
  <si>
    <t>Tons CO2E per TJ (oil) - mid</t>
  </si>
  <si>
    <t>Tons CO2E per TJ (oil) - high</t>
  </si>
  <si>
    <t>Scope 3 emissions low</t>
  </si>
  <si>
    <t>Scope 3 emissions mid</t>
  </si>
  <si>
    <t>Scope 3 emissions high</t>
  </si>
  <si>
    <t>IEA Weighted Average</t>
  </si>
  <si>
    <t>IEA 10th percentile</t>
  </si>
  <si>
    <t>kg co2e / bbl</t>
  </si>
  <si>
    <t>Scope 1 emissions low</t>
  </si>
  <si>
    <t>Scope 1 emissions mid</t>
  </si>
  <si>
    <t>Scope 1 emissions high</t>
  </si>
  <si>
    <t>IEA 90th adjusted percentile</t>
  </si>
  <si>
    <t>Medium</t>
  </si>
  <si>
    <t>High</t>
  </si>
  <si>
    <t>GAS</t>
  </si>
  <si>
    <t>Tons CO2E per TJ (gas) - low</t>
  </si>
  <si>
    <t>Tons CO2E per TJ (gas) - mid</t>
  </si>
  <si>
    <t>Tons CO2E per TJ (gas) - high</t>
  </si>
  <si>
    <t>gas TJ</t>
  </si>
  <si>
    <t>Boe conversion for Scope 1 estimate</t>
  </si>
  <si>
    <t>Current Gas Production</t>
  </si>
  <si>
    <t>TOTAL</t>
  </si>
  <si>
    <t>e3tonnes</t>
  </si>
  <si>
    <t>Bbl conversion for Scope 1 estimate</t>
  </si>
  <si>
    <t>e3tonsco2e</t>
  </si>
  <si>
    <t xml:space="preserve">Low </t>
  </si>
  <si>
    <t>Oil Total Emissions</t>
  </si>
  <si>
    <t>Gas Total Emissions</t>
  </si>
  <si>
    <t>Total Combined Emissions</t>
  </si>
  <si>
    <t>Methane Accounting Option</t>
  </si>
  <si>
    <t>1. PHYSICAL VOLUMES</t>
  </si>
  <si>
    <t>2. CONVERSION TO ENERGY</t>
  </si>
  <si>
    <t>3. SCOPE 3 EMISSIONS</t>
  </si>
  <si>
    <t>4. SCOPE 1 EMISSIONS</t>
  </si>
  <si>
    <t>RESULTS</t>
  </si>
  <si>
    <t>PARAMETERS</t>
  </si>
  <si>
    <t>OIL WORKINGS</t>
  </si>
  <si>
    <t>GAS WORKINGS</t>
  </si>
  <si>
    <t>Emissions Scope 3 (IPCC constants)</t>
  </si>
  <si>
    <t>Emissions Scope 1 (IEA weighted)</t>
  </si>
  <si>
    <t>Production Estimate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</si>
</sst>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_);\(#,##0.0\);&quot;-  &quot;;&quot; &quot;@&quot; &quot;"/>
    <numFmt numFmtId="165" formatCode="#,##0.0000_);\(#,##0.0000\);&quot;-  &quot;;&quot; &quot;@&quot; &quot;"/>
    <numFmt numFmtId="166" formatCode="###0_);\(###0\);&quot;-  &quot;;&quot; &quot;@&quot; &quot;"/>
    <numFmt numFmtId="167" formatCode="#,##0.00_);\(#,##0.00\);&quot;-  &quot;;&quot; &quot;@&quot; &quot;"/>
    <numFmt numFmtId="168" formatCode="#,##0_);\(#,##0\);&quot;-  &quot;;&quot; &quot;@&quot; &quot;"/>
    <numFmt numFmtId="169" formatCode="0.00%_);\-0.00%_);&quot;-  &quot;;&quot; &quot;@&quot; &quot;"/>
    <numFmt numFmtId="170" formatCode="dd\ mmm\ yyyy_);\(###0\);&quot;-  &quot;;&quot; &quot;@&quot; &quot;"/>
    <numFmt numFmtId="171" formatCode="dd\ mmm\ yy_);\(###0\);&quot;-  &quot;;&quot; &quot;@&quot; &quot;"/>
    <numFmt numFmtId="172" formatCode="#,##0.0;[Red]\(#,##0.0\);\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theme="8"/>
      </patternFill>
    </fill>
    <fill>
      <patternFill patternType="solid">
        <fgColor rgb="FF0000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168" fontId="0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70" fontId="1" fillId="0" borderId="0" applyFont="0" applyFill="0" applyBorder="0" applyProtection="0">
      <alignment vertical="top"/>
    </xf>
    <xf numFmtId="171" fontId="1" fillId="0" borderId="0" applyFont="0" applyFill="0" applyBorder="0" applyProtection="0">
      <alignment vertical="top"/>
    </xf>
    <xf numFmtId="0" fontId="8" fillId="4" borderId="0" applyNumberFormat="0" applyBorder="0" applyAlignment="0" applyProtection="0"/>
  </cellStyleXfs>
  <cellXfs count="129">
    <xf numFmtId="168" fontId="0" fillId="0" borderId="0" xfId="0">
      <alignment vertical="top"/>
    </xf>
    <xf numFmtId="168" fontId="2" fillId="0" borderId="0" xfId="0" applyFont="1">
      <alignment vertical="top"/>
    </xf>
    <xf numFmtId="168" fontId="3" fillId="0" borderId="0" xfId="0" applyFont="1">
      <alignment vertical="top"/>
    </xf>
    <xf numFmtId="165" fontId="5" fillId="3" borderId="11" xfId="1" applyFont="1" applyFill="1" applyBorder="1">
      <alignment vertical="top"/>
    </xf>
    <xf numFmtId="168" fontId="5" fillId="0" borderId="0" xfId="0" applyFont="1" applyFill="1" applyBorder="1">
      <alignment vertical="top"/>
    </xf>
    <xf numFmtId="168" fontId="5" fillId="0" borderId="0" xfId="0" applyFont="1" applyFill="1" applyBorder="1" applyAlignment="1">
      <alignment vertical="top"/>
    </xf>
    <xf numFmtId="168" fontId="5" fillId="0" borderId="0" xfId="0" applyFont="1">
      <alignment vertical="top"/>
    </xf>
    <xf numFmtId="168" fontId="5" fillId="3" borderId="11" xfId="0" applyNumberFormat="1" applyFont="1" applyFill="1" applyBorder="1" applyAlignment="1">
      <alignment vertical="top"/>
    </xf>
    <xf numFmtId="168" fontId="2" fillId="0" borderId="0" xfId="0" applyFont="1" applyFill="1" applyBorder="1">
      <alignment vertical="top"/>
    </xf>
    <xf numFmtId="172" fontId="10" fillId="5" borderId="0" xfId="7" applyNumberFormat="1" applyFont="1" applyFill="1" applyAlignment="1">
      <alignment vertical="center"/>
    </xf>
    <xf numFmtId="168" fontId="2" fillId="5" borderId="0" xfId="0" applyFont="1" applyFill="1">
      <alignment vertical="top"/>
    </xf>
    <xf numFmtId="172" fontId="11" fillId="5" borderId="0" xfId="7" applyNumberFormat="1" applyFont="1" applyFill="1"/>
    <xf numFmtId="168" fontId="2" fillId="0" borderId="0" xfId="0" applyFont="1" applyFill="1">
      <alignment vertical="top"/>
    </xf>
    <xf numFmtId="168" fontId="2" fillId="0" borderId="0" xfId="0" applyFont="1" applyBorder="1">
      <alignment vertical="top"/>
    </xf>
    <xf numFmtId="168" fontId="3" fillId="5" borderId="0" xfId="0" applyFont="1" applyFill="1">
      <alignment vertical="top"/>
    </xf>
    <xf numFmtId="168" fontId="3" fillId="0" borderId="0" xfId="0" applyFont="1" applyFill="1">
      <alignment vertical="top"/>
    </xf>
    <xf numFmtId="168" fontId="7" fillId="0" borderId="0" xfId="0" applyFont="1">
      <alignment vertical="top"/>
    </xf>
    <xf numFmtId="168" fontId="2" fillId="2" borderId="9" xfId="0" applyFont="1" applyFill="1" applyBorder="1">
      <alignment vertical="top"/>
    </xf>
    <xf numFmtId="168" fontId="2" fillId="2" borderId="10" xfId="0" applyFont="1" applyFill="1" applyBorder="1">
      <alignment vertical="top"/>
    </xf>
    <xf numFmtId="168" fontId="5" fillId="3" borderId="11" xfId="0" applyFont="1" applyFill="1" applyBorder="1" applyAlignment="1">
      <alignment horizontal="right" vertical="top"/>
    </xf>
    <xf numFmtId="168" fontId="9" fillId="0" borderId="0" xfId="0" applyFont="1" applyBorder="1">
      <alignment vertical="top"/>
    </xf>
    <xf numFmtId="168" fontId="5" fillId="0" borderId="0" xfId="0" applyFont="1" applyBorder="1">
      <alignment vertical="top"/>
    </xf>
    <xf numFmtId="168" fontId="5" fillId="0" borderId="14" xfId="0" applyFont="1" applyBorder="1" applyAlignment="1">
      <alignment vertical="top"/>
    </xf>
    <xf numFmtId="168" fontId="5" fillId="0" borderId="14" xfId="0" applyNumberFormat="1" applyFont="1" applyBorder="1" applyAlignment="1">
      <alignment vertical="top"/>
    </xf>
    <xf numFmtId="168" fontId="5" fillId="0" borderId="14" xfId="0" applyFont="1" applyBorder="1">
      <alignment vertical="top"/>
    </xf>
    <xf numFmtId="168" fontId="5" fillId="0" borderId="7" xfId="0" applyFont="1" applyBorder="1">
      <alignment vertical="top"/>
    </xf>
    <xf numFmtId="168" fontId="5" fillId="0" borderId="14" xfId="0" applyNumberFormat="1" applyFont="1" applyFill="1" applyBorder="1">
      <alignment vertical="top"/>
    </xf>
    <xf numFmtId="168" fontId="5" fillId="0" borderId="6" xfId="0" applyFont="1" applyBorder="1">
      <alignment vertical="top"/>
    </xf>
    <xf numFmtId="168" fontId="9" fillId="2" borderId="8" xfId="0" applyFont="1" applyFill="1" applyBorder="1">
      <alignment vertical="top"/>
    </xf>
    <xf numFmtId="168" fontId="5" fillId="0" borderId="7" xfId="0" applyFont="1" applyFill="1" applyBorder="1">
      <alignment vertical="top"/>
    </xf>
    <xf numFmtId="168" fontId="5" fillId="0" borderId="14" xfId="0" applyFont="1" applyFill="1" applyBorder="1">
      <alignment vertical="top"/>
    </xf>
    <xf numFmtId="168" fontId="9" fillId="2" borderId="4" xfId="0" applyFont="1" applyFill="1" applyBorder="1">
      <alignment vertical="top"/>
    </xf>
    <xf numFmtId="168" fontId="9" fillId="2" borderId="5" xfId="0" applyFont="1" applyFill="1" applyBorder="1">
      <alignment vertical="top"/>
    </xf>
    <xf numFmtId="168" fontId="9" fillId="2" borderId="6" xfId="0" applyFont="1" applyFill="1" applyBorder="1">
      <alignment vertical="top"/>
    </xf>
    <xf numFmtId="168" fontId="6" fillId="2" borderId="3" xfId="0" applyFont="1" applyFill="1" applyBorder="1" applyAlignment="1">
      <alignment horizontal="center" vertical="top"/>
    </xf>
    <xf numFmtId="168" fontId="5" fillId="3" borderId="11" xfId="0" applyFont="1" applyFill="1" applyBorder="1">
      <alignment vertical="top"/>
    </xf>
    <xf numFmtId="165" fontId="5" fillId="3" borderId="12" xfId="1" applyNumberFormat="1" applyFont="1" applyFill="1" applyBorder="1">
      <alignment vertical="top"/>
    </xf>
    <xf numFmtId="168" fontId="5" fillId="0" borderId="14" xfId="0" applyNumberFormat="1" applyFont="1" applyBorder="1">
      <alignment vertical="top"/>
    </xf>
    <xf numFmtId="168" fontId="2" fillId="0" borderId="7" xfId="0" applyFont="1" applyBorder="1">
      <alignment vertical="top"/>
    </xf>
    <xf numFmtId="168" fontId="2" fillId="0" borderId="14" xfId="0" applyFont="1" applyBorder="1">
      <alignment vertical="top"/>
    </xf>
    <xf numFmtId="166" fontId="7" fillId="0" borderId="6" xfId="2" applyFont="1" applyBorder="1">
      <alignment vertical="top"/>
    </xf>
    <xf numFmtId="168" fontId="2" fillId="0" borderId="14" xfId="0" applyFont="1" applyFill="1" applyBorder="1">
      <alignment vertical="top"/>
    </xf>
    <xf numFmtId="168" fontId="2" fillId="0" borderId="6" xfId="0" applyFont="1" applyFill="1" applyBorder="1">
      <alignment vertical="top"/>
    </xf>
    <xf numFmtId="168" fontId="6" fillId="0" borderId="6" xfId="0" applyFont="1" applyFill="1" applyBorder="1" applyAlignment="1">
      <alignment horizontal="center" vertical="top"/>
    </xf>
    <xf numFmtId="168" fontId="6" fillId="2" borderId="9" xfId="0" applyFont="1" applyFill="1" applyBorder="1" applyAlignment="1">
      <alignment horizontal="center" vertical="top"/>
    </xf>
    <xf numFmtId="168" fontId="12" fillId="0" borderId="0" xfId="0" applyFont="1" applyFill="1" applyBorder="1">
      <alignment vertical="top"/>
    </xf>
    <xf numFmtId="168" fontId="5" fillId="0" borderId="0" xfId="0" applyFont="1" applyFill="1">
      <alignment vertical="top"/>
    </xf>
    <xf numFmtId="168" fontId="0" fillId="0" borderId="0" xfId="0" applyFill="1" applyAlignment="1"/>
    <xf numFmtId="165" fontId="5" fillId="0" borderId="12" xfId="1" applyNumberFormat="1" applyFont="1" applyFill="1" applyBorder="1">
      <alignment vertical="top"/>
    </xf>
    <xf numFmtId="168" fontId="3" fillId="0" borderId="0" xfId="0" applyFont="1" applyFill="1" applyBorder="1">
      <alignment vertical="top"/>
    </xf>
    <xf numFmtId="168" fontId="2" fillId="0" borderId="0" xfId="0" applyNumberFormat="1" applyFont="1" applyFill="1" applyBorder="1">
      <alignment vertical="top"/>
    </xf>
    <xf numFmtId="168" fontId="3" fillId="0" borderId="7" xfId="0" applyFont="1" applyFill="1" applyBorder="1">
      <alignment vertical="top"/>
    </xf>
    <xf numFmtId="168" fontId="9" fillId="0" borderId="8" xfId="0" applyFont="1" applyBorder="1">
      <alignment vertical="top"/>
    </xf>
    <xf numFmtId="168" fontId="5" fillId="0" borderId="4" xfId="0" applyFont="1" applyFill="1" applyBorder="1">
      <alignment vertical="top"/>
    </xf>
    <xf numFmtId="168" fontId="5" fillId="0" borderId="5" xfId="0" applyFont="1" applyBorder="1">
      <alignment vertical="top"/>
    </xf>
    <xf numFmtId="168" fontId="9" fillId="0" borderId="8" xfId="0" applyFont="1" applyFill="1" applyBorder="1">
      <alignment vertical="top"/>
    </xf>
    <xf numFmtId="168" fontId="3" fillId="0" borderId="9" xfId="0" applyFont="1" applyFill="1" applyBorder="1">
      <alignment vertical="top"/>
    </xf>
    <xf numFmtId="168" fontId="3" fillId="0" borderId="10" xfId="0" applyFont="1" applyBorder="1">
      <alignment vertical="top"/>
    </xf>
    <xf numFmtId="164" fontId="5" fillId="0" borderId="7" xfId="4" applyNumberFormat="1" applyFont="1" applyBorder="1">
      <alignment vertical="top"/>
    </xf>
    <xf numFmtId="164" fontId="5" fillId="0" borderId="14" xfId="4" applyNumberFormat="1" applyFont="1" applyBorder="1">
      <alignment vertical="top"/>
    </xf>
    <xf numFmtId="169" fontId="5" fillId="0" borderId="7" xfId="4" applyFont="1" applyBorder="1">
      <alignment vertical="top"/>
    </xf>
    <xf numFmtId="168" fontId="3" fillId="0" borderId="7" xfId="0" applyFont="1" applyBorder="1">
      <alignment vertical="top"/>
    </xf>
    <xf numFmtId="168" fontId="3" fillId="0" borderId="14" xfId="0" applyFont="1" applyBorder="1">
      <alignment vertical="top"/>
    </xf>
    <xf numFmtId="168" fontId="5" fillId="0" borderId="4" xfId="0" applyFont="1" applyBorder="1">
      <alignment vertical="top"/>
    </xf>
    <xf numFmtId="168" fontId="5" fillId="0" borderId="5" xfId="0" applyFont="1" applyFill="1" applyBorder="1">
      <alignment vertical="top"/>
    </xf>
    <xf numFmtId="168" fontId="3" fillId="0" borderId="9" xfId="0" applyFont="1" applyBorder="1">
      <alignment vertical="top"/>
    </xf>
    <xf numFmtId="168" fontId="2" fillId="0" borderId="7" xfId="0" applyNumberFormat="1" applyFont="1" applyBorder="1">
      <alignment vertical="top"/>
    </xf>
    <xf numFmtId="168" fontId="2" fillId="0" borderId="0" xfId="0" applyNumberFormat="1" applyFont="1" applyBorder="1">
      <alignment vertical="top"/>
    </xf>
    <xf numFmtId="168" fontId="2" fillId="0" borderId="14" xfId="0" applyNumberFormat="1" applyFont="1" applyBorder="1">
      <alignment vertical="top"/>
    </xf>
    <xf numFmtId="168" fontId="3" fillId="0" borderId="0" xfId="0" applyFont="1" applyBorder="1">
      <alignment vertical="top"/>
    </xf>
    <xf numFmtId="168" fontId="9" fillId="0" borderId="7" xfId="0" applyFont="1" applyBorder="1">
      <alignment vertical="top"/>
    </xf>
    <xf numFmtId="165" fontId="5" fillId="0" borderId="7" xfId="0" applyNumberFormat="1" applyFont="1" applyFill="1" applyBorder="1" applyAlignment="1">
      <alignment vertical="top"/>
    </xf>
    <xf numFmtId="165" fontId="5" fillId="0" borderId="14" xfId="0" applyNumberFormat="1" applyFont="1" applyFill="1" applyBorder="1" applyAlignment="1">
      <alignment vertical="top"/>
    </xf>
    <xf numFmtId="168" fontId="5" fillId="0" borderId="13" xfId="0" applyNumberFormat="1" applyFont="1" applyFill="1" applyBorder="1" applyAlignment="1">
      <alignment vertical="top"/>
    </xf>
    <xf numFmtId="168" fontId="5" fillId="0" borderId="6" xfId="0" applyNumberFormat="1" applyFont="1" applyFill="1" applyBorder="1" applyAlignment="1">
      <alignment vertical="top"/>
    </xf>
    <xf numFmtId="164" fontId="2" fillId="0" borderId="7" xfId="0" applyNumberFormat="1" applyFont="1" applyBorder="1" applyAlignment="1">
      <alignment vertical="top"/>
    </xf>
    <xf numFmtId="164" fontId="2" fillId="0" borderId="14" xfId="0" applyNumberFormat="1" applyFont="1" applyBorder="1" applyAlignment="1">
      <alignment vertical="top"/>
    </xf>
    <xf numFmtId="168" fontId="2" fillId="0" borderId="7" xfId="0" applyFont="1" applyBorder="1" applyAlignment="1">
      <alignment vertical="top"/>
    </xf>
    <xf numFmtId="168" fontId="2" fillId="0" borderId="14" xfId="0" applyFont="1" applyBorder="1" applyAlignment="1">
      <alignment vertical="top"/>
    </xf>
    <xf numFmtId="165" fontId="5" fillId="0" borderId="0" xfId="1" applyFont="1" applyBorder="1">
      <alignment vertical="top"/>
    </xf>
    <xf numFmtId="165" fontId="5" fillId="0" borderId="5" xfId="1" applyFont="1" applyBorder="1">
      <alignment vertical="top"/>
    </xf>
    <xf numFmtId="168" fontId="9" fillId="0" borderId="9" xfId="0" applyFont="1" applyFill="1" applyBorder="1">
      <alignment vertical="top"/>
    </xf>
    <xf numFmtId="168" fontId="5" fillId="0" borderId="7" xfId="0" applyFont="1" applyFill="1" applyBorder="1" applyAlignment="1">
      <alignment vertical="top"/>
    </xf>
    <xf numFmtId="168" fontId="9" fillId="0" borderId="10" xfId="0" applyFont="1" applyFill="1" applyBorder="1">
      <alignment vertical="top"/>
    </xf>
    <xf numFmtId="168" fontId="5" fillId="0" borderId="6" xfId="0" applyFont="1" applyFill="1" applyBorder="1">
      <alignment vertical="top"/>
    </xf>
    <xf numFmtId="168" fontId="9" fillId="0" borderId="0" xfId="0" applyFont="1" applyBorder="1" applyAlignment="1">
      <alignment horizontal="right" vertical="top"/>
    </xf>
    <xf numFmtId="168" fontId="4" fillId="0" borderId="7" xfId="0" applyNumberFormat="1" applyFont="1" applyBorder="1">
      <alignment vertical="top"/>
    </xf>
    <xf numFmtId="165" fontId="4" fillId="0" borderId="0" xfId="1" applyFont="1" applyBorder="1">
      <alignment vertical="top"/>
    </xf>
    <xf numFmtId="168" fontId="4" fillId="0" borderId="14" xfId="0" applyNumberFormat="1" applyFont="1" applyBorder="1">
      <alignment vertical="top"/>
    </xf>
    <xf numFmtId="168" fontId="3" fillId="0" borderId="14" xfId="0" applyFont="1" applyFill="1" applyBorder="1">
      <alignment vertical="top"/>
    </xf>
    <xf numFmtId="165" fontId="9" fillId="0" borderId="7" xfId="0" applyNumberFormat="1" applyFont="1" applyFill="1" applyBorder="1" applyAlignment="1">
      <alignment vertical="top"/>
    </xf>
    <xf numFmtId="168" fontId="5" fillId="0" borderId="7" xfId="0" applyNumberFormat="1" applyFont="1" applyBorder="1" applyAlignment="1">
      <alignment vertical="top"/>
    </xf>
    <xf numFmtId="165" fontId="2" fillId="0" borderId="7" xfId="0" applyNumberFormat="1" applyFont="1" applyBorder="1" applyAlignment="1">
      <alignment vertical="top"/>
    </xf>
    <xf numFmtId="165" fontId="2" fillId="0" borderId="14" xfId="0" applyNumberFormat="1" applyFont="1" applyBorder="1" applyAlignment="1">
      <alignment vertical="top"/>
    </xf>
    <xf numFmtId="168" fontId="4" fillId="0" borderId="0" xfId="0" applyNumberFormat="1" applyFont="1" applyFill="1" applyBorder="1">
      <alignment vertical="top"/>
    </xf>
    <xf numFmtId="164" fontId="5" fillId="0" borderId="14" xfId="0" applyNumberFormat="1" applyFont="1" applyBorder="1" applyAlignment="1">
      <alignment vertical="top"/>
    </xf>
    <xf numFmtId="168" fontId="5" fillId="5" borderId="0" xfId="0" applyFont="1" applyFill="1">
      <alignment vertical="top"/>
    </xf>
    <xf numFmtId="165" fontId="5" fillId="0" borderId="7" xfId="0" applyNumberFormat="1" applyFont="1" applyBorder="1" applyAlignment="1">
      <alignment vertical="top"/>
    </xf>
    <xf numFmtId="165" fontId="5" fillId="0" borderId="14" xfId="0" applyNumberFormat="1" applyFont="1" applyBorder="1" applyAlignment="1">
      <alignment vertical="top"/>
    </xf>
    <xf numFmtId="168" fontId="5" fillId="0" borderId="10" xfId="0" applyFont="1" applyBorder="1">
      <alignment vertical="top"/>
    </xf>
    <xf numFmtId="168" fontId="5" fillId="0" borderId="0" xfId="0" applyNumberFormat="1" applyFont="1" applyFill="1" applyBorder="1">
      <alignment vertical="top"/>
    </xf>
    <xf numFmtId="168" fontId="9" fillId="0" borderId="1" xfId="0" applyFont="1" applyBorder="1">
      <alignment vertical="top"/>
    </xf>
    <xf numFmtId="168" fontId="5" fillId="0" borderId="2" xfId="0" applyFont="1" applyBorder="1">
      <alignment vertical="top"/>
    </xf>
    <xf numFmtId="168" fontId="5" fillId="0" borderId="3" xfId="0" applyFont="1" applyBorder="1">
      <alignment vertical="top"/>
    </xf>
    <xf numFmtId="168" fontId="5" fillId="0" borderId="2" xfId="0" applyFont="1" applyFill="1" applyBorder="1">
      <alignment vertical="top"/>
    </xf>
    <xf numFmtId="168" fontId="5" fillId="0" borderId="3" xfId="0" applyFont="1" applyFill="1" applyBorder="1">
      <alignment vertical="top"/>
    </xf>
    <xf numFmtId="168" fontId="5" fillId="2" borderId="7" xfId="0" applyFont="1" applyFill="1" applyBorder="1">
      <alignment vertical="top"/>
    </xf>
    <xf numFmtId="168" fontId="5" fillId="2" borderId="0" xfId="0" applyFont="1" applyFill="1" applyBorder="1">
      <alignment vertical="top"/>
    </xf>
    <xf numFmtId="168" fontId="5" fillId="2" borderId="14" xfId="0" applyFont="1" applyFill="1" applyBorder="1">
      <alignment vertical="top"/>
    </xf>
    <xf numFmtId="168" fontId="5" fillId="2" borderId="4" xfId="0" applyFont="1" applyFill="1" applyBorder="1">
      <alignment vertical="top"/>
    </xf>
    <xf numFmtId="168" fontId="5" fillId="2" borderId="5" xfId="0" applyFont="1" applyFill="1" applyBorder="1">
      <alignment vertical="top"/>
    </xf>
    <xf numFmtId="168" fontId="5" fillId="2" borderId="6" xfId="0" applyFont="1" applyFill="1" applyBorder="1">
      <alignment vertical="top"/>
    </xf>
    <xf numFmtId="168" fontId="9" fillId="2" borderId="1" xfId="0" applyFont="1" applyFill="1" applyBorder="1">
      <alignment vertical="top"/>
    </xf>
    <xf numFmtId="169" fontId="5" fillId="3" borderId="11" xfId="3" applyFont="1" applyFill="1" applyBorder="1">
      <alignment vertical="top"/>
    </xf>
    <xf numFmtId="1" fontId="5" fillId="3" borderId="11" xfId="0" applyNumberFormat="1" applyFont="1" applyFill="1" applyBorder="1">
      <alignment vertical="top"/>
    </xf>
    <xf numFmtId="168" fontId="3" fillId="2" borderId="9" xfId="0" applyFont="1" applyFill="1" applyBorder="1">
      <alignment vertical="top"/>
    </xf>
    <xf numFmtId="168" fontId="3" fillId="2" borderId="10" xfId="0" applyFont="1" applyFill="1" applyBorder="1">
      <alignment vertical="top"/>
    </xf>
    <xf numFmtId="168" fontId="9" fillId="0" borderId="0" xfId="0" applyFont="1" applyFill="1" applyBorder="1">
      <alignment vertical="top"/>
    </xf>
    <xf numFmtId="168" fontId="9" fillId="0" borderId="14" xfId="0" applyFont="1" applyFill="1" applyBorder="1">
      <alignment vertical="top"/>
    </xf>
    <xf numFmtId="168" fontId="9" fillId="2" borderId="0" xfId="0" applyFont="1" applyFill="1" applyBorder="1">
      <alignment vertical="top"/>
    </xf>
    <xf numFmtId="168" fontId="3" fillId="2" borderId="2" xfId="0" applyFont="1" applyFill="1" applyBorder="1">
      <alignment vertical="top"/>
    </xf>
    <xf numFmtId="168" fontId="3" fillId="2" borderId="3" xfId="0" applyFont="1" applyFill="1" applyBorder="1">
      <alignment vertical="top"/>
    </xf>
    <xf numFmtId="167" fontId="5" fillId="3" borderId="11" xfId="0" applyNumberFormat="1" applyFont="1" applyFill="1" applyBorder="1">
      <alignment vertical="top"/>
    </xf>
    <xf numFmtId="172" fontId="10" fillId="5" borderId="0" xfId="7" applyNumberFormat="1" applyFont="1" applyFill="1"/>
    <xf numFmtId="168" fontId="9" fillId="0" borderId="2" xfId="0" applyFont="1" applyBorder="1">
      <alignment vertical="top"/>
    </xf>
    <xf numFmtId="168" fontId="9" fillId="0" borderId="3" xfId="0" applyFont="1" applyBorder="1">
      <alignment vertical="top"/>
    </xf>
    <xf numFmtId="168" fontId="9" fillId="0" borderId="0" xfId="0" applyNumberFormat="1" applyFont="1" applyFill="1" applyBorder="1">
      <alignment vertical="top"/>
    </xf>
    <xf numFmtId="168" fontId="9" fillId="0" borderId="2" xfId="0" applyFont="1" applyFill="1" applyBorder="1">
      <alignment vertical="top"/>
    </xf>
    <xf numFmtId="165" fontId="0" fillId="0" borderId="0" xfId="1" applyFont="1">
      <alignment vertical="top"/>
    </xf>
  </cellXfs>
  <cellStyles count="8">
    <cellStyle name="Accent5" xfId="7" builtinId="45"/>
    <cellStyle name="DateLong" xfId="5" xr:uid="{3D9B1A09-FEF7-4D85-8606-14E99188053A}"/>
    <cellStyle name="DateShort" xfId="6" xr:uid="{2FAB7849-E2F6-4518-AB2C-BC6C5EEE7F74}"/>
    <cellStyle name="Factor" xfId="1" xr:uid="{7C2F5B4A-3AE4-41F2-BA7E-BF5A9BB8E24D}"/>
    <cellStyle name="Normal" xfId="0" builtinId="0" customBuiltin="1"/>
    <cellStyle name="Percent" xfId="3" builtinId="5" customBuiltin="1"/>
    <cellStyle name="Percent 2" xfId="4" xr:uid="{01D1184D-E1EC-4161-9CB5-1EE9BB2BE172}"/>
    <cellStyle name="Year" xfId="2" xr:uid="{E18018B1-6A85-4236-952F-9B559078835E}"/>
  </cellStyles>
  <dxfs count="2"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36</xdr:row>
      <xdr:rowOff>0</xdr:rowOff>
    </xdr:from>
    <xdr:to>
      <xdr:col>8</xdr:col>
      <xdr:colOff>0</xdr:colOff>
      <xdr:row>53</xdr:row>
      <xdr:rowOff>22661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4063ED-6727-44D1-8708-C6E5EED19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1366" y="6769826"/>
          <a:ext cx="5098052" cy="30817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Oil/finance/clients/gw/guyana/models/oo_gy_Stabroek_Model_v1_190715_0752_noDT_j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ey"/>
      <sheetName val="Dashboard"/>
      <sheetName val="Inputs"/>
      <sheetName val="Sources"/>
      <sheetName val="Stage1"/>
      <sheetName val="Stage2"/>
      <sheetName val="Analysis"/>
      <sheetName val="Time&amp;Esc"/>
      <sheetName val="Chart Options"/>
      <sheetName val="ChartData"/>
      <sheetName val="Track"/>
      <sheetName val="Track-HowTo"/>
    </sheetNames>
    <sheetDataSet>
      <sheetData sheetId="0"/>
      <sheetData sheetId="1"/>
      <sheetData sheetId="2"/>
      <sheetData sheetId="3">
        <row r="15">
          <cell r="E15" t="str">
            <v>First Year of Project</v>
          </cell>
        </row>
        <row r="248">
          <cell r="F248">
            <v>1E-3</v>
          </cell>
        </row>
      </sheetData>
      <sheetData sheetId="4">
        <row r="20">
          <cell r="G20" t="str">
            <v>XVI</v>
          </cell>
        </row>
      </sheetData>
      <sheetData sheetId="5"/>
      <sheetData sheetId="6"/>
      <sheetData sheetId="7"/>
      <sheetData sheetId="8">
        <row r="9">
          <cell r="E9" t="str">
            <v>Model column counter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06EE-C9BB-44BE-B765-5476A18F477B}">
  <dimension ref="A1:W60"/>
  <sheetViews>
    <sheetView tabSelected="1" topLeftCell="A35" zoomScaleNormal="100" workbookViewId="0">
      <selection activeCell="F54" sqref="F54"/>
    </sheetView>
  </sheetViews>
  <sheetFormatPr defaultColWidth="0" defaultRowHeight="13.8" x14ac:dyDescent="0.3"/>
  <cols>
    <col min="1" max="1" width="0.88671875" style="1" customWidth="1"/>
    <col min="2" max="2" width="25.77734375" style="1" customWidth="1"/>
    <col min="3" max="4" width="12.77734375" style="1" customWidth="1"/>
    <col min="5" max="5" width="0.88671875" style="1" customWidth="1"/>
    <col min="6" max="6" width="25.77734375" style="1" customWidth="1"/>
    <col min="7" max="9" width="14.77734375" style="1" customWidth="1"/>
    <col min="10" max="10" width="13.77734375" style="12" customWidth="1"/>
    <col min="11" max="11" width="8.88671875" style="1" customWidth="1"/>
    <col min="12" max="12" width="1.5546875" style="1" customWidth="1"/>
    <col min="13" max="18" width="0" style="1" hidden="1" customWidth="1"/>
    <col min="19" max="23" width="0" style="1" hidden="1"/>
    <col min="24" max="16384" width="9.109375" style="1" hidden="1"/>
  </cols>
  <sheetData>
    <row r="1" spans="1:12" ht="21" customHeight="1" x14ac:dyDescent="0.4">
      <c r="A1" s="10"/>
      <c r="B1" s="123" t="s">
        <v>76</v>
      </c>
      <c r="C1" s="11"/>
      <c r="D1" s="11"/>
      <c r="E1" s="10"/>
      <c r="F1" s="123" t="s">
        <v>75</v>
      </c>
      <c r="G1" s="11"/>
      <c r="H1" s="11"/>
      <c r="I1" s="11"/>
      <c r="J1" s="11"/>
      <c r="K1" s="11"/>
      <c r="L1" s="10"/>
    </row>
    <row r="2" spans="1:12" ht="14.4" x14ac:dyDescent="0.3">
      <c r="A2" s="10"/>
      <c r="E2" s="10"/>
      <c r="F2" s="6" t="s">
        <v>65</v>
      </c>
      <c r="I2" s="16"/>
      <c r="L2" s="10"/>
    </row>
    <row r="3" spans="1:12" s="2" customFormat="1" x14ac:dyDescent="0.3">
      <c r="A3" s="14"/>
      <c r="B3" s="112" t="s">
        <v>29</v>
      </c>
      <c r="C3" s="17"/>
      <c r="D3" s="18"/>
      <c r="E3" s="14"/>
      <c r="F3" s="101" t="s">
        <v>36</v>
      </c>
      <c r="G3" s="124" t="s">
        <v>66</v>
      </c>
      <c r="H3" s="124" t="s">
        <v>53</v>
      </c>
      <c r="I3" s="125" t="s">
        <v>54</v>
      </c>
      <c r="J3" s="85"/>
      <c r="K3" s="85"/>
      <c r="L3" s="14"/>
    </row>
    <row r="4" spans="1:12" s="15" customFormat="1" x14ac:dyDescent="0.3">
      <c r="A4" s="14"/>
      <c r="B4" s="29" t="s">
        <v>25</v>
      </c>
      <c r="C4" s="35">
        <v>6000</v>
      </c>
      <c r="D4" s="41" t="s">
        <v>63</v>
      </c>
      <c r="E4" s="14"/>
      <c r="F4" s="29" t="str">
        <f xml:space="preserve"> "Scope 1 (" &amp; $C$13 &amp; ")"</f>
        <v>Scope 1 (GWP100)</v>
      </c>
      <c r="G4" s="4">
        <f>IF($C$13="GWP100",G33,J33)</f>
        <v>1412.1423190819226</v>
      </c>
      <c r="H4" s="117">
        <f>IF($C$13="GWP100",G34,J34)</f>
        <v>2517.1093507656001</v>
      </c>
      <c r="I4" s="30">
        <f>IF($C$13="GWP100",G35,J35)</f>
        <v>7000.803476430141</v>
      </c>
      <c r="J4" s="50"/>
      <c r="K4" s="50"/>
      <c r="L4" s="10"/>
    </row>
    <row r="5" spans="1:12" s="15" customFormat="1" x14ac:dyDescent="0.3">
      <c r="A5" s="14"/>
      <c r="B5" s="29" t="s">
        <v>26</v>
      </c>
      <c r="C5" s="3">
        <v>3.5</v>
      </c>
      <c r="D5" s="41" t="s">
        <v>3</v>
      </c>
      <c r="E5" s="14"/>
      <c r="F5" s="29" t="s">
        <v>2</v>
      </c>
      <c r="G5" s="100">
        <f xml:space="preserve"> C$33</f>
        <v>17106.66</v>
      </c>
      <c r="H5" s="126">
        <f xml:space="preserve"> C$34</f>
        <v>18603.539999999997</v>
      </c>
      <c r="I5" s="26">
        <f xml:space="preserve"> C$35</f>
        <v>20294.400000000001</v>
      </c>
      <c r="J5" s="50"/>
      <c r="K5" s="50"/>
      <c r="L5" s="10"/>
    </row>
    <row r="6" spans="1:12" s="15" customFormat="1" x14ac:dyDescent="0.3">
      <c r="A6" s="14"/>
      <c r="B6" s="53" t="s">
        <v>27</v>
      </c>
      <c r="C6" s="114">
        <v>2019</v>
      </c>
      <c r="D6" s="42" t="s">
        <v>28</v>
      </c>
      <c r="E6" s="14"/>
      <c r="F6" s="106" t="s">
        <v>67</v>
      </c>
      <c r="G6" s="107">
        <f>G4+G5</f>
        <v>18518.802319081922</v>
      </c>
      <c r="H6" s="119">
        <f t="shared" ref="H6:I6" si="0">H4+H5</f>
        <v>21120.649350765598</v>
      </c>
      <c r="I6" s="108">
        <f t="shared" si="0"/>
        <v>27295.203476430142</v>
      </c>
      <c r="J6" s="50"/>
      <c r="K6" s="50"/>
      <c r="L6" s="10"/>
    </row>
    <row r="7" spans="1:12" s="15" customFormat="1" ht="15.6" x14ac:dyDescent="0.3">
      <c r="A7" s="14"/>
      <c r="B7" s="45"/>
      <c r="C7" s="8"/>
      <c r="D7" s="8"/>
      <c r="E7" s="14"/>
      <c r="F7" s="101" t="s">
        <v>55</v>
      </c>
      <c r="G7" s="104"/>
      <c r="H7" s="127"/>
      <c r="I7" s="105"/>
      <c r="J7" s="85"/>
      <c r="K7" s="85"/>
      <c r="L7" s="10"/>
    </row>
    <row r="8" spans="1:12" ht="14.4" x14ac:dyDescent="0.3">
      <c r="A8" s="14"/>
      <c r="B8" s="112" t="s">
        <v>81</v>
      </c>
      <c r="C8" s="44"/>
      <c r="D8" s="34"/>
      <c r="E8" s="10"/>
      <c r="F8" s="29" t="str">
        <f xml:space="preserve"> "Scope 1 (" &amp; $C$13 &amp; ")"</f>
        <v>Scope 1 (GWP100)</v>
      </c>
      <c r="G8" s="4">
        <f>IF($C$13="GWP100",G56,J56)</f>
        <v>1777.4509845909222</v>
      </c>
      <c r="H8" s="117">
        <f>IF($C$13="GWP100",G57,J57)</f>
        <v>2377.73334260616</v>
      </c>
      <c r="I8" s="30">
        <f>IF($C$13="GWP100",J58,J58)</f>
        <v>6447.1666680195849</v>
      </c>
      <c r="J8" s="50"/>
      <c r="K8" s="67"/>
      <c r="L8" s="10"/>
    </row>
    <row r="9" spans="1:12" ht="14.4" x14ac:dyDescent="0.3">
      <c r="A9" s="10"/>
      <c r="B9" s="29" t="s">
        <v>30</v>
      </c>
      <c r="C9" s="113">
        <v>0</v>
      </c>
      <c r="D9" s="40" t="s">
        <v>20</v>
      </c>
      <c r="E9" s="10"/>
      <c r="F9" s="29" t="s">
        <v>2</v>
      </c>
      <c r="G9" s="100">
        <f xml:space="preserve"> C$56</f>
        <v>6841.7999999999993</v>
      </c>
      <c r="H9" s="126">
        <f xml:space="preserve"> C$57</f>
        <v>7068.6</v>
      </c>
      <c r="I9" s="26">
        <f xml:space="preserve"> C$58</f>
        <v>7345.7999999999993</v>
      </c>
      <c r="J9" s="50"/>
      <c r="K9" s="67"/>
      <c r="L9" s="10"/>
    </row>
    <row r="10" spans="1:12" s="2" customFormat="1" x14ac:dyDescent="0.3">
      <c r="A10" s="14"/>
      <c r="B10" s="53" t="s">
        <v>33</v>
      </c>
      <c r="C10" s="114">
        <v>2025</v>
      </c>
      <c r="D10" s="27" t="s">
        <v>0</v>
      </c>
      <c r="E10" s="14"/>
      <c r="F10" s="109" t="s">
        <v>68</v>
      </c>
      <c r="G10" s="110">
        <f>G8+G9</f>
        <v>8619.2509845909208</v>
      </c>
      <c r="H10" s="32">
        <f t="shared" ref="H10" si="1">H8+H9</f>
        <v>9446.3333426061599</v>
      </c>
      <c r="I10" s="111">
        <f t="shared" ref="I10" si="2">I8+I9</f>
        <v>13792.966668019584</v>
      </c>
      <c r="J10" s="50"/>
      <c r="K10" s="67"/>
      <c r="L10" s="14"/>
    </row>
    <row r="11" spans="1:12" s="2" customFormat="1" x14ac:dyDescent="0.3">
      <c r="A11" s="14"/>
      <c r="E11" s="14"/>
      <c r="F11" s="101" t="s">
        <v>62</v>
      </c>
      <c r="G11" s="102"/>
      <c r="H11" s="124"/>
      <c r="I11" s="103"/>
      <c r="J11" s="85"/>
      <c r="K11" s="85"/>
      <c r="L11" s="14"/>
    </row>
    <row r="12" spans="1:12" s="2" customFormat="1" ht="14.4" x14ac:dyDescent="0.3">
      <c r="A12" s="14"/>
      <c r="B12" s="112" t="s">
        <v>31</v>
      </c>
      <c r="C12" s="44"/>
      <c r="D12" s="34"/>
      <c r="E12" s="14"/>
      <c r="F12" s="29" t="str">
        <f xml:space="preserve"> "Scope 1 (" &amp; $C$13 &amp; ")"</f>
        <v>Scope 1 (GWP100)</v>
      </c>
      <c r="G12" s="21">
        <f>G4+G8</f>
        <v>3189.5933036728447</v>
      </c>
      <c r="H12" s="20">
        <f t="shared" ref="H12:I12" si="3">H4+H8</f>
        <v>4894.8426933717601</v>
      </c>
      <c r="I12" s="24">
        <f t="shared" si="3"/>
        <v>13447.970144449726</v>
      </c>
      <c r="J12" s="21"/>
      <c r="K12" s="21"/>
      <c r="L12" s="14"/>
    </row>
    <row r="13" spans="1:12" s="2" customFormat="1" ht="14.4" x14ac:dyDescent="0.3">
      <c r="A13" s="14"/>
      <c r="B13" s="53" t="s">
        <v>70</v>
      </c>
      <c r="C13" s="19" t="s">
        <v>23</v>
      </c>
      <c r="D13" s="43" t="s">
        <v>1</v>
      </c>
      <c r="E13" s="14"/>
      <c r="F13" s="29" t="s">
        <v>2</v>
      </c>
      <c r="G13" s="21">
        <f>G5+G9</f>
        <v>23948.46</v>
      </c>
      <c r="H13" s="20">
        <f t="shared" ref="H13:I13" si="4">H5+H9</f>
        <v>25672.14</v>
      </c>
      <c r="I13" s="24">
        <f t="shared" si="4"/>
        <v>27640.2</v>
      </c>
      <c r="J13" s="21"/>
      <c r="K13" s="21"/>
      <c r="L13" s="14"/>
    </row>
    <row r="14" spans="1:12" s="2" customFormat="1" x14ac:dyDescent="0.3">
      <c r="A14" s="14"/>
      <c r="E14" s="14"/>
      <c r="F14" s="31" t="s">
        <v>69</v>
      </c>
      <c r="G14" s="32">
        <f>G12+G13</f>
        <v>27138.053303672845</v>
      </c>
      <c r="H14" s="32">
        <f t="shared" ref="H14:I14" si="5">H12+H13</f>
        <v>30566.98269337176</v>
      </c>
      <c r="I14" s="33">
        <f t="shared" si="5"/>
        <v>41088.17014444973</v>
      </c>
      <c r="J14" s="21"/>
      <c r="K14" s="21"/>
      <c r="L14" s="14"/>
    </row>
    <row r="15" spans="1:12" s="2" customFormat="1" x14ac:dyDescent="0.3">
      <c r="A15" s="14"/>
      <c r="E15" s="14"/>
      <c r="J15" s="15"/>
      <c r="L15" s="14"/>
    </row>
    <row r="16" spans="1:12" s="2" customFormat="1" ht="21" x14ac:dyDescent="0.3">
      <c r="A16" s="14"/>
      <c r="B16" s="9" t="s">
        <v>77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s="2" customFormat="1" x14ac:dyDescent="0.3">
      <c r="A17" s="14"/>
      <c r="B17" s="28" t="s">
        <v>71</v>
      </c>
      <c r="C17" s="115"/>
      <c r="D17" s="116"/>
      <c r="E17" s="15"/>
      <c r="F17" s="28" t="s">
        <v>72</v>
      </c>
      <c r="G17" s="115"/>
      <c r="H17" s="116"/>
      <c r="J17" s="15"/>
      <c r="L17" s="14"/>
    </row>
    <row r="18" spans="1:12" s="2" customFormat="1" x14ac:dyDescent="0.3">
      <c r="A18" s="14"/>
      <c r="B18" s="52" t="s">
        <v>29</v>
      </c>
      <c r="C18" s="65"/>
      <c r="D18" s="57"/>
      <c r="E18" s="15"/>
      <c r="F18" s="55" t="s">
        <v>35</v>
      </c>
      <c r="G18" s="65"/>
      <c r="H18" s="57"/>
      <c r="L18" s="14"/>
    </row>
    <row r="19" spans="1:12" s="2" customFormat="1" x14ac:dyDescent="0.3">
      <c r="A19" s="14"/>
      <c r="B19" s="66" t="str">
        <f xml:space="preserve"> B$4</f>
        <v>Current oil production</v>
      </c>
      <c r="C19" s="67">
        <f t="shared" ref="C19:D19" si="6" xml:space="preserve"> C$4</f>
        <v>6000</v>
      </c>
      <c r="D19" s="68" t="str">
        <f t="shared" si="6"/>
        <v>e3tonnes</v>
      </c>
      <c r="E19" s="15"/>
      <c r="F19" s="75" t="s">
        <v>6</v>
      </c>
      <c r="G19" s="122">
        <v>40.1</v>
      </c>
      <c r="H19" s="76" t="s">
        <v>7</v>
      </c>
      <c r="L19" s="14"/>
    </row>
    <row r="20" spans="1:12" s="2" customFormat="1" x14ac:dyDescent="0.3">
      <c r="A20" s="14"/>
      <c r="B20" s="61"/>
      <c r="C20" s="69"/>
      <c r="D20" s="62"/>
      <c r="E20" s="15"/>
      <c r="F20" s="77" t="s">
        <v>8</v>
      </c>
      <c r="G20" s="122">
        <v>42.3</v>
      </c>
      <c r="H20" s="78" t="s">
        <v>7</v>
      </c>
      <c r="L20" s="14"/>
    </row>
    <row r="21" spans="1:12" s="2" customFormat="1" x14ac:dyDescent="0.3">
      <c r="A21" s="14"/>
      <c r="B21" s="70" t="s">
        <v>32</v>
      </c>
      <c r="C21" s="69"/>
      <c r="D21" s="62"/>
      <c r="E21" s="15"/>
      <c r="F21" s="77" t="s">
        <v>9</v>
      </c>
      <c r="G21" s="122">
        <v>44.8</v>
      </c>
      <c r="H21" s="78" t="s">
        <v>7</v>
      </c>
      <c r="L21" s="14"/>
    </row>
    <row r="22" spans="1:12" s="2" customFormat="1" x14ac:dyDescent="0.3">
      <c r="A22" s="14"/>
      <c r="B22" s="25" t="s">
        <v>34</v>
      </c>
      <c r="C22" s="21">
        <f>C19*POWER(1+$C$9,C10-C6)</f>
        <v>6000</v>
      </c>
      <c r="D22" s="24" t="s">
        <v>63</v>
      </c>
      <c r="E22" s="15"/>
      <c r="F22" s="61"/>
      <c r="G22" s="69"/>
      <c r="H22" s="62"/>
      <c r="L22" s="14"/>
    </row>
    <row r="23" spans="1:12" s="2" customFormat="1" x14ac:dyDescent="0.3">
      <c r="A23" s="14"/>
      <c r="B23" s="61"/>
      <c r="C23" s="69"/>
      <c r="D23" s="62"/>
      <c r="E23" s="15"/>
      <c r="F23" s="25" t="s">
        <v>37</v>
      </c>
      <c r="G23" s="79">
        <f>($C$22*G19)/1000</f>
        <v>240.6</v>
      </c>
      <c r="H23" s="24" t="s">
        <v>16</v>
      </c>
      <c r="L23" s="14"/>
    </row>
    <row r="24" spans="1:12" s="2" customFormat="1" x14ac:dyDescent="0.3">
      <c r="A24" s="14"/>
      <c r="B24" s="70" t="s">
        <v>64</v>
      </c>
      <c r="C24" s="69"/>
      <c r="D24" s="62"/>
      <c r="E24" s="15"/>
      <c r="F24" s="25" t="s">
        <v>38</v>
      </c>
      <c r="G24" s="79">
        <f>($C$22*G20)/1000</f>
        <v>253.79999999999998</v>
      </c>
      <c r="H24" s="24" t="s">
        <v>16</v>
      </c>
      <c r="L24" s="14"/>
    </row>
    <row r="25" spans="1:12" s="2" customFormat="1" x14ac:dyDescent="0.3">
      <c r="A25" s="14"/>
      <c r="B25" s="71" t="s">
        <v>4</v>
      </c>
      <c r="C25" s="36">
        <v>7.33</v>
      </c>
      <c r="D25" s="72" t="s">
        <v>5</v>
      </c>
      <c r="E25" s="15"/>
      <c r="F25" s="63" t="s">
        <v>39</v>
      </c>
      <c r="G25" s="80">
        <f>($C$22*G21)/1000</f>
        <v>268.8</v>
      </c>
      <c r="H25" s="27" t="s">
        <v>16</v>
      </c>
      <c r="L25" s="14"/>
    </row>
    <row r="26" spans="1:12" s="2" customFormat="1" x14ac:dyDescent="0.3">
      <c r="A26" s="14"/>
      <c r="B26" s="63" t="s">
        <v>34</v>
      </c>
      <c r="C26" s="73">
        <f>C22 * C25</f>
        <v>43980</v>
      </c>
      <c r="D26" s="74" t="s">
        <v>18</v>
      </c>
      <c r="E26" s="15"/>
      <c r="J26" s="15"/>
      <c r="L26" s="14"/>
    </row>
    <row r="27" spans="1:12" s="2" customFormat="1" x14ac:dyDescent="0.3">
      <c r="A27" s="14"/>
      <c r="B27" s="28" t="s">
        <v>73</v>
      </c>
      <c r="C27" s="115"/>
      <c r="D27" s="116"/>
      <c r="E27" s="15"/>
      <c r="F27" s="112" t="s">
        <v>74</v>
      </c>
      <c r="G27" s="120"/>
      <c r="H27" s="120"/>
      <c r="I27" s="120"/>
      <c r="J27" s="121"/>
      <c r="L27" s="14"/>
    </row>
    <row r="28" spans="1:12" s="2" customFormat="1" x14ac:dyDescent="0.3">
      <c r="A28" s="14"/>
      <c r="B28" s="55" t="s">
        <v>79</v>
      </c>
      <c r="C28" s="56"/>
      <c r="D28" s="57"/>
      <c r="E28" s="15"/>
      <c r="F28" s="70" t="s">
        <v>80</v>
      </c>
      <c r="G28" s="117" t="s">
        <v>23</v>
      </c>
      <c r="H28" s="62"/>
      <c r="I28" s="69"/>
      <c r="J28" s="118" t="s">
        <v>24</v>
      </c>
      <c r="L28" s="14"/>
    </row>
    <row r="29" spans="1:12" s="2" customFormat="1" x14ac:dyDescent="0.3">
      <c r="A29" s="14"/>
      <c r="B29" s="58" t="s">
        <v>40</v>
      </c>
      <c r="C29" s="122">
        <v>71.099999999999994</v>
      </c>
      <c r="D29" s="59" t="s">
        <v>12</v>
      </c>
      <c r="E29" s="15"/>
      <c r="F29" s="82" t="s">
        <v>47</v>
      </c>
      <c r="G29" s="3">
        <v>32.108738496633073</v>
      </c>
      <c r="H29" s="24" t="s">
        <v>48</v>
      </c>
      <c r="I29" s="5" t="s">
        <v>47</v>
      </c>
      <c r="J29" s="3">
        <v>54.403422375625304</v>
      </c>
      <c r="L29" s="14"/>
    </row>
    <row r="30" spans="1:12" s="2" customFormat="1" x14ac:dyDescent="0.3">
      <c r="A30" s="14"/>
      <c r="B30" s="60" t="s">
        <v>41</v>
      </c>
      <c r="C30" s="122">
        <v>73.3</v>
      </c>
      <c r="D30" s="59" t="s">
        <v>12</v>
      </c>
      <c r="E30" s="15"/>
      <c r="F30" s="25" t="s">
        <v>46</v>
      </c>
      <c r="G30" s="3">
        <v>57.23304572</v>
      </c>
      <c r="H30" s="24" t="s">
        <v>48</v>
      </c>
      <c r="I30" s="21" t="s">
        <v>46</v>
      </c>
      <c r="J30" s="3">
        <v>109.96262040000001</v>
      </c>
      <c r="L30" s="14"/>
    </row>
    <row r="31" spans="1:12" s="2" customFormat="1" x14ac:dyDescent="0.3">
      <c r="A31" s="14"/>
      <c r="B31" s="60" t="s">
        <v>42</v>
      </c>
      <c r="C31" s="122">
        <v>75.5</v>
      </c>
      <c r="D31" s="59" t="s">
        <v>12</v>
      </c>
      <c r="E31" s="15"/>
      <c r="F31" s="25" t="s">
        <v>52</v>
      </c>
      <c r="G31" s="3">
        <v>159.18152515757484</v>
      </c>
      <c r="H31" s="24" t="s">
        <v>48</v>
      </c>
      <c r="I31" s="21" t="s">
        <v>52</v>
      </c>
      <c r="J31" s="3">
        <v>288.04519348772328</v>
      </c>
      <c r="L31" s="14"/>
    </row>
    <row r="32" spans="1:12" s="2" customFormat="1" x14ac:dyDescent="0.3">
      <c r="A32" s="14"/>
      <c r="B32" s="61"/>
      <c r="C32" s="49"/>
      <c r="D32" s="62"/>
      <c r="E32" s="15"/>
      <c r="F32" s="61"/>
      <c r="G32" s="49"/>
      <c r="H32" s="62"/>
      <c r="I32" s="69"/>
      <c r="J32" s="62"/>
      <c r="L32" s="14"/>
    </row>
    <row r="33" spans="1:12" s="2" customFormat="1" x14ac:dyDescent="0.3">
      <c r="A33" s="14"/>
      <c r="B33" s="25" t="s">
        <v>43</v>
      </c>
      <c r="C33" s="4">
        <f>G23*C29</f>
        <v>17106.66</v>
      </c>
      <c r="D33" s="24" t="s">
        <v>65</v>
      </c>
      <c r="E33" s="15"/>
      <c r="F33" s="25" t="s">
        <v>49</v>
      </c>
      <c r="G33" s="4">
        <f xml:space="preserve"> ($C$26 * G29) / 1000</f>
        <v>1412.1423190819226</v>
      </c>
      <c r="H33" s="24" t="s">
        <v>65</v>
      </c>
      <c r="I33" s="25" t="s">
        <v>49</v>
      </c>
      <c r="J33" s="30">
        <f xml:space="preserve"> ($C$26 * J29) / 1000</f>
        <v>2392.6625160800008</v>
      </c>
      <c r="L33" s="14"/>
    </row>
    <row r="34" spans="1:12" s="2" customFormat="1" x14ac:dyDescent="0.3">
      <c r="A34" s="14"/>
      <c r="B34" s="25" t="s">
        <v>44</v>
      </c>
      <c r="C34" s="4">
        <f>G24*C30</f>
        <v>18603.539999999997</v>
      </c>
      <c r="D34" s="24" t="s">
        <v>65</v>
      </c>
      <c r="E34" s="15"/>
      <c r="F34" s="25" t="s">
        <v>50</v>
      </c>
      <c r="G34" s="4">
        <f t="shared" ref="G34:G35" si="7" xml:space="preserve"> ($C$26 * G30) / 1000</f>
        <v>2517.1093507656001</v>
      </c>
      <c r="H34" s="24" t="s">
        <v>65</v>
      </c>
      <c r="I34" s="25" t="s">
        <v>50</v>
      </c>
      <c r="J34" s="30">
        <f t="shared" ref="J34:J35" si="8" xml:space="preserve"> ($C$26 * J30) / 1000</f>
        <v>4836.1560451920004</v>
      </c>
      <c r="L34" s="14"/>
    </row>
    <row r="35" spans="1:12" s="2" customFormat="1" x14ac:dyDescent="0.3">
      <c r="A35" s="14"/>
      <c r="B35" s="63" t="s">
        <v>45</v>
      </c>
      <c r="C35" s="64">
        <f>G25*C31</f>
        <v>20294.400000000001</v>
      </c>
      <c r="D35" s="27" t="s">
        <v>65</v>
      </c>
      <c r="E35" s="15"/>
      <c r="F35" s="63" t="s">
        <v>51</v>
      </c>
      <c r="G35" s="64">
        <f t="shared" si="7"/>
        <v>7000.803476430141</v>
      </c>
      <c r="H35" s="27" t="s">
        <v>65</v>
      </c>
      <c r="I35" s="63" t="s">
        <v>51</v>
      </c>
      <c r="J35" s="84">
        <f t="shared" si="8"/>
        <v>12668.227609590071</v>
      </c>
      <c r="L35" s="14"/>
    </row>
    <row r="36" spans="1:12" s="2" customFormat="1" x14ac:dyDescent="0.3">
      <c r="A36" s="14"/>
      <c r="E36" s="15"/>
      <c r="J36" s="15"/>
      <c r="L36" s="14"/>
    </row>
    <row r="37" spans="1:12" s="2" customFormat="1" ht="21" x14ac:dyDescent="0.3">
      <c r="A37" s="14"/>
      <c r="B37" s="9" t="s">
        <v>78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s="2" customFormat="1" x14ac:dyDescent="0.3">
      <c r="A38" s="14"/>
      <c r="B38" s="28" t="s">
        <v>71</v>
      </c>
      <c r="C38" s="115"/>
      <c r="D38" s="116"/>
      <c r="E38" s="15"/>
      <c r="F38" s="28" t="s">
        <v>72</v>
      </c>
      <c r="G38" s="115"/>
      <c r="H38" s="116"/>
      <c r="J38" s="15"/>
      <c r="L38" s="14"/>
    </row>
    <row r="39" spans="1:12" x14ac:dyDescent="0.3">
      <c r="A39" s="14"/>
      <c r="B39" s="52" t="s">
        <v>29</v>
      </c>
      <c r="C39" s="65"/>
      <c r="D39" s="57"/>
      <c r="E39" s="15"/>
      <c r="F39" s="55" t="s">
        <v>35</v>
      </c>
      <c r="G39" s="65"/>
      <c r="H39" s="57"/>
      <c r="J39" s="1"/>
      <c r="L39" s="14"/>
    </row>
    <row r="40" spans="1:12" x14ac:dyDescent="0.3">
      <c r="A40" s="14"/>
      <c r="B40" s="86" t="str">
        <f xml:space="preserve"> B$5</f>
        <v>Current gas production</v>
      </c>
      <c r="C40" s="87">
        <f t="shared" ref="C40:D40" si="9" xml:space="preserve"> C$5</f>
        <v>3.5</v>
      </c>
      <c r="D40" s="88" t="str">
        <f t="shared" si="9"/>
        <v>e9m3</v>
      </c>
      <c r="E40" s="15"/>
      <c r="F40" s="92" t="s">
        <v>10</v>
      </c>
      <c r="G40" s="3">
        <v>36</v>
      </c>
      <c r="H40" s="93" t="s">
        <v>11</v>
      </c>
      <c r="J40" s="1"/>
      <c r="L40" s="14"/>
    </row>
    <row r="41" spans="1:12" x14ac:dyDescent="0.3">
      <c r="A41" s="14"/>
      <c r="B41" s="51"/>
      <c r="C41" s="49"/>
      <c r="D41" s="89"/>
      <c r="E41" s="15"/>
      <c r="F41" s="61"/>
      <c r="G41" s="69"/>
      <c r="H41" s="62"/>
      <c r="J41" s="1"/>
      <c r="L41" s="14"/>
    </row>
    <row r="42" spans="1:12" x14ac:dyDescent="0.3">
      <c r="A42" s="14"/>
      <c r="B42" s="70" t="s">
        <v>32</v>
      </c>
      <c r="C42" s="69"/>
      <c r="D42" s="62"/>
      <c r="E42" s="15"/>
      <c r="F42" s="63" t="s">
        <v>59</v>
      </c>
      <c r="G42" s="80">
        <f>G40*C43</f>
        <v>126</v>
      </c>
      <c r="H42" s="27" t="s">
        <v>17</v>
      </c>
      <c r="J42" s="1"/>
      <c r="L42" s="14"/>
    </row>
    <row r="43" spans="1:12" x14ac:dyDescent="0.3">
      <c r="A43" s="14"/>
      <c r="B43" s="25" t="s">
        <v>34</v>
      </c>
      <c r="C43" s="79">
        <f>C40*POWER(1+$C$9,$C$10-$C$6)</f>
        <v>3.5</v>
      </c>
      <c r="D43" s="24" t="s">
        <v>3</v>
      </c>
      <c r="E43" s="15"/>
      <c r="F43" s="6"/>
      <c r="G43" s="6"/>
      <c r="H43" s="6"/>
      <c r="J43" s="1"/>
      <c r="L43" s="14"/>
    </row>
    <row r="44" spans="1:12" x14ac:dyDescent="0.3">
      <c r="A44" s="14"/>
      <c r="B44" s="38"/>
      <c r="C44" s="13"/>
      <c r="D44" s="39"/>
      <c r="E44" s="15"/>
      <c r="F44" s="6"/>
      <c r="G44" s="6"/>
      <c r="H44" s="6"/>
      <c r="J44" s="1"/>
      <c r="L44" s="14"/>
    </row>
    <row r="45" spans="1:12" ht="14.4" x14ac:dyDescent="0.3">
      <c r="A45" s="14"/>
      <c r="B45" s="90" t="s">
        <v>60</v>
      </c>
      <c r="C45" s="48"/>
      <c r="D45" s="72"/>
      <c r="E45" s="15"/>
      <c r="F45" s="2"/>
      <c r="G45" s="2"/>
      <c r="H45" s="128"/>
      <c r="J45" s="1"/>
      <c r="L45" s="14"/>
    </row>
    <row r="46" spans="1:12" s="6" customFormat="1" ht="14.4" x14ac:dyDescent="0.3">
      <c r="A46" s="96"/>
      <c r="B46" s="97" t="s">
        <v>21</v>
      </c>
      <c r="C46" s="3">
        <v>5.883</v>
      </c>
      <c r="D46" s="98" t="s">
        <v>22</v>
      </c>
      <c r="E46" s="46"/>
      <c r="H46" s="128"/>
      <c r="L46" s="14"/>
    </row>
    <row r="47" spans="1:12" x14ac:dyDescent="0.3">
      <c r="A47" s="14"/>
      <c r="B47" s="91" t="s">
        <v>14</v>
      </c>
      <c r="C47" s="7">
        <v>1000</v>
      </c>
      <c r="D47" s="23" t="s">
        <v>15</v>
      </c>
      <c r="E47" s="15"/>
      <c r="F47" s="2"/>
      <c r="G47" s="2"/>
      <c r="H47" s="2"/>
      <c r="I47" s="2"/>
      <c r="J47" s="15"/>
      <c r="K47" s="2"/>
      <c r="L47" s="14"/>
    </row>
    <row r="48" spans="1:12" x14ac:dyDescent="0.3">
      <c r="A48" s="14"/>
      <c r="B48" s="53" t="s">
        <v>61</v>
      </c>
      <c r="C48" s="64">
        <f>C43*C46*C47</f>
        <v>20590.5</v>
      </c>
      <c r="D48" s="84" t="s">
        <v>19</v>
      </c>
      <c r="E48" s="15"/>
      <c r="F48" s="2"/>
      <c r="G48" s="2"/>
      <c r="H48" s="2"/>
      <c r="J48" s="15"/>
      <c r="K48" s="2"/>
      <c r="L48" s="14"/>
    </row>
    <row r="49" spans="1:12" ht="14.4" x14ac:dyDescent="0.3">
      <c r="A49" s="14"/>
      <c r="B49" s="28" t="s">
        <v>73</v>
      </c>
      <c r="C49" s="115"/>
      <c r="D49" s="116"/>
      <c r="E49" s="15"/>
      <c r="F49" s="112" t="s">
        <v>74</v>
      </c>
      <c r="G49" s="120"/>
      <c r="H49" s="120"/>
      <c r="I49" s="120"/>
      <c r="J49" s="121"/>
      <c r="K49" s="47"/>
      <c r="L49" s="14"/>
    </row>
    <row r="50" spans="1:12" x14ac:dyDescent="0.3">
      <c r="A50" s="14"/>
      <c r="B50" s="55" t="s">
        <v>79</v>
      </c>
      <c r="C50" s="56"/>
      <c r="D50" s="99"/>
      <c r="E50" s="15"/>
      <c r="F50" s="52" t="s">
        <v>80</v>
      </c>
      <c r="G50" s="81" t="s">
        <v>23</v>
      </c>
      <c r="H50" s="57"/>
      <c r="I50" s="65"/>
      <c r="J50" s="83" t="s">
        <v>24</v>
      </c>
      <c r="L50" s="14"/>
    </row>
    <row r="51" spans="1:12" x14ac:dyDescent="0.3">
      <c r="A51" s="14"/>
      <c r="B51" s="58" t="s">
        <v>56</v>
      </c>
      <c r="C51" s="122">
        <v>54.3</v>
      </c>
      <c r="D51" s="95" t="s">
        <v>13</v>
      </c>
      <c r="E51" s="15"/>
      <c r="F51" s="82" t="s">
        <v>47</v>
      </c>
      <c r="G51" s="3">
        <v>86.3238379151027</v>
      </c>
      <c r="H51" s="24" t="s">
        <v>48</v>
      </c>
      <c r="I51" s="5" t="s">
        <v>47</v>
      </c>
      <c r="J51" s="3">
        <v>146.79214821289861</v>
      </c>
      <c r="K51" s="2"/>
      <c r="L51" s="14"/>
    </row>
    <row r="52" spans="1:12" x14ac:dyDescent="0.3">
      <c r="A52" s="14"/>
      <c r="B52" s="60" t="s">
        <v>57</v>
      </c>
      <c r="C52" s="122">
        <v>56.1</v>
      </c>
      <c r="D52" s="22" t="s">
        <v>13</v>
      </c>
      <c r="E52" s="15"/>
      <c r="F52" s="25" t="s">
        <v>46</v>
      </c>
      <c r="G52" s="3">
        <f>95.47720272+20</f>
        <v>115.47720271999999</v>
      </c>
      <c r="H52" s="24" t="s">
        <v>48</v>
      </c>
      <c r="I52" s="21" t="s">
        <v>46</v>
      </c>
      <c r="J52" s="3">
        <v>196.319209</v>
      </c>
      <c r="K52" s="2"/>
      <c r="L52" s="14"/>
    </row>
    <row r="53" spans="1:12" x14ac:dyDescent="0.3">
      <c r="A53" s="14"/>
      <c r="B53" s="60" t="s">
        <v>58</v>
      </c>
      <c r="C53" s="122">
        <v>58.3</v>
      </c>
      <c r="D53" s="22" t="s">
        <v>13</v>
      </c>
      <c r="E53" s="15"/>
      <c r="F53" s="25" t="s">
        <v>52</v>
      </c>
      <c r="G53" s="3">
        <v>192.41890786446862</v>
      </c>
      <c r="H53" s="24" t="s">
        <v>48</v>
      </c>
      <c r="I53" s="21" t="s">
        <v>52</v>
      </c>
      <c r="J53" s="3">
        <v>313.11365280200022</v>
      </c>
      <c r="K53" s="2"/>
      <c r="L53" s="14"/>
    </row>
    <row r="54" spans="1:12" x14ac:dyDescent="0.3">
      <c r="A54" s="14"/>
      <c r="B54" s="61"/>
      <c r="C54" s="49"/>
      <c r="D54" s="24"/>
      <c r="E54" s="15"/>
      <c r="F54" s="61"/>
      <c r="G54" s="49"/>
      <c r="H54" s="24"/>
      <c r="I54" s="13"/>
      <c r="J54" s="39"/>
      <c r="L54" s="14"/>
    </row>
    <row r="55" spans="1:12" x14ac:dyDescent="0.3">
      <c r="A55" s="14"/>
      <c r="B55" s="38"/>
      <c r="C55" s="13"/>
      <c r="D55" s="24"/>
      <c r="E55" s="15"/>
      <c r="F55" s="86" t="str">
        <f xml:space="preserve"> B$48</f>
        <v>Current Gas Production</v>
      </c>
      <c r="G55" s="94">
        <f xml:space="preserve"> C$48</f>
        <v>20590.5</v>
      </c>
      <c r="H55" s="37" t="str">
        <f xml:space="preserve"> D$48</f>
        <v>e3boe</v>
      </c>
      <c r="I55" s="13"/>
      <c r="J55" s="39"/>
      <c r="L55" s="14"/>
    </row>
    <row r="56" spans="1:12" x14ac:dyDescent="0.3">
      <c r="A56" s="14"/>
      <c r="B56" s="25" t="s">
        <v>43</v>
      </c>
      <c r="C56" s="4">
        <f>$G$42*C51</f>
        <v>6841.7999999999993</v>
      </c>
      <c r="D56" s="24" t="s">
        <v>65</v>
      </c>
      <c r="E56" s="15"/>
      <c r="F56" s="25" t="s">
        <v>49</v>
      </c>
      <c r="G56" s="4">
        <f>($G$55 *G51) / 1000</f>
        <v>1777.4509845909222</v>
      </c>
      <c r="H56" s="24" t="s">
        <v>65</v>
      </c>
      <c r="I56" s="21" t="s">
        <v>49</v>
      </c>
      <c r="J56" s="30">
        <f>($G$55 *J51) / 1000</f>
        <v>3022.5237277776887</v>
      </c>
      <c r="L56" s="14"/>
    </row>
    <row r="57" spans="1:12" x14ac:dyDescent="0.3">
      <c r="A57" s="14"/>
      <c r="B57" s="25" t="s">
        <v>44</v>
      </c>
      <c r="C57" s="4">
        <f>$G$42*C52</f>
        <v>7068.6</v>
      </c>
      <c r="D57" s="24" t="s">
        <v>65</v>
      </c>
      <c r="E57" s="15"/>
      <c r="F57" s="25" t="s">
        <v>50</v>
      </c>
      <c r="G57" s="4">
        <f>($G$55 *G52) / 1000</f>
        <v>2377.73334260616</v>
      </c>
      <c r="H57" s="24" t="s">
        <v>65</v>
      </c>
      <c r="I57" s="21" t="s">
        <v>50</v>
      </c>
      <c r="J57" s="30">
        <f>($G$55 *J52) / 1000</f>
        <v>4042.3106729144997</v>
      </c>
      <c r="L57" s="14"/>
    </row>
    <row r="58" spans="1:12" x14ac:dyDescent="0.3">
      <c r="A58" s="14"/>
      <c r="B58" s="63" t="s">
        <v>45</v>
      </c>
      <c r="C58" s="64">
        <f>$G$42*C53</f>
        <v>7345.7999999999993</v>
      </c>
      <c r="D58" s="27" t="s">
        <v>65</v>
      </c>
      <c r="E58" s="15"/>
      <c r="F58" s="63" t="s">
        <v>51</v>
      </c>
      <c r="G58" s="64">
        <f>($G$55 *G53) / 1000</f>
        <v>3962.0015223833411</v>
      </c>
      <c r="H58" s="27" t="s">
        <v>65</v>
      </c>
      <c r="I58" s="54" t="s">
        <v>51</v>
      </c>
      <c r="J58" s="84">
        <f>($G$55 *J53) / 1000</f>
        <v>6447.1666680195849</v>
      </c>
      <c r="L58" s="14"/>
    </row>
    <row r="59" spans="1:12" x14ac:dyDescent="0.3">
      <c r="A59" s="14"/>
      <c r="B59" s="2"/>
      <c r="C59" s="2"/>
      <c r="D59" s="2"/>
      <c r="E59" s="15"/>
      <c r="J59" s="1"/>
      <c r="L59" s="14"/>
    </row>
    <row r="60" spans="1:12" s="2" customFormat="1" ht="21" x14ac:dyDescent="0.3">
      <c r="A60" s="14"/>
      <c r="B60" s="9"/>
      <c r="C60" s="14"/>
      <c r="D60" s="14"/>
      <c r="E60" s="14"/>
      <c r="F60" s="14"/>
      <c r="G60" s="14"/>
      <c r="H60" s="14"/>
      <c r="I60" s="14"/>
      <c r="J60" s="14"/>
      <c r="K60" s="14"/>
      <c r="L60" s="14"/>
    </row>
  </sheetData>
  <conditionalFormatting sqref="D9">
    <cfRule type="cellIs" dxfId="1" priority="3" stopIfTrue="1" operator="equal">
      <formula>"Actual"</formula>
    </cfRule>
    <cfRule type="cellIs" dxfId="0" priority="4" stopIfTrue="1" operator="equal">
      <formula>"Forecast"</formula>
    </cfRule>
  </conditionalFormatting>
  <dataValidations count="2">
    <dataValidation allowBlank="1" showInputMessage="1" showErrorMessage="1" sqref="B46:D46" xr:uid="{B6DEC7F6-94E5-4B1A-B421-ABD181AD7D49}"/>
    <dataValidation type="list" allowBlank="1" showInputMessage="1" showErrorMessage="1" sqref="C13" xr:uid="{DD27C0DF-B1FC-4B95-BA21-A7161B6F435E}">
      <formula1>"GWP100,GWP20"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West</dc:creator>
  <cp:keywords/>
  <dc:description/>
  <cp:lastModifiedBy>Johnny West</cp:lastModifiedBy>
  <cp:revision/>
  <cp:lastPrinted>2021-04-14T12:23:21Z</cp:lastPrinted>
  <dcterms:created xsi:type="dcterms:W3CDTF">2021-04-07T14:05:54Z</dcterms:created>
  <dcterms:modified xsi:type="dcterms:W3CDTF">2021-06-10T14:55:14Z</dcterms:modified>
  <cp:category/>
  <cp:contentStatus/>
</cp:coreProperties>
</file>