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23775" windowHeight="12720"/>
  </bookViews>
  <sheets>
    <sheet name="BOM" sheetId="1" r:id="rId1"/>
    <sheet name="QUOTE" sheetId="4" r:id="rId2"/>
  </sheets>
  <calcPr calcId="124519"/>
</workbook>
</file>

<file path=xl/calcChain.xml><?xml version="1.0" encoding="utf-8"?>
<calcChain xmlns="http://schemas.openxmlformats.org/spreadsheetml/2006/main">
  <c r="P49" i="1"/>
  <c r="R49"/>
  <c r="AF54" l="1"/>
  <c r="AE54"/>
  <c r="AD54"/>
  <c r="AC54"/>
  <c r="AA54" l="1"/>
  <c r="Y54"/>
  <c r="AC9"/>
  <c r="AD9"/>
  <c r="AE9"/>
  <c r="AF9"/>
  <c r="AC10"/>
  <c r="AD10"/>
  <c r="AE10"/>
  <c r="AF10"/>
  <c r="AC11"/>
  <c r="AD11"/>
  <c r="AE11"/>
  <c r="AF11"/>
  <c r="AC12"/>
  <c r="AD12"/>
  <c r="AE12"/>
  <c r="AF12"/>
  <c r="AC13"/>
  <c r="AD13"/>
  <c r="AE13"/>
  <c r="AF13"/>
  <c r="AC14"/>
  <c r="AD14"/>
  <c r="AE14"/>
  <c r="AF14"/>
  <c r="AC15"/>
  <c r="AD15"/>
  <c r="AE15"/>
  <c r="AF15"/>
  <c r="AC16"/>
  <c r="AD16"/>
  <c r="AE16"/>
  <c r="AF16"/>
  <c r="AC17"/>
  <c r="AD17"/>
  <c r="AE17"/>
  <c r="AF17"/>
  <c r="AC18"/>
  <c r="AD18"/>
  <c r="AE18"/>
  <c r="AF18"/>
  <c r="AC19"/>
  <c r="AD19"/>
  <c r="AE19"/>
  <c r="AF19"/>
  <c r="AC20"/>
  <c r="AD20"/>
  <c r="AE20"/>
  <c r="AF20"/>
  <c r="AC21"/>
  <c r="AD21"/>
  <c r="AE21"/>
  <c r="AF21"/>
  <c r="AC22"/>
  <c r="AD22"/>
  <c r="AE22"/>
  <c r="AF22"/>
  <c r="AC23"/>
  <c r="AD23"/>
  <c r="AE23"/>
  <c r="AF23"/>
  <c r="AC24"/>
  <c r="AD24"/>
  <c r="AE24"/>
  <c r="AF24"/>
  <c r="AC25"/>
  <c r="AD25"/>
  <c r="AE25"/>
  <c r="AF25"/>
  <c r="AC26"/>
  <c r="AD26"/>
  <c r="AE26"/>
  <c r="AF26"/>
  <c r="AC27"/>
  <c r="AD27"/>
  <c r="AE27"/>
  <c r="AF27"/>
  <c r="AC28"/>
  <c r="AD28"/>
  <c r="AE28"/>
  <c r="AF28"/>
  <c r="AC29"/>
  <c r="AD29"/>
  <c r="AE29"/>
  <c r="AF29"/>
  <c r="AC30"/>
  <c r="AD30"/>
  <c r="AE30"/>
  <c r="AF30"/>
  <c r="AC31"/>
  <c r="AD31"/>
  <c r="AE31"/>
  <c r="AF31"/>
  <c r="AC32"/>
  <c r="AD32"/>
  <c r="AE32"/>
  <c r="AF32"/>
  <c r="AC33"/>
  <c r="AD33"/>
  <c r="AE33"/>
  <c r="AF33"/>
  <c r="AC34"/>
  <c r="AD34"/>
  <c r="AE34"/>
  <c r="AF34"/>
  <c r="AC35"/>
  <c r="AD35"/>
  <c r="AE35"/>
  <c r="AF35"/>
  <c r="AC36"/>
  <c r="AD36"/>
  <c r="AE36"/>
  <c r="AF36"/>
  <c r="AC37"/>
  <c r="AD37"/>
  <c r="AE37"/>
  <c r="AF37"/>
  <c r="AC38"/>
  <c r="AD38"/>
  <c r="AE38"/>
  <c r="AF38"/>
  <c r="AC39"/>
  <c r="AD39"/>
  <c r="AE39"/>
  <c r="AF39"/>
  <c r="AC40"/>
  <c r="AD40"/>
  <c r="AE40"/>
  <c r="AF40"/>
  <c r="AC41"/>
  <c r="AD41"/>
  <c r="AE41"/>
  <c r="AF41"/>
  <c r="AC42"/>
  <c r="AD42"/>
  <c r="AE42"/>
  <c r="AF42"/>
  <c r="AC43"/>
  <c r="AD43"/>
  <c r="AE43"/>
  <c r="AF43"/>
  <c r="AC44"/>
  <c r="AD44"/>
  <c r="AE44"/>
  <c r="AF44"/>
  <c r="AC45"/>
  <c r="AD45"/>
  <c r="AE45"/>
  <c r="AF45"/>
  <c r="AC46"/>
  <c r="AD46"/>
  <c r="AE46"/>
  <c r="AF46"/>
  <c r="AC47"/>
  <c r="AD47"/>
  <c r="AE47"/>
  <c r="AF47"/>
  <c r="AC48"/>
  <c r="AD48"/>
  <c r="AE48"/>
  <c r="AF48"/>
  <c r="AC49"/>
  <c r="AD49"/>
  <c r="AE49"/>
  <c r="AF49"/>
  <c r="AC50"/>
  <c r="AD50"/>
  <c r="AE50"/>
  <c r="AF50"/>
  <c r="AC51"/>
  <c r="AD51"/>
  <c r="AE51"/>
  <c r="AF51"/>
  <c r="AC52"/>
  <c r="AD52"/>
  <c r="AE52"/>
  <c r="AF52"/>
  <c r="L9"/>
  <c r="M9"/>
  <c r="L10"/>
  <c r="M10"/>
  <c r="L11"/>
  <c r="M11"/>
  <c r="L12"/>
  <c r="M12"/>
  <c r="L13"/>
  <c r="M13"/>
  <c r="L14"/>
  <c r="M14"/>
  <c r="L15"/>
  <c r="M15"/>
  <c r="L16"/>
  <c r="M16"/>
  <c r="L17"/>
  <c r="M17"/>
  <c r="L18"/>
  <c r="M18"/>
  <c r="L19"/>
  <c r="M19"/>
  <c r="L20"/>
  <c r="M20"/>
  <c r="L21"/>
  <c r="M21"/>
  <c r="L22"/>
  <c r="M22"/>
  <c r="L23"/>
  <c r="M23"/>
  <c r="L24"/>
  <c r="M24"/>
  <c r="L25"/>
  <c r="M25"/>
  <c r="L26"/>
  <c r="M26"/>
  <c r="L27"/>
  <c r="M27"/>
  <c r="L28"/>
  <c r="M28"/>
  <c r="L29"/>
  <c r="M29"/>
  <c r="L30"/>
  <c r="M30"/>
  <c r="L31"/>
  <c r="M31"/>
  <c r="L32"/>
  <c r="M32"/>
  <c r="L33"/>
  <c r="M33"/>
  <c r="L34"/>
  <c r="M34"/>
  <c r="L35"/>
  <c r="M35"/>
  <c r="L36"/>
  <c r="M36"/>
  <c r="L37"/>
  <c r="M37"/>
  <c r="L38"/>
  <c r="M38"/>
  <c r="L39"/>
  <c r="M39"/>
  <c r="L40"/>
  <c r="M40"/>
  <c r="L41"/>
  <c r="M41"/>
  <c r="L42"/>
  <c r="M42"/>
  <c r="L43"/>
  <c r="M43"/>
  <c r="L44"/>
  <c r="M44"/>
  <c r="L45"/>
  <c r="M45"/>
  <c r="L46"/>
  <c r="M46"/>
  <c r="L47"/>
  <c r="M47"/>
  <c r="L48"/>
  <c r="M48"/>
  <c r="L49"/>
  <c r="M49"/>
  <c r="L50"/>
  <c r="M50"/>
  <c r="L51"/>
  <c r="M51"/>
  <c r="L52"/>
  <c r="M52"/>
  <c r="AA27"/>
  <c r="Y27"/>
  <c r="W27"/>
  <c r="U27"/>
  <c r="S27"/>
  <c r="Q27"/>
  <c r="AA26"/>
  <c r="Y26"/>
  <c r="W26"/>
  <c r="U26"/>
  <c r="S26"/>
  <c r="Q26"/>
  <c r="AA25"/>
  <c r="Y25"/>
  <c r="W25"/>
  <c r="U25"/>
  <c r="S25"/>
  <c r="Q25"/>
  <c r="AA24"/>
  <c r="Y24"/>
  <c r="W24"/>
  <c r="U24"/>
  <c r="S24"/>
  <c r="Q24"/>
  <c r="AA23"/>
  <c r="Y23"/>
  <c r="W23"/>
  <c r="U23"/>
  <c r="S23"/>
  <c r="Q23"/>
  <c r="AA22"/>
  <c r="Y22"/>
  <c r="W22"/>
  <c r="U22"/>
  <c r="S22"/>
  <c r="Q22"/>
  <c r="AA21"/>
  <c r="Y21"/>
  <c r="W21"/>
  <c r="U21"/>
  <c r="S21"/>
  <c r="Q21"/>
  <c r="AA20"/>
  <c r="Y20"/>
  <c r="W20"/>
  <c r="U20"/>
  <c r="S20"/>
  <c r="Q20"/>
  <c r="AA19"/>
  <c r="Y19"/>
  <c r="W19"/>
  <c r="U19"/>
  <c r="S19"/>
  <c r="Q19"/>
  <c r="AA31"/>
  <c r="Y31"/>
  <c r="W31"/>
  <c r="U31"/>
  <c r="S31"/>
  <c r="Q31"/>
  <c r="AA30"/>
  <c r="Y30"/>
  <c r="W30"/>
  <c r="U30"/>
  <c r="S30"/>
  <c r="Q30"/>
  <c r="AA29"/>
  <c r="Y29"/>
  <c r="W29"/>
  <c r="U29"/>
  <c r="S29"/>
  <c r="Q29"/>
  <c r="AA28"/>
  <c r="Y28"/>
  <c r="W28"/>
  <c r="U28"/>
  <c r="S28"/>
  <c r="Q28"/>
  <c r="AA18"/>
  <c r="Y18"/>
  <c r="W18"/>
  <c r="U18"/>
  <c r="S18"/>
  <c r="Q18"/>
  <c r="AA17"/>
  <c r="Y17"/>
  <c r="W17"/>
  <c r="U17"/>
  <c r="S17"/>
  <c r="Q17"/>
  <c r="AA16"/>
  <c r="Y16"/>
  <c r="W16"/>
  <c r="U16"/>
  <c r="S16"/>
  <c r="Q16"/>
  <c r="AA15"/>
  <c r="Y15"/>
  <c r="W15"/>
  <c r="U15"/>
  <c r="S15"/>
  <c r="Q15"/>
  <c r="AA14"/>
  <c r="Y14"/>
  <c r="W14"/>
  <c r="U14"/>
  <c r="S14"/>
  <c r="Q14"/>
  <c r="AA13"/>
  <c r="Y13"/>
  <c r="W13"/>
  <c r="U13"/>
  <c r="S13"/>
  <c r="Q13"/>
  <c r="AA12"/>
  <c r="Y12"/>
  <c r="W12"/>
  <c r="U12"/>
  <c r="S12"/>
  <c r="Q12"/>
  <c r="AA11"/>
  <c r="Y11"/>
  <c r="W11"/>
  <c r="U11"/>
  <c r="S11"/>
  <c r="Q11"/>
  <c r="AA10"/>
  <c r="Y10"/>
  <c r="W10"/>
  <c r="U10"/>
  <c r="S10"/>
  <c r="Q10"/>
  <c r="AA9"/>
  <c r="Y9"/>
  <c r="W9"/>
  <c r="U9"/>
  <c r="S9"/>
  <c r="Q9"/>
  <c r="AF8"/>
  <c r="AE8"/>
  <c r="AD8"/>
  <c r="AC8"/>
  <c r="AA8"/>
  <c r="Y8"/>
  <c r="W8"/>
  <c r="U8"/>
  <c r="S8"/>
  <c r="Q8"/>
  <c r="M8"/>
  <c r="L8"/>
  <c r="A24" i="4"/>
  <c r="A23"/>
  <c r="A22"/>
  <c r="A21"/>
  <c r="A20"/>
  <c r="A19"/>
  <c r="C4"/>
  <c r="C3"/>
  <c r="C2"/>
  <c r="AA52" i="1"/>
  <c r="AA51"/>
  <c r="AA50"/>
  <c r="AA49"/>
  <c r="AA48"/>
  <c r="AA47"/>
  <c r="AA46"/>
  <c r="AA45"/>
  <c r="AA44"/>
  <c r="AA43"/>
  <c r="AA42"/>
  <c r="AA41"/>
  <c r="AA40"/>
  <c r="AA39"/>
  <c r="AA38"/>
  <c r="AA37"/>
  <c r="AA36"/>
  <c r="AA35"/>
  <c r="AA34"/>
  <c r="AA33"/>
  <c r="AA32"/>
  <c r="Y52"/>
  <c r="Y51"/>
  <c r="Y50"/>
  <c r="Y49"/>
  <c r="Y48"/>
  <c r="Y47"/>
  <c r="Y46"/>
  <c r="Y45"/>
  <c r="Y44"/>
  <c r="Y43"/>
  <c r="Y42"/>
  <c r="Y41"/>
  <c r="Y40"/>
  <c r="Y39"/>
  <c r="Y38"/>
  <c r="Y37"/>
  <c r="Y36"/>
  <c r="Y35"/>
  <c r="Y34"/>
  <c r="Y33"/>
  <c r="Y32"/>
  <c r="W52"/>
  <c r="W51"/>
  <c r="W50"/>
  <c r="W49"/>
  <c r="W48"/>
  <c r="W47"/>
  <c r="W46"/>
  <c r="W45"/>
  <c r="W44"/>
  <c r="W43"/>
  <c r="W42"/>
  <c r="W41"/>
  <c r="W40"/>
  <c r="W39"/>
  <c r="W38"/>
  <c r="W37"/>
  <c r="W36"/>
  <c r="W35"/>
  <c r="W34"/>
  <c r="W33"/>
  <c r="W32"/>
  <c r="U52"/>
  <c r="U51"/>
  <c r="U50"/>
  <c r="U49"/>
  <c r="U48"/>
  <c r="U47"/>
  <c r="U46"/>
  <c r="U45"/>
  <c r="U44"/>
  <c r="U43"/>
  <c r="U42"/>
  <c r="U41"/>
  <c r="U40"/>
  <c r="U39"/>
  <c r="U38"/>
  <c r="U37"/>
  <c r="U36"/>
  <c r="U35"/>
  <c r="U34"/>
  <c r="U33"/>
  <c r="U32"/>
  <c r="S52"/>
  <c r="S51"/>
  <c r="S50"/>
  <c r="S49"/>
  <c r="S48"/>
  <c r="S47"/>
  <c r="S46"/>
  <c r="S45"/>
  <c r="S44"/>
  <c r="S43"/>
  <c r="S42"/>
  <c r="S41"/>
  <c r="S40"/>
  <c r="S39"/>
  <c r="S38"/>
  <c r="S37"/>
  <c r="S36"/>
  <c r="S35"/>
  <c r="S34"/>
  <c r="S33"/>
  <c r="S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32"/>
  <c r="U54" l="1"/>
  <c r="K21" i="4" s="1"/>
  <c r="L21" s="1"/>
  <c r="W54" i="1"/>
  <c r="K22" i="4" s="1"/>
  <c r="L22" s="1"/>
  <c r="S54" i="1"/>
  <c r="K20" i="4" s="1"/>
  <c r="L20" s="1"/>
  <c r="Q54" i="1"/>
  <c r="K19" i="4" s="1"/>
  <c r="L19" s="1"/>
  <c r="E22"/>
  <c r="F22"/>
  <c r="E21"/>
  <c r="E24"/>
  <c r="F21"/>
  <c r="F24"/>
  <c r="E20"/>
  <c r="E23"/>
  <c r="F20"/>
  <c r="F23"/>
  <c r="E19"/>
  <c r="F19"/>
  <c r="M54" i="1"/>
  <c r="K23" i="4"/>
  <c r="L23" s="1"/>
  <c r="K24"/>
  <c r="L24" s="1"/>
  <c r="L54" i="1"/>
  <c r="D22" i="4" l="1"/>
  <c r="D19"/>
  <c r="D23"/>
  <c r="D20"/>
  <c r="D24"/>
  <c r="D21"/>
  <c r="G22"/>
  <c r="G19"/>
  <c r="G23"/>
  <c r="G20"/>
  <c r="H20" s="1"/>
  <c r="I20" s="1"/>
  <c r="J20" s="1"/>
  <c r="G24"/>
  <c r="G21"/>
  <c r="B23"/>
  <c r="B20"/>
  <c r="B24"/>
  <c r="B21"/>
  <c r="B22"/>
  <c r="B19"/>
  <c r="H24"/>
  <c r="I24" s="1"/>
  <c r="J24" s="1"/>
  <c r="C22"/>
  <c r="C19"/>
  <c r="C23"/>
  <c r="C20"/>
  <c r="C24"/>
  <c r="C21"/>
  <c r="H21" l="1"/>
  <c r="I21" s="1"/>
  <c r="J21" s="1"/>
  <c r="O21" s="1"/>
  <c r="P21" s="1"/>
  <c r="H19"/>
  <c r="I19" s="1"/>
  <c r="J19" s="1"/>
  <c r="O19" s="1"/>
  <c r="P19" s="1"/>
  <c r="H23"/>
  <c r="I23" s="1"/>
  <c r="J23" s="1"/>
  <c r="O23" s="1"/>
  <c r="P23" s="1"/>
  <c r="H22"/>
  <c r="I22" s="1"/>
  <c r="J22" s="1"/>
  <c r="O22" s="1"/>
  <c r="P22" s="1"/>
  <c r="O20"/>
  <c r="P20" s="1"/>
  <c r="O24"/>
  <c r="P24" s="1"/>
</calcChain>
</file>

<file path=xl/sharedStrings.xml><?xml version="1.0" encoding="utf-8"?>
<sst xmlns="http://schemas.openxmlformats.org/spreadsheetml/2006/main" count="264" uniqueCount="186">
  <si>
    <t>Bill of Materials</t>
  </si>
  <si>
    <t>Description</t>
  </si>
  <si>
    <t>Designator</t>
  </si>
  <si>
    <t>Quantity</t>
  </si>
  <si>
    <t>Price</t>
  </si>
  <si>
    <t>Extended</t>
  </si>
  <si>
    <t>Manufacturer</t>
  </si>
  <si>
    <t>Manufacturer PN</t>
  </si>
  <si>
    <t>Supplier</t>
  </si>
  <si>
    <t>Supplier PN</t>
  </si>
  <si>
    <t xml:space="preserve"> Customer:</t>
  </si>
  <si>
    <t xml:space="preserve"> Project:</t>
  </si>
  <si>
    <t xml:space="preserve"> Part Number:</t>
  </si>
  <si>
    <t>Top</t>
  </si>
  <si>
    <t>Bottom</t>
  </si>
  <si>
    <t>Leads</t>
  </si>
  <si>
    <t>SMT</t>
  </si>
  <si>
    <t>FP</t>
  </si>
  <si>
    <t>SS</t>
  </si>
  <si>
    <t>PTH</t>
  </si>
  <si>
    <t>FP*</t>
  </si>
  <si>
    <t>Is Stock</t>
  </si>
  <si>
    <t>SMT Setup</t>
  </si>
  <si>
    <t>QTY:</t>
  </si>
  <si>
    <t>Quote</t>
  </si>
  <si>
    <t>Rate</t>
  </si>
  <si>
    <t>Item</t>
  </si>
  <si>
    <t>Stencil</t>
  </si>
  <si>
    <t>SMT Lead</t>
  </si>
  <si>
    <t>FP Lead</t>
  </si>
  <si>
    <t>SS Lead</t>
  </si>
  <si>
    <t>PTH Lead</t>
  </si>
  <si>
    <t>Total</t>
  </si>
  <si>
    <t>Assembly Costs (All Qty)</t>
  </si>
  <si>
    <t>Discount EXP</t>
  </si>
  <si>
    <t>Per Board</t>
  </si>
  <si>
    <t>Parts</t>
  </si>
  <si>
    <t>Turnkey</t>
  </si>
  <si>
    <t>Testing</t>
  </si>
  <si>
    <t>Special</t>
  </si>
  <si>
    <t>Grand</t>
  </si>
  <si>
    <t>Turnkey %</t>
  </si>
  <si>
    <t>Disc. Tot</t>
  </si>
  <si>
    <t>Extended Leads</t>
  </si>
  <si>
    <t>Rugged Circuits</t>
  </si>
  <si>
    <t>Ruggeduino</t>
  </si>
  <si>
    <t>AM010 Rev D</t>
  </si>
  <si>
    <t>C6, C7, C13, C14</t>
  </si>
  <si>
    <t>C1, C3, C8, C18, C19</t>
  </si>
  <si>
    <t>C9, C10, C11, C12, C15, C16</t>
  </si>
  <si>
    <t>C2, C4, C5, C17</t>
  </si>
  <si>
    <t>AD, POWER</t>
  </si>
  <si>
    <t>IOH, IOL</t>
  </si>
  <si>
    <t>J7</t>
  </si>
  <si>
    <t>X1</t>
  </si>
  <si>
    <t>ICSP, ICSP1(DNP)</t>
  </si>
  <si>
    <t>Q2, Q4</t>
  </si>
  <si>
    <t>D1</t>
  </si>
  <si>
    <t>D31</t>
  </si>
  <si>
    <t>D33</t>
  </si>
  <si>
    <t>D2, D4, D5, D6, D7, D8, D9, D10, D11, D12, D13, D14, D15, D16, D17, D18, D19, D20, D21, D22, D23, D24, D25, D27, D28, D30</t>
  </si>
  <si>
    <t>F1, F2</t>
  </si>
  <si>
    <t>R6, R7, R8, R9, R10, R11, R16, R17, R18, R21, R22, R23, R24, R25, R26, R27, R28, R29, R30, R31</t>
  </si>
  <si>
    <t>IC2</t>
  </si>
  <si>
    <t>IC1</t>
  </si>
  <si>
    <t>IC5</t>
  </si>
  <si>
    <t>U1</t>
  </si>
  <si>
    <t>IC4</t>
  </si>
  <si>
    <t>IC3</t>
  </si>
  <si>
    <t>L1</t>
  </si>
  <si>
    <t>LED1</t>
  </si>
  <si>
    <t>LED2, LED3, LED4</t>
  </si>
  <si>
    <t>R2</t>
  </si>
  <si>
    <t>R36, R37, R40</t>
  </si>
  <si>
    <t>R41</t>
  </si>
  <si>
    <t>R13, R14, R49, R54</t>
  </si>
  <si>
    <t>R47</t>
  </si>
  <si>
    <t>R1, R15, R20, R33, R34, R38, R39, R42, R43, R44, R45</t>
  </si>
  <si>
    <t>R5</t>
  </si>
  <si>
    <t>R3,R53</t>
  </si>
  <si>
    <t>R51, R55</t>
  </si>
  <si>
    <t>R4, R12, R19, R35, R46, R48, R52</t>
  </si>
  <si>
    <t>R32, R56</t>
  </si>
  <si>
    <t>S1,S2(DNP)</t>
  </si>
  <si>
    <t>Q1, Q5, Q6</t>
  </si>
  <si>
    <t>Q3</t>
  </si>
  <si>
    <t>D26</t>
  </si>
  <si>
    <t>10pF 0805 X5R</t>
  </si>
  <si>
    <t>100nF 0805 X5R</t>
  </si>
  <si>
    <t>1uF 0805 X5R</t>
  </si>
  <si>
    <t>10uF 0805 X5R 10V</t>
  </si>
  <si>
    <t>Diode SOD-123</t>
  </si>
  <si>
    <t>Green LED 1206</t>
  </si>
  <si>
    <t>Yellow LED 1206</t>
  </si>
  <si>
    <t>22 ohm 0805 5%</t>
  </si>
  <si>
    <t>Tactile switch 6mm x 3.5mm</t>
  </si>
  <si>
    <t>2N7002</t>
  </si>
  <si>
    <t>6-pin 0.1” header</t>
  </si>
  <si>
    <t>8-pin 0.1” header</t>
  </si>
  <si>
    <t>USB RCPT B-TYPE R/A FULL BACK</t>
  </si>
  <si>
    <t>2.1mm power jack</t>
  </si>
  <si>
    <t>2x3 0.1” header</t>
  </si>
  <si>
    <t>CRYSTAL 16.000000 MHZ 8PF SMD</t>
  </si>
  <si>
    <t>Diode Schottky 30V 1A SMA</t>
  </si>
  <si>
    <t>DIODE ZENER 2.4V 200MW SOD-323F</t>
  </si>
  <si>
    <t xml:space="preserve">Diode Zener Single 5.1V 6% 350mW 3-Pin SOT-23 </t>
  </si>
  <si>
    <t>POLYSWITCH .50A RESET FUSE SMD</t>
  </si>
  <si>
    <t>THERMISTOR PTC 220 OHM SMD</t>
  </si>
  <si>
    <t>Standard Regulator Pos 5V 0.5A 3-Pin (2+Tab) DPAK</t>
  </si>
  <si>
    <t>LDO Regulator Pos 3.3V 1A 3-Pin (2+Tab) DPAK</t>
  </si>
  <si>
    <t>Comparator Dual ±18V/36V 8-Pin SO T/R</t>
  </si>
  <si>
    <t>MCU AVR 16KB FLASH 16MHZ 32VQFN</t>
  </si>
  <si>
    <t>MCU AVR 32K FLASH 32TQFP</t>
  </si>
  <si>
    <t>IC POWER SWITCH 2.0A SOT23-6</t>
  </si>
  <si>
    <t>FERRITE CHIP 220 OHM 2000MA 0805</t>
  </si>
  <si>
    <t>0.1ohm 0805 5%</t>
  </si>
  <si>
    <t>100 ohm 0805 5%</t>
  </si>
  <si>
    <t>RESISTOR, THICK FILM, 300OHM, 100mW, 1%</t>
  </si>
  <si>
    <t>Resistor 510 ohm 5% 0805</t>
  </si>
  <si>
    <t>Res Thick Film 0805 1K Ohm 1% 1/8W</t>
  </si>
  <si>
    <t>RESISTOR, THICK FILM, 1.5KOHM, 100mW, 1%</t>
  </si>
  <si>
    <t>3.9k 0805</t>
  </si>
  <si>
    <t>RES 7.68K OHM 1/8W 1% 0805 SMD</t>
  </si>
  <si>
    <t>10k 0805</t>
  </si>
  <si>
    <t>100k 0805</t>
  </si>
  <si>
    <t>MOSFET P-CH 20V 4.2A 3-Pin SOT-23</t>
  </si>
  <si>
    <t>IC USB DUAL ESD PROTECT 6TSOP</t>
  </si>
  <si>
    <t>4ucon</t>
  </si>
  <si>
    <t>NDK</t>
  </si>
  <si>
    <t>NX5032GA-16.000000MHZ</t>
  </si>
  <si>
    <t>Fairchild</t>
  </si>
  <si>
    <t>MM3Z2V4B</t>
  </si>
  <si>
    <t>NXP</t>
  </si>
  <si>
    <t>BZX84C5V1-7-F</t>
  </si>
  <si>
    <t>TE Connectivity</t>
  </si>
  <si>
    <t>MINISMDC050F-2</t>
  </si>
  <si>
    <t>Murata</t>
  </si>
  <si>
    <t>PRG18BB221MB1RB</t>
  </si>
  <si>
    <t>ST</t>
  </si>
  <si>
    <t>L78M05CDT-TR</t>
  </si>
  <si>
    <t>ON Semi</t>
  </si>
  <si>
    <t>NCP1117DT33G</t>
  </si>
  <si>
    <t>LM393DT</t>
  </si>
  <si>
    <t>Atmel</t>
  </si>
  <si>
    <t>ATMEGA16U2-MUR</t>
  </si>
  <si>
    <t>ATMEGA328P-AU</t>
  </si>
  <si>
    <t>Micrel</t>
  </si>
  <si>
    <t>MIC2009A-2YM6 TR</t>
  </si>
  <si>
    <t>BLM21PG221SN1D</t>
  </si>
  <si>
    <t>CTS</t>
  </si>
  <si>
    <t>73L3R10J</t>
  </si>
  <si>
    <t>Vishay</t>
  </si>
  <si>
    <t>CRCW0805510RJNEA</t>
  </si>
  <si>
    <t>Panasonic</t>
  </si>
  <si>
    <t>ERJ-6ENF7681V</t>
  </si>
  <si>
    <t>C&amp;K</t>
  </si>
  <si>
    <t>Y96D111G0FP LFS</t>
  </si>
  <si>
    <t>Diodes Inc</t>
  </si>
  <si>
    <t>DMP2305U-7</t>
  </si>
  <si>
    <t>2N7002,215</t>
  </si>
  <si>
    <t>PRTR5V0U4D,125</t>
  </si>
  <si>
    <t>Avnet</t>
  </si>
  <si>
    <t>Digi-Key</t>
  </si>
  <si>
    <t>644-1037-1-ND</t>
  </si>
  <si>
    <t>Mouser</t>
  </si>
  <si>
    <t>512-MM3Z2V4B</t>
  </si>
  <si>
    <t>650-MINISMDC050F-2</t>
  </si>
  <si>
    <t>ATMEGA16U2-MURCT-ND</t>
  </si>
  <si>
    <t>ATMEGA328P-AU-ND</t>
  </si>
  <si>
    <t>576-3582-1-ND</t>
  </si>
  <si>
    <t>73L3R10JCT-ND</t>
  </si>
  <si>
    <t>PTS635SL50 LFS</t>
  </si>
  <si>
    <t>DMP2305U-7/BKN</t>
  </si>
  <si>
    <t>2N7002,215/BKN</t>
  </si>
  <si>
    <t>Newark</t>
  </si>
  <si>
    <t>75R4846</t>
  </si>
  <si>
    <t>PCB, 2.7"x2.1", 3x3 Panel, 9.839"x7.300"</t>
  </si>
  <si>
    <t>YES</t>
  </si>
  <si>
    <t>Arrow</t>
  </si>
  <si>
    <t>FCI</t>
  </si>
  <si>
    <t>67996-206HLF</t>
  </si>
  <si>
    <t>609-3210-ND</t>
  </si>
  <si>
    <t>81-BLM21P221SG</t>
  </si>
  <si>
    <t>Assmann</t>
  </si>
  <si>
    <t>AU-Y1007-R</t>
  </si>
  <si>
    <t>AE9925-ND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</si>
</sst>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#,##0.000"/>
    <numFmt numFmtId="165" formatCode="&quot;$&quot;#,##0.000"/>
    <numFmt numFmtId="166" formatCode="&quot;$&quot;#,##0.00"/>
  </numFmts>
  <fonts count="10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color indexed="9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10"/>
      <name val="Arial"/>
      <family val="2"/>
    </font>
    <font>
      <b/>
      <sz val="24"/>
      <name val="Arial"/>
      <family val="2"/>
    </font>
    <font>
      <sz val="8"/>
      <color rgb="FF000000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44" fontId="2" fillId="0" borderId="0" applyFont="0" applyFill="0" applyBorder="0" applyAlignment="0" applyProtection="0"/>
  </cellStyleXfs>
  <cellXfs count="68">
    <xf numFmtId="0" fontId="0" fillId="0" borderId="0" xfId="0"/>
    <xf numFmtId="164" fontId="5" fillId="0" borderId="1" xfId="1" applyNumberFormat="1" applyFont="1" applyFill="1" applyBorder="1" applyAlignment="1" applyProtection="1">
      <alignment horizontal="right" vertical="center"/>
    </xf>
    <xf numFmtId="0" fontId="3" fillId="2" borderId="5" xfId="2" quotePrefix="1" applyFont="1" applyFill="1" applyBorder="1" applyAlignment="1" applyProtection="1">
      <alignment horizontal="left" vertical="center"/>
      <protection locked="0"/>
    </xf>
    <xf numFmtId="0" fontId="8" fillId="0" borderId="1" xfId="1" quotePrefix="1" applyFont="1" applyFill="1" applyBorder="1" applyAlignment="1" applyProtection="1">
      <alignment vertical="center"/>
      <protection locked="0"/>
    </xf>
    <xf numFmtId="0" fontId="4" fillId="0" borderId="1" xfId="1" quotePrefix="1" applyFont="1" applyFill="1" applyBorder="1" applyAlignment="1" applyProtection="1">
      <alignment vertical="center"/>
      <protection locked="0"/>
    </xf>
    <xf numFmtId="3" fontId="4" fillId="3" borderId="1" xfId="1" applyNumberFormat="1" applyFont="1" applyFill="1" applyBorder="1" applyAlignment="1" applyProtection="1">
      <alignment horizontal="center" vertical="center"/>
      <protection locked="0"/>
    </xf>
    <xf numFmtId="0" fontId="8" fillId="3" borderId="1" xfId="1" quotePrefix="1" applyFont="1" applyFill="1" applyBorder="1" applyAlignment="1" applyProtection="1">
      <alignment horizontal="center" vertical="center"/>
      <protection locked="0"/>
    </xf>
    <xf numFmtId="0" fontId="4" fillId="0" borderId="1" xfId="1" quotePrefix="1" applyFont="1" applyFill="1" applyBorder="1" applyAlignment="1" applyProtection="1">
      <alignment horizontal="center" vertical="center"/>
      <protection locked="0"/>
    </xf>
    <xf numFmtId="0" fontId="4" fillId="0" borderId="1" xfId="1" applyFont="1" applyFill="1" applyBorder="1" applyAlignment="1" applyProtection="1">
      <alignment horizontal="center" vertical="center"/>
      <protection locked="0"/>
    </xf>
    <xf numFmtId="164" fontId="4" fillId="0" borderId="1" xfId="1" applyNumberFormat="1" applyFont="1" applyFill="1" applyBorder="1" applyAlignment="1" applyProtection="1">
      <alignment horizontal="right" vertical="center"/>
      <protection locked="0"/>
    </xf>
    <xf numFmtId="0" fontId="7" fillId="0" borderId="0" xfId="1" applyFont="1" applyBorder="1" applyAlignment="1" applyProtection="1">
      <alignment vertical="center"/>
    </xf>
    <xf numFmtId="0" fontId="3" fillId="2" borderId="4" xfId="2" applyFont="1" applyFill="1" applyBorder="1" applyAlignment="1" applyProtection="1">
      <alignment horizontal="right" vertical="center"/>
    </xf>
    <xf numFmtId="0" fontId="3" fillId="2" borderId="1" xfId="2" quotePrefix="1" applyFont="1" applyFill="1" applyBorder="1" applyAlignment="1" applyProtection="1">
      <alignment vertical="center"/>
    </xf>
    <xf numFmtId="0" fontId="3" fillId="2" borderId="1" xfId="2" applyFont="1" applyFill="1" applyBorder="1" applyAlignment="1" applyProtection="1">
      <alignment horizontal="center" vertical="center"/>
    </xf>
    <xf numFmtId="0" fontId="4" fillId="0" borderId="1" xfId="1" applyNumberFormat="1" applyFont="1" applyFill="1" applyBorder="1" applyAlignment="1" applyProtection="1">
      <alignment horizontal="center" vertical="center"/>
    </xf>
    <xf numFmtId="0" fontId="6" fillId="0" borderId="0" xfId="1" applyFont="1" applyBorder="1" applyAlignment="1" applyProtection="1">
      <alignment vertical="center"/>
    </xf>
    <xf numFmtId="0" fontId="6" fillId="0" borderId="0" xfId="1" quotePrefix="1" applyFont="1" applyBorder="1" applyAlignment="1" applyProtection="1">
      <alignment horizontal="center" vertical="center"/>
    </xf>
    <xf numFmtId="0" fontId="6" fillId="0" borderId="0" xfId="1" quotePrefix="1" applyFont="1" applyBorder="1" applyAlignment="1" applyProtection="1">
      <alignment horizontal="left" vertical="center"/>
    </xf>
    <xf numFmtId="0" fontId="4" fillId="0" borderId="0" xfId="1" applyFont="1" applyAlignment="1" applyProtection="1">
      <alignment vertical="center"/>
    </xf>
    <xf numFmtId="0" fontId="4" fillId="0" borderId="0" xfId="1" applyFont="1" applyAlignment="1" applyProtection="1">
      <alignment horizontal="center" vertical="center"/>
    </xf>
    <xf numFmtId="0" fontId="4" fillId="0" borderId="0" xfId="1" applyFont="1" applyAlignment="1" applyProtection="1">
      <alignment horizontal="right" vertical="center"/>
    </xf>
    <xf numFmtId="0" fontId="2" fillId="0" borderId="0" xfId="1" applyFont="1" applyBorder="1" applyAlignment="1" applyProtection="1">
      <alignment horizontal="center" vertical="center"/>
    </xf>
    <xf numFmtId="0" fontId="2" fillId="0" borderId="0" xfId="1" applyFont="1" applyAlignment="1" applyProtection="1">
      <alignment vertical="center"/>
    </xf>
    <xf numFmtId="0" fontId="2" fillId="0" borderId="0" xfId="1" applyFont="1" applyAlignment="1" applyProtection="1">
      <alignment horizontal="center" vertical="center"/>
    </xf>
    <xf numFmtId="0" fontId="2" fillId="0" borderId="0" xfId="1" applyFont="1" applyBorder="1" applyAlignment="1" applyProtection="1">
      <alignment horizontal="left" vertical="center"/>
    </xf>
    <xf numFmtId="0" fontId="2" fillId="0" borderId="0" xfId="1" applyFont="1" applyAlignment="1" applyProtection="1">
      <alignment horizontal="right" vertical="center"/>
    </xf>
    <xf numFmtId="0" fontId="9" fillId="0" borderId="0" xfId="0" applyFont="1" applyAlignment="1" applyProtection="1">
      <alignment vertical="center"/>
    </xf>
    <xf numFmtId="0" fontId="9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horizontal="right" vertical="center"/>
    </xf>
    <xf numFmtId="0" fontId="9" fillId="0" borderId="0" xfId="0" applyFont="1" applyAlignment="1">
      <alignment vertical="center"/>
    </xf>
    <xf numFmtId="0" fontId="5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vertical="center"/>
    </xf>
    <xf numFmtId="0" fontId="5" fillId="0" borderId="0" xfId="0" applyFont="1" applyAlignment="1" applyProtection="1">
      <alignment horizontal="righ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6" fillId="0" borderId="0" xfId="1" applyFont="1" applyBorder="1" applyAlignment="1" applyProtection="1">
      <alignment horizontal="left" vertical="center"/>
      <protection locked="0"/>
    </xf>
    <xf numFmtId="0" fontId="6" fillId="0" borderId="2" xfId="1" applyFont="1" applyBorder="1" applyAlignment="1" applyProtection="1">
      <alignment horizontal="left" vertical="center"/>
      <protection locked="0"/>
    </xf>
    <xf numFmtId="0" fontId="6" fillId="0" borderId="3" xfId="1" applyFont="1" applyBorder="1" applyAlignment="1" applyProtection="1">
      <alignment horizontal="left" vertical="center"/>
      <protection locked="0"/>
    </xf>
    <xf numFmtId="165" fontId="5" fillId="0" borderId="1" xfId="0" applyNumberFormat="1" applyFont="1" applyBorder="1" applyAlignment="1" applyProtection="1">
      <alignment vertical="center"/>
      <protection locked="0"/>
    </xf>
    <xf numFmtId="166" fontId="5" fillId="0" borderId="1" xfId="0" applyNumberFormat="1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vertical="center"/>
    </xf>
    <xf numFmtId="165" fontId="5" fillId="0" borderId="1" xfId="0" applyNumberFormat="1" applyFont="1" applyBorder="1" applyAlignment="1" applyProtection="1">
      <alignment vertical="center"/>
    </xf>
    <xf numFmtId="0" fontId="5" fillId="0" borderId="1" xfId="0" applyNumberFormat="1" applyFont="1" applyBorder="1" applyAlignment="1" applyProtection="1">
      <alignment vertical="center"/>
    </xf>
    <xf numFmtId="9" fontId="5" fillId="0" borderId="1" xfId="0" applyNumberFormat="1" applyFont="1" applyBorder="1" applyAlignment="1" applyProtection="1">
      <alignment vertical="center"/>
    </xf>
    <xf numFmtId="0" fontId="5" fillId="0" borderId="1" xfId="0" applyFont="1" applyBorder="1" applyAlignment="1" applyProtection="1">
      <alignment horizontal="center" vertical="center"/>
    </xf>
    <xf numFmtId="4" fontId="5" fillId="0" borderId="1" xfId="0" applyNumberFormat="1" applyFont="1" applyBorder="1" applyAlignment="1" applyProtection="1">
      <alignment horizontal="center" vertical="center"/>
    </xf>
    <xf numFmtId="4" fontId="5" fillId="0" borderId="1" xfId="0" applyNumberFormat="1" applyFont="1" applyBorder="1" applyAlignment="1" applyProtection="1">
      <alignment vertical="center"/>
    </xf>
    <xf numFmtId="166" fontId="5" fillId="0" borderId="1" xfId="0" applyNumberFormat="1" applyFont="1" applyBorder="1" applyAlignment="1" applyProtection="1">
      <alignment vertical="center"/>
    </xf>
    <xf numFmtId="164" fontId="5" fillId="0" borderId="0" xfId="1" applyNumberFormat="1" applyFont="1" applyFill="1" applyBorder="1" applyAlignment="1" applyProtection="1">
      <alignment horizontal="right" vertical="center"/>
    </xf>
    <xf numFmtId="0" fontId="4" fillId="0" borderId="0" xfId="1" applyFont="1" applyBorder="1" applyAlignment="1" applyProtection="1">
      <alignment horizontal="right" vertical="center"/>
    </xf>
    <xf numFmtId="0" fontId="5" fillId="0" borderId="0" xfId="0" applyFont="1" applyBorder="1" applyAlignment="1" applyProtection="1">
      <alignment vertical="center"/>
    </xf>
    <xf numFmtId="0" fontId="4" fillId="0" borderId="1" xfId="1" quotePrefix="1" applyFont="1" applyFill="1" applyBorder="1" applyAlignment="1" applyProtection="1">
      <alignment horizontal="center" vertical="center"/>
    </xf>
    <xf numFmtId="0" fontId="4" fillId="0" borderId="1" xfId="1" quotePrefix="1" applyFont="1" applyFill="1" applyBorder="1" applyAlignment="1" applyProtection="1">
      <alignment horizontal="left" vertical="center"/>
      <protection locked="0"/>
    </xf>
    <xf numFmtId="0" fontId="4" fillId="0" borderId="1" xfId="1" applyFont="1" applyFill="1" applyBorder="1" applyAlignment="1" applyProtection="1">
      <alignment vertical="center"/>
      <protection locked="0"/>
    </xf>
    <xf numFmtId="0" fontId="4" fillId="0" borderId="1" xfId="1" applyFont="1" applyFill="1" applyBorder="1" applyAlignment="1" applyProtection="1">
      <alignment horizontal="left" vertical="center"/>
      <protection locked="0"/>
    </xf>
    <xf numFmtId="0" fontId="3" fillId="2" borderId="4" xfId="2" quotePrefix="1" applyFont="1" applyFill="1" applyBorder="1" applyAlignment="1" applyProtection="1">
      <alignment horizontal="center" vertical="center"/>
    </xf>
    <xf numFmtId="0" fontId="3" fillId="2" borderId="5" xfId="2" quotePrefix="1" applyFont="1" applyFill="1" applyBorder="1" applyAlignment="1" applyProtection="1">
      <alignment horizontal="center" vertical="center"/>
    </xf>
    <xf numFmtId="0" fontId="3" fillId="2" borderId="6" xfId="2" applyFont="1" applyFill="1" applyBorder="1" applyAlignment="1" applyProtection="1">
      <alignment horizontal="center" vertical="center"/>
    </xf>
    <xf numFmtId="0" fontId="3" fillId="2" borderId="3" xfId="2" quotePrefix="1" applyFont="1" applyFill="1" applyBorder="1" applyAlignment="1" applyProtection="1">
      <alignment horizontal="center" vertical="center"/>
    </xf>
    <xf numFmtId="0" fontId="3" fillId="2" borderId="4" xfId="2" applyFont="1" applyFill="1" applyBorder="1" applyAlignment="1" applyProtection="1">
      <alignment horizontal="center" vertical="center"/>
    </xf>
    <xf numFmtId="0" fontId="3" fillId="2" borderId="3" xfId="2" applyFont="1" applyFill="1" applyBorder="1" applyAlignment="1" applyProtection="1">
      <alignment horizontal="center" vertical="center"/>
    </xf>
    <xf numFmtId="0" fontId="6" fillId="0" borderId="0" xfId="1" applyFont="1" applyBorder="1" applyAlignment="1" applyProtection="1">
      <alignment vertical="center"/>
    </xf>
    <xf numFmtId="0" fontId="7" fillId="0" borderId="0" xfId="1" applyFont="1" applyBorder="1" applyAlignment="1" applyProtection="1">
      <alignment vertical="center"/>
    </xf>
    <xf numFmtId="0" fontId="6" fillId="0" borderId="3" xfId="1" quotePrefix="1" applyFont="1" applyBorder="1" applyAlignment="1" applyProtection="1">
      <alignment horizontal="left" vertical="center"/>
    </xf>
    <xf numFmtId="0" fontId="6" fillId="0" borderId="2" xfId="1" quotePrefix="1" applyFont="1" applyBorder="1" applyAlignment="1" applyProtection="1">
      <alignment horizontal="left" vertical="center"/>
    </xf>
  </cellXfs>
  <cellStyles count="4">
    <cellStyle name="Currency 2" xfId="3"/>
    <cellStyle name="Normal" xfId="0" builtinId="0"/>
    <cellStyle name="Normal 2" xfId="1"/>
    <cellStyle name="Normal 2 2" xfId="2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76"/>
  <sheetViews>
    <sheetView tabSelected="1" topLeftCell="A7" zoomScale="80" zoomScaleNormal="80" workbookViewId="0">
      <selection activeCell="E15" sqref="E15"/>
    </sheetView>
  </sheetViews>
  <sheetFormatPr defaultRowHeight="15" customHeight="1"/>
  <cols>
    <col min="1" max="1" width="20.42578125" style="29" customWidth="1"/>
    <col min="2" max="2" width="39.5703125" style="29" customWidth="1"/>
    <col min="3" max="4" width="8.5703125" style="36" customWidth="1"/>
    <col min="5" max="6" width="22.42578125" style="29" customWidth="1"/>
    <col min="7" max="10" width="7.85546875" style="36" customWidth="1"/>
    <col min="11" max="13" width="8.5703125" style="26" customWidth="1"/>
    <col min="14" max="15" width="31.5703125" style="29" customWidth="1"/>
    <col min="16" max="16" width="10" style="37" customWidth="1"/>
    <col min="17" max="17" width="10" style="28" customWidth="1"/>
    <col min="18" max="18" width="10" style="37" customWidth="1"/>
    <col min="19" max="19" width="10" style="28" customWidth="1"/>
    <col min="20" max="20" width="10" style="37" customWidth="1"/>
    <col min="21" max="21" width="10" style="28" customWidth="1"/>
    <col min="22" max="22" width="10" style="37" customWidth="1"/>
    <col min="23" max="23" width="10" style="28" customWidth="1"/>
    <col min="24" max="24" width="10" style="37" customWidth="1"/>
    <col min="25" max="25" width="10" style="28" customWidth="1"/>
    <col min="26" max="26" width="10" style="29" customWidth="1"/>
    <col min="27" max="27" width="10" style="26" customWidth="1"/>
    <col min="28" max="28" width="10" style="29" customWidth="1"/>
    <col min="29" max="32" width="7.85546875" style="36" customWidth="1"/>
    <col min="33" max="16384" width="9.140625" style="29"/>
  </cols>
  <sheetData>
    <row r="1" spans="1:32" s="26" customFormat="1" ht="30" customHeight="1">
      <c r="A1" s="10" t="s">
        <v>0</v>
      </c>
      <c r="B1" s="10"/>
      <c r="C1" s="21"/>
      <c r="D1" s="21"/>
      <c r="E1" s="22"/>
      <c r="F1" s="22"/>
      <c r="G1" s="23"/>
      <c r="H1" s="23"/>
      <c r="I1" s="23"/>
      <c r="J1" s="23"/>
      <c r="K1" s="22"/>
      <c r="L1" s="24"/>
      <c r="M1" s="24"/>
      <c r="N1" s="22"/>
      <c r="O1" s="22"/>
      <c r="P1" s="25"/>
      <c r="Q1" s="25"/>
      <c r="R1" s="25"/>
      <c r="S1" s="25"/>
      <c r="T1" s="25"/>
      <c r="U1" s="25"/>
      <c r="V1" s="25"/>
      <c r="W1" s="25"/>
      <c r="X1" s="25"/>
      <c r="Y1" s="25"/>
      <c r="AC1" s="23"/>
      <c r="AD1" s="23"/>
      <c r="AE1" s="23"/>
      <c r="AF1" s="23"/>
    </row>
    <row r="2" spans="1:32" s="26" customFormat="1" ht="15" customHeight="1">
      <c r="A2" s="15" t="s">
        <v>10</v>
      </c>
      <c r="B2" s="38" t="s">
        <v>44</v>
      </c>
      <c r="C2" s="27"/>
      <c r="D2" s="16"/>
      <c r="E2" s="22"/>
      <c r="F2" s="22"/>
      <c r="G2" s="23"/>
      <c r="H2" s="23"/>
      <c r="I2" s="23"/>
      <c r="J2" s="23"/>
      <c r="K2" s="22"/>
      <c r="M2" s="17"/>
      <c r="N2" s="22"/>
      <c r="O2" s="22"/>
      <c r="P2" s="25"/>
      <c r="Q2" s="25"/>
      <c r="R2" s="25"/>
      <c r="S2" s="25"/>
      <c r="T2" s="25"/>
      <c r="U2" s="25"/>
      <c r="V2" s="25"/>
      <c r="W2" s="25"/>
      <c r="X2" s="25"/>
      <c r="Y2" s="25"/>
      <c r="AC2" s="23"/>
      <c r="AD2" s="23"/>
      <c r="AE2" s="23"/>
      <c r="AF2" s="23"/>
    </row>
    <row r="3" spans="1:32" s="26" customFormat="1" ht="15" customHeight="1">
      <c r="A3" s="15" t="s">
        <v>11</v>
      </c>
      <c r="B3" s="39" t="s">
        <v>45</v>
      </c>
      <c r="C3" s="27"/>
      <c r="D3" s="16"/>
      <c r="E3" s="22"/>
      <c r="F3" s="22"/>
      <c r="G3" s="23"/>
      <c r="H3" s="23"/>
      <c r="I3" s="23"/>
      <c r="J3" s="23"/>
      <c r="K3" s="22"/>
      <c r="M3" s="17"/>
      <c r="N3" s="22"/>
      <c r="O3" s="22"/>
      <c r="P3" s="25"/>
      <c r="Q3" s="25"/>
      <c r="R3" s="25"/>
      <c r="S3" s="25"/>
      <c r="T3" s="25"/>
      <c r="U3" s="25"/>
      <c r="V3" s="25"/>
      <c r="W3" s="25"/>
      <c r="X3" s="25"/>
      <c r="Y3" s="25"/>
      <c r="AC3" s="23"/>
      <c r="AD3" s="23"/>
      <c r="AE3" s="23"/>
      <c r="AF3" s="23"/>
    </row>
    <row r="4" spans="1:32" s="26" customFormat="1" ht="15" customHeight="1">
      <c r="A4" s="15" t="s">
        <v>12</v>
      </c>
      <c r="B4" s="40" t="s">
        <v>46</v>
      </c>
      <c r="C4" s="27"/>
      <c r="D4" s="16"/>
      <c r="E4" s="22"/>
      <c r="F4" s="22"/>
      <c r="G4" s="23"/>
      <c r="H4" s="23"/>
      <c r="I4" s="23"/>
      <c r="J4" s="23"/>
      <c r="K4" s="22"/>
      <c r="M4" s="17"/>
      <c r="N4" s="22"/>
      <c r="O4" s="22"/>
      <c r="P4" s="25"/>
      <c r="Q4" s="25"/>
      <c r="R4" s="25"/>
      <c r="S4" s="25"/>
      <c r="T4" s="25"/>
      <c r="U4" s="25"/>
      <c r="V4" s="25"/>
      <c r="W4" s="25"/>
      <c r="X4" s="25"/>
      <c r="Y4" s="25"/>
      <c r="AC4" s="23"/>
      <c r="AD4" s="23"/>
      <c r="AE4" s="23"/>
      <c r="AF4" s="23"/>
    </row>
    <row r="5" spans="1:32" s="26" customFormat="1" ht="15" customHeight="1">
      <c r="C5" s="27"/>
      <c r="D5" s="27"/>
      <c r="G5" s="27"/>
      <c r="H5" s="27"/>
      <c r="I5" s="27"/>
      <c r="J5" s="27"/>
      <c r="P5" s="28"/>
      <c r="Q5" s="28"/>
      <c r="R5" s="28"/>
      <c r="S5" s="28"/>
      <c r="T5" s="28"/>
      <c r="U5" s="28"/>
      <c r="V5" s="28"/>
      <c r="W5" s="28"/>
      <c r="X5" s="28"/>
      <c r="Y5" s="28"/>
      <c r="AC5" s="27"/>
      <c r="AD5" s="27"/>
      <c r="AE5" s="27"/>
      <c r="AF5" s="27"/>
    </row>
    <row r="6" spans="1:32" s="26" customFormat="1" ht="15" customHeight="1">
      <c r="C6" s="58" t="s">
        <v>3</v>
      </c>
      <c r="D6" s="59"/>
      <c r="G6" s="60" t="s">
        <v>15</v>
      </c>
      <c r="H6" s="61"/>
      <c r="I6" s="61"/>
      <c r="J6" s="61"/>
      <c r="L6" s="62" t="s">
        <v>22</v>
      </c>
      <c r="M6" s="59"/>
      <c r="P6" s="11" t="s">
        <v>23</v>
      </c>
      <c r="Q6" s="2">
        <v>100</v>
      </c>
      <c r="R6" s="11" t="s">
        <v>23</v>
      </c>
      <c r="S6" s="2">
        <v>500</v>
      </c>
      <c r="T6" s="11" t="s">
        <v>23</v>
      </c>
      <c r="U6" s="2">
        <v>200</v>
      </c>
      <c r="V6" s="11" t="s">
        <v>23</v>
      </c>
      <c r="W6" s="2">
        <v>250</v>
      </c>
      <c r="X6" s="11" t="s">
        <v>23</v>
      </c>
      <c r="Y6" s="2"/>
      <c r="Z6" s="11" t="s">
        <v>23</v>
      </c>
      <c r="AA6" s="2"/>
      <c r="AC6" s="60" t="s">
        <v>43</v>
      </c>
      <c r="AD6" s="61"/>
      <c r="AE6" s="61"/>
      <c r="AF6" s="61"/>
    </row>
    <row r="7" spans="1:32" s="26" customFormat="1" ht="15" customHeight="1">
      <c r="A7" s="12" t="s">
        <v>2</v>
      </c>
      <c r="B7" s="12" t="s">
        <v>1</v>
      </c>
      <c r="C7" s="13" t="s">
        <v>13</v>
      </c>
      <c r="D7" s="13" t="s">
        <v>14</v>
      </c>
      <c r="E7" s="12" t="s">
        <v>6</v>
      </c>
      <c r="F7" s="12" t="s">
        <v>7</v>
      </c>
      <c r="G7" s="13" t="s">
        <v>16</v>
      </c>
      <c r="H7" s="13" t="s">
        <v>20</v>
      </c>
      <c r="I7" s="13" t="s">
        <v>18</v>
      </c>
      <c r="J7" s="13" t="s">
        <v>19</v>
      </c>
      <c r="K7" s="13" t="s">
        <v>21</v>
      </c>
      <c r="L7" s="13" t="s">
        <v>13</v>
      </c>
      <c r="M7" s="13" t="s">
        <v>14</v>
      </c>
      <c r="N7" s="12" t="s">
        <v>8</v>
      </c>
      <c r="O7" s="12" t="s">
        <v>9</v>
      </c>
      <c r="P7" s="13" t="s">
        <v>4</v>
      </c>
      <c r="Q7" s="13" t="s">
        <v>5</v>
      </c>
      <c r="R7" s="13" t="s">
        <v>4</v>
      </c>
      <c r="S7" s="13" t="s">
        <v>5</v>
      </c>
      <c r="T7" s="13" t="s">
        <v>4</v>
      </c>
      <c r="U7" s="13" t="s">
        <v>5</v>
      </c>
      <c r="V7" s="13" t="s">
        <v>4</v>
      </c>
      <c r="W7" s="13" t="s">
        <v>5</v>
      </c>
      <c r="X7" s="13" t="s">
        <v>4</v>
      </c>
      <c r="Y7" s="13" t="s">
        <v>5</v>
      </c>
      <c r="Z7" s="13" t="s">
        <v>4</v>
      </c>
      <c r="AA7" s="13" t="s">
        <v>5</v>
      </c>
      <c r="AC7" s="13" t="s">
        <v>16</v>
      </c>
      <c r="AD7" s="13" t="s">
        <v>20</v>
      </c>
      <c r="AE7" s="13" t="s">
        <v>18</v>
      </c>
      <c r="AF7" s="13" t="s">
        <v>19</v>
      </c>
    </row>
    <row r="8" spans="1:32" ht="15" customHeight="1">
      <c r="A8" s="3" t="s">
        <v>47</v>
      </c>
      <c r="B8" s="4" t="s">
        <v>87</v>
      </c>
      <c r="C8" s="5">
        <v>4</v>
      </c>
      <c r="D8" s="6"/>
      <c r="E8" s="55"/>
      <c r="F8" s="55"/>
      <c r="G8" s="7">
        <v>2</v>
      </c>
      <c r="H8" s="7"/>
      <c r="I8" s="7"/>
      <c r="J8" s="7"/>
      <c r="K8" s="8" t="s">
        <v>177</v>
      </c>
      <c r="L8" s="14" t="str">
        <f>IF(AND(C8&gt;0,(G8+H8)&gt;0,K8&lt;&gt;"YES"),"YES","")</f>
        <v/>
      </c>
      <c r="M8" s="14" t="str">
        <f>IF(AND(D8&gt;0,(G8+H8)&gt;0,K8&lt;&gt;"YES"),"YES","")</f>
        <v/>
      </c>
      <c r="N8" s="55"/>
      <c r="O8" s="55"/>
      <c r="P8" s="9">
        <v>0.02</v>
      </c>
      <c r="Q8" s="1">
        <f>($C8+$D8)*P8</f>
        <v>0.08</v>
      </c>
      <c r="R8" s="9">
        <v>0.02</v>
      </c>
      <c r="S8" s="1">
        <f>($C8+$D8)*R8</f>
        <v>0.08</v>
      </c>
      <c r="T8" s="9">
        <v>0.02</v>
      </c>
      <c r="U8" s="1">
        <f>($C8+$D8)*T8</f>
        <v>0.08</v>
      </c>
      <c r="V8" s="9">
        <v>0.02</v>
      </c>
      <c r="W8" s="1">
        <f>($C8+$D8)*V8</f>
        <v>0.08</v>
      </c>
      <c r="X8" s="9"/>
      <c r="Y8" s="1">
        <f>($C8+$D8)*X8</f>
        <v>0</v>
      </c>
      <c r="Z8" s="9"/>
      <c r="AA8" s="1">
        <f>($C8+$D8)*Z8</f>
        <v>0</v>
      </c>
      <c r="AC8" s="54">
        <f>G8*($C8+$D8)</f>
        <v>8</v>
      </c>
      <c r="AD8" s="54">
        <f t="shared" ref="AD8" si="0">H8*($C8+$D8)</f>
        <v>0</v>
      </c>
      <c r="AE8" s="54">
        <f t="shared" ref="AE8" si="1">I8*($C8+$D8)</f>
        <v>0</v>
      </c>
      <c r="AF8" s="54">
        <f>J8*($C8+$D8)</f>
        <v>0</v>
      </c>
    </row>
    <row r="9" spans="1:32" ht="15" customHeight="1">
      <c r="A9" s="3" t="s">
        <v>48</v>
      </c>
      <c r="B9" s="4" t="s">
        <v>88</v>
      </c>
      <c r="C9" s="5">
        <v>5</v>
      </c>
      <c r="D9" s="6"/>
      <c r="E9" s="55"/>
      <c r="F9" s="55"/>
      <c r="G9" s="7">
        <v>2</v>
      </c>
      <c r="H9" s="7"/>
      <c r="I9" s="7"/>
      <c r="J9" s="7"/>
      <c r="K9" s="8" t="s">
        <v>177</v>
      </c>
      <c r="L9" s="14" t="str">
        <f t="shared" ref="L9:L52" si="2">IF(AND(C9&gt;0,(G9+H9)&gt;0,K9&lt;&gt;"YES"),"YES","")</f>
        <v/>
      </c>
      <c r="M9" s="14" t="str">
        <f t="shared" ref="M9:M52" si="3">IF(AND(D9&gt;0,(G9+H9)&gt;0,K9&lt;&gt;"YES"),"YES","")</f>
        <v/>
      </c>
      <c r="N9" s="55"/>
      <c r="O9" s="55"/>
      <c r="P9" s="9">
        <v>0.02</v>
      </c>
      <c r="Q9" s="1">
        <f t="shared" ref="Q9:Q31" si="4">($C9+$D9)*P9</f>
        <v>0.1</v>
      </c>
      <c r="R9" s="9">
        <v>0.02</v>
      </c>
      <c r="S9" s="1">
        <f t="shared" ref="S9:S31" si="5">($C9+$D9)*R9</f>
        <v>0.1</v>
      </c>
      <c r="T9" s="9">
        <v>0.02</v>
      </c>
      <c r="U9" s="1">
        <f t="shared" ref="U9:U31" si="6">($C9+$D9)*T9</f>
        <v>0.1</v>
      </c>
      <c r="V9" s="9">
        <v>0.02</v>
      </c>
      <c r="W9" s="1">
        <f t="shared" ref="W9:W31" si="7">($C9+$D9)*V9</f>
        <v>0.1</v>
      </c>
      <c r="X9" s="9"/>
      <c r="Y9" s="1">
        <f t="shared" ref="Y9:Y31" si="8">($C9+$D9)*X9</f>
        <v>0</v>
      </c>
      <c r="Z9" s="9"/>
      <c r="AA9" s="1">
        <f t="shared" ref="AA9:AA31" si="9">($C9+$D9)*Z9</f>
        <v>0</v>
      </c>
      <c r="AC9" s="54">
        <f t="shared" ref="AC9:AC52" si="10">G9*($C9+$D9)</f>
        <v>10</v>
      </c>
      <c r="AD9" s="54">
        <f t="shared" ref="AD9:AD52" si="11">H9*($C9+$D9)</f>
        <v>0</v>
      </c>
      <c r="AE9" s="54">
        <f t="shared" ref="AE9:AE52" si="12">I9*($C9+$D9)</f>
        <v>0</v>
      </c>
      <c r="AF9" s="54">
        <f t="shared" ref="AF9:AF52" si="13">J9*($C9+$D9)</f>
        <v>0</v>
      </c>
    </row>
    <row r="10" spans="1:32" ht="15" customHeight="1">
      <c r="A10" s="3" t="s">
        <v>49</v>
      </c>
      <c r="B10" s="4" t="s">
        <v>89</v>
      </c>
      <c r="C10" s="5">
        <v>6</v>
      </c>
      <c r="D10" s="6"/>
      <c r="E10" s="55"/>
      <c r="F10" s="55"/>
      <c r="G10" s="7">
        <v>2</v>
      </c>
      <c r="H10" s="7"/>
      <c r="I10" s="7"/>
      <c r="J10" s="7"/>
      <c r="K10" s="8" t="s">
        <v>177</v>
      </c>
      <c r="L10" s="14" t="str">
        <f t="shared" si="2"/>
        <v/>
      </c>
      <c r="M10" s="14" t="str">
        <f t="shared" si="3"/>
        <v/>
      </c>
      <c r="N10" s="55"/>
      <c r="O10" s="55"/>
      <c r="P10" s="9">
        <v>0.03</v>
      </c>
      <c r="Q10" s="1">
        <f t="shared" si="4"/>
        <v>0.18</v>
      </c>
      <c r="R10" s="9">
        <v>0.03</v>
      </c>
      <c r="S10" s="1">
        <f t="shared" si="5"/>
        <v>0.18</v>
      </c>
      <c r="T10" s="9">
        <v>0.03</v>
      </c>
      <c r="U10" s="1">
        <f t="shared" si="6"/>
        <v>0.18</v>
      </c>
      <c r="V10" s="9">
        <v>0.03</v>
      </c>
      <c r="W10" s="1">
        <f t="shared" si="7"/>
        <v>0.18</v>
      </c>
      <c r="X10" s="9"/>
      <c r="Y10" s="1">
        <f t="shared" si="8"/>
        <v>0</v>
      </c>
      <c r="Z10" s="9"/>
      <c r="AA10" s="1">
        <f t="shared" si="9"/>
        <v>0</v>
      </c>
      <c r="AC10" s="54">
        <f t="shared" si="10"/>
        <v>12</v>
      </c>
      <c r="AD10" s="54">
        <f t="shared" si="11"/>
        <v>0</v>
      </c>
      <c r="AE10" s="54">
        <f t="shared" si="12"/>
        <v>0</v>
      </c>
      <c r="AF10" s="54">
        <f t="shared" si="13"/>
        <v>0</v>
      </c>
    </row>
    <row r="11" spans="1:32" ht="15" customHeight="1">
      <c r="A11" s="3" t="s">
        <v>50</v>
      </c>
      <c r="B11" s="4" t="s">
        <v>90</v>
      </c>
      <c r="C11" s="5">
        <v>4</v>
      </c>
      <c r="D11" s="6"/>
      <c r="E11" s="55"/>
      <c r="F11" s="55"/>
      <c r="G11" s="7">
        <v>2</v>
      </c>
      <c r="H11" s="7"/>
      <c r="I11" s="7"/>
      <c r="J11" s="7"/>
      <c r="K11" s="8" t="s">
        <v>177</v>
      </c>
      <c r="L11" s="14" t="str">
        <f t="shared" si="2"/>
        <v/>
      </c>
      <c r="M11" s="14" t="str">
        <f t="shared" si="3"/>
        <v/>
      </c>
      <c r="N11" s="55"/>
      <c r="O11" s="55"/>
      <c r="P11" s="9">
        <v>7.0000000000000007E-2</v>
      </c>
      <c r="Q11" s="1">
        <f t="shared" si="4"/>
        <v>0.28000000000000003</v>
      </c>
      <c r="R11" s="9">
        <v>7.0000000000000007E-2</v>
      </c>
      <c r="S11" s="1">
        <f t="shared" si="5"/>
        <v>0.28000000000000003</v>
      </c>
      <c r="T11" s="9">
        <v>7.0000000000000007E-2</v>
      </c>
      <c r="U11" s="1">
        <f t="shared" si="6"/>
        <v>0.28000000000000003</v>
      </c>
      <c r="V11" s="9">
        <v>7.0000000000000007E-2</v>
      </c>
      <c r="W11" s="1">
        <f t="shared" si="7"/>
        <v>0.28000000000000003</v>
      </c>
      <c r="X11" s="9"/>
      <c r="Y11" s="1">
        <f t="shared" si="8"/>
        <v>0</v>
      </c>
      <c r="Z11" s="9"/>
      <c r="AA11" s="1">
        <f t="shared" si="9"/>
        <v>0</v>
      </c>
      <c r="AC11" s="54">
        <f t="shared" si="10"/>
        <v>8</v>
      </c>
      <c r="AD11" s="54">
        <f t="shared" si="11"/>
        <v>0</v>
      </c>
      <c r="AE11" s="54">
        <f t="shared" si="12"/>
        <v>0</v>
      </c>
      <c r="AF11" s="54">
        <f t="shared" si="13"/>
        <v>0</v>
      </c>
    </row>
    <row r="12" spans="1:32" ht="15" customHeight="1">
      <c r="A12" s="3" t="s">
        <v>51</v>
      </c>
      <c r="B12" s="4" t="s">
        <v>97</v>
      </c>
      <c r="C12" s="5">
        <v>2</v>
      </c>
      <c r="D12" s="6"/>
      <c r="E12" s="55" t="s">
        <v>127</v>
      </c>
      <c r="F12" s="55">
        <v>19742</v>
      </c>
      <c r="G12" s="7"/>
      <c r="H12" s="7"/>
      <c r="I12" s="7">
        <v>6</v>
      </c>
      <c r="J12" s="7"/>
      <c r="K12" s="7"/>
      <c r="L12" s="14" t="str">
        <f t="shared" si="2"/>
        <v/>
      </c>
      <c r="M12" s="14" t="str">
        <f t="shared" si="3"/>
        <v/>
      </c>
      <c r="N12" s="55" t="s">
        <v>127</v>
      </c>
      <c r="O12" s="55">
        <v>19742</v>
      </c>
      <c r="P12" s="9"/>
      <c r="Q12" s="1">
        <f t="shared" si="4"/>
        <v>0</v>
      </c>
      <c r="R12" s="9"/>
      <c r="S12" s="1">
        <f t="shared" si="5"/>
        <v>0</v>
      </c>
      <c r="T12" s="9"/>
      <c r="U12" s="1">
        <f t="shared" si="6"/>
        <v>0</v>
      </c>
      <c r="V12" s="9"/>
      <c r="W12" s="1">
        <f t="shared" si="7"/>
        <v>0</v>
      </c>
      <c r="X12" s="9"/>
      <c r="Y12" s="1">
        <f t="shared" si="8"/>
        <v>0</v>
      </c>
      <c r="Z12" s="9"/>
      <c r="AA12" s="1">
        <f t="shared" si="9"/>
        <v>0</v>
      </c>
      <c r="AC12" s="54">
        <f t="shared" si="10"/>
        <v>0</v>
      </c>
      <c r="AD12" s="54">
        <f t="shared" si="11"/>
        <v>0</v>
      </c>
      <c r="AE12" s="54">
        <f t="shared" si="12"/>
        <v>12</v>
      </c>
      <c r="AF12" s="54">
        <f t="shared" si="13"/>
        <v>0</v>
      </c>
    </row>
    <row r="13" spans="1:32" ht="15" customHeight="1">
      <c r="A13" s="3" t="s">
        <v>52</v>
      </c>
      <c r="B13" s="4" t="s">
        <v>98</v>
      </c>
      <c r="C13" s="5">
        <v>2</v>
      </c>
      <c r="D13" s="6"/>
      <c r="E13" s="55" t="s">
        <v>127</v>
      </c>
      <c r="F13" s="55">
        <v>19743</v>
      </c>
      <c r="G13" s="7"/>
      <c r="H13" s="7"/>
      <c r="I13" s="7">
        <v>8</v>
      </c>
      <c r="J13" s="7"/>
      <c r="K13" s="7"/>
      <c r="L13" s="14" t="str">
        <f t="shared" si="2"/>
        <v/>
      </c>
      <c r="M13" s="14" t="str">
        <f t="shared" si="3"/>
        <v/>
      </c>
      <c r="N13" s="55" t="s">
        <v>127</v>
      </c>
      <c r="O13" s="55">
        <v>19743</v>
      </c>
      <c r="P13" s="9"/>
      <c r="Q13" s="1">
        <f t="shared" si="4"/>
        <v>0</v>
      </c>
      <c r="R13" s="9"/>
      <c r="S13" s="1">
        <f t="shared" si="5"/>
        <v>0</v>
      </c>
      <c r="T13" s="9"/>
      <c r="U13" s="1">
        <f t="shared" si="6"/>
        <v>0</v>
      </c>
      <c r="V13" s="9"/>
      <c r="W13" s="1">
        <f t="shared" si="7"/>
        <v>0</v>
      </c>
      <c r="X13" s="9"/>
      <c r="Y13" s="1">
        <f t="shared" si="8"/>
        <v>0</v>
      </c>
      <c r="Z13" s="9"/>
      <c r="AA13" s="1">
        <f t="shared" si="9"/>
        <v>0</v>
      </c>
      <c r="AC13" s="54">
        <f t="shared" si="10"/>
        <v>0</v>
      </c>
      <c r="AD13" s="54">
        <f t="shared" si="11"/>
        <v>0</v>
      </c>
      <c r="AE13" s="54">
        <f t="shared" si="12"/>
        <v>16</v>
      </c>
      <c r="AF13" s="54">
        <f t="shared" si="13"/>
        <v>0</v>
      </c>
    </row>
    <row r="14" spans="1:32" ht="15" customHeight="1">
      <c r="A14" s="3" t="s">
        <v>53</v>
      </c>
      <c r="B14" s="4" t="s">
        <v>99</v>
      </c>
      <c r="C14" s="5">
        <v>1</v>
      </c>
      <c r="D14" s="6"/>
      <c r="E14" s="57" t="s">
        <v>183</v>
      </c>
      <c r="F14" s="57" t="s">
        <v>184</v>
      </c>
      <c r="G14" s="7"/>
      <c r="H14" s="7"/>
      <c r="I14" s="7">
        <v>6</v>
      </c>
      <c r="J14" s="7"/>
      <c r="K14" s="8"/>
      <c r="L14" s="14" t="str">
        <f t="shared" si="2"/>
        <v/>
      </c>
      <c r="M14" s="14" t="str">
        <f t="shared" si="3"/>
        <v/>
      </c>
      <c r="N14" s="57" t="s">
        <v>162</v>
      </c>
      <c r="O14" s="57" t="s">
        <v>185</v>
      </c>
      <c r="P14" s="9">
        <v>0.39100000000000001</v>
      </c>
      <c r="Q14" s="1">
        <f t="shared" si="4"/>
        <v>0.39100000000000001</v>
      </c>
      <c r="R14" s="9">
        <v>0.34</v>
      </c>
      <c r="S14" s="1">
        <f t="shared" si="5"/>
        <v>0.34</v>
      </c>
      <c r="T14" s="9">
        <v>0.39100000000000001</v>
      </c>
      <c r="U14" s="1">
        <f t="shared" si="6"/>
        <v>0.39100000000000001</v>
      </c>
      <c r="V14" s="9">
        <v>0.35699999999999998</v>
      </c>
      <c r="W14" s="1">
        <f t="shared" si="7"/>
        <v>0.35699999999999998</v>
      </c>
      <c r="X14" s="9"/>
      <c r="Y14" s="1">
        <f t="shared" si="8"/>
        <v>0</v>
      </c>
      <c r="Z14" s="9"/>
      <c r="AA14" s="1">
        <f t="shared" si="9"/>
        <v>0</v>
      </c>
      <c r="AC14" s="54">
        <f t="shared" si="10"/>
        <v>0</v>
      </c>
      <c r="AD14" s="54">
        <f t="shared" si="11"/>
        <v>0</v>
      </c>
      <c r="AE14" s="54">
        <f t="shared" si="12"/>
        <v>6</v>
      </c>
      <c r="AF14" s="54">
        <f t="shared" si="13"/>
        <v>0</v>
      </c>
    </row>
    <row r="15" spans="1:32" ht="15" customHeight="1">
      <c r="A15" s="3" t="s">
        <v>54</v>
      </c>
      <c r="B15" s="4" t="s">
        <v>100</v>
      </c>
      <c r="C15" s="5">
        <v>1</v>
      </c>
      <c r="D15" s="6"/>
      <c r="E15" s="55" t="s">
        <v>127</v>
      </c>
      <c r="F15" s="55">
        <v>5537</v>
      </c>
      <c r="G15" s="7"/>
      <c r="H15" s="7"/>
      <c r="I15" s="7">
        <v>3</v>
      </c>
      <c r="J15" s="7"/>
      <c r="K15" s="7"/>
      <c r="L15" s="14" t="str">
        <f t="shared" si="2"/>
        <v/>
      </c>
      <c r="M15" s="14" t="str">
        <f t="shared" si="3"/>
        <v/>
      </c>
      <c r="N15" s="55" t="s">
        <v>127</v>
      </c>
      <c r="O15" s="55">
        <v>5537</v>
      </c>
      <c r="P15" s="9"/>
      <c r="Q15" s="1">
        <f t="shared" si="4"/>
        <v>0</v>
      </c>
      <c r="R15" s="9"/>
      <c r="S15" s="1">
        <f t="shared" si="5"/>
        <v>0</v>
      </c>
      <c r="T15" s="9"/>
      <c r="U15" s="1">
        <f t="shared" si="6"/>
        <v>0</v>
      </c>
      <c r="V15" s="9"/>
      <c r="W15" s="1">
        <f t="shared" si="7"/>
        <v>0</v>
      </c>
      <c r="X15" s="9"/>
      <c r="Y15" s="1">
        <f t="shared" si="8"/>
        <v>0</v>
      </c>
      <c r="Z15" s="9"/>
      <c r="AA15" s="1">
        <f t="shared" si="9"/>
        <v>0</v>
      </c>
      <c r="AC15" s="54">
        <f t="shared" si="10"/>
        <v>0</v>
      </c>
      <c r="AD15" s="54">
        <f t="shared" si="11"/>
        <v>0</v>
      </c>
      <c r="AE15" s="54">
        <f t="shared" si="12"/>
        <v>3</v>
      </c>
      <c r="AF15" s="54">
        <f t="shared" si="13"/>
        <v>0</v>
      </c>
    </row>
    <row r="16" spans="1:32" ht="15" customHeight="1">
      <c r="A16" s="3" t="s">
        <v>55</v>
      </c>
      <c r="B16" s="4" t="s">
        <v>101</v>
      </c>
      <c r="C16" s="5">
        <v>1</v>
      </c>
      <c r="D16" s="6"/>
      <c r="E16" s="57" t="s">
        <v>179</v>
      </c>
      <c r="F16" s="57" t="s">
        <v>180</v>
      </c>
      <c r="G16" s="7"/>
      <c r="H16" s="7"/>
      <c r="I16" s="7">
        <v>6</v>
      </c>
      <c r="J16" s="7"/>
      <c r="K16" s="7"/>
      <c r="L16" s="14" t="str">
        <f t="shared" si="2"/>
        <v/>
      </c>
      <c r="M16" s="14" t="str">
        <f t="shared" si="3"/>
        <v/>
      </c>
      <c r="N16" s="57" t="s">
        <v>162</v>
      </c>
      <c r="O16" s="57" t="s">
        <v>181</v>
      </c>
      <c r="P16" s="9">
        <v>0.1928</v>
      </c>
      <c r="Q16" s="1">
        <f t="shared" si="4"/>
        <v>0.1928</v>
      </c>
      <c r="R16" s="9">
        <v>0.16528000000000001</v>
      </c>
      <c r="S16" s="1">
        <f t="shared" si="5"/>
        <v>0.16528000000000001</v>
      </c>
      <c r="T16" s="9">
        <v>0.1928</v>
      </c>
      <c r="U16" s="1">
        <f t="shared" si="6"/>
        <v>0.1928</v>
      </c>
      <c r="V16" s="9">
        <v>0.17316000000000001</v>
      </c>
      <c r="W16" s="1">
        <f t="shared" si="7"/>
        <v>0.17316000000000001</v>
      </c>
      <c r="X16" s="9"/>
      <c r="Y16" s="1">
        <f t="shared" si="8"/>
        <v>0</v>
      </c>
      <c r="Z16" s="9"/>
      <c r="AA16" s="1">
        <f t="shared" si="9"/>
        <v>0</v>
      </c>
      <c r="AC16" s="54">
        <f t="shared" si="10"/>
        <v>0</v>
      </c>
      <c r="AD16" s="54">
        <f t="shared" si="11"/>
        <v>0</v>
      </c>
      <c r="AE16" s="54">
        <f t="shared" si="12"/>
        <v>6</v>
      </c>
      <c r="AF16" s="54">
        <f t="shared" si="13"/>
        <v>0</v>
      </c>
    </row>
    <row r="17" spans="1:32" ht="15" customHeight="1">
      <c r="A17" s="3" t="s">
        <v>56</v>
      </c>
      <c r="B17" s="4" t="s">
        <v>102</v>
      </c>
      <c r="C17" s="5">
        <v>2</v>
      </c>
      <c r="D17" s="6"/>
      <c r="E17" s="55" t="s">
        <v>128</v>
      </c>
      <c r="F17" s="55" t="s">
        <v>129</v>
      </c>
      <c r="G17" s="7">
        <v>2</v>
      </c>
      <c r="H17" s="7"/>
      <c r="I17" s="7"/>
      <c r="J17" s="7"/>
      <c r="K17" s="7"/>
      <c r="L17" s="14" t="str">
        <f t="shared" si="2"/>
        <v>YES</v>
      </c>
      <c r="M17" s="14" t="str">
        <f t="shared" si="3"/>
        <v/>
      </c>
      <c r="N17" s="55" t="s">
        <v>162</v>
      </c>
      <c r="O17" s="55" t="s">
        <v>163</v>
      </c>
      <c r="P17" s="9">
        <v>0.48599999999999999</v>
      </c>
      <c r="Q17" s="1">
        <f t="shared" si="4"/>
        <v>0.97199999999999998</v>
      </c>
      <c r="R17" s="9">
        <v>0.41039999999999999</v>
      </c>
      <c r="S17" s="1">
        <f t="shared" si="5"/>
        <v>0.82079999999999997</v>
      </c>
      <c r="T17" s="9">
        <v>0.48599999999999999</v>
      </c>
      <c r="U17" s="1">
        <f t="shared" si="6"/>
        <v>0.97199999999999998</v>
      </c>
      <c r="V17" s="9">
        <v>0.41039999999999999</v>
      </c>
      <c r="W17" s="1">
        <f t="shared" si="7"/>
        <v>0.82079999999999997</v>
      </c>
      <c r="X17" s="9"/>
      <c r="Y17" s="1">
        <f t="shared" si="8"/>
        <v>0</v>
      </c>
      <c r="Z17" s="9"/>
      <c r="AA17" s="1">
        <f t="shared" si="9"/>
        <v>0</v>
      </c>
      <c r="AC17" s="54">
        <f t="shared" si="10"/>
        <v>4</v>
      </c>
      <c r="AD17" s="54">
        <f t="shared" si="11"/>
        <v>0</v>
      </c>
      <c r="AE17" s="54">
        <f t="shared" si="12"/>
        <v>0</v>
      </c>
      <c r="AF17" s="54">
        <f t="shared" si="13"/>
        <v>0</v>
      </c>
    </row>
    <row r="18" spans="1:32" ht="15" customHeight="1">
      <c r="A18" s="3" t="s">
        <v>57</v>
      </c>
      <c r="B18" s="4" t="s">
        <v>103</v>
      </c>
      <c r="C18" s="5">
        <v>1</v>
      </c>
      <c r="D18" s="6"/>
      <c r="E18" s="55"/>
      <c r="F18" s="55"/>
      <c r="G18" s="7">
        <v>2</v>
      </c>
      <c r="H18" s="7"/>
      <c r="I18" s="7"/>
      <c r="J18" s="7"/>
      <c r="K18" s="8" t="s">
        <v>177</v>
      </c>
      <c r="L18" s="14" t="str">
        <f t="shared" si="2"/>
        <v/>
      </c>
      <c r="M18" s="14" t="str">
        <f t="shared" si="3"/>
        <v/>
      </c>
      <c r="N18" s="55"/>
      <c r="O18" s="55"/>
      <c r="P18" s="9">
        <v>0.15</v>
      </c>
      <c r="Q18" s="1">
        <f t="shared" si="4"/>
        <v>0.15</v>
      </c>
      <c r="R18" s="9">
        <v>0.15</v>
      </c>
      <c r="S18" s="1">
        <f t="shared" si="5"/>
        <v>0.15</v>
      </c>
      <c r="T18" s="9">
        <v>0.15</v>
      </c>
      <c r="U18" s="1">
        <f t="shared" si="6"/>
        <v>0.15</v>
      </c>
      <c r="V18" s="9">
        <v>0.15</v>
      </c>
      <c r="W18" s="1">
        <f t="shared" si="7"/>
        <v>0.15</v>
      </c>
      <c r="X18" s="9"/>
      <c r="Y18" s="1">
        <f t="shared" si="8"/>
        <v>0</v>
      </c>
      <c r="Z18" s="9"/>
      <c r="AA18" s="1">
        <f t="shared" si="9"/>
        <v>0</v>
      </c>
      <c r="AC18" s="54">
        <f t="shared" si="10"/>
        <v>2</v>
      </c>
      <c r="AD18" s="54">
        <f t="shared" si="11"/>
        <v>0</v>
      </c>
      <c r="AE18" s="54">
        <f t="shared" si="12"/>
        <v>0</v>
      </c>
      <c r="AF18" s="54">
        <f t="shared" si="13"/>
        <v>0</v>
      </c>
    </row>
    <row r="19" spans="1:32" ht="15" customHeight="1">
      <c r="A19" s="3" t="s">
        <v>58</v>
      </c>
      <c r="B19" s="4" t="s">
        <v>91</v>
      </c>
      <c r="C19" s="5">
        <v>1</v>
      </c>
      <c r="D19" s="6"/>
      <c r="E19" s="55"/>
      <c r="F19" s="55"/>
      <c r="G19" s="7">
        <v>2</v>
      </c>
      <c r="H19" s="7"/>
      <c r="I19" s="7"/>
      <c r="J19" s="7"/>
      <c r="K19" s="8" t="s">
        <v>177</v>
      </c>
      <c r="L19" s="14" t="str">
        <f t="shared" si="2"/>
        <v/>
      </c>
      <c r="M19" s="14" t="str">
        <f t="shared" si="3"/>
        <v/>
      </c>
      <c r="N19" s="55"/>
      <c r="O19" s="55"/>
      <c r="P19" s="9">
        <v>0.06</v>
      </c>
      <c r="Q19" s="1">
        <f>($C19+$D19)*P19</f>
        <v>0.06</v>
      </c>
      <c r="R19" s="9">
        <v>0.06</v>
      </c>
      <c r="S19" s="1">
        <f>($C19+$D19)*R19</f>
        <v>0.06</v>
      </c>
      <c r="T19" s="9">
        <v>0.06</v>
      </c>
      <c r="U19" s="1">
        <f>($C19+$D19)*T19</f>
        <v>0.06</v>
      </c>
      <c r="V19" s="9">
        <v>0.06</v>
      </c>
      <c r="W19" s="1">
        <f>($C19+$D19)*V19</f>
        <v>0.06</v>
      </c>
      <c r="X19" s="9"/>
      <c r="Y19" s="1">
        <f>($C19+$D19)*X19</f>
        <v>0</v>
      </c>
      <c r="Z19" s="9"/>
      <c r="AA19" s="1">
        <f>($C19+$D19)*Z19</f>
        <v>0</v>
      </c>
      <c r="AC19" s="54">
        <f t="shared" si="10"/>
        <v>2</v>
      </c>
      <c r="AD19" s="54">
        <f t="shared" si="11"/>
        <v>0</v>
      </c>
      <c r="AE19" s="54">
        <f t="shared" si="12"/>
        <v>0</v>
      </c>
      <c r="AF19" s="54">
        <f t="shared" si="13"/>
        <v>0</v>
      </c>
    </row>
    <row r="20" spans="1:32" ht="15" customHeight="1">
      <c r="A20" s="3" t="s">
        <v>59</v>
      </c>
      <c r="B20" s="4" t="s">
        <v>104</v>
      </c>
      <c r="C20" s="5">
        <v>1</v>
      </c>
      <c r="D20" s="6"/>
      <c r="E20" s="55" t="s">
        <v>130</v>
      </c>
      <c r="F20" s="55" t="s">
        <v>131</v>
      </c>
      <c r="G20" s="7">
        <v>2</v>
      </c>
      <c r="H20" s="7"/>
      <c r="I20" s="7"/>
      <c r="J20" s="7"/>
      <c r="K20" s="8"/>
      <c r="L20" s="14" t="str">
        <f t="shared" si="2"/>
        <v>YES</v>
      </c>
      <c r="M20" s="14" t="str">
        <f t="shared" si="3"/>
        <v/>
      </c>
      <c r="N20" s="55" t="s">
        <v>164</v>
      </c>
      <c r="O20" s="55" t="s">
        <v>165</v>
      </c>
      <c r="P20" s="9">
        <v>8.3000000000000004E-2</v>
      </c>
      <c r="Q20" s="1">
        <f t="shared" ref="Q20:Q27" si="14">($C20+$D20)*P20</f>
        <v>8.3000000000000004E-2</v>
      </c>
      <c r="R20" s="9">
        <v>4.1000000000000002E-2</v>
      </c>
      <c r="S20" s="1">
        <f t="shared" ref="S20:S27" si="15">($C20+$D20)*R20</f>
        <v>4.1000000000000002E-2</v>
      </c>
      <c r="T20" s="9">
        <v>8.3000000000000004E-2</v>
      </c>
      <c r="U20" s="1">
        <f t="shared" ref="U20:U27" si="16">($C20+$D20)*T20</f>
        <v>8.3000000000000004E-2</v>
      </c>
      <c r="V20" s="9">
        <v>7.2599999999999998E-2</v>
      </c>
      <c r="W20" s="1">
        <f t="shared" ref="W20:W27" si="17">($C20+$D20)*V20</f>
        <v>7.2599999999999998E-2</v>
      </c>
      <c r="X20" s="9"/>
      <c r="Y20" s="1">
        <f t="shared" ref="Y20:Y27" si="18">($C20+$D20)*X20</f>
        <v>0</v>
      </c>
      <c r="Z20" s="9"/>
      <c r="AA20" s="1">
        <f t="shared" ref="AA20:AA27" si="19">($C20+$D20)*Z20</f>
        <v>0</v>
      </c>
      <c r="AC20" s="54">
        <f t="shared" si="10"/>
        <v>2</v>
      </c>
      <c r="AD20" s="54">
        <f t="shared" si="11"/>
        <v>0</v>
      </c>
      <c r="AE20" s="54">
        <f t="shared" si="12"/>
        <v>0</v>
      </c>
      <c r="AF20" s="54">
        <f t="shared" si="13"/>
        <v>0</v>
      </c>
    </row>
    <row r="21" spans="1:32" ht="15" customHeight="1">
      <c r="A21" s="3" t="s">
        <v>60</v>
      </c>
      <c r="B21" s="4" t="s">
        <v>105</v>
      </c>
      <c r="C21" s="5">
        <v>26</v>
      </c>
      <c r="D21" s="6"/>
      <c r="E21" s="55" t="s">
        <v>132</v>
      </c>
      <c r="F21" s="55" t="s">
        <v>133</v>
      </c>
      <c r="G21" s="7">
        <v>3</v>
      </c>
      <c r="H21" s="7"/>
      <c r="I21" s="7"/>
      <c r="J21" s="7"/>
      <c r="K21" s="8" t="s">
        <v>177</v>
      </c>
      <c r="L21" s="14" t="str">
        <f t="shared" si="2"/>
        <v/>
      </c>
      <c r="M21" s="14" t="str">
        <f t="shared" si="3"/>
        <v/>
      </c>
      <c r="N21" s="55"/>
      <c r="O21" s="55"/>
      <c r="P21" s="9">
        <v>0.06</v>
      </c>
      <c r="Q21" s="1">
        <f t="shared" si="14"/>
        <v>1.56</v>
      </c>
      <c r="R21" s="9">
        <v>0.06</v>
      </c>
      <c r="S21" s="1">
        <f t="shared" si="15"/>
        <v>1.56</v>
      </c>
      <c r="T21" s="9">
        <v>0.06</v>
      </c>
      <c r="U21" s="1">
        <f t="shared" si="16"/>
        <v>1.56</v>
      </c>
      <c r="V21" s="9">
        <v>0.06</v>
      </c>
      <c r="W21" s="1">
        <f t="shared" si="17"/>
        <v>1.56</v>
      </c>
      <c r="X21" s="9"/>
      <c r="Y21" s="1">
        <f t="shared" si="18"/>
        <v>0</v>
      </c>
      <c r="Z21" s="9"/>
      <c r="AA21" s="1">
        <f t="shared" si="19"/>
        <v>0</v>
      </c>
      <c r="AC21" s="54">
        <f t="shared" si="10"/>
        <v>78</v>
      </c>
      <c r="AD21" s="54">
        <f t="shared" si="11"/>
        <v>0</v>
      </c>
      <c r="AE21" s="54">
        <f t="shared" si="12"/>
        <v>0</v>
      </c>
      <c r="AF21" s="54">
        <f t="shared" si="13"/>
        <v>0</v>
      </c>
    </row>
    <row r="22" spans="1:32" ht="15" customHeight="1">
      <c r="A22" s="3" t="s">
        <v>61</v>
      </c>
      <c r="B22" s="4" t="s">
        <v>106</v>
      </c>
      <c r="C22" s="5">
        <v>2</v>
      </c>
      <c r="D22" s="6"/>
      <c r="E22" s="55" t="s">
        <v>134</v>
      </c>
      <c r="F22" s="55" t="s">
        <v>135</v>
      </c>
      <c r="G22" s="7">
        <v>2</v>
      </c>
      <c r="H22" s="7"/>
      <c r="I22" s="7"/>
      <c r="J22" s="7"/>
      <c r="K22" s="8"/>
      <c r="L22" s="14" t="str">
        <f t="shared" si="2"/>
        <v>YES</v>
      </c>
      <c r="M22" s="14" t="str">
        <f t="shared" si="3"/>
        <v/>
      </c>
      <c r="N22" s="55" t="s">
        <v>164</v>
      </c>
      <c r="O22" s="55" t="s">
        <v>166</v>
      </c>
      <c r="P22" s="9">
        <v>0.25700000000000001</v>
      </c>
      <c r="Q22" s="1">
        <f t="shared" si="14"/>
        <v>0.51400000000000001</v>
      </c>
      <c r="R22" s="9">
        <v>0.2</v>
      </c>
      <c r="S22" s="1">
        <f t="shared" si="15"/>
        <v>0.4</v>
      </c>
      <c r="T22" s="9">
        <v>0.25700000000000001</v>
      </c>
      <c r="U22" s="1">
        <f t="shared" si="16"/>
        <v>0.51400000000000001</v>
      </c>
      <c r="V22" s="9">
        <v>0.20086000000000001</v>
      </c>
      <c r="W22" s="1">
        <f t="shared" si="17"/>
        <v>0.40172000000000002</v>
      </c>
      <c r="X22" s="9"/>
      <c r="Y22" s="1">
        <f t="shared" si="18"/>
        <v>0</v>
      </c>
      <c r="Z22" s="9"/>
      <c r="AA22" s="1">
        <f t="shared" si="19"/>
        <v>0</v>
      </c>
      <c r="AC22" s="54">
        <f t="shared" si="10"/>
        <v>4</v>
      </c>
      <c r="AD22" s="54">
        <f t="shared" si="11"/>
        <v>0</v>
      </c>
      <c r="AE22" s="54">
        <f t="shared" si="12"/>
        <v>0</v>
      </c>
      <c r="AF22" s="54">
        <f t="shared" si="13"/>
        <v>0</v>
      </c>
    </row>
    <row r="23" spans="1:32" ht="15" customHeight="1">
      <c r="A23" s="3" t="s">
        <v>62</v>
      </c>
      <c r="B23" s="4" t="s">
        <v>107</v>
      </c>
      <c r="C23" s="5">
        <v>20</v>
      </c>
      <c r="D23" s="6"/>
      <c r="E23" s="55" t="s">
        <v>136</v>
      </c>
      <c r="F23" s="55" t="s">
        <v>137</v>
      </c>
      <c r="G23" s="7">
        <v>2</v>
      </c>
      <c r="H23" s="7"/>
      <c r="I23" s="7"/>
      <c r="J23" s="7"/>
      <c r="K23" s="8"/>
      <c r="L23" s="14" t="str">
        <f t="shared" si="2"/>
        <v>YES</v>
      </c>
      <c r="M23" s="14" t="str">
        <f t="shared" si="3"/>
        <v/>
      </c>
      <c r="N23" s="57" t="s">
        <v>178</v>
      </c>
      <c r="O23" s="55" t="s">
        <v>137</v>
      </c>
      <c r="P23" s="9">
        <v>0.23599999999999999</v>
      </c>
      <c r="Q23" s="1">
        <f t="shared" si="14"/>
        <v>4.72</v>
      </c>
      <c r="R23" s="9">
        <v>0.15</v>
      </c>
      <c r="S23" s="1">
        <f t="shared" si="15"/>
        <v>3</v>
      </c>
      <c r="T23" s="9">
        <v>0.21740000000000001</v>
      </c>
      <c r="U23" s="1">
        <f t="shared" si="16"/>
        <v>4.3479999999999999</v>
      </c>
      <c r="V23" s="9">
        <v>0.18392</v>
      </c>
      <c r="W23" s="1">
        <f t="shared" si="17"/>
        <v>3.6783999999999999</v>
      </c>
      <c r="X23" s="9"/>
      <c r="Y23" s="1">
        <f t="shared" si="18"/>
        <v>0</v>
      </c>
      <c r="Z23" s="9"/>
      <c r="AA23" s="1">
        <f t="shared" si="19"/>
        <v>0</v>
      </c>
      <c r="AC23" s="54">
        <f t="shared" si="10"/>
        <v>40</v>
      </c>
      <c r="AD23" s="54">
        <f t="shared" si="11"/>
        <v>0</v>
      </c>
      <c r="AE23" s="54">
        <f t="shared" si="12"/>
        <v>0</v>
      </c>
      <c r="AF23" s="54">
        <f t="shared" si="13"/>
        <v>0</v>
      </c>
    </row>
    <row r="24" spans="1:32" ht="15" customHeight="1">
      <c r="A24" s="3" t="s">
        <v>63</v>
      </c>
      <c r="B24" s="4" t="s">
        <v>108</v>
      </c>
      <c r="C24" s="5">
        <v>1</v>
      </c>
      <c r="D24" s="6"/>
      <c r="E24" s="55" t="s">
        <v>138</v>
      </c>
      <c r="F24" s="55" t="s">
        <v>139</v>
      </c>
      <c r="G24" s="7">
        <v>3</v>
      </c>
      <c r="H24" s="7"/>
      <c r="I24" s="7"/>
      <c r="J24" s="7"/>
      <c r="K24" s="8" t="s">
        <v>177</v>
      </c>
      <c r="L24" s="14" t="str">
        <f t="shared" si="2"/>
        <v/>
      </c>
      <c r="M24" s="14" t="str">
        <f t="shared" si="3"/>
        <v/>
      </c>
      <c r="N24" s="55"/>
      <c r="O24" s="55"/>
      <c r="P24" s="9">
        <v>0.35</v>
      </c>
      <c r="Q24" s="1">
        <f t="shared" si="14"/>
        <v>0.35</v>
      </c>
      <c r="R24" s="9">
        <v>0.35</v>
      </c>
      <c r="S24" s="1">
        <f t="shared" si="15"/>
        <v>0.35</v>
      </c>
      <c r="T24" s="9">
        <v>0.35</v>
      </c>
      <c r="U24" s="1">
        <f t="shared" si="16"/>
        <v>0.35</v>
      </c>
      <c r="V24" s="9">
        <v>0.35</v>
      </c>
      <c r="W24" s="1">
        <f t="shared" si="17"/>
        <v>0.35</v>
      </c>
      <c r="X24" s="9"/>
      <c r="Y24" s="1">
        <f t="shared" si="18"/>
        <v>0</v>
      </c>
      <c r="Z24" s="9"/>
      <c r="AA24" s="1">
        <f t="shared" si="19"/>
        <v>0</v>
      </c>
      <c r="AC24" s="54">
        <f t="shared" si="10"/>
        <v>3</v>
      </c>
      <c r="AD24" s="54">
        <f t="shared" si="11"/>
        <v>0</v>
      </c>
      <c r="AE24" s="54">
        <f t="shared" si="12"/>
        <v>0</v>
      </c>
      <c r="AF24" s="54">
        <f t="shared" si="13"/>
        <v>0</v>
      </c>
    </row>
    <row r="25" spans="1:32" ht="15" customHeight="1">
      <c r="A25" s="3" t="s">
        <v>64</v>
      </c>
      <c r="B25" s="4" t="s">
        <v>109</v>
      </c>
      <c r="C25" s="5">
        <v>1</v>
      </c>
      <c r="D25" s="6"/>
      <c r="E25" s="55" t="s">
        <v>140</v>
      </c>
      <c r="F25" s="55" t="s">
        <v>141</v>
      </c>
      <c r="G25" s="7">
        <v>3</v>
      </c>
      <c r="H25" s="7"/>
      <c r="I25" s="7"/>
      <c r="J25" s="7"/>
      <c r="K25" s="8" t="s">
        <v>177</v>
      </c>
      <c r="L25" s="14" t="str">
        <f t="shared" si="2"/>
        <v/>
      </c>
      <c r="M25" s="14" t="str">
        <f t="shared" si="3"/>
        <v/>
      </c>
      <c r="N25" s="55"/>
      <c r="O25" s="55"/>
      <c r="P25" s="9">
        <v>0.35</v>
      </c>
      <c r="Q25" s="1">
        <f t="shared" si="14"/>
        <v>0.35</v>
      </c>
      <c r="R25" s="9">
        <v>0.35</v>
      </c>
      <c r="S25" s="1">
        <f t="shared" si="15"/>
        <v>0.35</v>
      </c>
      <c r="T25" s="9">
        <v>0.35</v>
      </c>
      <c r="U25" s="1">
        <f t="shared" si="16"/>
        <v>0.35</v>
      </c>
      <c r="V25" s="9">
        <v>0.35</v>
      </c>
      <c r="W25" s="1">
        <f t="shared" si="17"/>
        <v>0.35</v>
      </c>
      <c r="X25" s="9"/>
      <c r="Y25" s="1">
        <f t="shared" si="18"/>
        <v>0</v>
      </c>
      <c r="Z25" s="9"/>
      <c r="AA25" s="1">
        <f t="shared" si="19"/>
        <v>0</v>
      </c>
      <c r="AC25" s="54">
        <f t="shared" si="10"/>
        <v>3</v>
      </c>
      <c r="AD25" s="54">
        <f t="shared" si="11"/>
        <v>0</v>
      </c>
      <c r="AE25" s="54">
        <f t="shared" si="12"/>
        <v>0</v>
      </c>
      <c r="AF25" s="54">
        <f t="shared" si="13"/>
        <v>0</v>
      </c>
    </row>
    <row r="26" spans="1:32" ht="15" customHeight="1">
      <c r="A26" s="3" t="s">
        <v>65</v>
      </c>
      <c r="B26" s="4" t="s">
        <v>110</v>
      </c>
      <c r="C26" s="5">
        <v>1</v>
      </c>
      <c r="D26" s="6"/>
      <c r="E26" s="55" t="s">
        <v>138</v>
      </c>
      <c r="F26" s="55" t="s">
        <v>142</v>
      </c>
      <c r="G26" s="7">
        <v>8</v>
      </c>
      <c r="H26" s="7"/>
      <c r="I26" s="7"/>
      <c r="J26" s="7"/>
      <c r="K26" s="8" t="s">
        <v>177</v>
      </c>
      <c r="L26" s="14" t="str">
        <f t="shared" si="2"/>
        <v/>
      </c>
      <c r="M26" s="14" t="str">
        <f t="shared" si="3"/>
        <v/>
      </c>
      <c r="N26" s="55"/>
      <c r="O26" s="55"/>
      <c r="P26" s="9">
        <v>0.1</v>
      </c>
      <c r="Q26" s="1">
        <f t="shared" si="14"/>
        <v>0.1</v>
      </c>
      <c r="R26" s="9">
        <v>0.1</v>
      </c>
      <c r="S26" s="1">
        <f t="shared" si="15"/>
        <v>0.1</v>
      </c>
      <c r="T26" s="9">
        <v>0.1</v>
      </c>
      <c r="U26" s="1">
        <f t="shared" si="16"/>
        <v>0.1</v>
      </c>
      <c r="V26" s="9">
        <v>0.1</v>
      </c>
      <c r="W26" s="1">
        <f t="shared" si="17"/>
        <v>0.1</v>
      </c>
      <c r="X26" s="9"/>
      <c r="Y26" s="1">
        <f t="shared" si="18"/>
        <v>0</v>
      </c>
      <c r="Z26" s="9"/>
      <c r="AA26" s="1">
        <f t="shared" si="19"/>
        <v>0</v>
      </c>
      <c r="AC26" s="54">
        <f t="shared" si="10"/>
        <v>8</v>
      </c>
      <c r="AD26" s="54">
        <f t="shared" si="11"/>
        <v>0</v>
      </c>
      <c r="AE26" s="54">
        <f t="shared" si="12"/>
        <v>0</v>
      </c>
      <c r="AF26" s="54">
        <f t="shared" si="13"/>
        <v>0</v>
      </c>
    </row>
    <row r="27" spans="1:32" ht="15" customHeight="1">
      <c r="A27" s="3" t="s">
        <v>66</v>
      </c>
      <c r="B27" s="4" t="s">
        <v>111</v>
      </c>
      <c r="C27" s="5">
        <v>1</v>
      </c>
      <c r="D27" s="6"/>
      <c r="E27" s="55" t="s">
        <v>143</v>
      </c>
      <c r="F27" s="55" t="s">
        <v>144</v>
      </c>
      <c r="G27" s="7">
        <v>32</v>
      </c>
      <c r="H27" s="7"/>
      <c r="I27" s="7"/>
      <c r="J27" s="7"/>
      <c r="K27" s="7"/>
      <c r="L27" s="14" t="str">
        <f t="shared" si="2"/>
        <v>YES</v>
      </c>
      <c r="M27" s="14" t="str">
        <f t="shared" si="3"/>
        <v/>
      </c>
      <c r="N27" s="55" t="s">
        <v>162</v>
      </c>
      <c r="O27" s="55" t="s">
        <v>167</v>
      </c>
      <c r="P27" s="9">
        <v>2.5737999999999999</v>
      </c>
      <c r="Q27" s="1">
        <f t="shared" si="14"/>
        <v>2.5737999999999999</v>
      </c>
      <c r="R27" s="9">
        <v>2.5737999999999999</v>
      </c>
      <c r="S27" s="1">
        <f t="shared" si="15"/>
        <v>2.5737999999999999</v>
      </c>
      <c r="T27" s="9">
        <v>2.5737999999999999</v>
      </c>
      <c r="U27" s="1">
        <f t="shared" si="16"/>
        <v>2.5737999999999999</v>
      </c>
      <c r="V27" s="9">
        <v>2.5737999999999999</v>
      </c>
      <c r="W27" s="1">
        <f t="shared" si="17"/>
        <v>2.5737999999999999</v>
      </c>
      <c r="X27" s="9"/>
      <c r="Y27" s="1">
        <f t="shared" si="18"/>
        <v>0</v>
      </c>
      <c r="Z27" s="9"/>
      <c r="AA27" s="1">
        <f t="shared" si="19"/>
        <v>0</v>
      </c>
      <c r="AC27" s="54">
        <f t="shared" si="10"/>
        <v>32</v>
      </c>
      <c r="AD27" s="54">
        <f t="shared" si="11"/>
        <v>0</v>
      </c>
      <c r="AE27" s="54">
        <f t="shared" si="12"/>
        <v>0</v>
      </c>
      <c r="AF27" s="54">
        <f t="shared" si="13"/>
        <v>0</v>
      </c>
    </row>
    <row r="28" spans="1:32" ht="15" customHeight="1">
      <c r="A28" s="3" t="s">
        <v>67</v>
      </c>
      <c r="B28" s="4" t="s">
        <v>112</v>
      </c>
      <c r="C28" s="5">
        <v>1</v>
      </c>
      <c r="D28" s="6"/>
      <c r="E28" s="55" t="s">
        <v>143</v>
      </c>
      <c r="F28" s="55" t="s">
        <v>145</v>
      </c>
      <c r="G28" s="7">
        <v>32</v>
      </c>
      <c r="H28" s="7"/>
      <c r="I28" s="7"/>
      <c r="J28" s="7"/>
      <c r="K28" s="7"/>
      <c r="L28" s="14" t="str">
        <f t="shared" si="2"/>
        <v>YES</v>
      </c>
      <c r="M28" s="14" t="str">
        <f t="shared" si="3"/>
        <v/>
      </c>
      <c r="N28" s="55" t="s">
        <v>162</v>
      </c>
      <c r="O28" s="55" t="s">
        <v>168</v>
      </c>
      <c r="P28" s="9">
        <v>1.7028000000000001</v>
      </c>
      <c r="Q28" s="1">
        <f t="shared" si="4"/>
        <v>1.7028000000000001</v>
      </c>
      <c r="R28" s="9">
        <v>1.7028000000000001</v>
      </c>
      <c r="S28" s="1">
        <f t="shared" si="5"/>
        <v>1.7028000000000001</v>
      </c>
      <c r="T28" s="9">
        <v>1.7028000000000001</v>
      </c>
      <c r="U28" s="1">
        <f t="shared" si="6"/>
        <v>1.7028000000000001</v>
      </c>
      <c r="V28" s="9">
        <v>1.7030000000000001</v>
      </c>
      <c r="W28" s="1">
        <f t="shared" si="7"/>
        <v>1.7030000000000001</v>
      </c>
      <c r="X28" s="9"/>
      <c r="Y28" s="1">
        <f t="shared" si="8"/>
        <v>0</v>
      </c>
      <c r="Z28" s="9"/>
      <c r="AA28" s="1">
        <f t="shared" si="9"/>
        <v>0</v>
      </c>
      <c r="AC28" s="54">
        <f t="shared" si="10"/>
        <v>32</v>
      </c>
      <c r="AD28" s="54">
        <f t="shared" si="11"/>
        <v>0</v>
      </c>
      <c r="AE28" s="54">
        <f t="shared" si="12"/>
        <v>0</v>
      </c>
      <c r="AF28" s="54">
        <f t="shared" si="13"/>
        <v>0</v>
      </c>
    </row>
    <row r="29" spans="1:32" ht="15" customHeight="1">
      <c r="A29" s="3" t="s">
        <v>68</v>
      </c>
      <c r="B29" s="4" t="s">
        <v>113</v>
      </c>
      <c r="C29" s="5">
        <v>1</v>
      </c>
      <c r="D29" s="6"/>
      <c r="E29" s="55" t="s">
        <v>146</v>
      </c>
      <c r="F29" s="55" t="s">
        <v>147</v>
      </c>
      <c r="G29" s="7">
        <v>6</v>
      </c>
      <c r="H29" s="7"/>
      <c r="I29" s="7"/>
      <c r="J29" s="7"/>
      <c r="K29" s="7"/>
      <c r="L29" s="14" t="str">
        <f t="shared" si="2"/>
        <v>YES</v>
      </c>
      <c r="M29" s="14" t="str">
        <f t="shared" si="3"/>
        <v/>
      </c>
      <c r="N29" s="55" t="s">
        <v>162</v>
      </c>
      <c r="O29" s="55" t="s">
        <v>169</v>
      </c>
      <c r="P29" s="9">
        <v>0.63500000000000001</v>
      </c>
      <c r="Q29" s="1">
        <f t="shared" si="4"/>
        <v>0.63500000000000001</v>
      </c>
      <c r="R29" s="9">
        <v>0.56699999999999995</v>
      </c>
      <c r="S29" s="1">
        <f t="shared" si="5"/>
        <v>0.56699999999999995</v>
      </c>
      <c r="T29" s="9">
        <v>0.63500000000000001</v>
      </c>
      <c r="U29" s="1">
        <f t="shared" si="6"/>
        <v>0.63500000000000001</v>
      </c>
      <c r="V29" s="9">
        <v>0.63449999999999995</v>
      </c>
      <c r="W29" s="1">
        <f t="shared" si="7"/>
        <v>0.63449999999999995</v>
      </c>
      <c r="X29" s="9"/>
      <c r="Y29" s="1">
        <f t="shared" si="8"/>
        <v>0</v>
      </c>
      <c r="Z29" s="9"/>
      <c r="AA29" s="1">
        <f t="shared" si="9"/>
        <v>0</v>
      </c>
      <c r="AC29" s="54">
        <f t="shared" si="10"/>
        <v>6</v>
      </c>
      <c r="AD29" s="54">
        <f t="shared" si="11"/>
        <v>0</v>
      </c>
      <c r="AE29" s="54">
        <f t="shared" si="12"/>
        <v>0</v>
      </c>
      <c r="AF29" s="54">
        <f t="shared" si="13"/>
        <v>0</v>
      </c>
    </row>
    <row r="30" spans="1:32" ht="15" customHeight="1">
      <c r="A30" s="3" t="s">
        <v>69</v>
      </c>
      <c r="B30" s="4" t="s">
        <v>114</v>
      </c>
      <c r="C30" s="5">
        <v>1</v>
      </c>
      <c r="D30" s="6"/>
      <c r="E30" s="55" t="s">
        <v>136</v>
      </c>
      <c r="F30" s="55" t="s">
        <v>148</v>
      </c>
      <c r="G30" s="7">
        <v>2</v>
      </c>
      <c r="H30" s="7"/>
      <c r="I30" s="7"/>
      <c r="J30" s="7"/>
      <c r="K30" s="7"/>
      <c r="L30" s="14" t="str">
        <f t="shared" si="2"/>
        <v>YES</v>
      </c>
      <c r="M30" s="14" t="str">
        <f t="shared" si="3"/>
        <v/>
      </c>
      <c r="N30" s="57" t="s">
        <v>164</v>
      </c>
      <c r="O30" s="57" t="s">
        <v>182</v>
      </c>
      <c r="P30" s="9">
        <v>5.3699999999999998E-2</v>
      </c>
      <c r="Q30" s="1">
        <f t="shared" si="4"/>
        <v>5.3699999999999998E-2</v>
      </c>
      <c r="R30" s="9">
        <v>3.5819999999999998E-2</v>
      </c>
      <c r="S30" s="1">
        <f t="shared" si="5"/>
        <v>3.5819999999999998E-2</v>
      </c>
      <c r="T30" s="9">
        <v>5.3699999999999998E-2</v>
      </c>
      <c r="U30" s="1">
        <f t="shared" si="6"/>
        <v>5.3699999999999998E-2</v>
      </c>
      <c r="V30" s="9">
        <v>3.9079999999999997E-2</v>
      </c>
      <c r="W30" s="1">
        <f t="shared" si="7"/>
        <v>3.9079999999999997E-2</v>
      </c>
      <c r="X30" s="9"/>
      <c r="Y30" s="1">
        <f t="shared" si="8"/>
        <v>0</v>
      </c>
      <c r="Z30" s="9"/>
      <c r="AA30" s="1">
        <f t="shared" si="9"/>
        <v>0</v>
      </c>
      <c r="AC30" s="54">
        <f t="shared" si="10"/>
        <v>2</v>
      </c>
      <c r="AD30" s="54">
        <f t="shared" si="11"/>
        <v>0</v>
      </c>
      <c r="AE30" s="54">
        <f t="shared" si="12"/>
        <v>0</v>
      </c>
      <c r="AF30" s="54">
        <f t="shared" si="13"/>
        <v>0</v>
      </c>
    </row>
    <row r="31" spans="1:32" ht="15" customHeight="1">
      <c r="A31" s="3" t="s">
        <v>70</v>
      </c>
      <c r="B31" s="4" t="s">
        <v>92</v>
      </c>
      <c r="C31" s="5">
        <v>1</v>
      </c>
      <c r="D31" s="6"/>
      <c r="E31" s="55"/>
      <c r="F31" s="55"/>
      <c r="G31" s="7">
        <v>2</v>
      </c>
      <c r="H31" s="7"/>
      <c r="I31" s="7"/>
      <c r="J31" s="7"/>
      <c r="K31" s="8" t="s">
        <v>177</v>
      </c>
      <c r="L31" s="14" t="str">
        <f t="shared" si="2"/>
        <v/>
      </c>
      <c r="M31" s="14" t="str">
        <f t="shared" si="3"/>
        <v/>
      </c>
      <c r="N31" s="55"/>
      <c r="O31" s="55"/>
      <c r="P31" s="9">
        <v>0.1</v>
      </c>
      <c r="Q31" s="1">
        <f t="shared" si="4"/>
        <v>0.1</v>
      </c>
      <c r="R31" s="9">
        <v>0.1</v>
      </c>
      <c r="S31" s="1">
        <f t="shared" si="5"/>
        <v>0.1</v>
      </c>
      <c r="T31" s="9">
        <v>0.1</v>
      </c>
      <c r="U31" s="1">
        <f t="shared" si="6"/>
        <v>0.1</v>
      </c>
      <c r="V31" s="9">
        <v>0.1</v>
      </c>
      <c r="W31" s="1">
        <f t="shared" si="7"/>
        <v>0.1</v>
      </c>
      <c r="X31" s="9"/>
      <c r="Y31" s="1">
        <f t="shared" si="8"/>
        <v>0</v>
      </c>
      <c r="Z31" s="9"/>
      <c r="AA31" s="1">
        <f t="shared" si="9"/>
        <v>0</v>
      </c>
      <c r="AC31" s="54">
        <f t="shared" si="10"/>
        <v>2</v>
      </c>
      <c r="AD31" s="54">
        <f t="shared" si="11"/>
        <v>0</v>
      </c>
      <c r="AE31" s="54">
        <f t="shared" si="12"/>
        <v>0</v>
      </c>
      <c r="AF31" s="54">
        <f t="shared" si="13"/>
        <v>0</v>
      </c>
    </row>
    <row r="32" spans="1:32" ht="15" customHeight="1">
      <c r="A32" s="3" t="s">
        <v>71</v>
      </c>
      <c r="B32" s="4" t="s">
        <v>93</v>
      </c>
      <c r="C32" s="5">
        <v>3</v>
      </c>
      <c r="D32" s="6"/>
      <c r="E32" s="55"/>
      <c r="F32" s="55"/>
      <c r="G32" s="7">
        <v>2</v>
      </c>
      <c r="H32" s="7"/>
      <c r="I32" s="7"/>
      <c r="J32" s="7"/>
      <c r="K32" s="8" t="s">
        <v>177</v>
      </c>
      <c r="L32" s="14" t="str">
        <f t="shared" si="2"/>
        <v/>
      </c>
      <c r="M32" s="14" t="str">
        <f t="shared" si="3"/>
        <v/>
      </c>
      <c r="N32" s="55"/>
      <c r="O32" s="55"/>
      <c r="P32" s="9">
        <v>0.1</v>
      </c>
      <c r="Q32" s="1">
        <f>($C32+$D32)*P32</f>
        <v>0.30000000000000004</v>
      </c>
      <c r="R32" s="9">
        <v>0.1</v>
      </c>
      <c r="S32" s="1">
        <f>($C32+$D32)*R32</f>
        <v>0.30000000000000004</v>
      </c>
      <c r="T32" s="9">
        <v>0.1</v>
      </c>
      <c r="U32" s="1">
        <f>($C32+$D32)*T32</f>
        <v>0.30000000000000004</v>
      </c>
      <c r="V32" s="9">
        <v>0.1</v>
      </c>
      <c r="W32" s="1">
        <f>($C32+$D32)*V32</f>
        <v>0.30000000000000004</v>
      </c>
      <c r="X32" s="9"/>
      <c r="Y32" s="1">
        <f>($C32+$D32)*X32</f>
        <v>0</v>
      </c>
      <c r="Z32" s="9"/>
      <c r="AA32" s="1">
        <f>($C32+$D32)*Z32</f>
        <v>0</v>
      </c>
      <c r="AC32" s="54">
        <f t="shared" si="10"/>
        <v>6</v>
      </c>
      <c r="AD32" s="54">
        <f t="shared" si="11"/>
        <v>0</v>
      </c>
      <c r="AE32" s="54">
        <f t="shared" si="12"/>
        <v>0</v>
      </c>
      <c r="AF32" s="54">
        <f t="shared" si="13"/>
        <v>0</v>
      </c>
    </row>
    <row r="33" spans="1:32" ht="15" customHeight="1">
      <c r="A33" s="3" t="s">
        <v>72</v>
      </c>
      <c r="B33" s="4" t="s">
        <v>115</v>
      </c>
      <c r="C33" s="5">
        <v>1</v>
      </c>
      <c r="D33" s="6"/>
      <c r="E33" s="55" t="s">
        <v>149</v>
      </c>
      <c r="F33" s="55" t="s">
        <v>150</v>
      </c>
      <c r="G33" s="7">
        <v>2</v>
      </c>
      <c r="H33" s="7"/>
      <c r="I33" s="7"/>
      <c r="J33" s="7"/>
      <c r="K33" s="8" t="s">
        <v>177</v>
      </c>
      <c r="L33" s="14" t="str">
        <f t="shared" si="2"/>
        <v/>
      </c>
      <c r="M33" s="14" t="str">
        <f t="shared" si="3"/>
        <v/>
      </c>
      <c r="N33" s="55" t="s">
        <v>162</v>
      </c>
      <c r="O33" s="55" t="s">
        <v>170</v>
      </c>
      <c r="P33" s="9">
        <v>0.02</v>
      </c>
      <c r="Q33" s="1">
        <f t="shared" ref="Q33:S52" si="20">($C33+$D33)*P33</f>
        <v>0.02</v>
      </c>
      <c r="R33" s="9">
        <v>0.02</v>
      </c>
      <c r="S33" s="1">
        <f t="shared" si="20"/>
        <v>0.02</v>
      </c>
      <c r="T33" s="9">
        <v>0.02</v>
      </c>
      <c r="U33" s="1">
        <f t="shared" ref="U33" si="21">($C33+$D33)*T33</f>
        <v>0.02</v>
      </c>
      <c r="V33" s="9">
        <v>0.02</v>
      </c>
      <c r="W33" s="1">
        <f t="shared" ref="W33" si="22">($C33+$D33)*V33</f>
        <v>0.02</v>
      </c>
      <c r="X33" s="9"/>
      <c r="Y33" s="1">
        <f t="shared" ref="Y33" si="23">($C33+$D33)*X33</f>
        <v>0</v>
      </c>
      <c r="Z33" s="9"/>
      <c r="AA33" s="1">
        <f t="shared" ref="AA33" si="24">($C33+$D33)*Z33</f>
        <v>0</v>
      </c>
      <c r="AC33" s="54">
        <f t="shared" si="10"/>
        <v>2</v>
      </c>
      <c r="AD33" s="54">
        <f t="shared" si="11"/>
        <v>0</v>
      </c>
      <c r="AE33" s="54">
        <f t="shared" si="12"/>
        <v>0</v>
      </c>
      <c r="AF33" s="54">
        <f t="shared" si="13"/>
        <v>0</v>
      </c>
    </row>
    <row r="34" spans="1:32" ht="15" customHeight="1">
      <c r="A34" s="3" t="s">
        <v>73</v>
      </c>
      <c r="B34" s="4" t="s">
        <v>94</v>
      </c>
      <c r="C34" s="5">
        <v>3</v>
      </c>
      <c r="D34" s="6"/>
      <c r="E34" s="55"/>
      <c r="F34" s="55"/>
      <c r="G34" s="7">
        <v>2</v>
      </c>
      <c r="H34" s="7"/>
      <c r="I34" s="7"/>
      <c r="J34" s="7"/>
      <c r="K34" s="7"/>
      <c r="L34" s="14" t="str">
        <f t="shared" si="2"/>
        <v>YES</v>
      </c>
      <c r="M34" s="14" t="str">
        <f t="shared" si="3"/>
        <v/>
      </c>
      <c r="N34" s="55"/>
      <c r="O34" s="55"/>
      <c r="P34" s="9">
        <v>0.01</v>
      </c>
      <c r="Q34" s="1">
        <f t="shared" si="20"/>
        <v>0.03</v>
      </c>
      <c r="R34" s="9">
        <v>0.01</v>
      </c>
      <c r="S34" s="1">
        <f t="shared" si="20"/>
        <v>0.03</v>
      </c>
      <c r="T34" s="9">
        <v>0.01</v>
      </c>
      <c r="U34" s="1">
        <f t="shared" ref="U34" si="25">($C34+$D34)*T34</f>
        <v>0.03</v>
      </c>
      <c r="V34" s="9">
        <v>0.01</v>
      </c>
      <c r="W34" s="1">
        <f t="shared" ref="W34" si="26">($C34+$D34)*V34</f>
        <v>0.03</v>
      </c>
      <c r="X34" s="9"/>
      <c r="Y34" s="1">
        <f t="shared" ref="Y34" si="27">($C34+$D34)*X34</f>
        <v>0</v>
      </c>
      <c r="Z34" s="9"/>
      <c r="AA34" s="1">
        <f t="shared" ref="AA34" si="28">($C34+$D34)*Z34</f>
        <v>0</v>
      </c>
      <c r="AC34" s="54">
        <f t="shared" si="10"/>
        <v>6</v>
      </c>
      <c r="AD34" s="54">
        <f t="shared" si="11"/>
        <v>0</v>
      </c>
      <c r="AE34" s="54">
        <f t="shared" si="12"/>
        <v>0</v>
      </c>
      <c r="AF34" s="54">
        <f t="shared" si="13"/>
        <v>0</v>
      </c>
    </row>
    <row r="35" spans="1:32" ht="15" customHeight="1">
      <c r="A35" s="3" t="s">
        <v>74</v>
      </c>
      <c r="B35" s="4" t="s">
        <v>116</v>
      </c>
      <c r="C35" s="5">
        <v>1</v>
      </c>
      <c r="D35" s="6"/>
      <c r="E35" s="55"/>
      <c r="F35" s="55"/>
      <c r="G35" s="7">
        <v>2</v>
      </c>
      <c r="H35" s="7"/>
      <c r="I35" s="7"/>
      <c r="J35" s="7"/>
      <c r="K35" s="8" t="s">
        <v>177</v>
      </c>
      <c r="L35" s="14" t="str">
        <f t="shared" si="2"/>
        <v/>
      </c>
      <c r="M35" s="14" t="str">
        <f t="shared" si="3"/>
        <v/>
      </c>
      <c r="N35" s="55"/>
      <c r="O35" s="55"/>
      <c r="P35" s="9">
        <v>0.01</v>
      </c>
      <c r="Q35" s="1">
        <f t="shared" si="20"/>
        <v>0.01</v>
      </c>
      <c r="R35" s="9">
        <v>0.01</v>
      </c>
      <c r="S35" s="1">
        <f t="shared" si="20"/>
        <v>0.01</v>
      </c>
      <c r="T35" s="9">
        <v>0.01</v>
      </c>
      <c r="U35" s="1">
        <f t="shared" ref="U35" si="29">($C35+$D35)*T35</f>
        <v>0.01</v>
      </c>
      <c r="V35" s="9">
        <v>0.01</v>
      </c>
      <c r="W35" s="1">
        <f t="shared" ref="W35" si="30">($C35+$D35)*V35</f>
        <v>0.01</v>
      </c>
      <c r="X35" s="9"/>
      <c r="Y35" s="1">
        <f t="shared" ref="Y35" si="31">($C35+$D35)*X35</f>
        <v>0</v>
      </c>
      <c r="Z35" s="9"/>
      <c r="AA35" s="1">
        <f t="shared" ref="AA35" si="32">($C35+$D35)*Z35</f>
        <v>0</v>
      </c>
      <c r="AC35" s="54">
        <f t="shared" si="10"/>
        <v>2</v>
      </c>
      <c r="AD35" s="54">
        <f t="shared" si="11"/>
        <v>0</v>
      </c>
      <c r="AE35" s="54">
        <f t="shared" si="12"/>
        <v>0</v>
      </c>
      <c r="AF35" s="54">
        <f t="shared" si="13"/>
        <v>0</v>
      </c>
    </row>
    <row r="36" spans="1:32" ht="15" customHeight="1">
      <c r="A36" s="3" t="s">
        <v>75</v>
      </c>
      <c r="B36" s="4" t="s">
        <v>117</v>
      </c>
      <c r="C36" s="5">
        <v>4</v>
      </c>
      <c r="D36" s="6"/>
      <c r="E36" s="55"/>
      <c r="F36" s="55"/>
      <c r="G36" s="7">
        <v>2</v>
      </c>
      <c r="H36" s="7"/>
      <c r="I36" s="7"/>
      <c r="J36" s="7"/>
      <c r="K36" s="8" t="s">
        <v>177</v>
      </c>
      <c r="L36" s="14" t="str">
        <f t="shared" si="2"/>
        <v/>
      </c>
      <c r="M36" s="14" t="str">
        <f t="shared" si="3"/>
        <v/>
      </c>
      <c r="N36" s="55"/>
      <c r="O36" s="55"/>
      <c r="P36" s="9">
        <v>0.01</v>
      </c>
      <c r="Q36" s="1">
        <f t="shared" si="20"/>
        <v>0.04</v>
      </c>
      <c r="R36" s="9">
        <v>0.01</v>
      </c>
      <c r="S36" s="1">
        <f t="shared" si="20"/>
        <v>0.04</v>
      </c>
      <c r="T36" s="9">
        <v>0.01</v>
      </c>
      <c r="U36" s="1">
        <f t="shared" ref="U36" si="33">($C36+$D36)*T36</f>
        <v>0.04</v>
      </c>
      <c r="V36" s="9">
        <v>0.01</v>
      </c>
      <c r="W36" s="1">
        <f t="shared" ref="W36" si="34">($C36+$D36)*V36</f>
        <v>0.04</v>
      </c>
      <c r="X36" s="9"/>
      <c r="Y36" s="1">
        <f t="shared" ref="Y36" si="35">($C36+$D36)*X36</f>
        <v>0</v>
      </c>
      <c r="Z36" s="9"/>
      <c r="AA36" s="1">
        <f t="shared" ref="AA36" si="36">($C36+$D36)*Z36</f>
        <v>0</v>
      </c>
      <c r="AC36" s="54">
        <f t="shared" si="10"/>
        <v>8</v>
      </c>
      <c r="AD36" s="54">
        <f t="shared" si="11"/>
        <v>0</v>
      </c>
      <c r="AE36" s="54">
        <f t="shared" si="12"/>
        <v>0</v>
      </c>
      <c r="AF36" s="54">
        <f t="shared" si="13"/>
        <v>0</v>
      </c>
    </row>
    <row r="37" spans="1:32" ht="15" customHeight="1">
      <c r="A37" s="3" t="s">
        <v>76</v>
      </c>
      <c r="B37" s="4" t="s">
        <v>118</v>
      </c>
      <c r="C37" s="5">
        <v>1</v>
      </c>
      <c r="D37" s="6"/>
      <c r="E37" s="55" t="s">
        <v>151</v>
      </c>
      <c r="F37" s="55" t="s">
        <v>152</v>
      </c>
      <c r="G37" s="7">
        <v>2</v>
      </c>
      <c r="H37" s="7"/>
      <c r="I37" s="7"/>
      <c r="J37" s="7"/>
      <c r="K37" s="8" t="s">
        <v>177</v>
      </c>
      <c r="L37" s="14" t="str">
        <f t="shared" si="2"/>
        <v/>
      </c>
      <c r="M37" s="14" t="str">
        <f t="shared" si="3"/>
        <v/>
      </c>
      <c r="N37" s="55"/>
      <c r="O37" s="55"/>
      <c r="P37" s="9">
        <v>0.01</v>
      </c>
      <c r="Q37" s="1">
        <f t="shared" si="20"/>
        <v>0.01</v>
      </c>
      <c r="R37" s="9">
        <v>0.01</v>
      </c>
      <c r="S37" s="1">
        <f t="shared" si="20"/>
        <v>0.01</v>
      </c>
      <c r="T37" s="9">
        <v>0.01</v>
      </c>
      <c r="U37" s="1">
        <f t="shared" ref="U37" si="37">($C37+$D37)*T37</f>
        <v>0.01</v>
      </c>
      <c r="V37" s="9">
        <v>0.01</v>
      </c>
      <c r="W37" s="1">
        <f t="shared" ref="W37" si="38">($C37+$D37)*V37</f>
        <v>0.01</v>
      </c>
      <c r="X37" s="9"/>
      <c r="Y37" s="1">
        <f t="shared" ref="Y37" si="39">($C37+$D37)*X37</f>
        <v>0</v>
      </c>
      <c r="Z37" s="9"/>
      <c r="AA37" s="1">
        <f t="shared" ref="AA37" si="40">($C37+$D37)*Z37</f>
        <v>0</v>
      </c>
      <c r="AC37" s="54">
        <f t="shared" si="10"/>
        <v>2</v>
      </c>
      <c r="AD37" s="54">
        <f t="shared" si="11"/>
        <v>0</v>
      </c>
      <c r="AE37" s="54">
        <f t="shared" si="12"/>
        <v>0</v>
      </c>
      <c r="AF37" s="54">
        <f t="shared" si="13"/>
        <v>0</v>
      </c>
    </row>
    <row r="38" spans="1:32" ht="15" customHeight="1">
      <c r="A38" s="3" t="s">
        <v>77</v>
      </c>
      <c r="B38" s="4" t="s">
        <v>119</v>
      </c>
      <c r="C38" s="5">
        <v>11</v>
      </c>
      <c r="D38" s="6"/>
      <c r="E38" s="55"/>
      <c r="F38" s="55"/>
      <c r="G38" s="7">
        <v>2</v>
      </c>
      <c r="H38" s="7"/>
      <c r="I38" s="7"/>
      <c r="J38" s="7"/>
      <c r="K38" s="8" t="s">
        <v>177</v>
      </c>
      <c r="L38" s="14" t="str">
        <f t="shared" si="2"/>
        <v/>
      </c>
      <c r="M38" s="14" t="str">
        <f t="shared" si="3"/>
        <v/>
      </c>
      <c r="N38" s="55"/>
      <c r="O38" s="55"/>
      <c r="P38" s="9">
        <v>0.01</v>
      </c>
      <c r="Q38" s="1">
        <f t="shared" si="20"/>
        <v>0.11</v>
      </c>
      <c r="R38" s="9">
        <v>0.01</v>
      </c>
      <c r="S38" s="1">
        <f t="shared" si="20"/>
        <v>0.11</v>
      </c>
      <c r="T38" s="9">
        <v>0.01</v>
      </c>
      <c r="U38" s="1">
        <f t="shared" ref="U38" si="41">($C38+$D38)*T38</f>
        <v>0.11</v>
      </c>
      <c r="V38" s="9">
        <v>0.01</v>
      </c>
      <c r="W38" s="1">
        <f t="shared" ref="W38" si="42">($C38+$D38)*V38</f>
        <v>0.11</v>
      </c>
      <c r="X38" s="9"/>
      <c r="Y38" s="1">
        <f t="shared" ref="Y38" si="43">($C38+$D38)*X38</f>
        <v>0</v>
      </c>
      <c r="Z38" s="9"/>
      <c r="AA38" s="1">
        <f t="shared" ref="AA38" si="44">($C38+$D38)*Z38</f>
        <v>0</v>
      </c>
      <c r="AC38" s="54">
        <f t="shared" si="10"/>
        <v>22</v>
      </c>
      <c r="AD38" s="54">
        <f t="shared" si="11"/>
        <v>0</v>
      </c>
      <c r="AE38" s="54">
        <f t="shared" si="12"/>
        <v>0</v>
      </c>
      <c r="AF38" s="54">
        <f t="shared" si="13"/>
        <v>0</v>
      </c>
    </row>
    <row r="39" spans="1:32" ht="15" customHeight="1">
      <c r="A39" s="3" t="s">
        <v>78</v>
      </c>
      <c r="B39" s="4" t="s">
        <v>120</v>
      </c>
      <c r="C39" s="5">
        <v>1</v>
      </c>
      <c r="D39" s="6"/>
      <c r="E39" s="55"/>
      <c r="F39" s="55"/>
      <c r="G39" s="7">
        <v>2</v>
      </c>
      <c r="H39" s="7"/>
      <c r="I39" s="7"/>
      <c r="J39" s="7"/>
      <c r="K39" s="8" t="s">
        <v>177</v>
      </c>
      <c r="L39" s="14" t="str">
        <f t="shared" si="2"/>
        <v/>
      </c>
      <c r="M39" s="14" t="str">
        <f t="shared" si="3"/>
        <v/>
      </c>
      <c r="N39" s="55"/>
      <c r="O39" s="55"/>
      <c r="P39" s="9">
        <v>0.01</v>
      </c>
      <c r="Q39" s="1">
        <f t="shared" si="20"/>
        <v>0.01</v>
      </c>
      <c r="R39" s="9">
        <v>0.01</v>
      </c>
      <c r="S39" s="1">
        <f t="shared" si="20"/>
        <v>0.01</v>
      </c>
      <c r="T39" s="9">
        <v>0.01</v>
      </c>
      <c r="U39" s="1">
        <f t="shared" ref="U39" si="45">($C39+$D39)*T39</f>
        <v>0.01</v>
      </c>
      <c r="V39" s="9">
        <v>0.01</v>
      </c>
      <c r="W39" s="1">
        <f t="shared" ref="W39" si="46">($C39+$D39)*V39</f>
        <v>0.01</v>
      </c>
      <c r="X39" s="9"/>
      <c r="Y39" s="1">
        <f t="shared" ref="Y39" si="47">($C39+$D39)*X39</f>
        <v>0</v>
      </c>
      <c r="Z39" s="9"/>
      <c r="AA39" s="1">
        <f t="shared" ref="AA39" si="48">($C39+$D39)*Z39</f>
        <v>0</v>
      </c>
      <c r="AC39" s="54">
        <f t="shared" si="10"/>
        <v>2</v>
      </c>
      <c r="AD39" s="54">
        <f t="shared" si="11"/>
        <v>0</v>
      </c>
      <c r="AE39" s="54">
        <f t="shared" si="12"/>
        <v>0</v>
      </c>
      <c r="AF39" s="54">
        <f t="shared" si="13"/>
        <v>0</v>
      </c>
    </row>
    <row r="40" spans="1:32" ht="15" customHeight="1">
      <c r="A40" s="3" t="s">
        <v>79</v>
      </c>
      <c r="B40" s="4" t="s">
        <v>121</v>
      </c>
      <c r="C40" s="5">
        <v>2</v>
      </c>
      <c r="D40" s="6"/>
      <c r="E40" s="55"/>
      <c r="F40" s="55"/>
      <c r="G40" s="7">
        <v>2</v>
      </c>
      <c r="H40" s="7"/>
      <c r="I40" s="7"/>
      <c r="J40" s="7"/>
      <c r="K40" s="8" t="s">
        <v>177</v>
      </c>
      <c r="L40" s="14" t="str">
        <f t="shared" si="2"/>
        <v/>
      </c>
      <c r="M40" s="14" t="str">
        <f t="shared" si="3"/>
        <v/>
      </c>
      <c r="N40" s="55"/>
      <c r="O40" s="55"/>
      <c r="P40" s="9">
        <v>0.01</v>
      </c>
      <c r="Q40" s="1">
        <f t="shared" si="20"/>
        <v>0.02</v>
      </c>
      <c r="R40" s="9">
        <v>0.01</v>
      </c>
      <c r="S40" s="1">
        <f t="shared" si="20"/>
        <v>0.02</v>
      </c>
      <c r="T40" s="9">
        <v>0.01</v>
      </c>
      <c r="U40" s="1">
        <f t="shared" ref="U40" si="49">($C40+$D40)*T40</f>
        <v>0.02</v>
      </c>
      <c r="V40" s="9">
        <v>0.01</v>
      </c>
      <c r="W40" s="1">
        <f t="shared" ref="W40" si="50">($C40+$D40)*V40</f>
        <v>0.02</v>
      </c>
      <c r="X40" s="9"/>
      <c r="Y40" s="1">
        <f t="shared" ref="Y40" si="51">($C40+$D40)*X40</f>
        <v>0</v>
      </c>
      <c r="Z40" s="9"/>
      <c r="AA40" s="1">
        <f t="shared" ref="AA40" si="52">($C40+$D40)*Z40</f>
        <v>0</v>
      </c>
      <c r="AC40" s="54">
        <f t="shared" si="10"/>
        <v>4</v>
      </c>
      <c r="AD40" s="54">
        <f t="shared" si="11"/>
        <v>0</v>
      </c>
      <c r="AE40" s="54">
        <f t="shared" si="12"/>
        <v>0</v>
      </c>
      <c r="AF40" s="54">
        <f t="shared" si="13"/>
        <v>0</v>
      </c>
    </row>
    <row r="41" spans="1:32" ht="15" customHeight="1">
      <c r="A41" s="3" t="s">
        <v>80</v>
      </c>
      <c r="B41" s="4" t="s">
        <v>122</v>
      </c>
      <c r="C41" s="5">
        <v>2</v>
      </c>
      <c r="D41" s="6"/>
      <c r="E41" s="55" t="s">
        <v>153</v>
      </c>
      <c r="F41" s="55" t="s">
        <v>154</v>
      </c>
      <c r="G41" s="7">
        <v>2</v>
      </c>
      <c r="H41" s="7"/>
      <c r="I41" s="7"/>
      <c r="J41" s="7"/>
      <c r="K41" s="8" t="s">
        <v>177</v>
      </c>
      <c r="L41" s="14" t="str">
        <f t="shared" si="2"/>
        <v/>
      </c>
      <c r="M41" s="14" t="str">
        <f t="shared" si="3"/>
        <v/>
      </c>
      <c r="N41" s="55"/>
      <c r="O41" s="55"/>
      <c r="P41" s="9">
        <v>0.01</v>
      </c>
      <c r="Q41" s="1">
        <f t="shared" si="20"/>
        <v>0.02</v>
      </c>
      <c r="R41" s="9">
        <v>0.01</v>
      </c>
      <c r="S41" s="1">
        <f t="shared" si="20"/>
        <v>0.02</v>
      </c>
      <c r="T41" s="9">
        <v>0.01</v>
      </c>
      <c r="U41" s="1">
        <f t="shared" ref="U41" si="53">($C41+$D41)*T41</f>
        <v>0.02</v>
      </c>
      <c r="V41" s="9">
        <v>0.01</v>
      </c>
      <c r="W41" s="1">
        <f t="shared" ref="W41" si="54">($C41+$D41)*V41</f>
        <v>0.02</v>
      </c>
      <c r="X41" s="9"/>
      <c r="Y41" s="1">
        <f t="shared" ref="Y41" si="55">($C41+$D41)*X41</f>
        <v>0</v>
      </c>
      <c r="Z41" s="9"/>
      <c r="AA41" s="1">
        <f t="shared" ref="AA41" si="56">($C41+$D41)*Z41</f>
        <v>0</v>
      </c>
      <c r="AC41" s="54">
        <f t="shared" si="10"/>
        <v>4</v>
      </c>
      <c r="AD41" s="54">
        <f t="shared" si="11"/>
        <v>0</v>
      </c>
      <c r="AE41" s="54">
        <f t="shared" si="12"/>
        <v>0</v>
      </c>
      <c r="AF41" s="54">
        <f t="shared" si="13"/>
        <v>0</v>
      </c>
    </row>
    <row r="42" spans="1:32" ht="15" customHeight="1">
      <c r="A42" s="3" t="s">
        <v>81</v>
      </c>
      <c r="B42" s="4" t="s">
        <v>123</v>
      </c>
      <c r="C42" s="5">
        <v>7</v>
      </c>
      <c r="D42" s="6"/>
      <c r="E42" s="55"/>
      <c r="F42" s="55"/>
      <c r="G42" s="7">
        <v>2</v>
      </c>
      <c r="H42" s="7"/>
      <c r="I42" s="7"/>
      <c r="J42" s="7"/>
      <c r="K42" s="8" t="s">
        <v>177</v>
      </c>
      <c r="L42" s="14" t="str">
        <f t="shared" si="2"/>
        <v/>
      </c>
      <c r="M42" s="14" t="str">
        <f t="shared" si="3"/>
        <v/>
      </c>
      <c r="N42" s="55"/>
      <c r="O42" s="55"/>
      <c r="P42" s="9">
        <v>0.01</v>
      </c>
      <c r="Q42" s="1">
        <f t="shared" si="20"/>
        <v>7.0000000000000007E-2</v>
      </c>
      <c r="R42" s="9">
        <v>0.01</v>
      </c>
      <c r="S42" s="1">
        <f t="shared" si="20"/>
        <v>7.0000000000000007E-2</v>
      </c>
      <c r="T42" s="9">
        <v>0.01</v>
      </c>
      <c r="U42" s="1">
        <f t="shared" ref="U42" si="57">($C42+$D42)*T42</f>
        <v>7.0000000000000007E-2</v>
      </c>
      <c r="V42" s="9">
        <v>0.01</v>
      </c>
      <c r="W42" s="1">
        <f t="shared" ref="W42" si="58">($C42+$D42)*V42</f>
        <v>7.0000000000000007E-2</v>
      </c>
      <c r="X42" s="9"/>
      <c r="Y42" s="1">
        <f t="shared" ref="Y42" si="59">($C42+$D42)*X42</f>
        <v>0</v>
      </c>
      <c r="Z42" s="9"/>
      <c r="AA42" s="1">
        <f t="shared" ref="AA42" si="60">($C42+$D42)*Z42</f>
        <v>0</v>
      </c>
      <c r="AC42" s="54">
        <f t="shared" si="10"/>
        <v>14</v>
      </c>
      <c r="AD42" s="54">
        <f t="shared" si="11"/>
        <v>0</v>
      </c>
      <c r="AE42" s="54">
        <f t="shared" si="12"/>
        <v>0</v>
      </c>
      <c r="AF42" s="54">
        <f t="shared" si="13"/>
        <v>0</v>
      </c>
    </row>
    <row r="43" spans="1:32" ht="15" customHeight="1">
      <c r="A43" s="3" t="s">
        <v>82</v>
      </c>
      <c r="B43" s="4" t="s">
        <v>124</v>
      </c>
      <c r="C43" s="5">
        <v>2</v>
      </c>
      <c r="D43" s="6"/>
      <c r="E43" s="55"/>
      <c r="F43" s="55"/>
      <c r="G43" s="7">
        <v>2</v>
      </c>
      <c r="H43" s="7"/>
      <c r="I43" s="7"/>
      <c r="J43" s="7"/>
      <c r="K43" s="8" t="s">
        <v>177</v>
      </c>
      <c r="L43" s="14" t="str">
        <f t="shared" si="2"/>
        <v/>
      </c>
      <c r="M43" s="14" t="str">
        <f t="shared" si="3"/>
        <v/>
      </c>
      <c r="N43" s="55"/>
      <c r="O43" s="55"/>
      <c r="P43" s="9">
        <v>0.01</v>
      </c>
      <c r="Q43" s="1">
        <f t="shared" si="20"/>
        <v>0.02</v>
      </c>
      <c r="R43" s="9">
        <v>0.01</v>
      </c>
      <c r="S43" s="1">
        <f t="shared" si="20"/>
        <v>0.02</v>
      </c>
      <c r="T43" s="9">
        <v>0.01</v>
      </c>
      <c r="U43" s="1">
        <f t="shared" ref="U43" si="61">($C43+$D43)*T43</f>
        <v>0.02</v>
      </c>
      <c r="V43" s="9">
        <v>0.01</v>
      </c>
      <c r="W43" s="1">
        <f t="shared" ref="W43" si="62">($C43+$D43)*V43</f>
        <v>0.02</v>
      </c>
      <c r="X43" s="9"/>
      <c r="Y43" s="1">
        <f t="shared" ref="Y43" si="63">($C43+$D43)*X43</f>
        <v>0</v>
      </c>
      <c r="Z43" s="9"/>
      <c r="AA43" s="1">
        <f t="shared" ref="AA43" si="64">($C43+$D43)*Z43</f>
        <v>0</v>
      </c>
      <c r="AC43" s="54">
        <f t="shared" si="10"/>
        <v>4</v>
      </c>
      <c r="AD43" s="54">
        <f t="shared" si="11"/>
        <v>0</v>
      </c>
      <c r="AE43" s="54">
        <f t="shared" si="12"/>
        <v>0</v>
      </c>
      <c r="AF43" s="54">
        <f t="shared" si="13"/>
        <v>0</v>
      </c>
    </row>
    <row r="44" spans="1:32" ht="15" customHeight="1">
      <c r="A44" s="3" t="s">
        <v>83</v>
      </c>
      <c r="B44" s="4" t="s">
        <v>95</v>
      </c>
      <c r="C44" s="5">
        <v>1</v>
      </c>
      <c r="D44" s="6"/>
      <c r="E44" s="55" t="s">
        <v>155</v>
      </c>
      <c r="F44" s="55" t="s">
        <v>156</v>
      </c>
      <c r="G44" s="7"/>
      <c r="H44" s="7"/>
      <c r="I44" s="7">
        <v>2</v>
      </c>
      <c r="J44" s="7"/>
      <c r="K44" s="8" t="s">
        <v>177</v>
      </c>
      <c r="L44" s="14" t="str">
        <f t="shared" si="2"/>
        <v/>
      </c>
      <c r="M44" s="14" t="str">
        <f t="shared" si="3"/>
        <v/>
      </c>
      <c r="N44" s="55" t="s">
        <v>161</v>
      </c>
      <c r="O44" s="55" t="s">
        <v>171</v>
      </c>
      <c r="P44" s="9">
        <v>0.16</v>
      </c>
      <c r="Q44" s="1">
        <f t="shared" si="20"/>
        <v>0.16</v>
      </c>
      <c r="R44" s="9">
        <v>0.16</v>
      </c>
      <c r="S44" s="1">
        <f t="shared" si="20"/>
        <v>0.16</v>
      </c>
      <c r="T44" s="9">
        <v>0.16</v>
      </c>
      <c r="U44" s="1">
        <f t="shared" ref="U44" si="65">($C44+$D44)*T44</f>
        <v>0.16</v>
      </c>
      <c r="V44" s="9">
        <v>0.16</v>
      </c>
      <c r="W44" s="1">
        <f t="shared" ref="W44" si="66">($C44+$D44)*V44</f>
        <v>0.16</v>
      </c>
      <c r="X44" s="9"/>
      <c r="Y44" s="1">
        <f t="shared" ref="Y44" si="67">($C44+$D44)*X44</f>
        <v>0</v>
      </c>
      <c r="Z44" s="9"/>
      <c r="AA44" s="1">
        <f t="shared" ref="AA44" si="68">($C44+$D44)*Z44</f>
        <v>0</v>
      </c>
      <c r="AC44" s="54">
        <f t="shared" si="10"/>
        <v>0</v>
      </c>
      <c r="AD44" s="54">
        <f t="shared" si="11"/>
        <v>0</v>
      </c>
      <c r="AE44" s="54">
        <f t="shared" si="12"/>
        <v>2</v>
      </c>
      <c r="AF44" s="54">
        <f t="shared" si="13"/>
        <v>0</v>
      </c>
    </row>
    <row r="45" spans="1:32" ht="15" customHeight="1">
      <c r="A45" s="3" t="s">
        <v>84</v>
      </c>
      <c r="B45" s="4" t="s">
        <v>125</v>
      </c>
      <c r="C45" s="5">
        <v>3</v>
      </c>
      <c r="D45" s="6"/>
      <c r="E45" s="55" t="s">
        <v>157</v>
      </c>
      <c r="F45" s="55" t="s">
        <v>158</v>
      </c>
      <c r="G45" s="7">
        <v>3</v>
      </c>
      <c r="H45" s="7"/>
      <c r="I45" s="7"/>
      <c r="J45" s="7"/>
      <c r="K45" s="7"/>
      <c r="L45" s="14" t="str">
        <f t="shared" si="2"/>
        <v>YES</v>
      </c>
      <c r="M45" s="14" t="str">
        <f t="shared" si="3"/>
        <v/>
      </c>
      <c r="N45" s="55" t="s">
        <v>161</v>
      </c>
      <c r="O45" s="55" t="s">
        <v>172</v>
      </c>
      <c r="P45" s="9">
        <v>0.14000000000000001</v>
      </c>
      <c r="Q45" s="1">
        <f t="shared" si="20"/>
        <v>0.42000000000000004</v>
      </c>
      <c r="R45" s="9">
        <v>0.14000000000000001</v>
      </c>
      <c r="S45" s="1">
        <f t="shared" si="20"/>
        <v>0.42000000000000004</v>
      </c>
      <c r="T45" s="9">
        <v>0.14000000000000001</v>
      </c>
      <c r="U45" s="1">
        <f t="shared" ref="U45" si="69">($C45+$D45)*T45</f>
        <v>0.42000000000000004</v>
      </c>
      <c r="V45" s="9">
        <v>0.14000000000000001</v>
      </c>
      <c r="W45" s="1">
        <f t="shared" ref="W45" si="70">($C45+$D45)*V45</f>
        <v>0.42000000000000004</v>
      </c>
      <c r="X45" s="9"/>
      <c r="Y45" s="1">
        <f t="shared" ref="Y45" si="71">($C45+$D45)*X45</f>
        <v>0</v>
      </c>
      <c r="Z45" s="9"/>
      <c r="AA45" s="1">
        <f t="shared" ref="AA45" si="72">($C45+$D45)*Z45</f>
        <v>0</v>
      </c>
      <c r="AC45" s="54">
        <f t="shared" si="10"/>
        <v>9</v>
      </c>
      <c r="AD45" s="54">
        <f t="shared" si="11"/>
        <v>0</v>
      </c>
      <c r="AE45" s="54">
        <f t="shared" si="12"/>
        <v>0</v>
      </c>
      <c r="AF45" s="54">
        <f t="shared" si="13"/>
        <v>0</v>
      </c>
    </row>
    <row r="46" spans="1:32" ht="15" customHeight="1">
      <c r="A46" s="3" t="s">
        <v>85</v>
      </c>
      <c r="B46" s="4" t="s">
        <v>96</v>
      </c>
      <c r="C46" s="5">
        <v>1</v>
      </c>
      <c r="D46" s="6"/>
      <c r="E46" s="55" t="s">
        <v>132</v>
      </c>
      <c r="F46" s="55" t="s">
        <v>159</v>
      </c>
      <c r="G46" s="7">
        <v>3</v>
      </c>
      <c r="H46" s="7"/>
      <c r="I46" s="7"/>
      <c r="J46" s="7"/>
      <c r="K46" s="8" t="s">
        <v>177</v>
      </c>
      <c r="L46" s="14" t="str">
        <f t="shared" si="2"/>
        <v/>
      </c>
      <c r="M46" s="14" t="str">
        <f t="shared" si="3"/>
        <v/>
      </c>
      <c r="N46" s="55" t="s">
        <v>161</v>
      </c>
      <c r="O46" s="55" t="s">
        <v>173</v>
      </c>
      <c r="P46" s="9">
        <v>0.05</v>
      </c>
      <c r="Q46" s="1">
        <f t="shared" si="20"/>
        <v>0.05</v>
      </c>
      <c r="R46" s="9">
        <v>0.05</v>
      </c>
      <c r="S46" s="1">
        <f t="shared" si="20"/>
        <v>0.05</v>
      </c>
      <c r="T46" s="9">
        <v>0.05</v>
      </c>
      <c r="U46" s="1">
        <f t="shared" ref="U46" si="73">($C46+$D46)*T46</f>
        <v>0.05</v>
      </c>
      <c r="V46" s="9">
        <v>0.05</v>
      </c>
      <c r="W46" s="1">
        <f t="shared" ref="W46" si="74">($C46+$D46)*V46</f>
        <v>0.05</v>
      </c>
      <c r="X46" s="9"/>
      <c r="Y46" s="1">
        <f t="shared" ref="Y46" si="75">($C46+$D46)*X46</f>
        <v>0</v>
      </c>
      <c r="Z46" s="9"/>
      <c r="AA46" s="1">
        <f t="shared" ref="AA46" si="76">($C46+$D46)*Z46</f>
        <v>0</v>
      </c>
      <c r="AC46" s="54">
        <f t="shared" si="10"/>
        <v>3</v>
      </c>
      <c r="AD46" s="54">
        <f t="shared" si="11"/>
        <v>0</v>
      </c>
      <c r="AE46" s="54">
        <f t="shared" si="12"/>
        <v>0</v>
      </c>
      <c r="AF46" s="54">
        <f t="shared" si="13"/>
        <v>0</v>
      </c>
    </row>
    <row r="47" spans="1:32" ht="15" customHeight="1">
      <c r="A47" s="3" t="s">
        <v>86</v>
      </c>
      <c r="B47" s="4" t="s">
        <v>126</v>
      </c>
      <c r="C47" s="5">
        <v>1</v>
      </c>
      <c r="D47" s="6"/>
      <c r="E47" s="55" t="s">
        <v>132</v>
      </c>
      <c r="F47" s="55" t="s">
        <v>160</v>
      </c>
      <c r="G47" s="7">
        <v>6</v>
      </c>
      <c r="H47" s="7"/>
      <c r="I47" s="7"/>
      <c r="J47" s="7"/>
      <c r="K47" s="8" t="s">
        <v>177</v>
      </c>
      <c r="L47" s="14" t="str">
        <f t="shared" si="2"/>
        <v/>
      </c>
      <c r="M47" s="14" t="str">
        <f t="shared" si="3"/>
        <v/>
      </c>
      <c r="N47" s="55" t="s">
        <v>174</v>
      </c>
      <c r="O47" s="55" t="s">
        <v>175</v>
      </c>
      <c r="P47" s="9">
        <v>0.02</v>
      </c>
      <c r="Q47" s="1">
        <f t="shared" si="20"/>
        <v>0.02</v>
      </c>
      <c r="R47" s="9">
        <v>0.02</v>
      </c>
      <c r="S47" s="1">
        <f t="shared" si="20"/>
        <v>0.02</v>
      </c>
      <c r="T47" s="9">
        <v>0.02</v>
      </c>
      <c r="U47" s="1">
        <f t="shared" ref="U47" si="77">($C47+$D47)*T47</f>
        <v>0.02</v>
      </c>
      <c r="V47" s="9">
        <v>0.02</v>
      </c>
      <c r="W47" s="1">
        <f t="shared" ref="W47" si="78">($C47+$D47)*V47</f>
        <v>0.02</v>
      </c>
      <c r="X47" s="9"/>
      <c r="Y47" s="1">
        <f t="shared" ref="Y47" si="79">($C47+$D47)*X47</f>
        <v>0</v>
      </c>
      <c r="Z47" s="9"/>
      <c r="AA47" s="1">
        <f t="shared" ref="AA47" si="80">($C47+$D47)*Z47</f>
        <v>0</v>
      </c>
      <c r="AC47" s="54">
        <f t="shared" si="10"/>
        <v>6</v>
      </c>
      <c r="AD47" s="54">
        <f t="shared" si="11"/>
        <v>0</v>
      </c>
      <c r="AE47" s="54">
        <f t="shared" si="12"/>
        <v>0</v>
      </c>
      <c r="AF47" s="54">
        <f t="shared" si="13"/>
        <v>0</v>
      </c>
    </row>
    <row r="48" spans="1:32" ht="15" customHeight="1">
      <c r="A48" s="3"/>
      <c r="B48" s="4"/>
      <c r="C48" s="5"/>
      <c r="D48" s="6"/>
      <c r="E48" s="55"/>
      <c r="F48" s="55"/>
      <c r="G48" s="7"/>
      <c r="H48" s="7"/>
      <c r="I48" s="7"/>
      <c r="J48" s="7"/>
      <c r="K48" s="7"/>
      <c r="L48" s="14" t="str">
        <f t="shared" si="2"/>
        <v/>
      </c>
      <c r="M48" s="14" t="str">
        <f t="shared" si="3"/>
        <v/>
      </c>
      <c r="N48" s="4"/>
      <c r="O48" s="4"/>
      <c r="P48" s="9"/>
      <c r="Q48" s="1">
        <f t="shared" si="20"/>
        <v>0</v>
      </c>
      <c r="R48" s="9"/>
      <c r="S48" s="1">
        <f t="shared" si="20"/>
        <v>0</v>
      </c>
      <c r="T48" s="9"/>
      <c r="U48" s="1">
        <f t="shared" ref="U48" si="81">($C48+$D48)*T48</f>
        <v>0</v>
      </c>
      <c r="V48" s="9"/>
      <c r="W48" s="1">
        <f t="shared" ref="W48" si="82">($C48+$D48)*V48</f>
        <v>0</v>
      </c>
      <c r="X48" s="9"/>
      <c r="Y48" s="1">
        <f t="shared" ref="Y48" si="83">($C48+$D48)*X48</f>
        <v>0</v>
      </c>
      <c r="Z48" s="9"/>
      <c r="AA48" s="1">
        <f t="shared" ref="AA48" si="84">($C48+$D48)*Z48</f>
        <v>0</v>
      </c>
      <c r="AC48" s="54">
        <f t="shared" si="10"/>
        <v>0</v>
      </c>
      <c r="AD48" s="54">
        <f t="shared" si="11"/>
        <v>0</v>
      </c>
      <c r="AE48" s="54">
        <f t="shared" si="12"/>
        <v>0</v>
      </c>
      <c r="AF48" s="54">
        <f t="shared" si="13"/>
        <v>0</v>
      </c>
    </row>
    <row r="49" spans="1:32" ht="15" customHeight="1">
      <c r="A49" s="3"/>
      <c r="B49" s="56" t="s">
        <v>176</v>
      </c>
      <c r="C49" s="5">
        <v>1</v>
      </c>
      <c r="D49" s="6"/>
      <c r="E49" s="55"/>
      <c r="F49" s="55"/>
      <c r="G49" s="7"/>
      <c r="H49" s="7"/>
      <c r="I49" s="7"/>
      <c r="J49" s="7"/>
      <c r="K49" s="7"/>
      <c r="L49" s="14" t="str">
        <f t="shared" si="2"/>
        <v/>
      </c>
      <c r="M49" s="14" t="str">
        <f t="shared" si="3"/>
        <v/>
      </c>
      <c r="N49" s="4"/>
      <c r="O49" s="4"/>
      <c r="P49" s="9">
        <f>1.25*196.52/100</f>
        <v>2.4565000000000001</v>
      </c>
      <c r="Q49" s="1">
        <f t="shared" si="20"/>
        <v>2.4565000000000001</v>
      </c>
      <c r="R49" s="9">
        <f>1.25*670/500</f>
        <v>1.675</v>
      </c>
      <c r="S49" s="1">
        <f t="shared" si="20"/>
        <v>1.675</v>
      </c>
      <c r="T49" s="9">
        <v>2</v>
      </c>
      <c r="U49" s="1">
        <f t="shared" ref="U49" si="85">($C49+$D49)*T49</f>
        <v>2</v>
      </c>
      <c r="V49" s="9">
        <v>2</v>
      </c>
      <c r="W49" s="1">
        <f t="shared" ref="W49" si="86">($C49+$D49)*V49</f>
        <v>2</v>
      </c>
      <c r="X49" s="9"/>
      <c r="Y49" s="1">
        <f t="shared" ref="Y49" si="87">($C49+$D49)*X49</f>
        <v>0</v>
      </c>
      <c r="Z49" s="9"/>
      <c r="AA49" s="1">
        <f t="shared" ref="AA49" si="88">($C49+$D49)*Z49</f>
        <v>0</v>
      </c>
      <c r="AC49" s="54">
        <f t="shared" si="10"/>
        <v>0</v>
      </c>
      <c r="AD49" s="54">
        <f t="shared" si="11"/>
        <v>0</v>
      </c>
      <c r="AE49" s="54">
        <f t="shared" si="12"/>
        <v>0</v>
      </c>
      <c r="AF49" s="54">
        <f t="shared" si="13"/>
        <v>0</v>
      </c>
    </row>
    <row r="50" spans="1:32" ht="15" customHeight="1">
      <c r="A50" s="3"/>
      <c r="B50" s="4"/>
      <c r="C50" s="5"/>
      <c r="D50" s="6"/>
      <c r="E50" s="55"/>
      <c r="F50" s="55"/>
      <c r="G50" s="7"/>
      <c r="H50" s="7"/>
      <c r="I50" s="7"/>
      <c r="J50" s="7"/>
      <c r="K50" s="7"/>
      <c r="L50" s="14" t="str">
        <f t="shared" si="2"/>
        <v/>
      </c>
      <c r="M50" s="14" t="str">
        <f t="shared" si="3"/>
        <v/>
      </c>
      <c r="N50" s="4"/>
      <c r="O50" s="4"/>
      <c r="P50" s="9"/>
      <c r="Q50" s="1">
        <f t="shared" si="20"/>
        <v>0</v>
      </c>
      <c r="R50" s="9"/>
      <c r="S50" s="1">
        <f t="shared" si="20"/>
        <v>0</v>
      </c>
      <c r="T50" s="9"/>
      <c r="U50" s="1">
        <f t="shared" ref="U50" si="89">($C50+$D50)*T50</f>
        <v>0</v>
      </c>
      <c r="V50" s="9"/>
      <c r="W50" s="1">
        <f t="shared" ref="W50" si="90">($C50+$D50)*V50</f>
        <v>0</v>
      </c>
      <c r="X50" s="9"/>
      <c r="Y50" s="1">
        <f t="shared" ref="Y50" si="91">($C50+$D50)*X50</f>
        <v>0</v>
      </c>
      <c r="Z50" s="9"/>
      <c r="AA50" s="1">
        <f t="shared" ref="AA50" si="92">($C50+$D50)*Z50</f>
        <v>0</v>
      </c>
      <c r="AC50" s="54">
        <f t="shared" si="10"/>
        <v>0</v>
      </c>
      <c r="AD50" s="54">
        <f t="shared" si="11"/>
        <v>0</v>
      </c>
      <c r="AE50" s="54">
        <f t="shared" si="12"/>
        <v>0</v>
      </c>
      <c r="AF50" s="54">
        <f t="shared" si="13"/>
        <v>0</v>
      </c>
    </row>
    <row r="51" spans="1:32" ht="15" customHeight="1">
      <c r="A51" s="3"/>
      <c r="B51" s="4"/>
      <c r="C51" s="5"/>
      <c r="D51" s="6"/>
      <c r="E51" s="55"/>
      <c r="F51" s="55"/>
      <c r="G51" s="7"/>
      <c r="H51" s="7"/>
      <c r="I51" s="7"/>
      <c r="J51" s="7"/>
      <c r="K51" s="7"/>
      <c r="L51" s="14" t="str">
        <f t="shared" si="2"/>
        <v/>
      </c>
      <c r="M51" s="14" t="str">
        <f t="shared" si="3"/>
        <v/>
      </c>
      <c r="N51" s="4"/>
      <c r="O51" s="4"/>
      <c r="P51" s="9"/>
      <c r="Q51" s="1">
        <f t="shared" si="20"/>
        <v>0</v>
      </c>
      <c r="R51" s="9"/>
      <c r="S51" s="1">
        <f t="shared" si="20"/>
        <v>0</v>
      </c>
      <c r="T51" s="9"/>
      <c r="U51" s="1">
        <f t="shared" ref="U51" si="93">($C51+$D51)*T51</f>
        <v>0</v>
      </c>
      <c r="V51" s="9"/>
      <c r="W51" s="1">
        <f t="shared" ref="W51" si="94">($C51+$D51)*V51</f>
        <v>0</v>
      </c>
      <c r="X51" s="9"/>
      <c r="Y51" s="1">
        <f t="shared" ref="Y51" si="95">($C51+$D51)*X51</f>
        <v>0</v>
      </c>
      <c r="Z51" s="9"/>
      <c r="AA51" s="1">
        <f t="shared" ref="AA51" si="96">($C51+$D51)*Z51</f>
        <v>0</v>
      </c>
      <c r="AC51" s="54">
        <f t="shared" si="10"/>
        <v>0</v>
      </c>
      <c r="AD51" s="54">
        <f t="shared" si="11"/>
        <v>0</v>
      </c>
      <c r="AE51" s="54">
        <f t="shared" si="12"/>
        <v>0</v>
      </c>
      <c r="AF51" s="54">
        <f t="shared" si="13"/>
        <v>0</v>
      </c>
    </row>
    <row r="52" spans="1:32" ht="15" customHeight="1">
      <c r="A52" s="3"/>
      <c r="B52" s="4"/>
      <c r="C52" s="5"/>
      <c r="D52" s="6"/>
      <c r="E52" s="55"/>
      <c r="F52" s="55"/>
      <c r="G52" s="7"/>
      <c r="H52" s="7"/>
      <c r="I52" s="7"/>
      <c r="J52" s="7"/>
      <c r="K52" s="7"/>
      <c r="L52" s="14" t="str">
        <f t="shared" si="2"/>
        <v/>
      </c>
      <c r="M52" s="14" t="str">
        <f t="shared" si="3"/>
        <v/>
      </c>
      <c r="N52" s="4"/>
      <c r="O52" s="4"/>
      <c r="P52" s="9"/>
      <c r="Q52" s="1">
        <f t="shared" si="20"/>
        <v>0</v>
      </c>
      <c r="R52" s="9"/>
      <c r="S52" s="1">
        <f t="shared" si="20"/>
        <v>0</v>
      </c>
      <c r="T52" s="9"/>
      <c r="U52" s="1">
        <f t="shared" ref="U52" si="97">($C52+$D52)*T52</f>
        <v>0</v>
      </c>
      <c r="V52" s="9"/>
      <c r="W52" s="1">
        <f t="shared" ref="W52" si="98">($C52+$D52)*V52</f>
        <v>0</v>
      </c>
      <c r="X52" s="9"/>
      <c r="Y52" s="1">
        <f t="shared" ref="Y52" si="99">($C52+$D52)*X52</f>
        <v>0</v>
      </c>
      <c r="Z52" s="9"/>
      <c r="AA52" s="1">
        <f t="shared" ref="AA52" si="100">($C52+$D52)*Z52</f>
        <v>0</v>
      </c>
      <c r="AC52" s="54">
        <f t="shared" si="10"/>
        <v>0</v>
      </c>
      <c r="AD52" s="54">
        <f t="shared" si="11"/>
        <v>0</v>
      </c>
      <c r="AE52" s="54">
        <f t="shared" si="12"/>
        <v>0</v>
      </c>
      <c r="AF52" s="54">
        <f t="shared" si="13"/>
        <v>0</v>
      </c>
    </row>
    <row r="53" spans="1:32" s="31" customFormat="1" ht="15" customHeight="1">
      <c r="A53" s="18"/>
      <c r="B53" s="18"/>
      <c r="C53" s="19"/>
      <c r="D53" s="19"/>
      <c r="E53" s="18"/>
      <c r="F53" s="18"/>
      <c r="N53" s="18"/>
      <c r="O53" s="18"/>
      <c r="P53" s="20"/>
    </row>
    <row r="54" spans="1:32" s="31" customFormat="1" ht="15" customHeight="1">
      <c r="C54" s="30"/>
      <c r="D54" s="30"/>
      <c r="G54" s="30"/>
      <c r="H54" s="30"/>
      <c r="I54" s="30"/>
      <c r="J54" s="30"/>
      <c r="K54" s="18"/>
      <c r="L54" s="19">
        <f>COUNTIF(L32:L52,"YES")</f>
        <v>2</v>
      </c>
      <c r="M54" s="19">
        <f>COUNTIF(M32:M52,"YES")</f>
        <v>0</v>
      </c>
      <c r="P54" s="32"/>
      <c r="Q54" s="51">
        <f>SUM(Q8:Q52)</f>
        <v>18.914599999999993</v>
      </c>
      <c r="R54" s="52"/>
      <c r="S54" s="51">
        <f>SUM(S8:S52)</f>
        <v>15.941499999999996</v>
      </c>
      <c r="T54" s="52"/>
      <c r="U54" s="51">
        <f>SUM(U8:U52)</f>
        <v>18.086099999999995</v>
      </c>
      <c r="V54" s="52"/>
      <c r="W54" s="51">
        <f>SUM(W8:W52)</f>
        <v>17.074059999999996</v>
      </c>
      <c r="X54" s="52"/>
      <c r="Y54" s="51">
        <f>SUM(Y8:Y52)</f>
        <v>0</v>
      </c>
      <c r="Z54" s="53"/>
      <c r="AA54" s="51">
        <f>SUM(AA8:AA52)</f>
        <v>0</v>
      </c>
      <c r="AC54" s="30">
        <f>SUM(AC8:AC52)</f>
        <v>352</v>
      </c>
      <c r="AD54" s="30">
        <f>SUM(AD8:AD52)</f>
        <v>0</v>
      </c>
      <c r="AE54" s="30">
        <f>SUM(AE8:AE52)</f>
        <v>45</v>
      </c>
      <c r="AF54" s="30">
        <f>SUM(AF8:AF52)</f>
        <v>0</v>
      </c>
    </row>
    <row r="55" spans="1:32" s="31" customFormat="1" ht="15" customHeight="1">
      <c r="C55" s="30"/>
      <c r="D55" s="30"/>
      <c r="G55" s="30"/>
      <c r="H55" s="30"/>
      <c r="I55" s="30"/>
      <c r="J55" s="30"/>
      <c r="P55" s="32"/>
      <c r="Q55" s="32"/>
      <c r="R55" s="32"/>
      <c r="S55" s="32"/>
      <c r="T55" s="32"/>
      <c r="U55" s="32"/>
      <c r="V55" s="32"/>
      <c r="W55" s="32"/>
      <c r="X55" s="32"/>
      <c r="Y55" s="32"/>
      <c r="AC55" s="30"/>
      <c r="AD55" s="30"/>
      <c r="AE55" s="30"/>
      <c r="AF55" s="30"/>
    </row>
    <row r="56" spans="1:32" s="31" customFormat="1" ht="15" customHeight="1">
      <c r="C56" s="30"/>
      <c r="D56" s="30"/>
      <c r="G56" s="30"/>
      <c r="H56" s="30"/>
      <c r="I56" s="30"/>
      <c r="J56" s="30"/>
      <c r="P56" s="32"/>
      <c r="Q56" s="32"/>
      <c r="R56" s="32"/>
      <c r="S56" s="32"/>
      <c r="T56" s="32"/>
      <c r="U56" s="32"/>
      <c r="V56" s="32"/>
      <c r="W56" s="32"/>
      <c r="X56" s="32"/>
      <c r="Y56" s="32"/>
      <c r="AC56" s="30"/>
      <c r="AD56" s="30"/>
      <c r="AE56" s="30"/>
      <c r="AF56" s="30"/>
    </row>
    <row r="57" spans="1:32" s="31" customFormat="1" ht="15" customHeight="1">
      <c r="C57" s="30"/>
      <c r="D57" s="30"/>
      <c r="G57" s="30"/>
      <c r="H57" s="30"/>
      <c r="I57" s="30"/>
      <c r="J57" s="30"/>
      <c r="P57" s="32"/>
      <c r="Q57" s="32"/>
      <c r="R57" s="32"/>
      <c r="S57" s="32"/>
      <c r="T57" s="32"/>
      <c r="U57" s="32"/>
      <c r="V57" s="32"/>
      <c r="W57" s="32"/>
      <c r="X57" s="32"/>
      <c r="Y57" s="32"/>
      <c r="AC57" s="30"/>
      <c r="AD57" s="30"/>
      <c r="AE57" s="30"/>
      <c r="AF57" s="30"/>
    </row>
    <row r="58" spans="1:32" s="31" customFormat="1" ht="15" customHeight="1">
      <c r="C58" s="30"/>
      <c r="D58" s="30"/>
      <c r="G58" s="30"/>
      <c r="H58" s="30"/>
      <c r="I58" s="30"/>
      <c r="J58" s="30"/>
      <c r="P58" s="32"/>
      <c r="Q58" s="32"/>
      <c r="R58" s="32"/>
      <c r="S58" s="32"/>
      <c r="T58" s="32"/>
      <c r="U58" s="32"/>
      <c r="V58" s="32"/>
      <c r="W58" s="32"/>
      <c r="X58" s="32"/>
      <c r="Y58" s="32"/>
      <c r="AC58" s="30"/>
      <c r="AD58" s="30"/>
      <c r="AE58" s="30"/>
      <c r="AF58" s="30"/>
    </row>
    <row r="59" spans="1:32" s="31" customFormat="1" ht="15" customHeight="1">
      <c r="C59" s="30"/>
      <c r="D59" s="30"/>
      <c r="G59" s="30"/>
      <c r="H59" s="30"/>
      <c r="I59" s="30"/>
      <c r="J59" s="30"/>
      <c r="P59" s="32"/>
      <c r="Q59" s="32"/>
      <c r="R59" s="32"/>
      <c r="S59" s="32"/>
      <c r="T59" s="32"/>
      <c r="U59" s="32"/>
      <c r="V59" s="32"/>
      <c r="W59" s="32"/>
      <c r="X59" s="32"/>
      <c r="Y59" s="32"/>
      <c r="AC59" s="30"/>
      <c r="AD59" s="30"/>
      <c r="AE59" s="30"/>
      <c r="AF59" s="30"/>
    </row>
    <row r="60" spans="1:32" s="31" customFormat="1" ht="15" customHeight="1">
      <c r="C60" s="30"/>
      <c r="D60" s="30"/>
      <c r="G60" s="30"/>
      <c r="H60" s="30"/>
      <c r="I60" s="30"/>
      <c r="J60" s="30"/>
      <c r="P60" s="32"/>
      <c r="Q60" s="32"/>
      <c r="R60" s="32"/>
      <c r="S60" s="32"/>
      <c r="T60" s="32"/>
      <c r="U60" s="32"/>
      <c r="V60" s="32"/>
      <c r="W60" s="32"/>
      <c r="X60" s="32"/>
      <c r="Y60" s="32"/>
      <c r="AC60" s="30"/>
      <c r="AD60" s="30"/>
      <c r="AE60" s="30"/>
      <c r="AF60" s="30"/>
    </row>
    <row r="61" spans="1:32" s="31" customFormat="1" ht="15" customHeight="1">
      <c r="C61" s="30"/>
      <c r="D61" s="30"/>
      <c r="G61" s="30"/>
      <c r="H61" s="30"/>
      <c r="I61" s="30"/>
      <c r="J61" s="30"/>
      <c r="P61" s="32"/>
      <c r="Q61" s="32"/>
      <c r="R61" s="32"/>
      <c r="S61" s="32"/>
      <c r="T61" s="32"/>
      <c r="U61" s="32"/>
      <c r="V61" s="32"/>
      <c r="W61" s="32"/>
      <c r="X61" s="32"/>
      <c r="Y61" s="32"/>
      <c r="AC61" s="30"/>
      <c r="AD61" s="30"/>
      <c r="AE61" s="30"/>
      <c r="AF61" s="30"/>
    </row>
    <row r="62" spans="1:32" s="31" customFormat="1" ht="15" customHeight="1">
      <c r="C62" s="30"/>
      <c r="D62" s="30"/>
      <c r="G62" s="30"/>
      <c r="H62" s="30"/>
      <c r="I62" s="30"/>
      <c r="J62" s="30"/>
      <c r="P62" s="32"/>
      <c r="Q62" s="32"/>
      <c r="R62" s="32"/>
      <c r="S62" s="32"/>
      <c r="T62" s="32"/>
      <c r="U62" s="32"/>
      <c r="V62" s="32"/>
      <c r="W62" s="32"/>
      <c r="X62" s="32"/>
      <c r="Y62" s="32"/>
      <c r="AC62" s="30"/>
      <c r="AD62" s="30"/>
      <c r="AE62" s="30"/>
      <c r="AF62" s="30"/>
    </row>
    <row r="63" spans="1:32" s="31" customFormat="1" ht="15" customHeight="1">
      <c r="C63" s="30"/>
      <c r="D63" s="30"/>
      <c r="G63" s="30"/>
      <c r="H63" s="30"/>
      <c r="I63" s="30"/>
      <c r="J63" s="30"/>
      <c r="P63" s="32"/>
      <c r="Q63" s="32"/>
      <c r="R63" s="32"/>
      <c r="S63" s="32"/>
      <c r="T63" s="32"/>
      <c r="U63" s="32"/>
      <c r="V63" s="32"/>
      <c r="W63" s="32"/>
      <c r="X63" s="32"/>
      <c r="Y63" s="32"/>
      <c r="AC63" s="30"/>
      <c r="AD63" s="30"/>
      <c r="AE63" s="30"/>
      <c r="AF63" s="30"/>
    </row>
    <row r="64" spans="1:32" s="34" customFormat="1" ht="15" customHeight="1">
      <c r="C64" s="33"/>
      <c r="D64" s="33"/>
      <c r="G64" s="33"/>
      <c r="H64" s="33"/>
      <c r="I64" s="33"/>
      <c r="J64" s="33"/>
      <c r="K64" s="31"/>
      <c r="L64" s="31"/>
      <c r="M64" s="31"/>
      <c r="P64" s="35"/>
      <c r="Q64" s="32"/>
      <c r="R64" s="35"/>
      <c r="S64" s="32"/>
      <c r="T64" s="35"/>
      <c r="U64" s="32"/>
      <c r="V64" s="35"/>
      <c r="W64" s="32"/>
      <c r="X64" s="35"/>
      <c r="Y64" s="32"/>
      <c r="AA64" s="31"/>
      <c r="AC64" s="33"/>
      <c r="AD64" s="33"/>
      <c r="AE64" s="33"/>
      <c r="AF64" s="33"/>
    </row>
    <row r="65" spans="3:32" s="34" customFormat="1" ht="15" customHeight="1">
      <c r="C65" s="33"/>
      <c r="D65" s="33"/>
      <c r="G65" s="33"/>
      <c r="H65" s="33"/>
      <c r="I65" s="33"/>
      <c r="J65" s="33"/>
      <c r="K65" s="31"/>
      <c r="L65" s="31"/>
      <c r="M65" s="31"/>
      <c r="P65" s="35"/>
      <c r="Q65" s="32"/>
      <c r="R65" s="35"/>
      <c r="S65" s="32"/>
      <c r="T65" s="35"/>
      <c r="U65" s="32"/>
      <c r="V65" s="35"/>
      <c r="W65" s="32"/>
      <c r="X65" s="35"/>
      <c r="Y65" s="32"/>
      <c r="AA65" s="31"/>
      <c r="AC65" s="33"/>
      <c r="AD65" s="33"/>
      <c r="AE65" s="33"/>
      <c r="AF65" s="33"/>
    </row>
    <row r="66" spans="3:32" s="34" customFormat="1" ht="15" customHeight="1">
      <c r="C66" s="33"/>
      <c r="D66" s="33"/>
      <c r="G66" s="33"/>
      <c r="H66" s="33"/>
      <c r="I66" s="33"/>
      <c r="J66" s="33"/>
      <c r="K66" s="31"/>
      <c r="L66" s="31"/>
      <c r="M66" s="31"/>
      <c r="P66" s="35"/>
      <c r="Q66" s="32"/>
      <c r="R66" s="35"/>
      <c r="S66" s="32"/>
      <c r="T66" s="35"/>
      <c r="U66" s="32"/>
      <c r="V66" s="35"/>
      <c r="W66" s="32"/>
      <c r="X66" s="35"/>
      <c r="Y66" s="32"/>
      <c r="AA66" s="31"/>
      <c r="AC66" s="33"/>
      <c r="AD66" s="33"/>
      <c r="AE66" s="33"/>
      <c r="AF66" s="33"/>
    </row>
    <row r="67" spans="3:32" s="34" customFormat="1" ht="15" customHeight="1">
      <c r="C67" s="33"/>
      <c r="D67" s="33"/>
      <c r="G67" s="33"/>
      <c r="H67" s="33"/>
      <c r="I67" s="33"/>
      <c r="J67" s="33"/>
      <c r="K67" s="31"/>
      <c r="L67" s="31"/>
      <c r="M67" s="31"/>
      <c r="P67" s="35"/>
      <c r="Q67" s="32"/>
      <c r="R67" s="35"/>
      <c r="S67" s="32"/>
      <c r="T67" s="35"/>
      <c r="U67" s="32"/>
      <c r="V67" s="35"/>
      <c r="W67" s="32"/>
      <c r="X67" s="35"/>
      <c r="Y67" s="32"/>
      <c r="AA67" s="31"/>
      <c r="AC67" s="33"/>
      <c r="AD67" s="33"/>
      <c r="AE67" s="33"/>
      <c r="AF67" s="33"/>
    </row>
    <row r="68" spans="3:32" s="34" customFormat="1" ht="15" customHeight="1">
      <c r="C68" s="33"/>
      <c r="D68" s="33"/>
      <c r="G68" s="33"/>
      <c r="H68" s="33"/>
      <c r="I68" s="33"/>
      <c r="J68" s="33"/>
      <c r="K68" s="31"/>
      <c r="L68" s="31"/>
      <c r="M68" s="31"/>
      <c r="P68" s="35"/>
      <c r="Q68" s="32"/>
      <c r="R68" s="35"/>
      <c r="S68" s="32"/>
      <c r="T68" s="35"/>
      <c r="U68" s="32"/>
      <c r="V68" s="35"/>
      <c r="W68" s="32"/>
      <c r="X68" s="35"/>
      <c r="Y68" s="32"/>
      <c r="AA68" s="31"/>
      <c r="AC68" s="33"/>
      <c r="AD68" s="33"/>
      <c r="AE68" s="33"/>
      <c r="AF68" s="33"/>
    </row>
    <row r="69" spans="3:32" s="34" customFormat="1" ht="15" customHeight="1">
      <c r="C69" s="33"/>
      <c r="D69" s="33"/>
      <c r="G69" s="33"/>
      <c r="H69" s="33"/>
      <c r="I69" s="33"/>
      <c r="J69" s="33"/>
      <c r="K69" s="31"/>
      <c r="L69" s="31"/>
      <c r="M69" s="31"/>
      <c r="P69" s="35"/>
      <c r="Q69" s="32"/>
      <c r="R69" s="35"/>
      <c r="S69" s="32"/>
      <c r="T69" s="35"/>
      <c r="U69" s="32"/>
      <c r="V69" s="35"/>
      <c r="W69" s="32"/>
      <c r="X69" s="35"/>
      <c r="Y69" s="32"/>
      <c r="AA69" s="31"/>
      <c r="AC69" s="33"/>
      <c r="AD69" s="33"/>
      <c r="AE69" s="33"/>
      <c r="AF69" s="33"/>
    </row>
    <row r="70" spans="3:32" s="34" customFormat="1" ht="15" customHeight="1">
      <c r="C70" s="33"/>
      <c r="D70" s="33"/>
      <c r="G70" s="33"/>
      <c r="H70" s="33"/>
      <c r="I70" s="33"/>
      <c r="J70" s="33"/>
      <c r="K70" s="31"/>
      <c r="L70" s="31"/>
      <c r="M70" s="31"/>
      <c r="P70" s="35"/>
      <c r="Q70" s="32"/>
      <c r="R70" s="35"/>
      <c r="S70" s="32"/>
      <c r="T70" s="35"/>
      <c r="U70" s="32"/>
      <c r="V70" s="35"/>
      <c r="W70" s="32"/>
      <c r="X70" s="35"/>
      <c r="Y70" s="32"/>
      <c r="AA70" s="31"/>
      <c r="AC70" s="33"/>
      <c r="AD70" s="33"/>
      <c r="AE70" s="33"/>
      <c r="AF70" s="33"/>
    </row>
    <row r="71" spans="3:32" s="34" customFormat="1" ht="15" customHeight="1">
      <c r="C71" s="33"/>
      <c r="D71" s="33"/>
      <c r="G71" s="33"/>
      <c r="H71" s="33"/>
      <c r="I71" s="33"/>
      <c r="J71" s="33"/>
      <c r="K71" s="31"/>
      <c r="L71" s="31"/>
      <c r="M71" s="31"/>
      <c r="P71" s="35"/>
      <c r="Q71" s="32"/>
      <c r="R71" s="35"/>
      <c r="S71" s="32"/>
      <c r="T71" s="35"/>
      <c r="U71" s="32"/>
      <c r="V71" s="35"/>
      <c r="W71" s="32"/>
      <c r="X71" s="35"/>
      <c r="Y71" s="32"/>
      <c r="AA71" s="31"/>
      <c r="AC71" s="33"/>
      <c r="AD71" s="33"/>
      <c r="AE71" s="33"/>
      <c r="AF71" s="33"/>
    </row>
    <row r="72" spans="3:32" s="34" customFormat="1" ht="15" customHeight="1">
      <c r="C72" s="33"/>
      <c r="D72" s="33"/>
      <c r="G72" s="33"/>
      <c r="H72" s="33"/>
      <c r="I72" s="33"/>
      <c r="J72" s="33"/>
      <c r="K72" s="31"/>
      <c r="L72" s="31"/>
      <c r="M72" s="31"/>
      <c r="P72" s="35"/>
      <c r="Q72" s="32"/>
      <c r="R72" s="35"/>
      <c r="S72" s="32"/>
      <c r="T72" s="35"/>
      <c r="U72" s="32"/>
      <c r="V72" s="35"/>
      <c r="W72" s="32"/>
      <c r="X72" s="35"/>
      <c r="Y72" s="32"/>
      <c r="AA72" s="31"/>
      <c r="AC72" s="33"/>
      <c r="AD72" s="33"/>
      <c r="AE72" s="33"/>
      <c r="AF72" s="33"/>
    </row>
    <row r="73" spans="3:32" s="34" customFormat="1" ht="15" customHeight="1">
      <c r="C73" s="33"/>
      <c r="D73" s="33"/>
      <c r="G73" s="33"/>
      <c r="H73" s="33"/>
      <c r="I73" s="33"/>
      <c r="J73" s="33"/>
      <c r="K73" s="31"/>
      <c r="L73" s="31"/>
      <c r="M73" s="31"/>
      <c r="P73" s="35"/>
      <c r="Q73" s="32"/>
      <c r="R73" s="35"/>
      <c r="S73" s="32"/>
      <c r="T73" s="35"/>
      <c r="U73" s="32"/>
      <c r="V73" s="35"/>
      <c r="W73" s="32"/>
      <c r="X73" s="35"/>
      <c r="Y73" s="32"/>
      <c r="AA73" s="31"/>
      <c r="AC73" s="33"/>
      <c r="AD73" s="33"/>
      <c r="AE73" s="33"/>
      <c r="AF73" s="33"/>
    </row>
    <row r="74" spans="3:32" s="34" customFormat="1" ht="15" customHeight="1">
      <c r="C74" s="33"/>
      <c r="D74" s="33"/>
      <c r="G74" s="33"/>
      <c r="H74" s="33"/>
      <c r="I74" s="33"/>
      <c r="J74" s="33"/>
      <c r="K74" s="31"/>
      <c r="L74" s="31"/>
      <c r="M74" s="31"/>
      <c r="P74" s="35"/>
      <c r="Q74" s="32"/>
      <c r="R74" s="35"/>
      <c r="S74" s="32"/>
      <c r="T74" s="35"/>
      <c r="U74" s="32"/>
      <c r="V74" s="35"/>
      <c r="W74" s="32"/>
      <c r="X74" s="35"/>
      <c r="Y74" s="32"/>
      <c r="AA74" s="31"/>
      <c r="AC74" s="33"/>
      <c r="AD74" s="33"/>
      <c r="AE74" s="33"/>
      <c r="AF74" s="33"/>
    </row>
    <row r="75" spans="3:32" s="34" customFormat="1" ht="15" customHeight="1">
      <c r="C75" s="33"/>
      <c r="D75" s="33"/>
      <c r="G75" s="33"/>
      <c r="H75" s="33"/>
      <c r="I75" s="33"/>
      <c r="J75" s="33"/>
      <c r="K75" s="31"/>
      <c r="L75" s="31"/>
      <c r="M75" s="31"/>
      <c r="P75" s="35"/>
      <c r="Q75" s="32"/>
      <c r="R75" s="35"/>
      <c r="S75" s="32"/>
      <c r="T75" s="35"/>
      <c r="U75" s="32"/>
      <c r="V75" s="35"/>
      <c r="W75" s="32"/>
      <c r="X75" s="35"/>
      <c r="Y75" s="32"/>
      <c r="AA75" s="31"/>
      <c r="AC75" s="33"/>
      <c r="AD75" s="33"/>
      <c r="AE75" s="33"/>
      <c r="AF75" s="33"/>
    </row>
    <row r="76" spans="3:32" s="34" customFormat="1" ht="15" customHeight="1">
      <c r="C76" s="33"/>
      <c r="D76" s="33"/>
      <c r="G76" s="33"/>
      <c r="H76" s="33"/>
      <c r="I76" s="33"/>
      <c r="J76" s="33"/>
      <c r="K76" s="31"/>
      <c r="L76" s="31"/>
      <c r="M76" s="31"/>
      <c r="P76" s="35"/>
      <c r="Q76" s="32"/>
      <c r="R76" s="35"/>
      <c r="S76" s="32"/>
      <c r="T76" s="35"/>
      <c r="U76" s="32"/>
      <c r="V76" s="35"/>
      <c r="W76" s="32"/>
      <c r="X76" s="35"/>
      <c r="Y76" s="32"/>
      <c r="AA76" s="31"/>
      <c r="AC76" s="33"/>
      <c r="AD76" s="33"/>
      <c r="AE76" s="33"/>
      <c r="AF76" s="33"/>
    </row>
  </sheetData>
  <sheetProtection insertRows="0" deleteRows="0" sort="0"/>
  <mergeCells count="4">
    <mergeCell ref="C6:D6"/>
    <mergeCell ref="G6:J6"/>
    <mergeCell ref="L6:M6"/>
    <mergeCell ref="AC6:AF6"/>
  </mergeCells>
  <pageMargins left="0.7" right="0.7" top="0.75" bottom="0.7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24"/>
  <sheetViews>
    <sheetView workbookViewId="0">
      <selection activeCell="K20" sqref="K20"/>
    </sheetView>
  </sheetViews>
  <sheetFormatPr defaultRowHeight="15" customHeight="1"/>
  <cols>
    <col min="1" max="1" width="10.140625" style="31" customWidth="1"/>
    <col min="2" max="3" width="10.28515625" style="31" customWidth="1"/>
    <col min="4" max="16" width="9.7109375" style="31" customWidth="1"/>
    <col min="17" max="16384" width="9.140625" style="31"/>
  </cols>
  <sheetData>
    <row r="1" spans="1:6" ht="30" customHeight="1">
      <c r="A1" s="65" t="s">
        <v>24</v>
      </c>
      <c r="B1" s="65"/>
    </row>
    <row r="2" spans="1:6" ht="15" customHeight="1">
      <c r="A2" s="64" t="s">
        <v>10</v>
      </c>
      <c r="B2" s="64"/>
      <c r="C2" s="66" t="str">
        <f>BOM!B2</f>
        <v>Rugged Circuits</v>
      </c>
      <c r="D2" s="66"/>
      <c r="E2" s="66"/>
      <c r="F2" s="66"/>
    </row>
    <row r="3" spans="1:6" ht="15" customHeight="1">
      <c r="A3" s="64" t="s">
        <v>11</v>
      </c>
      <c r="B3" s="64"/>
      <c r="C3" s="67" t="str">
        <f>BOM!B3</f>
        <v>Ruggeduino</v>
      </c>
      <c r="D3" s="67"/>
      <c r="E3" s="67"/>
      <c r="F3" s="67"/>
    </row>
    <row r="4" spans="1:6" ht="15" customHeight="1">
      <c r="A4" s="64" t="s">
        <v>12</v>
      </c>
      <c r="B4" s="64"/>
      <c r="C4" s="67" t="str">
        <f>BOM!B4</f>
        <v>AM010 Rev D</v>
      </c>
      <c r="D4" s="67"/>
      <c r="E4" s="67"/>
      <c r="F4" s="67"/>
    </row>
    <row r="7" spans="1:6" ht="15" customHeight="1">
      <c r="A7" s="13" t="s">
        <v>26</v>
      </c>
      <c r="B7" s="13" t="s">
        <v>25</v>
      </c>
    </row>
    <row r="8" spans="1:6" ht="15" customHeight="1">
      <c r="A8" s="43" t="s">
        <v>22</v>
      </c>
      <c r="B8" s="44">
        <v>10</v>
      </c>
    </row>
    <row r="9" spans="1:6" ht="15" customHeight="1">
      <c r="A9" s="43" t="s">
        <v>27</v>
      </c>
      <c r="B9" s="41">
        <v>0</v>
      </c>
    </row>
    <row r="10" spans="1:6" ht="15" customHeight="1">
      <c r="A10" s="43" t="s">
        <v>28</v>
      </c>
      <c r="B10" s="44">
        <v>0.03</v>
      </c>
    </row>
    <row r="11" spans="1:6" ht="15" customHeight="1">
      <c r="A11" s="43" t="s">
        <v>29</v>
      </c>
      <c r="B11" s="44">
        <v>0.08</v>
      </c>
    </row>
    <row r="12" spans="1:6" ht="15" customHeight="1">
      <c r="A12" s="43" t="s">
        <v>30</v>
      </c>
      <c r="B12" s="44">
        <v>0.1</v>
      </c>
    </row>
    <row r="13" spans="1:6" ht="15" customHeight="1">
      <c r="A13" s="43" t="s">
        <v>31</v>
      </c>
      <c r="B13" s="44">
        <v>0.16</v>
      </c>
    </row>
    <row r="14" spans="1:6" ht="15" customHeight="1">
      <c r="A14" s="43" t="s">
        <v>34</v>
      </c>
      <c r="B14" s="45">
        <v>-0.15</v>
      </c>
    </row>
    <row r="15" spans="1:6" ht="15" customHeight="1">
      <c r="A15" s="43" t="s">
        <v>41</v>
      </c>
      <c r="B15" s="46">
        <v>0.25</v>
      </c>
    </row>
    <row r="17" spans="1:16" ht="15" customHeight="1">
      <c r="D17" s="60" t="s">
        <v>33</v>
      </c>
      <c r="E17" s="63"/>
      <c r="F17" s="63"/>
      <c r="G17" s="63"/>
      <c r="H17" s="63"/>
      <c r="I17" s="63"/>
      <c r="J17" s="63"/>
      <c r="O17" s="13" t="s">
        <v>40</v>
      </c>
    </row>
    <row r="18" spans="1:16" ht="15" customHeight="1">
      <c r="A18" s="13" t="s">
        <v>3</v>
      </c>
      <c r="B18" s="13" t="s">
        <v>22</v>
      </c>
      <c r="C18" s="13" t="s">
        <v>27</v>
      </c>
      <c r="D18" s="13" t="s">
        <v>16</v>
      </c>
      <c r="E18" s="13" t="s">
        <v>17</v>
      </c>
      <c r="F18" s="13" t="s">
        <v>18</v>
      </c>
      <c r="G18" s="13" t="s">
        <v>19</v>
      </c>
      <c r="H18" s="13" t="s">
        <v>32</v>
      </c>
      <c r="I18" s="13" t="s">
        <v>42</v>
      </c>
      <c r="J18" s="13" t="s">
        <v>35</v>
      </c>
      <c r="K18" s="13" t="s">
        <v>36</v>
      </c>
      <c r="L18" s="13" t="s">
        <v>37</v>
      </c>
      <c r="M18" s="13" t="s">
        <v>38</v>
      </c>
      <c r="N18" s="13" t="s">
        <v>39</v>
      </c>
      <c r="O18" s="13" t="s">
        <v>32</v>
      </c>
      <c r="P18" s="13" t="s">
        <v>35</v>
      </c>
    </row>
    <row r="19" spans="1:16" ht="15" customHeight="1">
      <c r="A19" s="47">
        <f>BOM!Q6</f>
        <v>100</v>
      </c>
      <c r="B19" s="48">
        <f>(BOM!L54+BOM!M54)*QUOTE!B8</f>
        <v>20</v>
      </c>
      <c r="C19" s="48">
        <f>(IF(BOM!L54&gt;0,1,0)+IF(BOM!M54&gt;0,1,0))*B9</f>
        <v>0</v>
      </c>
      <c r="D19" s="49">
        <f>BOM!AC54*QUOTE!B10*A19</f>
        <v>1055.9999999999998</v>
      </c>
      <c r="E19" s="49">
        <f>BOM!AD54*QUOTE!B11*A19</f>
        <v>0</v>
      </c>
      <c r="F19" s="49">
        <f>BOM!AE54*QUOTE!B12*A19</f>
        <v>450</v>
      </c>
      <c r="G19" s="49">
        <f>BOM!AF54*QUOTE!B13*A19</f>
        <v>0</v>
      </c>
      <c r="H19" s="49">
        <f>SUM(D19:G19)</f>
        <v>1505.9999999999998</v>
      </c>
      <c r="I19" s="49">
        <f t="shared" ref="I19:I24" si="0">IF(A19&lt;1,0,H19*A19^$B$14)</f>
        <v>754.78797384267193</v>
      </c>
      <c r="J19" s="50">
        <f>IF(A19&lt;1,0,I19/A19)</f>
        <v>7.5478797384267189</v>
      </c>
      <c r="K19" s="50">
        <f>BOM!Q54</f>
        <v>18.914599999999993</v>
      </c>
      <c r="L19" s="50">
        <f>IF(A19&lt;1,0,K19*$B$15*A19^$B$14)</f>
        <v>2.3699390122916002</v>
      </c>
      <c r="M19" s="42"/>
      <c r="N19" s="42"/>
      <c r="O19" s="50">
        <f>IF(A19&lt;1,,SUM(J19:N19)*A19+B19+C19)</f>
        <v>2903.2418750718311</v>
      </c>
      <c r="P19" s="50">
        <f>IF(A19&lt;1,,O19/A19)</f>
        <v>29.03241875071831</v>
      </c>
    </row>
    <row r="20" spans="1:16" ht="15" customHeight="1">
      <c r="A20" s="47">
        <f>BOM!S6</f>
        <v>500</v>
      </c>
      <c r="B20" s="48">
        <f>(BOM!L54+BOM!M54)*QUOTE!B8</f>
        <v>20</v>
      </c>
      <c r="C20" s="48">
        <f>(IF(BOM!L54&gt;0,1,0)+IF(BOM!M54&gt;0,1,0))*B9</f>
        <v>0</v>
      </c>
      <c r="D20" s="49">
        <f>BOM!AC54*QUOTE!B10*A20</f>
        <v>5279.9999999999991</v>
      </c>
      <c r="E20" s="49">
        <f>BOM!AD54*QUOTE!B11*A20</f>
        <v>0</v>
      </c>
      <c r="F20" s="49">
        <f>BOM!AE54*QUOTE!B12*A20</f>
        <v>2250</v>
      </c>
      <c r="G20" s="49">
        <f>BOM!AF54*QUOTE!B13*A20</f>
        <v>0</v>
      </c>
      <c r="H20" s="49">
        <f t="shared" ref="H20:H24" si="1">SUM(D20:G20)</f>
        <v>7529.9999999999991</v>
      </c>
      <c r="I20" s="49">
        <f t="shared" si="0"/>
        <v>2964.4864904579936</v>
      </c>
      <c r="J20" s="50">
        <f t="shared" ref="J20:J24" si="2">IF(A20&lt;1,0,I20/A20)</f>
        <v>5.9289729809159875</v>
      </c>
      <c r="K20" s="50">
        <f>BOM!S54</f>
        <v>15.941499999999996</v>
      </c>
      <c r="L20" s="50">
        <f t="shared" ref="L20:L24" si="3">IF(A20&lt;1,0,K20*$B$15*A20^$B$14)</f>
        <v>1.5690027021127522</v>
      </c>
      <c r="M20" s="42"/>
      <c r="N20" s="42"/>
      <c r="O20" s="50">
        <f t="shared" ref="O20:O24" si="4">IF(A20&lt;1,,SUM(J20:N20)*A20+B20+C20)</f>
        <v>11739.737841514368</v>
      </c>
      <c r="P20" s="50">
        <f t="shared" ref="P20:P24" si="5">IF(A20&lt;1,,O20/A20)</f>
        <v>23.479475683028738</v>
      </c>
    </row>
    <row r="21" spans="1:16" ht="15" customHeight="1">
      <c r="A21" s="47">
        <f>BOM!U6</f>
        <v>200</v>
      </c>
      <c r="B21" s="48">
        <f>(BOM!L54+BOM!M54)*QUOTE!B8</f>
        <v>20</v>
      </c>
      <c r="C21" s="48">
        <f>(IF(BOM!L54&gt;0,1,0)+IF(BOM!M54&gt;0,1,0))*B9</f>
        <v>0</v>
      </c>
      <c r="D21" s="49">
        <f>BOM!AC54*QUOTE!B10*A21</f>
        <v>2111.9999999999995</v>
      </c>
      <c r="E21" s="49">
        <f>BOM!AD54*QUOTE!B11*A21</f>
        <v>0</v>
      </c>
      <c r="F21" s="49">
        <f>BOM!AE54*QUOTE!B12*A21</f>
        <v>900</v>
      </c>
      <c r="G21" s="49">
        <f>BOM!AF54*QUOTE!B13*A21</f>
        <v>0</v>
      </c>
      <c r="H21" s="49">
        <f t="shared" si="1"/>
        <v>3011.9999999999995</v>
      </c>
      <c r="I21" s="49">
        <f t="shared" si="0"/>
        <v>1360.5060211975988</v>
      </c>
      <c r="J21" s="50">
        <f t="shared" si="2"/>
        <v>6.8025301059879943</v>
      </c>
      <c r="K21" s="50">
        <f>BOM!U54</f>
        <v>18.086099999999995</v>
      </c>
      <c r="L21" s="50">
        <f t="shared" si="3"/>
        <v>2.0423512574686162</v>
      </c>
      <c r="M21" s="42"/>
      <c r="N21" s="42"/>
      <c r="O21" s="50">
        <f t="shared" si="4"/>
        <v>5406.1962726913216</v>
      </c>
      <c r="P21" s="50">
        <f t="shared" si="5"/>
        <v>27.030981363456608</v>
      </c>
    </row>
    <row r="22" spans="1:16" ht="15" customHeight="1">
      <c r="A22" s="47">
        <f>BOM!W6</f>
        <v>250</v>
      </c>
      <c r="B22" s="48">
        <f>(BOM!L54+BOM!M54)*QUOTE!B8</f>
        <v>20</v>
      </c>
      <c r="C22" s="48">
        <f>(IF(BOM!L54&gt;0,1,0)+IF(BOM!M54&gt;0,1,0))*B9</f>
        <v>0</v>
      </c>
      <c r="D22" s="49">
        <f>BOM!AC54*QUOTE!B10*A22</f>
        <v>2639.9999999999995</v>
      </c>
      <c r="E22" s="49">
        <f>BOM!AD54*QUOTE!B11*A22</f>
        <v>0</v>
      </c>
      <c r="F22" s="49">
        <f>BOM!AE54*QUOTE!B12*A22</f>
        <v>1125</v>
      </c>
      <c r="G22" s="49">
        <f>BOM!AF54*QUOTE!B13*A22</f>
        <v>0</v>
      </c>
      <c r="H22" s="49">
        <f t="shared" si="1"/>
        <v>3764.9999999999995</v>
      </c>
      <c r="I22" s="49">
        <f t="shared" si="0"/>
        <v>1644.6518550848671</v>
      </c>
      <c r="J22" s="50">
        <f t="shared" si="2"/>
        <v>6.578607420339468</v>
      </c>
      <c r="K22" s="50">
        <f>BOM!W54</f>
        <v>17.074059999999996</v>
      </c>
      <c r="L22" s="50">
        <f t="shared" si="3"/>
        <v>1.8646005612769136</v>
      </c>
      <c r="M22" s="42"/>
      <c r="N22" s="42"/>
      <c r="O22" s="50">
        <f t="shared" si="4"/>
        <v>6399.3169954040932</v>
      </c>
      <c r="P22" s="50">
        <f t="shared" si="5"/>
        <v>25.597267981616373</v>
      </c>
    </row>
    <row r="23" spans="1:16" ht="15" customHeight="1">
      <c r="A23" s="47">
        <f>BOM!Y6</f>
        <v>0</v>
      </c>
      <c r="B23" s="48">
        <f>(BOM!L54+BOM!M54)*QUOTE!B8</f>
        <v>20</v>
      </c>
      <c r="C23" s="48">
        <f>(IF(BOM!L54&gt;0,1,0)+IF(BOM!M54&gt;0,1,0))*B9</f>
        <v>0</v>
      </c>
      <c r="D23" s="49">
        <f>BOM!AC54*QUOTE!B10*A23</f>
        <v>0</v>
      </c>
      <c r="E23" s="49">
        <f>BOM!AD54*QUOTE!B11*A23</f>
        <v>0</v>
      </c>
      <c r="F23" s="49">
        <f>BOM!AE54*QUOTE!B12*A23</f>
        <v>0</v>
      </c>
      <c r="G23" s="49">
        <f>BOM!AF54*QUOTE!B13*A23</f>
        <v>0</v>
      </c>
      <c r="H23" s="49">
        <f t="shared" si="1"/>
        <v>0</v>
      </c>
      <c r="I23" s="49">
        <f t="shared" si="0"/>
        <v>0</v>
      </c>
      <c r="J23" s="50">
        <f t="shared" si="2"/>
        <v>0</v>
      </c>
      <c r="K23" s="50">
        <f>BOM!Y54</f>
        <v>0</v>
      </c>
      <c r="L23" s="50">
        <f t="shared" si="3"/>
        <v>0</v>
      </c>
      <c r="M23" s="42"/>
      <c r="N23" s="42"/>
      <c r="O23" s="50">
        <f t="shared" si="4"/>
        <v>0</v>
      </c>
      <c r="P23" s="50">
        <f t="shared" si="5"/>
        <v>0</v>
      </c>
    </row>
    <row r="24" spans="1:16" ht="15" customHeight="1">
      <c r="A24" s="47">
        <f>BOM!AA6</f>
        <v>0</v>
      </c>
      <c r="B24" s="48">
        <f>(BOM!L54+BOM!M54)*QUOTE!B8</f>
        <v>20</v>
      </c>
      <c r="C24" s="48">
        <f>(IF(BOM!L54&gt;0,1,0)+IF(BOM!M54&gt;0,1,0))*B9</f>
        <v>0</v>
      </c>
      <c r="D24" s="49">
        <f>BOM!AC54*QUOTE!B10*A24</f>
        <v>0</v>
      </c>
      <c r="E24" s="49">
        <f>BOM!AD54*QUOTE!B11*A24</f>
        <v>0</v>
      </c>
      <c r="F24" s="49">
        <f>BOM!AE54*QUOTE!B12*A24</f>
        <v>0</v>
      </c>
      <c r="G24" s="49">
        <f>BOM!AF54*QUOTE!B13*A24</f>
        <v>0</v>
      </c>
      <c r="H24" s="49">
        <f t="shared" si="1"/>
        <v>0</v>
      </c>
      <c r="I24" s="49">
        <f t="shared" si="0"/>
        <v>0</v>
      </c>
      <c r="J24" s="50">
        <f t="shared" si="2"/>
        <v>0</v>
      </c>
      <c r="K24" s="50">
        <f>BOM!AA54</f>
        <v>0</v>
      </c>
      <c r="L24" s="50">
        <f t="shared" si="3"/>
        <v>0</v>
      </c>
      <c r="M24" s="42"/>
      <c r="N24" s="42"/>
      <c r="O24" s="50">
        <f t="shared" si="4"/>
        <v>0</v>
      </c>
      <c r="P24" s="50">
        <f t="shared" si="5"/>
        <v>0</v>
      </c>
    </row>
  </sheetData>
  <sheetProtection sheet="1" objects="1" scenarios="1"/>
  <mergeCells count="8">
    <mergeCell ref="D17:J17"/>
    <mergeCell ref="A2:B2"/>
    <mergeCell ref="A3:B3"/>
    <mergeCell ref="A4:B4"/>
    <mergeCell ref="A1:B1"/>
    <mergeCell ref="C2:F2"/>
    <mergeCell ref="C3:F3"/>
    <mergeCell ref="C4:F4"/>
  </mergeCells>
  <conditionalFormatting sqref="O19:P24">
    <cfRule type="cellIs" dxfId="1" priority="2" operator="greaterThan">
      <formula>0.01</formula>
    </cfRule>
    <cfRule type="cellIs" dxfId="0" priority="1" operator="lessThan">
      <formula>0.01</formula>
    </cfRule>
  </conditionalFormatting>
  <pageMargins left="0.7" right="0.7" top="0.75" bottom="0.75" header="0.3" footer="0.3"/>
  <pageSetup scale="77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QUOTE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Magnum Engineering</dc:creator>
  <cp:lastModifiedBy>Magnum Engineering</cp:lastModifiedBy>
  <cp:lastPrinted>2012-08-26T21:29:28Z</cp:lastPrinted>
  <dcterms:created xsi:type="dcterms:W3CDTF">2012-08-26T16:49:15Z</dcterms:created>
  <dcterms:modified xsi:type="dcterms:W3CDTF">2013-07-08T14:18:31Z</dcterms:modified>
</cp:coreProperties>
</file>