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<sst xmlns="http://schemas.openxmlformats.org/spreadsheetml/2006/main" count="120" uniqueCount="119">
  <si>
    <t xml:space="preserve">Networking Capture The Flag</t>
  </si>
  <si>
    <t xml:space="preserve">Cartoon Edition</t>
  </si>
  <si>
    <t xml:space="preserve">TOTAL SCORE :</t>
  </si>
  <si>
    <t xml:space="preserve">Category</t>
  </si>
  <si>
    <t xml:space="preserve">Question Number</t>
  </si>
  <si>
    <t xml:space="preserve">Question/Activity</t>
  </si>
  <si>
    <t xml:space="preserve">Flag Value</t>
  </si>
  <si>
    <t xml:space="preserve">Flag (all lowercase)</t>
  </si>
  <si>
    <t xml:space="preserve">Score</t>
  </si>
  <si>
    <t xml:space="preserve">PLACE FLAG IN THIS COLUMN</t>
  </si>
  <si>
    <t xml:space="preserve">Sponge Bob 
Square Ports</t>
  </si>
  <si>
    <t xml:space="preserve">Port of HTTPS</t>
  </si>
  <si>
    <t xml:space="preserve">Port of SSH</t>
  </si>
  <si>
    <t xml:space="preserve">Port of SMTP</t>
  </si>
  <si>
    <t xml:space="preserve">Port 53</t>
  </si>
  <si>
    <t xml:space="preserve">dns</t>
  </si>
  <si>
    <t xml:space="preserve">Port 123</t>
  </si>
  <si>
    <t xml:space="preserve">ntp</t>
  </si>
  <si>
    <t xml:space="preserve">Port of BGMP</t>
  </si>
  <si>
    <t xml:space="preserve">Port of Tomcat Remote Shutdown</t>
  </si>
  <si>
    <t xml:space="preserve"> </t>
  </si>
  <si>
    <t xml:space="preserve">Port of Bitcoin</t>
  </si>
  <si>
    <t xml:space="preserve">Total amount of TCP and UDP Ports</t>
  </si>
  <si>
    <t xml:space="preserve">Well known ports are from zero to what?</t>
  </si>
  <si>
    <t xml:space="preserve">Call of Duty: Ghosts uses this TCP port on the Xbox 360.</t>
  </si>
  <si>
    <t xml:space="preserve">Inspector Packet</t>
  </si>
  <si>
    <t xml:space="preserve">How many total Packets in the pcap file</t>
  </si>
  <si>
    <t xml:space="preserve">How many ARP packets?</t>
  </si>
  <si>
    <t xml:space="preserve">What domain did the user first try to access?</t>
  </si>
  <si>
    <t xml:space="preserve">thesimpsons.com</t>
  </si>
  <si>
    <t xml:space="preserve">What HTTP response code did the user get?</t>
  </si>
  <si>
    <t xml:space="preserve">What primary domain was the website directed to?</t>
  </si>
  <si>
    <t xml:space="preserve">fox.com</t>
  </si>
  <si>
    <t xml:space="preserve">What is the status code of packet number 36?</t>
  </si>
  <si>
    <t xml:space="preserve">What is the source port of original HTTP request?</t>
  </si>
  <si>
    <t xml:space="preserve">What is the primary NS server of the website being requested?</t>
  </si>
  <si>
    <t xml:space="preserve">ns01.foxinc.com</t>
  </si>
  <si>
    <t xml:space="preserve">What is the TTL of the A record of the original website requested?</t>
  </si>
  <si>
    <t xml:space="preserve">In the one SYN/ACK packet, what is the time between this and the previous SYN packet in seconds? (Use exact value provided in the packet)</t>
  </si>
  <si>
    <t xml:space="preserve">What is Homer Simpson’s phone number? (with dashes)</t>
  </si>
  <si>
    <t xml:space="preserve">856-238-2349</t>
  </si>
  <si>
    <t xml:space="preserve">Where does Homer want Marge to meet him?</t>
  </si>
  <si>
    <t xml:space="preserve">moes</t>
  </si>
  <si>
    <t xml:space="preserve">What is the vendor name of Homer’s NIC? (five letters)</t>
  </si>
  <si>
    <t xml:space="preserve">intel</t>
  </si>
  <si>
    <t xml:space="preserve">Where Waldo’s Address?</t>
  </si>
  <si>
    <t xml:space="preserve">Binary signals have how many states?</t>
  </si>
  <si>
    <t xml:space="preserve">Convert to ASCII: 01110011 01100101 01100011 01110010 01100101 01110100  </t>
  </si>
  <si>
    <t xml:space="preserve">secret</t>
  </si>
  <si>
    <t xml:space="preserve">Hex of ESC?</t>
  </si>
  <si>
    <t xml:space="preserve">1b</t>
  </si>
  <si>
    <t xml:space="preserve">Convert from Hex to ASCII:  68 69 </t>
  </si>
  <si>
    <t xml:space="preserve">hi</t>
  </si>
  <si>
    <t xml:space="preserve">IP address of: 11000000.00101010.00111000.00100000</t>
  </si>
  <si>
    <t xml:space="preserve">192.42.56.32</t>
  </si>
  <si>
    <t xml:space="preserve">IP address of: 100111000101000111001110101010001001000001001101010110.100111000101001000100010011001001100011110111110011010.100111000111100111001000111110001011011101001001111000.100111000101000111001110100100110010000100101100100000</t>
  </si>
  <si>
    <t xml:space="preserve">38.42.56.32</t>
  </si>
  <si>
    <t xml:space="preserve">3 Digit ASN number of the above IP.</t>
  </si>
  <si>
    <t xml:space="preserve">Total host IPs in:  192.243.3.0/18</t>
  </si>
  <si>
    <t xml:space="preserve">00:0a:95:9d:68:16  is an example of a ___ address.</t>
  </si>
  <si>
    <t xml:space="preserve">mac</t>
  </si>
  <si>
    <t xml:space="preserve">Vendor name of that ___ address (Hint: five characters) </t>
  </si>
  <si>
    <t xml:space="preserve">apple</t>
  </si>
  <si>
    <t xml:space="preserve">Dragons Layers</t>
  </si>
  <si>
    <t xml:space="preserve">Layer where encryption occurs.</t>
  </si>
  <si>
    <t xml:space="preserve">presentation</t>
  </si>
  <si>
    <t xml:space="preserve">Layer where cables exist.</t>
  </si>
  <si>
    <t xml:space="preserve">physical</t>
  </si>
  <si>
    <t xml:space="preserve">Layer where NetBIOS exists.</t>
  </si>
  <si>
    <t xml:space="preserve">session</t>
  </si>
  <si>
    <t xml:space="preserve">The protocol data unit of the Network layer.</t>
  </si>
  <si>
    <t xml:space="preserve">packet</t>
  </si>
  <si>
    <t xml:space="preserve">The protocol data unit of the Data-Link layer.</t>
  </si>
  <si>
    <t xml:space="preserve">frame</t>
  </si>
  <si>
    <t xml:space="preserve">This layer number offers the service of flow control.</t>
  </si>
  <si>
    <t xml:space="preserve">This layer number offers the function of host addressing. </t>
  </si>
  <si>
    <t xml:space="preserve">Please do not throw ______ pizza away. </t>
  </si>
  <si>
    <t xml:space="preserve">sausage</t>
  </si>
  <si>
    <t xml:space="preserve">The Ping Panther</t>
  </si>
  <si>
    <t xml:space="preserve">Ping uses this protocol.</t>
  </si>
  <si>
    <t xml:space="preserve">icmp</t>
  </si>
  <si>
    <t xml:space="preserve">Last name of person who wrote the ping. </t>
  </si>
  <si>
    <t xml:space="preserve">muuss</t>
  </si>
  <si>
    <t xml:space="preserve">Run a ping request against example.com. The round trip time is displayed in _______. (Use hyphen)</t>
  </si>
  <si>
    <t xml:space="preserve">milli-seconds</t>
  </si>
  <si>
    <t xml:space="preserve">What is the traceroute command in Windows?</t>
  </si>
  <si>
    <t xml:space="preserve">tracert</t>
  </si>
  <si>
    <r>
      <rPr>
        <sz val="12"/>
        <color rgb="FF000000"/>
        <rFont val="Arial"/>
        <family val="2"/>
        <charset val="1"/>
      </rPr>
      <t xml:space="preserve">Run a traceroute against </t>
    </r>
    <r>
      <rPr>
        <u val="single"/>
        <sz val="12"/>
        <color rgb="FF0000FF"/>
        <rFont val="Arial"/>
        <family val="2"/>
        <charset val="1"/>
      </rPr>
      <t xml:space="preserve">example.com</t>
    </r>
    <r>
      <rPr>
        <sz val="12"/>
        <color rgb="FF000000"/>
        <rFont val="Arial"/>
        <family val="2"/>
        <charset val="1"/>
      </rPr>
      <t xml:space="preserve">. What is the maximum number of hops (the default) is?</t>
    </r>
  </si>
  <si>
    <t xml:space="preserve">This letter is an option for traceroute to display the minimal time interval between probes.</t>
  </si>
  <si>
    <t xml:space="preserve">z</t>
  </si>
  <si>
    <t xml:space="preserve">The Grinch Stole my wifi Password</t>
  </si>
  <si>
    <t xml:space="preserve">The WPA Key: 01001001 01101110 01100100 01110101 01100011 01110100 01101001 01101111 01101110 </t>
  </si>
  <si>
    <t xml:space="preserve">Induction</t>
  </si>
  <si>
    <t xml:space="preserve">Decrypt the wireless PCAP with the WPA key. How many HTTP packets?</t>
  </si>
  <si>
    <t xml:space="preserve">IP address of Karens-imac.local.</t>
  </si>
  <si>
    <t xml:space="preserve">192.168.0.50</t>
  </si>
  <si>
    <r>
      <rPr>
        <sz val="12"/>
        <color rgb="FF000000"/>
        <rFont val="Arial"/>
        <family val="2"/>
        <charset val="1"/>
      </rPr>
      <t xml:space="preserve">IP address of </t>
    </r>
    <r>
      <rPr>
        <u val="single"/>
        <sz val="12"/>
        <color rgb="FF0000FF"/>
        <rFont val="Arial"/>
        <family val="2"/>
        <charset val="1"/>
      </rPr>
      <t xml:space="preserve">rr.pmtpa.wikimedia.org</t>
    </r>
    <r>
      <rPr>
        <sz val="12"/>
        <color rgb="FF000000"/>
        <rFont val="Arial"/>
        <family val="2"/>
        <charset val="1"/>
      </rPr>
      <t xml:space="preserve">. </t>
    </r>
  </si>
  <si>
    <t xml:space="preserve">66.230.200.100</t>
  </si>
  <si>
    <t xml:space="preserve">What is the SSID of the wireless router?</t>
  </si>
  <si>
    <t xml:space="preserve">coherer</t>
  </si>
  <si>
    <t xml:space="preserve">DNS provides this TTL for the CNAME of  en.wikimedia.org. </t>
  </si>
  <si>
    <t xml:space="preserve">Total count of SUCCESSFUL ICMP, “DESTINATION REACHABLE” packets.</t>
  </si>
  <si>
    <t xml:space="preserve">Television show the user was viewing the transcripts for (three letters).</t>
  </si>
  <si>
    <t xml:space="preserve">snl</t>
  </si>
  <si>
    <r>
      <rPr>
        <b val="true"/>
        <sz val="16"/>
        <rFont val="Arial"/>
        <family val="2"/>
        <charset val="1"/>
      </rPr>
      <t xml:space="preserve">Ronald </t>
    </r>
    <r>
      <rPr>
        <b val="true"/>
        <sz val="16"/>
        <color rgb="FFC9211E"/>
        <rFont val="Arial"/>
        <family val="2"/>
        <charset val="1"/>
      </rPr>
      <t xml:space="preserve">MAC</t>
    </r>
    <r>
      <rPr>
        <b val="true"/>
        <sz val="16"/>
        <rFont val="Arial"/>
        <family val="2"/>
        <charset val="1"/>
      </rPr>
      <t xml:space="preserve">donald</t>
    </r>
  </si>
  <si>
    <t xml:space="preserve">What is the primary protocol in these packets?</t>
  </si>
  <si>
    <t xml:space="preserve">arp</t>
  </si>
  <si>
    <t xml:space="preserve">What is likely the true MAC address of 192.168.1.254?</t>
  </si>
  <si>
    <t xml:space="preserve">00:22:90:35:64:8a</t>
  </si>
  <si>
    <t xml:space="preserve">Which is likely the hacker's MAC address of 192.168.1.254?</t>
  </si>
  <si>
    <t xml:space="preserve">00:50:56:8e:ee:89</t>
  </si>
  <si>
    <t xml:space="preserve">What year did this traffic occur in?</t>
  </si>
  <si>
    <t xml:space="preserve">SUPER Mario Hackers!</t>
  </si>
  <si>
    <t xml:space="preserve">BONUS NETWORKING QUESTIONS</t>
  </si>
  <si>
    <t xml:space="preserve">For a network with 352 devices, how many connections would you need for a fully connected network?</t>
  </si>
  <si>
    <t xml:space="preserve">How many usable hosts are in 66.56.54.194/19.</t>
  </si>
  <si>
    <t xml:space="preserve">What is the complete in-addr.arpa for the above IP (before the in-addr.arpa)?</t>
  </si>
  <si>
    <t xml:space="preserve">194.54.56.66</t>
  </si>
  <si>
    <t xml:space="preserve">For 2001:db8:85a3::8a2e:370:7334 and prefix length 107, what is the total number of hosts?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</si>
</sst>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28"/>
      <color rgb="FFC9211E"/>
      <name val="Comic Sans MS"/>
      <family val="4"/>
      <charset val="1"/>
    </font>
    <font>
      <b val="true"/>
      <i val="true"/>
      <sz val="18"/>
      <color rgb="FFC9211E"/>
      <name val="Comic Sans MS"/>
      <family val="4"/>
      <charset val="1"/>
    </font>
    <font>
      <b val="true"/>
      <sz val="16"/>
      <color rgb="FFC9211E"/>
      <name val="Arial"/>
      <family val="2"/>
      <charset val="1"/>
    </font>
    <font>
      <b val="true"/>
      <sz val="20"/>
      <color rgb="FF2A6099"/>
      <name val="Arial"/>
      <family val="2"/>
      <charset val="1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Helvetica Neue"/>
      <family val="0"/>
      <charset val="1"/>
    </font>
    <font>
      <sz val="10"/>
      <name val="Times New Roman"/>
      <family val="1"/>
      <charset val="1"/>
    </font>
    <font>
      <b val="true"/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4"/>
      <color rgb="FF203864"/>
      <name val="Arial"/>
      <family val="2"/>
      <charset val="1"/>
    </font>
    <font>
      <sz val="12"/>
      <name val="Times New Roman"/>
      <family val="1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DCFFF"/>
      </patternFill>
    </fill>
    <fill>
      <patternFill patternType="solid">
        <fgColor rgb="FFFFCCCC"/>
        <bgColor rgb="FFFFBDB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2CC"/>
      </patternFill>
    </fill>
    <fill>
      <patternFill patternType="solid">
        <fgColor rgb="FFFFDBB6"/>
        <bgColor rgb="FFFFCCCC"/>
      </patternFill>
    </fill>
    <fill>
      <patternFill patternType="solid">
        <fgColor rgb="FFFFF2C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CDCFFF"/>
        <bgColor rgb="FFDDDDDD"/>
      </patternFill>
    </fill>
    <fill>
      <patternFill patternType="solid">
        <fgColor rgb="FFFFE5FF"/>
        <bgColor rgb="FFF2F2F2"/>
      </patternFill>
    </fill>
    <fill>
      <patternFill patternType="solid">
        <fgColor rgb="FFC5E0B4"/>
        <bgColor rgb="FFDDDDDD"/>
      </patternFill>
    </fill>
    <fill>
      <patternFill patternType="solid">
        <fgColor rgb="FFFFBDBD"/>
        <bgColor rgb="FFFFCCCC"/>
      </patternFill>
    </fill>
    <fill>
      <patternFill patternType="solid">
        <fgColor rgb="FFCCFFFF"/>
        <bgColor rgb="FFCC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10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0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0" fillId="1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22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1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11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1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2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3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14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1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4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1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1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1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5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0" fillId="1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6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1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16" borderId="8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FFE5FF"/>
      <rgbColor rgb="FF993366"/>
      <rgbColor rgb="FFFFFFCC"/>
      <rgbColor rgb="FFCCFFFF"/>
      <rgbColor rgb="FF660066"/>
      <rgbColor rgb="FFFF8080"/>
      <rgbColor rgb="FF2A6099"/>
      <rgbColor rgb="FFCDCF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F2F2F2"/>
      <rgbColor rgb="FFCCFFCC"/>
      <rgbColor rgb="FFFFF2CC"/>
      <rgbColor rgb="FFDDDDDD"/>
      <rgbColor rgb="FFFFBDBD"/>
      <rgbColor rgb="FFFFCCCC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3" topLeftCell="A4" activePane="bottomLeft" state="frozen"/>
      <selection pane="topLeft" activeCell="B1" activeCellId="0" sqref="B1"/>
      <selection pane="bottomLeft" activeCell="C1" activeCellId="0" sqref="C1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35.14"/>
    <col collapsed="false" customWidth="true" hidden="false" outlineLevel="0" max="2" min="2" style="1" width="8.71"/>
    <col collapsed="false" customWidth="true" hidden="false" outlineLevel="0" max="3" min="3" style="1" width="63.86"/>
    <col collapsed="false" customWidth="true" hidden="false" outlineLevel="0" max="4" min="4" style="1" width="13.14"/>
    <col collapsed="false" customWidth="true" hidden="false" outlineLevel="0" max="5" min="5" style="1" width="24.15"/>
    <col collapsed="false" customWidth="false" hidden="false" outlineLevel="0" max="6" min="6" style="1" width="8.86"/>
  </cols>
  <sheetData>
    <row r="1" customFormat="false" ht="41.25" hidden="false" customHeight="false" outlineLevel="0" collapsed="false">
      <c r="A1" s="2"/>
      <c r="B1" s="2"/>
      <c r="C1" s="3" t="s">
        <v>0</v>
      </c>
      <c r="D1" s="2"/>
      <c r="E1" s="2"/>
      <c r="F1" s="2"/>
    </row>
    <row r="2" customFormat="false" ht="41.25" hidden="false" customHeight="true" outlineLevel="0" collapsed="false">
      <c r="A2" s="2"/>
      <c r="B2" s="2"/>
      <c r="C2" s="4" t="s">
        <v>1</v>
      </c>
      <c r="D2" s="2"/>
      <c r="E2" s="5" t="s">
        <v>2</v>
      </c>
      <c r="F2" s="6" t="n">
        <f aca="false">SUM(F6:F92)</f>
        <v>600</v>
      </c>
    </row>
    <row r="3" customFormat="false" ht="30" hidden="false" customHeight="true" outlineLevel="0" collapsed="false">
      <c r="A3" s="7" t="s">
        <v>3</v>
      </c>
      <c r="B3" s="8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9"/>
    </row>
    <row r="4" customFormat="false" ht="13.5" hidden="false" customHeight="false" outlineLevel="0" collapsed="false">
      <c r="A4" s="10"/>
      <c r="B4" s="10"/>
      <c r="C4" s="10"/>
      <c r="D4" s="10"/>
      <c r="E4" s="10"/>
      <c r="F4" s="10"/>
    </row>
    <row r="5" customFormat="false" ht="25.5" hidden="false" customHeight="false" outlineLevel="0" collapsed="false">
      <c r="A5" s="11"/>
      <c r="B5" s="12"/>
      <c r="C5" s="13"/>
      <c r="D5" s="13"/>
      <c r="E5" s="14" t="s">
        <v>9</v>
      </c>
      <c r="F5" s="15"/>
    </row>
    <row r="6" customFormat="false" ht="15" hidden="false" customHeight="true" outlineLevel="0" collapsed="false">
      <c r="A6" s="16" t="s">
        <v>10</v>
      </c>
      <c r="B6" s="17" t="n">
        <f aca="false">1</f>
        <v>1</v>
      </c>
      <c r="C6" s="18" t="s">
        <v>11</v>
      </c>
      <c r="D6" s="17" t="n">
        <v>5</v>
      </c>
      <c r="E6" s="19" t="n">
        <v>443</v>
      </c>
      <c r="F6" s="20" t="n">
        <f aca="false">IF(E6=443,5,0)</f>
        <v>5</v>
      </c>
    </row>
    <row r="7" customFormat="false" ht="15" hidden="false" customHeight="false" outlineLevel="0" collapsed="false">
      <c r="A7" s="16"/>
      <c r="B7" s="17" t="n">
        <f aca="false">B6+1</f>
        <v>2</v>
      </c>
      <c r="C7" s="18" t="s">
        <v>12</v>
      </c>
      <c r="D7" s="17" t="n">
        <v>5</v>
      </c>
      <c r="E7" s="19" t="n">
        <v>22</v>
      </c>
      <c r="F7" s="20" t="n">
        <f aca="false">IF(E7=22,5,0)</f>
        <v>5</v>
      </c>
    </row>
    <row r="8" customFormat="false" ht="15" hidden="false" customHeight="false" outlineLevel="0" collapsed="false">
      <c r="A8" s="16"/>
      <c r="B8" s="17" t="n">
        <f aca="false">B7+1</f>
        <v>3</v>
      </c>
      <c r="C8" s="18" t="s">
        <v>13</v>
      </c>
      <c r="D8" s="17" t="n">
        <v>5</v>
      </c>
      <c r="E8" s="19" t="n">
        <v>25</v>
      </c>
      <c r="F8" s="20" t="n">
        <f aca="false">IF(E8=25,5,0)</f>
        <v>5</v>
      </c>
    </row>
    <row r="9" customFormat="false" ht="15" hidden="false" customHeight="false" outlineLevel="0" collapsed="false">
      <c r="A9" s="16"/>
      <c r="B9" s="17" t="n">
        <f aca="false">B8+1</f>
        <v>4</v>
      </c>
      <c r="C9" s="18" t="s">
        <v>14</v>
      </c>
      <c r="D9" s="17" t="n">
        <v>5</v>
      </c>
      <c r="E9" s="19" t="s">
        <v>15</v>
      </c>
      <c r="F9" s="20" t="n">
        <f aca="false">IF(E9="dns",5,0)</f>
        <v>5</v>
      </c>
    </row>
    <row r="10" customFormat="false" ht="15" hidden="false" customHeight="false" outlineLevel="0" collapsed="false">
      <c r="A10" s="16"/>
      <c r="B10" s="17" t="n">
        <f aca="false">B9+1</f>
        <v>5</v>
      </c>
      <c r="C10" s="18" t="s">
        <v>16</v>
      </c>
      <c r="D10" s="17" t="n">
        <v>5</v>
      </c>
      <c r="E10" s="19" t="s">
        <v>17</v>
      </c>
      <c r="F10" s="20" t="n">
        <f aca="false">IF(E10="ntp",5,0)</f>
        <v>5</v>
      </c>
    </row>
    <row r="11" customFormat="false" ht="15" hidden="false" customHeight="false" outlineLevel="0" collapsed="false">
      <c r="A11" s="16"/>
      <c r="B11" s="17" t="n">
        <f aca="false">B10+1</f>
        <v>6</v>
      </c>
      <c r="C11" s="18" t="s">
        <v>18</v>
      </c>
      <c r="D11" s="17" t="n">
        <v>5</v>
      </c>
      <c r="E11" s="19" t="n">
        <v>264</v>
      </c>
      <c r="F11" s="20" t="n">
        <f aca="false">IF(E11=264,5,0)</f>
        <v>5</v>
      </c>
    </row>
    <row r="12" customFormat="false" ht="15" hidden="false" customHeight="false" outlineLevel="0" collapsed="false">
      <c r="A12" s="16"/>
      <c r="B12" s="17" t="n">
        <f aca="false">B11+1</f>
        <v>7</v>
      </c>
      <c r="C12" s="21" t="s">
        <v>19</v>
      </c>
      <c r="D12" s="17" t="n">
        <v>5</v>
      </c>
      <c r="E12" s="19" t="n">
        <v>8005</v>
      </c>
      <c r="F12" s="20" t="n">
        <f aca="false">IF(E12=8005,5,0)</f>
        <v>5</v>
      </c>
      <c r="I12" s="0" t="s">
        <v>20</v>
      </c>
    </row>
    <row r="13" customFormat="false" ht="15" hidden="false" customHeight="false" outlineLevel="0" collapsed="false">
      <c r="A13" s="16"/>
      <c r="B13" s="17" t="n">
        <f aca="false">B12+1</f>
        <v>8</v>
      </c>
      <c r="C13" s="18" t="s">
        <v>21</v>
      </c>
      <c r="D13" s="17" t="n">
        <v>5</v>
      </c>
      <c r="E13" s="19" t="n">
        <v>8333</v>
      </c>
      <c r="F13" s="20" t="n">
        <f aca="false">IF(E13=8333,5,0)</f>
        <v>5</v>
      </c>
    </row>
    <row r="14" customFormat="false" ht="15" hidden="false" customHeight="false" outlineLevel="0" collapsed="false">
      <c r="A14" s="16"/>
      <c r="B14" s="17" t="n">
        <f aca="false">B13+1</f>
        <v>9</v>
      </c>
      <c r="C14" s="18" t="s">
        <v>22</v>
      </c>
      <c r="D14" s="17" t="n">
        <v>10</v>
      </c>
      <c r="E14" s="19" t="n">
        <v>131070</v>
      </c>
      <c r="F14" s="20" t="n">
        <f aca="false">IF(E14=131070,10,0)</f>
        <v>10</v>
      </c>
    </row>
    <row r="15" customFormat="false" ht="15" hidden="false" customHeight="false" outlineLevel="0" collapsed="false">
      <c r="A15" s="16"/>
      <c r="B15" s="17" t="n">
        <f aca="false">B14+1</f>
        <v>10</v>
      </c>
      <c r="C15" s="18" t="s">
        <v>23</v>
      </c>
      <c r="D15" s="17" t="n">
        <v>5</v>
      </c>
      <c r="E15" s="19" t="n">
        <v>1023</v>
      </c>
      <c r="F15" s="20" t="n">
        <f aca="false">IF(E15=1023,5,0)</f>
        <v>5</v>
      </c>
    </row>
    <row r="16" customFormat="false" ht="15.75" hidden="false" customHeight="false" outlineLevel="0" collapsed="false">
      <c r="A16" s="16"/>
      <c r="B16" s="22" t="n">
        <f aca="false">B15+1</f>
        <v>11</v>
      </c>
      <c r="C16" s="23" t="s">
        <v>24</v>
      </c>
      <c r="D16" s="22" t="n">
        <v>15</v>
      </c>
      <c r="E16" s="24" t="n">
        <v>3074</v>
      </c>
      <c r="F16" s="25" t="n">
        <f aca="false">IF(E16=3074,15,0)</f>
        <v>15</v>
      </c>
    </row>
    <row r="17" customFormat="false" ht="13.5" hidden="false" customHeight="false" outlineLevel="0" collapsed="false">
      <c r="C17" s="26"/>
      <c r="E17" s="27"/>
    </row>
    <row r="18" customFormat="false" ht="15.75" hidden="false" customHeight="true" outlineLevel="0" collapsed="false">
      <c r="A18" s="28" t="s">
        <v>25</v>
      </c>
      <c r="B18" s="29"/>
      <c r="C18" s="30"/>
      <c r="D18" s="31"/>
      <c r="E18" s="32"/>
      <c r="F18" s="33"/>
    </row>
    <row r="19" customFormat="false" ht="15.75" hidden="false" customHeight="true" outlineLevel="0" collapsed="false">
      <c r="A19" s="28"/>
      <c r="B19" s="34"/>
      <c r="C19" s="35"/>
      <c r="D19" s="36"/>
      <c r="E19" s="37"/>
      <c r="F19" s="38"/>
    </row>
    <row r="20" customFormat="false" ht="15" hidden="false" customHeight="false" outlineLevel="0" collapsed="false">
      <c r="A20" s="28"/>
      <c r="B20" s="39" t="n">
        <f aca="false">B16+1</f>
        <v>12</v>
      </c>
      <c r="C20" s="40" t="s">
        <v>26</v>
      </c>
      <c r="D20" s="39" t="n">
        <v>5</v>
      </c>
      <c r="E20" s="19" t="n">
        <v>50</v>
      </c>
      <c r="F20" s="41" t="n">
        <f aca="false">IF(E20=50,5,0)</f>
        <v>5</v>
      </c>
    </row>
    <row r="21" customFormat="false" ht="15" hidden="false" customHeight="false" outlineLevel="0" collapsed="false">
      <c r="A21" s="28"/>
      <c r="B21" s="39" t="n">
        <f aca="false">B20+1</f>
        <v>13</v>
      </c>
      <c r="C21" s="40" t="s">
        <v>27</v>
      </c>
      <c r="D21" s="39" t="n">
        <v>5</v>
      </c>
      <c r="E21" s="19" t="n">
        <v>19</v>
      </c>
      <c r="F21" s="41" t="n">
        <f aca="false">IF(E21=19,5,0)</f>
        <v>5</v>
      </c>
    </row>
    <row r="22" customFormat="false" ht="15" hidden="false" customHeight="false" outlineLevel="0" collapsed="false">
      <c r="A22" s="28"/>
      <c r="B22" s="39" t="n">
        <f aca="false">B21+1</f>
        <v>14</v>
      </c>
      <c r="C22" s="40" t="s">
        <v>28</v>
      </c>
      <c r="D22" s="39" t="n">
        <v>5</v>
      </c>
      <c r="E22" s="19" t="s">
        <v>29</v>
      </c>
      <c r="F22" s="41" t="n">
        <f aca="false">IF(E22="thesimpsons.com",5,0)</f>
        <v>5</v>
      </c>
    </row>
    <row r="23" customFormat="false" ht="15" hidden="false" customHeight="false" outlineLevel="0" collapsed="false">
      <c r="A23" s="28"/>
      <c r="B23" s="39" t="n">
        <f aca="false">B22+1</f>
        <v>15</v>
      </c>
      <c r="C23" s="40" t="s">
        <v>30</v>
      </c>
      <c r="D23" s="39" t="n">
        <v>5</v>
      </c>
      <c r="E23" s="19" t="n">
        <v>301</v>
      </c>
      <c r="F23" s="41" t="n">
        <f aca="false">IF(E23=301,5,0)</f>
        <v>5</v>
      </c>
    </row>
    <row r="24" customFormat="false" ht="15" hidden="false" customHeight="false" outlineLevel="0" collapsed="false">
      <c r="A24" s="28"/>
      <c r="B24" s="39" t="n">
        <f aca="false">B23+1</f>
        <v>16</v>
      </c>
      <c r="C24" s="40" t="s">
        <v>31</v>
      </c>
      <c r="D24" s="39" t="n">
        <v>8</v>
      </c>
      <c r="E24" s="19" t="s">
        <v>32</v>
      </c>
      <c r="F24" s="41" t="n">
        <f aca="false">IF(E24="fox.com",8,0)</f>
        <v>8</v>
      </c>
    </row>
    <row r="25" customFormat="false" ht="15" hidden="false" customHeight="false" outlineLevel="0" collapsed="false">
      <c r="A25" s="28"/>
      <c r="B25" s="39" t="n">
        <f aca="false">B24+1</f>
        <v>17</v>
      </c>
      <c r="C25" s="40" t="s">
        <v>33</v>
      </c>
      <c r="D25" s="39" t="n">
        <v>11</v>
      </c>
      <c r="E25" s="19" t="n">
        <v>200</v>
      </c>
      <c r="F25" s="41" t="n">
        <f aca="false">IF(E25=200,11,0)</f>
        <v>11</v>
      </c>
    </row>
    <row r="26" customFormat="false" ht="15" hidden="false" customHeight="false" outlineLevel="0" collapsed="false">
      <c r="A26" s="28"/>
      <c r="B26" s="39" t="n">
        <f aca="false">B25+1</f>
        <v>18</v>
      </c>
      <c r="C26" s="40" t="s">
        <v>34</v>
      </c>
      <c r="D26" s="39" t="n">
        <v>5</v>
      </c>
      <c r="E26" s="19" t="n">
        <v>50568</v>
      </c>
      <c r="F26" s="41" t="n">
        <f aca="false">IF(E26=50568,5,0)</f>
        <v>5</v>
      </c>
    </row>
    <row r="27" customFormat="false" ht="30" hidden="false" customHeight="false" outlineLevel="0" collapsed="false">
      <c r="A27" s="28"/>
      <c r="B27" s="39" t="n">
        <f aca="false">B26+1</f>
        <v>19</v>
      </c>
      <c r="C27" s="40" t="s">
        <v>35</v>
      </c>
      <c r="D27" s="39" t="n">
        <v>10</v>
      </c>
      <c r="E27" s="19" t="s">
        <v>36</v>
      </c>
      <c r="F27" s="41" t="n">
        <f aca="false">IF(E27="ns01.foxinc.com",10,0)</f>
        <v>10</v>
      </c>
    </row>
    <row r="28" customFormat="false" ht="30" hidden="false" customHeight="false" outlineLevel="0" collapsed="false">
      <c r="A28" s="28"/>
      <c r="B28" s="39" t="n">
        <f aca="false">B27+1</f>
        <v>20</v>
      </c>
      <c r="C28" s="40" t="s">
        <v>37</v>
      </c>
      <c r="D28" s="39" t="n">
        <v>10</v>
      </c>
      <c r="E28" s="19" t="n">
        <v>600</v>
      </c>
      <c r="F28" s="41" t="n">
        <f aca="false">IF(E28=600,10,0)</f>
        <v>10</v>
      </c>
    </row>
    <row r="29" customFormat="false" ht="45" hidden="false" customHeight="false" outlineLevel="0" collapsed="false">
      <c r="A29" s="28"/>
      <c r="B29" s="39" t="n">
        <f aca="false">B28+1</f>
        <v>21</v>
      </c>
      <c r="C29" s="40" t="s">
        <v>38</v>
      </c>
      <c r="D29" s="39" t="n">
        <v>20</v>
      </c>
      <c r="E29" s="19" t="n">
        <v>0.026018</v>
      </c>
      <c r="F29" s="41" t="n">
        <f aca="false">IF(E29=0.026018,20,0)</f>
        <v>20</v>
      </c>
    </row>
    <row r="30" customFormat="false" ht="15" hidden="false" customHeight="false" outlineLevel="0" collapsed="false">
      <c r="A30" s="28"/>
      <c r="B30" s="39" t="n">
        <f aca="false">B29+1</f>
        <v>22</v>
      </c>
      <c r="C30" s="40" t="s">
        <v>39</v>
      </c>
      <c r="D30" s="39" t="n">
        <v>25</v>
      </c>
      <c r="E30" s="19" t="s">
        <v>40</v>
      </c>
      <c r="F30" s="41" t="n">
        <f aca="false">IF(E30="856-238-2349",25,0)</f>
        <v>25</v>
      </c>
    </row>
    <row r="31" customFormat="false" ht="15" hidden="false" customHeight="false" outlineLevel="0" collapsed="false">
      <c r="A31" s="28"/>
      <c r="B31" s="39" t="n">
        <f aca="false">B30+1</f>
        <v>23</v>
      </c>
      <c r="C31" s="40" t="s">
        <v>41</v>
      </c>
      <c r="D31" s="39" t="n">
        <v>25</v>
      </c>
      <c r="E31" s="19" t="s">
        <v>42</v>
      </c>
      <c r="F31" s="41" t="n">
        <f aca="false">IF(E31="moes",25,0)</f>
        <v>25</v>
      </c>
    </row>
    <row r="32" customFormat="false" ht="15.75" hidden="false" customHeight="false" outlineLevel="0" collapsed="false">
      <c r="A32" s="28"/>
      <c r="B32" s="42" t="n">
        <f aca="false">B31+1</f>
        <v>24</v>
      </c>
      <c r="C32" s="43" t="s">
        <v>43</v>
      </c>
      <c r="D32" s="42" t="n">
        <v>25</v>
      </c>
      <c r="E32" s="44" t="s">
        <v>44</v>
      </c>
      <c r="F32" s="45" t="n">
        <f aca="false">IF(E32="intel",25,0)</f>
        <v>25</v>
      </c>
    </row>
    <row r="33" customFormat="false" ht="12.75" hidden="false" customHeight="false" outlineLevel="0" collapsed="false">
      <c r="C33" s="26"/>
      <c r="E33" s="26"/>
    </row>
    <row r="34" customFormat="false" ht="13.5" hidden="false" customHeight="false" outlineLevel="0" collapsed="false">
      <c r="C34" s="26"/>
      <c r="E34" s="26"/>
    </row>
    <row r="35" customFormat="false" ht="12.75" hidden="false" customHeight="true" outlineLevel="0" collapsed="false">
      <c r="A35" s="46" t="s">
        <v>45</v>
      </c>
      <c r="B35" s="47"/>
      <c r="C35" s="48"/>
      <c r="D35" s="49"/>
      <c r="E35" s="48"/>
      <c r="F35" s="50"/>
    </row>
    <row r="36" customFormat="false" ht="15" hidden="false" customHeight="false" outlineLevel="0" collapsed="false">
      <c r="A36" s="46"/>
      <c r="B36" s="51" t="n">
        <f aca="false">B32+1</f>
        <v>25</v>
      </c>
      <c r="C36" s="52" t="s">
        <v>46</v>
      </c>
      <c r="D36" s="51" t="n">
        <v>1</v>
      </c>
      <c r="E36" s="19" t="n">
        <v>2</v>
      </c>
      <c r="F36" s="53" t="n">
        <f aca="false">IF(E36=2,1,0)</f>
        <v>1</v>
      </c>
    </row>
    <row r="37" customFormat="false" ht="30" hidden="false" customHeight="false" outlineLevel="0" collapsed="false">
      <c r="A37" s="46"/>
      <c r="B37" s="51" t="n">
        <f aca="false">B36+1</f>
        <v>26</v>
      </c>
      <c r="C37" s="52" t="s">
        <v>47</v>
      </c>
      <c r="D37" s="51" t="n">
        <v>5</v>
      </c>
      <c r="E37" s="19" t="s">
        <v>48</v>
      </c>
      <c r="F37" s="53" t="n">
        <f aca="false">IF(E37="secret",5,0)</f>
        <v>5</v>
      </c>
    </row>
    <row r="38" customFormat="false" ht="15" hidden="false" customHeight="false" outlineLevel="0" collapsed="false">
      <c r="A38" s="46"/>
      <c r="B38" s="51" t="n">
        <f aca="false">B37+1</f>
        <v>27</v>
      </c>
      <c r="C38" s="52" t="s">
        <v>49</v>
      </c>
      <c r="D38" s="51" t="n">
        <v>5</v>
      </c>
      <c r="E38" s="19" t="s">
        <v>50</v>
      </c>
      <c r="F38" s="53" t="n">
        <f aca="false">IF(E38="1b",5,0)</f>
        <v>5</v>
      </c>
    </row>
    <row r="39" customFormat="false" ht="15" hidden="false" customHeight="false" outlineLevel="0" collapsed="false">
      <c r="A39" s="46"/>
      <c r="B39" s="51" t="n">
        <f aca="false">B38+1</f>
        <v>28</v>
      </c>
      <c r="C39" s="52" t="s">
        <v>51</v>
      </c>
      <c r="D39" s="51" t="n">
        <v>10</v>
      </c>
      <c r="E39" s="19" t="s">
        <v>52</v>
      </c>
      <c r="F39" s="53" t="n">
        <f aca="false">IF(E39="hi",10,0)</f>
        <v>10</v>
      </c>
    </row>
    <row r="40" customFormat="false" ht="15" hidden="false" customHeight="false" outlineLevel="0" collapsed="false">
      <c r="A40" s="46"/>
      <c r="B40" s="51" t="n">
        <f aca="false">B39+1</f>
        <v>29</v>
      </c>
      <c r="C40" s="52" t="s">
        <v>53</v>
      </c>
      <c r="D40" s="51" t="n">
        <v>5</v>
      </c>
      <c r="E40" s="19" t="s">
        <v>54</v>
      </c>
      <c r="F40" s="53" t="n">
        <f aca="false">IF(E40="192.42.56.32",5,0)</f>
        <v>5</v>
      </c>
    </row>
    <row r="41" customFormat="false" ht="90" hidden="false" customHeight="false" outlineLevel="0" collapsed="false">
      <c r="A41" s="46"/>
      <c r="B41" s="51" t="n">
        <f aca="false">B40+1</f>
        <v>30</v>
      </c>
      <c r="C41" s="52" t="s">
        <v>55</v>
      </c>
      <c r="D41" s="51" t="n">
        <v>10</v>
      </c>
      <c r="E41" s="19" t="s">
        <v>56</v>
      </c>
      <c r="F41" s="53" t="n">
        <f aca="false">IF(E41="38.42.56.32",10,0)</f>
        <v>10</v>
      </c>
    </row>
    <row r="42" customFormat="false" ht="15" hidden="false" customHeight="false" outlineLevel="0" collapsed="false">
      <c r="A42" s="46"/>
      <c r="B42" s="51" t="n">
        <f aca="false">B41+1</f>
        <v>31</v>
      </c>
      <c r="C42" s="52" t="s">
        <v>57</v>
      </c>
      <c r="D42" s="51" t="n">
        <v>15</v>
      </c>
      <c r="E42" s="19" t="n">
        <v>174</v>
      </c>
      <c r="F42" s="53" t="n">
        <f aca="false">IF(E42=174,15,0)</f>
        <v>15</v>
      </c>
    </row>
    <row r="43" customFormat="false" ht="15" hidden="false" customHeight="false" outlineLevel="0" collapsed="false">
      <c r="A43" s="46"/>
      <c r="B43" s="51" t="n">
        <f aca="false">B42+1</f>
        <v>32</v>
      </c>
      <c r="C43" s="52" t="s">
        <v>58</v>
      </c>
      <c r="D43" s="51" t="n">
        <v>10</v>
      </c>
      <c r="E43" s="19" t="n">
        <v>16384</v>
      </c>
      <c r="F43" s="53" t="n">
        <f aca="false">IF(E43=16384,10,0)</f>
        <v>10</v>
      </c>
    </row>
    <row r="44" customFormat="false" ht="15" hidden="false" customHeight="false" outlineLevel="0" collapsed="false">
      <c r="A44" s="46"/>
      <c r="B44" s="51" t="n">
        <f aca="false">B43+1</f>
        <v>33</v>
      </c>
      <c r="C44" s="52" t="s">
        <v>59</v>
      </c>
      <c r="D44" s="51" t="n">
        <v>2</v>
      </c>
      <c r="E44" s="19" t="s">
        <v>60</v>
      </c>
      <c r="F44" s="53" t="n">
        <f aca="false">IF(E44="mac",5,0)</f>
        <v>5</v>
      </c>
    </row>
    <row r="45" customFormat="false" ht="15.75" hidden="false" customHeight="false" outlineLevel="0" collapsed="false">
      <c r="A45" s="46"/>
      <c r="B45" s="54" t="n">
        <f aca="false">B44+1</f>
        <v>34</v>
      </c>
      <c r="C45" s="55" t="s">
        <v>61</v>
      </c>
      <c r="D45" s="54" t="n">
        <v>5</v>
      </c>
      <c r="E45" s="44" t="s">
        <v>62</v>
      </c>
      <c r="F45" s="56" t="n">
        <f aca="false">IF(E45="apple",5,0)</f>
        <v>5</v>
      </c>
    </row>
    <row r="46" customFormat="false" ht="13.5" hidden="false" customHeight="false" outlineLevel="0" collapsed="false">
      <c r="C46" s="26"/>
      <c r="E46" s="26"/>
    </row>
    <row r="47" customFormat="false" ht="12.75" hidden="false" customHeight="true" outlineLevel="0" collapsed="false">
      <c r="A47" s="57" t="s">
        <v>63</v>
      </c>
      <c r="B47" s="58"/>
      <c r="C47" s="59"/>
      <c r="D47" s="60"/>
      <c r="E47" s="59"/>
      <c r="F47" s="61"/>
    </row>
    <row r="48" customFormat="false" ht="15" hidden="false" customHeight="false" outlineLevel="0" collapsed="false">
      <c r="A48" s="57"/>
      <c r="B48" s="62" t="n">
        <f aca="false">B45+1</f>
        <v>35</v>
      </c>
      <c r="C48" s="63" t="s">
        <v>64</v>
      </c>
      <c r="D48" s="62" t="n">
        <v>5</v>
      </c>
      <c r="E48" s="19" t="s">
        <v>65</v>
      </c>
      <c r="F48" s="64" t="n">
        <f aca="false">IF(E48="presentation",5,0)</f>
        <v>5</v>
      </c>
    </row>
    <row r="49" customFormat="false" ht="15" hidden="false" customHeight="false" outlineLevel="0" collapsed="false">
      <c r="A49" s="57"/>
      <c r="B49" s="62" t="n">
        <f aca="false">B48+1</f>
        <v>36</v>
      </c>
      <c r="C49" s="63" t="s">
        <v>66</v>
      </c>
      <c r="D49" s="62" t="n">
        <v>5</v>
      </c>
      <c r="E49" s="19" t="s">
        <v>67</v>
      </c>
      <c r="F49" s="64" t="n">
        <f aca="false">IF(E49="physical",5,0)</f>
        <v>5</v>
      </c>
    </row>
    <row r="50" customFormat="false" ht="15" hidden="false" customHeight="false" outlineLevel="0" collapsed="false">
      <c r="A50" s="57"/>
      <c r="B50" s="62" t="n">
        <f aca="false">B49+1</f>
        <v>37</v>
      </c>
      <c r="C50" s="63" t="s">
        <v>68</v>
      </c>
      <c r="D50" s="62" t="n">
        <v>5</v>
      </c>
      <c r="E50" s="19" t="s">
        <v>69</v>
      </c>
      <c r="F50" s="64" t="n">
        <f aca="false">IF(E50="session",5,0)</f>
        <v>5</v>
      </c>
    </row>
    <row r="51" customFormat="false" ht="15" hidden="false" customHeight="false" outlineLevel="0" collapsed="false">
      <c r="A51" s="57"/>
      <c r="B51" s="62" t="n">
        <f aca="false">B50+1</f>
        <v>38</v>
      </c>
      <c r="C51" s="63" t="s">
        <v>70</v>
      </c>
      <c r="D51" s="62" t="n">
        <v>5</v>
      </c>
      <c r="E51" s="19" t="s">
        <v>71</v>
      </c>
      <c r="F51" s="64" t="n">
        <f aca="false">IF(E51="packet",5,0)</f>
        <v>5</v>
      </c>
    </row>
    <row r="52" customFormat="false" ht="15" hidden="false" customHeight="false" outlineLevel="0" collapsed="false">
      <c r="A52" s="57"/>
      <c r="B52" s="62" t="n">
        <f aca="false">B51+1</f>
        <v>39</v>
      </c>
      <c r="C52" s="63" t="s">
        <v>72</v>
      </c>
      <c r="D52" s="62" t="n">
        <v>5</v>
      </c>
      <c r="E52" s="19" t="s">
        <v>73</v>
      </c>
      <c r="F52" s="64" t="n">
        <f aca="false">IF(E52="frame",5,0)</f>
        <v>5</v>
      </c>
    </row>
    <row r="53" customFormat="false" ht="15" hidden="false" customHeight="false" outlineLevel="0" collapsed="false">
      <c r="A53" s="57"/>
      <c r="B53" s="62" t="n">
        <f aca="false">B52+1</f>
        <v>40</v>
      </c>
      <c r="C53" s="63" t="s">
        <v>74</v>
      </c>
      <c r="D53" s="62" t="n">
        <v>5</v>
      </c>
      <c r="E53" s="19" t="n">
        <v>4</v>
      </c>
      <c r="F53" s="64" t="n">
        <f aca="false">IF(E53=4,5,0)</f>
        <v>5</v>
      </c>
    </row>
    <row r="54" customFormat="false" ht="15" hidden="false" customHeight="false" outlineLevel="0" collapsed="false">
      <c r="A54" s="57"/>
      <c r="B54" s="62" t="n">
        <f aca="false">B53+1</f>
        <v>41</v>
      </c>
      <c r="C54" s="63" t="s">
        <v>75</v>
      </c>
      <c r="D54" s="62" t="n">
        <v>5</v>
      </c>
      <c r="E54" s="19" t="n">
        <v>3</v>
      </c>
      <c r="F54" s="64" t="n">
        <f aca="false">IF(E54=3,5,0)</f>
        <v>5</v>
      </c>
    </row>
    <row r="55" customFormat="false" ht="15.75" hidden="false" customHeight="false" outlineLevel="0" collapsed="false">
      <c r="A55" s="57"/>
      <c r="B55" s="65" t="n">
        <f aca="false">B54+1</f>
        <v>42</v>
      </c>
      <c r="C55" s="66" t="s">
        <v>76</v>
      </c>
      <c r="D55" s="65" t="n">
        <v>10</v>
      </c>
      <c r="E55" s="44" t="s">
        <v>77</v>
      </c>
      <c r="F55" s="67" t="n">
        <f aca="false">IF(E55="sausage",10,0)</f>
        <v>10</v>
      </c>
    </row>
    <row r="56" customFormat="false" ht="12.75" hidden="false" customHeight="false" outlineLevel="0" collapsed="false">
      <c r="C56" s="26"/>
      <c r="E56" s="26"/>
    </row>
    <row r="57" customFormat="false" ht="13.5" hidden="false" customHeight="false" outlineLevel="0" collapsed="false">
      <c r="C57" s="26"/>
      <c r="E57" s="26"/>
    </row>
    <row r="58" customFormat="false" ht="12.75" hidden="false" customHeight="true" outlineLevel="0" collapsed="false">
      <c r="A58" s="68" t="s">
        <v>78</v>
      </c>
      <c r="B58" s="69"/>
      <c r="C58" s="70"/>
      <c r="D58" s="69"/>
      <c r="E58" s="70"/>
      <c r="F58" s="71"/>
    </row>
    <row r="59" customFormat="false" ht="15" hidden="false" customHeight="true" outlineLevel="0" collapsed="false">
      <c r="A59" s="68"/>
      <c r="B59" s="72" t="n">
        <f aca="false">B55+1</f>
        <v>43</v>
      </c>
      <c r="C59" s="73" t="s">
        <v>79</v>
      </c>
      <c r="D59" s="72" t="n">
        <v>5</v>
      </c>
      <c r="E59" s="74" t="s">
        <v>80</v>
      </c>
      <c r="F59" s="75" t="n">
        <f aca="false">IF(E59="icmp",5,0)</f>
        <v>5</v>
      </c>
    </row>
    <row r="60" customFormat="false" ht="15" hidden="false" customHeight="true" outlineLevel="0" collapsed="false">
      <c r="A60" s="68"/>
      <c r="B60" s="72" t="n">
        <f aca="false">B59+1</f>
        <v>44</v>
      </c>
      <c r="C60" s="73" t="s">
        <v>81</v>
      </c>
      <c r="D60" s="72" t="n">
        <v>5</v>
      </c>
      <c r="E60" s="74" t="s">
        <v>82</v>
      </c>
      <c r="F60" s="75" t="n">
        <f aca="false">IF(E60="muuss",5,0)</f>
        <v>5</v>
      </c>
    </row>
    <row r="61" customFormat="false" ht="30.6" hidden="false" customHeight="true" outlineLevel="0" collapsed="false">
      <c r="A61" s="68"/>
      <c r="B61" s="72" t="n">
        <f aca="false">B60+1</f>
        <v>45</v>
      </c>
      <c r="C61" s="73" t="s">
        <v>83</v>
      </c>
      <c r="D61" s="72" t="n">
        <v>5</v>
      </c>
      <c r="E61" s="74" t="s">
        <v>84</v>
      </c>
      <c r="F61" s="75" t="n">
        <f aca="false">IF(OR(E61="milli-seconds",E61="ms"),5,0)</f>
        <v>5</v>
      </c>
    </row>
    <row r="62" customFormat="false" ht="15" hidden="false" customHeight="true" outlineLevel="0" collapsed="false">
      <c r="A62" s="68"/>
      <c r="B62" s="72" t="n">
        <f aca="false">B61+1</f>
        <v>46</v>
      </c>
      <c r="C62" s="73" t="s">
        <v>85</v>
      </c>
      <c r="D62" s="72" t="n">
        <v>5</v>
      </c>
      <c r="E62" s="74" t="s">
        <v>86</v>
      </c>
      <c r="F62" s="75" t="n">
        <f aca="false">IF(E62="tracert",5,0)</f>
        <v>5</v>
      </c>
    </row>
    <row r="63" customFormat="false" ht="30" hidden="false" customHeight="false" outlineLevel="0" collapsed="false">
      <c r="A63" s="68"/>
      <c r="B63" s="72" t="n">
        <f aca="false">B62+1</f>
        <v>47</v>
      </c>
      <c r="C63" s="73" t="s">
        <v>87</v>
      </c>
      <c r="D63" s="72" t="n">
        <v>5</v>
      </c>
      <c r="E63" s="74" t="n">
        <v>30</v>
      </c>
      <c r="F63" s="75" t="n">
        <f aca="false">IF(E63=30,5,0)</f>
        <v>5</v>
      </c>
    </row>
    <row r="64" customFormat="false" ht="30.75" hidden="false" customHeight="false" outlineLevel="0" collapsed="false">
      <c r="A64" s="68"/>
      <c r="B64" s="76" t="n">
        <f aca="false">B63+1</f>
        <v>48</v>
      </c>
      <c r="C64" s="77" t="s">
        <v>88</v>
      </c>
      <c r="D64" s="76" t="n">
        <v>10</v>
      </c>
      <c r="E64" s="78" t="s">
        <v>89</v>
      </c>
      <c r="F64" s="79" t="n">
        <f aca="false">IF(E64="z",5,0)</f>
        <v>5</v>
      </c>
    </row>
    <row r="65" customFormat="false" ht="12.75" hidden="false" customHeight="false" outlineLevel="0" collapsed="false">
      <c r="C65" s="26"/>
      <c r="E65" s="26"/>
    </row>
    <row r="66" customFormat="false" ht="13.5" hidden="false" customHeight="false" outlineLevel="0" collapsed="false">
      <c r="C66" s="26"/>
      <c r="E66" s="26"/>
    </row>
    <row r="67" customFormat="false" ht="15" hidden="false" customHeight="true" outlineLevel="0" collapsed="false">
      <c r="A67" s="80" t="s">
        <v>90</v>
      </c>
      <c r="B67" s="81"/>
      <c r="C67" s="82"/>
      <c r="D67" s="83"/>
      <c r="E67" s="84"/>
      <c r="F67" s="85"/>
    </row>
    <row r="68" customFormat="false" ht="15" hidden="false" customHeight="false" outlineLevel="0" collapsed="false">
      <c r="A68" s="80"/>
      <c r="B68" s="86"/>
      <c r="C68" s="87"/>
      <c r="D68" s="88"/>
      <c r="E68" s="89"/>
      <c r="F68" s="90"/>
    </row>
    <row r="69" customFormat="false" ht="30" hidden="false" customHeight="false" outlineLevel="0" collapsed="false">
      <c r="A69" s="80"/>
      <c r="B69" s="91" t="n">
        <f aca="false">B64+1</f>
        <v>49</v>
      </c>
      <c r="C69" s="92" t="s">
        <v>91</v>
      </c>
      <c r="D69" s="91" t="n">
        <v>10</v>
      </c>
      <c r="E69" s="19" t="s">
        <v>92</v>
      </c>
      <c r="F69" s="93" t="n">
        <f aca="false">IF(OR(E69="induction",E69="Induction"),10,0)</f>
        <v>10</v>
      </c>
    </row>
    <row r="70" customFormat="false" ht="30" hidden="false" customHeight="false" outlineLevel="0" collapsed="false">
      <c r="A70" s="80"/>
      <c r="B70" s="91" t="n">
        <f aca="false">B69+1</f>
        <v>50</v>
      </c>
      <c r="C70" s="92" t="s">
        <v>93</v>
      </c>
      <c r="D70" s="91" t="n">
        <v>15</v>
      </c>
      <c r="E70" s="19" t="n">
        <v>18</v>
      </c>
      <c r="F70" s="93" t="n">
        <f aca="false">IF(E70=18,15,0)</f>
        <v>15</v>
      </c>
    </row>
    <row r="71" customFormat="false" ht="15" hidden="false" customHeight="false" outlineLevel="0" collapsed="false">
      <c r="A71" s="80"/>
      <c r="B71" s="91" t="n">
        <f aca="false">B70+1</f>
        <v>51</v>
      </c>
      <c r="C71" s="92" t="s">
        <v>94</v>
      </c>
      <c r="D71" s="91" t="n">
        <v>10</v>
      </c>
      <c r="E71" s="19" t="s">
        <v>95</v>
      </c>
      <c r="F71" s="93" t="n">
        <f aca="false">IF(E71="192.168.0.50",10,0)</f>
        <v>10</v>
      </c>
    </row>
    <row r="72" customFormat="false" ht="15" hidden="false" customHeight="false" outlineLevel="0" collapsed="false">
      <c r="A72" s="80"/>
      <c r="B72" s="91" t="n">
        <f aca="false">B71+1</f>
        <v>52</v>
      </c>
      <c r="C72" s="92" t="s">
        <v>96</v>
      </c>
      <c r="D72" s="91" t="n">
        <v>10</v>
      </c>
      <c r="E72" s="19" t="s">
        <v>97</v>
      </c>
      <c r="F72" s="93" t="n">
        <f aca="false">IF(E72="66.230.200.100",10,0)</f>
        <v>10</v>
      </c>
    </row>
    <row r="73" customFormat="false" ht="15" hidden="false" customHeight="false" outlineLevel="0" collapsed="false">
      <c r="A73" s="80"/>
      <c r="B73" s="91" t="n">
        <f aca="false">B72+1</f>
        <v>53</v>
      </c>
      <c r="C73" s="92" t="s">
        <v>98</v>
      </c>
      <c r="D73" s="91" t="n">
        <v>10</v>
      </c>
      <c r="E73" s="19" t="s">
        <v>99</v>
      </c>
      <c r="F73" s="93" t="n">
        <f aca="false">IF(E73="coherer",10,0)</f>
        <v>10</v>
      </c>
    </row>
    <row r="74" customFormat="false" ht="15" hidden="false" customHeight="false" outlineLevel="0" collapsed="false">
      <c r="A74" s="80"/>
      <c r="B74" s="91" t="n">
        <f aca="false">B73+1</f>
        <v>54</v>
      </c>
      <c r="C74" s="92" t="s">
        <v>100</v>
      </c>
      <c r="D74" s="91" t="n">
        <v>15</v>
      </c>
      <c r="E74" s="19" t="n">
        <v>811</v>
      </c>
      <c r="F74" s="93" t="n">
        <f aca="false">IF(E74=811,15,0)</f>
        <v>15</v>
      </c>
    </row>
    <row r="75" customFormat="false" ht="30" hidden="false" customHeight="false" outlineLevel="0" collapsed="false">
      <c r="A75" s="80"/>
      <c r="B75" s="91" t="n">
        <f aca="false">B74+1</f>
        <v>55</v>
      </c>
      <c r="C75" s="92" t="s">
        <v>101</v>
      </c>
      <c r="D75" s="91" t="n">
        <v>10</v>
      </c>
      <c r="E75" s="19" t="n">
        <v>0</v>
      </c>
      <c r="F75" s="93" t="n">
        <f aca="false">IF(E75=0,10,0)</f>
        <v>10</v>
      </c>
    </row>
    <row r="76" customFormat="false" ht="30.75" hidden="false" customHeight="false" outlineLevel="0" collapsed="false">
      <c r="A76" s="80"/>
      <c r="B76" s="94" t="n">
        <f aca="false">B75+1</f>
        <v>56</v>
      </c>
      <c r="C76" s="95" t="s">
        <v>102</v>
      </c>
      <c r="D76" s="94" t="n">
        <v>15</v>
      </c>
      <c r="E76" s="44" t="s">
        <v>103</v>
      </c>
      <c r="F76" s="96" t="n">
        <f aca="false">IF(E76="snl",15,0)</f>
        <v>15</v>
      </c>
    </row>
    <row r="77" customFormat="false" ht="12.75" hidden="false" customHeight="false" outlineLevel="0" collapsed="false">
      <c r="C77" s="26"/>
      <c r="E77" s="26"/>
    </row>
    <row r="78" customFormat="false" ht="13.5" hidden="false" customHeight="false" outlineLevel="0" collapsed="false">
      <c r="C78" s="26"/>
      <c r="E78" s="26"/>
    </row>
    <row r="79" customFormat="false" ht="15" hidden="false" customHeight="true" outlineLevel="0" collapsed="false">
      <c r="A79" s="97" t="s">
        <v>104</v>
      </c>
      <c r="B79" s="98" t="s">
        <v>20</v>
      </c>
      <c r="C79" s="99"/>
      <c r="D79" s="98"/>
      <c r="E79" s="100"/>
      <c r="F79" s="101"/>
    </row>
    <row r="80" customFormat="false" ht="15.75" hidden="false" customHeight="false" outlineLevel="0" collapsed="false">
      <c r="A80" s="97"/>
      <c r="B80" s="102"/>
      <c r="C80" s="103"/>
      <c r="D80" s="102"/>
      <c r="E80" s="104"/>
      <c r="F80" s="105"/>
    </row>
    <row r="81" customFormat="false" ht="15" hidden="false" customHeight="false" outlineLevel="0" collapsed="false">
      <c r="A81" s="97"/>
      <c r="B81" s="106" t="n">
        <v>57</v>
      </c>
      <c r="C81" s="107" t="s">
        <v>105</v>
      </c>
      <c r="D81" s="106" t="n">
        <v>5</v>
      </c>
      <c r="E81" s="19" t="s">
        <v>106</v>
      </c>
      <c r="F81" s="108" t="n">
        <f aca="false">IF(E81="arp",5,0)</f>
        <v>5</v>
      </c>
    </row>
    <row r="82" customFormat="false" ht="15" hidden="false" customHeight="false" outlineLevel="0" collapsed="false">
      <c r="A82" s="97"/>
      <c r="B82" s="106" t="n">
        <v>58</v>
      </c>
      <c r="C82" s="107" t="s">
        <v>107</v>
      </c>
      <c r="D82" s="106" t="n">
        <v>5</v>
      </c>
      <c r="E82" s="19" t="s">
        <v>108</v>
      </c>
      <c r="F82" s="108" t="n">
        <f aca="false">IF(E82="00:22:90:35:64:8a",5,0)</f>
        <v>5</v>
      </c>
    </row>
    <row r="83" customFormat="false" ht="15" hidden="false" customHeight="false" outlineLevel="0" collapsed="false">
      <c r="A83" s="97"/>
      <c r="B83" s="106" t="n">
        <v>59</v>
      </c>
      <c r="C83" s="107" t="s">
        <v>109</v>
      </c>
      <c r="D83" s="106" t="n">
        <v>5</v>
      </c>
      <c r="E83" s="19" t="s">
        <v>110</v>
      </c>
      <c r="F83" s="108" t="n">
        <f aca="false">IF(E83="00:50:56:8e:ee:89",5,0)</f>
        <v>5</v>
      </c>
    </row>
    <row r="84" customFormat="false" ht="15.75" hidden="false" customHeight="false" outlineLevel="0" collapsed="false">
      <c r="A84" s="97"/>
      <c r="B84" s="109" t="n">
        <v>60</v>
      </c>
      <c r="C84" s="110" t="s">
        <v>111</v>
      </c>
      <c r="D84" s="109" t="n">
        <v>10</v>
      </c>
      <c r="E84" s="44" t="n">
        <v>2015</v>
      </c>
      <c r="F84" s="111" t="n">
        <f aca="false">IF(E84=2015,10,0)</f>
        <v>10</v>
      </c>
    </row>
    <row r="85" customFormat="false" ht="12.75" hidden="false" customHeight="false" outlineLevel="0" collapsed="false">
      <c r="C85" s="26"/>
      <c r="E85" s="26"/>
    </row>
    <row r="86" customFormat="false" ht="13.5" hidden="false" customHeight="false" outlineLevel="0" collapsed="false">
      <c r="C86" s="26"/>
      <c r="E86" s="26"/>
    </row>
    <row r="87" customFormat="false" ht="12.75" hidden="false" customHeight="true" outlineLevel="0" collapsed="false">
      <c r="A87" s="112" t="s">
        <v>112</v>
      </c>
      <c r="B87" s="113"/>
      <c r="C87" s="114" t="s">
        <v>113</v>
      </c>
      <c r="D87" s="113"/>
      <c r="E87" s="115"/>
      <c r="F87" s="116"/>
    </row>
    <row r="88" customFormat="false" ht="12.75" hidden="false" customHeight="false" outlineLevel="0" collapsed="false">
      <c r="A88" s="112"/>
      <c r="B88" s="117"/>
      <c r="C88" s="114"/>
      <c r="D88" s="117"/>
      <c r="E88" s="118"/>
      <c r="F88" s="119"/>
    </row>
    <row r="89" customFormat="false" ht="30" hidden="false" customHeight="false" outlineLevel="0" collapsed="false">
      <c r="A89" s="112"/>
      <c r="B89" s="120" t="n">
        <v>61</v>
      </c>
      <c r="C89" s="121" t="s">
        <v>114</v>
      </c>
      <c r="D89" s="120" t="n">
        <v>20</v>
      </c>
      <c r="E89" s="122" t="n">
        <v>61776</v>
      </c>
      <c r="F89" s="123" t="n">
        <f aca="false">IF(E89=61776,20,0)</f>
        <v>20</v>
      </c>
    </row>
    <row r="90" customFormat="false" ht="15" hidden="false" customHeight="false" outlineLevel="0" collapsed="false">
      <c r="A90" s="112"/>
      <c r="B90" s="120" t="n">
        <v>62</v>
      </c>
      <c r="C90" s="121" t="s">
        <v>115</v>
      </c>
      <c r="D90" s="120" t="n">
        <v>20</v>
      </c>
      <c r="E90" s="124" t="n">
        <v>8190</v>
      </c>
      <c r="F90" s="123" t="n">
        <f aca="false">IF(E90=8190,20,0)</f>
        <v>20</v>
      </c>
    </row>
    <row r="91" customFormat="false" ht="30.75" hidden="false" customHeight="false" outlineLevel="0" collapsed="false">
      <c r="A91" s="112"/>
      <c r="B91" s="120" t="n">
        <v>63</v>
      </c>
      <c r="C91" s="121" t="s">
        <v>116</v>
      </c>
      <c r="D91" s="120" t="n">
        <v>20</v>
      </c>
      <c r="E91" s="125" t="s">
        <v>117</v>
      </c>
      <c r="F91" s="123" t="n">
        <f aca="false">IF(E91="194.54.56.66",20,0)</f>
        <v>20</v>
      </c>
    </row>
    <row r="92" customFormat="false" ht="30.75" hidden="false" customHeight="false" outlineLevel="0" collapsed="false">
      <c r="A92" s="112"/>
      <c r="B92" s="126" t="n">
        <v>64</v>
      </c>
      <c r="C92" s="127" t="s">
        <v>118</v>
      </c>
      <c r="D92" s="126" t="n">
        <v>45</v>
      </c>
      <c r="E92" s="128" t="n">
        <v>2097152</v>
      </c>
      <c r="F92" s="129" t="n">
        <f aca="false">IF(E92=2097152,45,0)</f>
        <v>45</v>
      </c>
    </row>
  </sheetData>
  <sheetProtection algorithmName="SHA-512" hashValue="1y9RRtfYGAdxGoTTG0mVGyX1leVp3T4x+Bh0Q9BoZQeZ3vK9FfeTeAVvEXJOC1pO9nD4wzmiw12cuwzBM1aA+g==" saltValue="ymJqZj5xR0ELJ6opSL1Wgg==" spinCount="100000" sheet="true" objects="true" scenarios="true" formatCells="false" selectLockedCells="true"/>
  <mergeCells count="9">
    <mergeCell ref="A6:A16"/>
    <mergeCell ref="A18:A32"/>
    <mergeCell ref="A35:A45"/>
    <mergeCell ref="A47:A55"/>
    <mergeCell ref="A58:A64"/>
    <mergeCell ref="A67:A76"/>
    <mergeCell ref="A79:A84"/>
    <mergeCell ref="A87:A92"/>
    <mergeCell ref="C87:C88"/>
  </mergeCells>
  <conditionalFormatting sqref="F6:F113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2019-09-17T15:21:43Z</dcterms:created>
  <dc:creator/>
  <dc:description/>
  <dc:language>en-US</dc:language>
  <cp:lastModifiedBy/>
  <dcterms:modified xsi:type="dcterms:W3CDTF">2022-07-25T10:30:17Z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