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olivarez/Desktop/Data Analytics Bootcamp/HW/Hw #1/Starter_Code/"/>
    </mc:Choice>
  </mc:AlternateContent>
  <xr:revisionPtr revIDLastSave="0" documentId="13_ncr:1_{A0A81154-3532-9D4F-84B7-576C7EB38BB7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Category" sheetId="2" r:id="rId1"/>
    <sheet name="Sub Category" sheetId="3" r:id="rId2"/>
    <sheet name="Parent Category" sheetId="5" r:id="rId3"/>
    <sheet name="Crowdfunding" sheetId="1" r:id="rId4"/>
    <sheet name="Outcome Based on Goal" sheetId="6" r:id="rId5"/>
    <sheet name="Statistical Analysis" sheetId="7" r:id="rId6"/>
  </sheets>
  <calcPr calcId="191029"/>
  <pivotCaches>
    <pivotCache cacheId="30" r:id="rId7"/>
    <pivotCache cacheId="3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2" i="6"/>
  <c r="G3" i="6"/>
  <c r="G4" i="6"/>
  <c r="G5" i="6"/>
  <c r="G6" i="6"/>
  <c r="G7" i="6"/>
  <c r="G8" i="6"/>
  <c r="G9" i="6"/>
  <c r="G10" i="6"/>
  <c r="G11" i="6"/>
  <c r="G12" i="6"/>
  <c r="G13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13" i="6"/>
  <c r="E2" i="6"/>
  <c r="E12" i="6"/>
  <c r="E10" i="6"/>
  <c r="E11" i="6"/>
  <c r="E3" i="6"/>
  <c r="E9" i="6"/>
  <c r="E8" i="6"/>
  <c r="E7" i="6"/>
  <c r="E6" i="6"/>
  <c r="E5" i="6"/>
  <c r="E4" i="6"/>
  <c r="D2" i="6"/>
  <c r="D3" i="6"/>
  <c r="B3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3" i="6"/>
  <c r="C2" i="6"/>
  <c r="B5" i="6"/>
  <c r="C4" i="6"/>
  <c r="B4" i="6"/>
  <c r="B2" i="6"/>
  <c r="B13" i="6"/>
  <c r="B12" i="6"/>
  <c r="B11" i="6"/>
  <c r="B10" i="6"/>
  <c r="B9" i="6"/>
  <c r="B8" i="6"/>
  <c r="B7" i="6"/>
  <c r="B6" i="6"/>
  <c r="F3" i="1"/>
  <c r="F13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2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<sst xmlns="http://schemas.openxmlformats.org/spreadsheetml/2006/main" count="6125" uniqueCount="2106">
  <si>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</si>
  <si>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</si>
  <si>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</si>
  <si>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</si>
  <si>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</si>
  <si>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</si>
  <si>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</si>
  <si>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</si>
  <si>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</si>
  <si>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</si>
  <si>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</si>
  <si>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</si>
  <si>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</si>
  <si>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</si>
  <si>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</si>
  <si>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</si>
  <si>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</si>
  <si>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</si>
  <si>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</si>
  <si>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</si>
  <si>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</si>
  <si>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</si>
  <si>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</si>
  <si>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</si>
  <si>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</si>
  <si>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</si>
  <si>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</si>
  <si>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</si>
  <si>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</si>
  <si>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</si>
  <si>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</si>
  <si>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</si>
  <si>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</si>
  <si>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</si>
  <si>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</si>
  <si>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</si>
  <si>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</si>
  <si>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</si>
  <si>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</si>
  <si>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</si>
  <si>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</si>
  <si>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</si>
  <si>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</si>
  <si>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</si>
  <si>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</si>
  <si>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</si>
  <si>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</si>
  <si>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</si>
  <si>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</si>
  <si>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</si>
  <si>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</si>
  <si>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</si>
  <si>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</si>
  <si>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</si>
  <si>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</si>
  <si>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</si>
  <si>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</si>
  <si>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</si>
  <si>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</si>
  <si>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</si>
  <si>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</si>
  <si>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</si>
  <si>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</si>
  <si>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</si>
  <si>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</si>
  <si>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</si>
  <si>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</si>
  <si>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</si>
  <si>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</si>
  <si>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</si>
  <si>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</si>
  <si>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</si>
  <si>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</si>
  <si>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</si>
  <si>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</si>
  <si>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</si>
  <si>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</si>
  <si>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</si>
  <si>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</si>
  <si>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</si>
  <si>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</si>
  <si>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</si>
  <si>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</si>
  <si>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</si>
  <si>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</si>
  <si>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</si>
  <si>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</si>
  <si>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</si>
  <si>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</si>
  <si>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</si>
  <si>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</si>
  <si>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</si>
  <si>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</si>
  <si>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</si>
  <si>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</si>
  <si>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</si>
  <si>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</si>
  <si>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</si>
  <si>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</si>
  <si>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</si>
  <si>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</si>
  <si>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</si>
  <si>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</si>
  <si>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</si>
  <si>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</si>
  <si>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</si>
  <si>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</si>
  <si>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</si>
  <si>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</si>
  <si>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</si>
  <si>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</si>
  <si>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</si>
  <si>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</si>
  <si>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</si>
  <si>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</si>
  <si>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</si>
  <si>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</si>
  <si>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</si>
  <si>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</si>
  <si>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</si>
  <si>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</si>
  <si>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</si>
  <si>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</si>
  <si>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</si>
  <si>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</si>
  <si>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</si>
  <si>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</si>
  <si>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</si>
  <si>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</si>
  <si>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</si>
  <si>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</si>
  <si>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</si>
  <si>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</si>
  <si>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</si>
  <si>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</si>
  <si>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</si>
  <si>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</si>
  <si>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</si>
  <si>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</si>
  <si>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</si>
  <si>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</si>
  <si>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</si>
  <si>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</si>
  <si>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</si>
  <si>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</si>
  <si>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</si>
  <si>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</si>
  <si>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</si>
  <si>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</si>
  <si>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</si>
  <si>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</si>
  <si>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</si>
  <si>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</si>
  <si>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</si>
  <si>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</si>
  <si>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</si>
  <si>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</si>
  <si>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</si>
  <si>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</si>
  <si>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</si>
  <si>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</si>
  <si>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</si>
  <si>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</si>
  <si>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</si>
  <si>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</si>
  <si>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</si>
  <si>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</si>
  <si>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</si>
  <si>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</si>
  <si>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</si>
  <si>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</si>
  <si>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</si>
  <si>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</si>
  <si>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</si>
  <si>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</si>
  <si>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</si>
  <si>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</si>
  <si>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</si>
  <si>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</si>
  <si>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</si>
  <si>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</si>
  <si>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</si>
  <si>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</si>
  <si>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</si>
  <si>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</si>
  <si>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</si>
  <si>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</si>
  <si>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</si>
  <si>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</si>
  <si>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</si>
  <si>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</si>
  <si>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</si>
  <si>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</si>
  <si>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</si>
  <si>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</si>
  <si>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</si>
  <si>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</si>
  <si>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</si>
  <si>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</si>
  <si>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</si>
  <si>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</si>
  <si>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</si>
  <si>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</si>
  <si>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</si>
  <si>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</si>
  <si>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</si>
  <si>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</si>
  <si>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</si>
  <si>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</si>
  <si>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</si>
  <si>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</si>
  <si>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</si>
  <si>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</si>
  <si>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</si>
  <si>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</si>
  <si>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</si>
  <si>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</si>
  <si>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</si>
  <si>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</si>
  <si>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</si>
  <si>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</si>
  <si>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</si>
  <si>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</si>
  <si>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</si>
  <si>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</si>
  <si>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</si>
  <si>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</si>
  <si>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</si>
  <si>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</si>
  <si>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</si>
  <si>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</si>
  <si>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</si>
  <si>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</si>
  <si>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</si>
  <si>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</si>
  <si>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</si>
  <si>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</si>
  <si>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</si>
  <si>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</si>
  <si>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</si>
  <si>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</si>
  <si>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</si>
  <si>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</si>
  <si>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</si>
  <si>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</si>
  <si>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</si>
  <si>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</si>
  <si>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</si>
  <si>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</si>
  <si>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</si>
  <si>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</si>
  <si>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</si>
  <si>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</si>
  <si>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</si>
  <si>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</si>
  <si>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</si>
  <si>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</si>
  <si>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</si>
  <si>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</si>
  <si>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</si>
  <si>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</si>
  <si>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</si>
  <si>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</si>
  <si>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</si>
  <si>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</si>
  <si>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</si>
  <si>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</si>
  <si>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</si>
  <si>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</si>
  <si>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</si>
  <si>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</si>
  <si>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</si>
  <si>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</si>
  <si>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</si>
  <si>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</si>
  <si>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</si>
  <si>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</si>
  <si>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</si>
  <si>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</si>
  <si>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</si>
  <si>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</si>
  <si>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</si>
  <si>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</si>
  <si>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</si>
  <si>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</si>
  <si>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</si>
  <si>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</si>
  <si>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</si>
  <si>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</si>
  <si>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</si>
  <si>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</si>
  <si>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</si>
  <si>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</si>
  <si>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</si>
  <si>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</si>
  <si>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</si>
  <si>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</si>
  <si>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</si>
  <si>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</si>
  <si>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</si>
  <si>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</si>
  <si>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</si>
  <si>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</si>
  <si>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</si>
  <si>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</si>
  <si>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</si>
  <si>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</si>
  <si>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</si>
  <si>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</si>
  <si>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</si>
  <si>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</si>
  <si>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</si>
  <si>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</si>
  <si>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</si>
  <si>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</si>
  <si>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</si>
  <si>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</si>
  <si>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</si>
  <si>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</si>
  <si>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</si>
  <si>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</si>
  <si>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</si>
  <si>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</si>
  <si>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</si>
  <si>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</si>
  <si>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</si>
  <si>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</si>
  <si>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</si>
  <si>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</si>
  <si>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</si>
  <si>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</si>
  <si>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</si>
  <si>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</si>
  <si>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</si>
  <si>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</si>
  <si>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</si>
  <si>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</si>
  <si>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</si>
  <si>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</si>
  <si>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</si>
  <si>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</si>
  <si>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</si>
  <si>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</si>
  <si>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</si>
  <si>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</si>
  <si>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</si>
  <si>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</si>
  <si>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</si>
  <si>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</si>
  <si>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</si>
  <si>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</si>
  <si>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</si>
  <si>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</si>
  <si>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</si>
  <si>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</si>
  <si>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</si>
  <si>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</si>
  <si>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</si>
  <si>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</si>
  <si>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</si>
  <si>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</si>
  <si>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</si>
  <si>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</si>
  <si>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</si>
  <si>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</si>
  <si>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</si>
  <si>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</si>
  <si>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</si>
  <si>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</si>
  <si>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</si>
  <si>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</si>
  <si>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</si>
  <si>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</si>
  <si>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</si>
  <si>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</si>
  <si>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</si>
  <si>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</si>
  <si>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</si>
  <si>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</si>
  <si>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</si>
  <si>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</si>
  <si>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</si>
  <si>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</si>
  <si>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</si>
  <si>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</si>
  <si>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</si>
  <si>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</si>
  <si>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</si>
  <si>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</si>
  <si>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</si>
  <si>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</si>
  <si>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</si>
  <si>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</si>
  <si>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</si>
  <si>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</si>
  <si>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</si>
  <si>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</si>
  <si>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</si>
  <si>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</si>
  <si>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</si>
  <si>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</si>
  <si>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</si>
  <si>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</si>
  <si>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</si>
  <si>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</si>
  <si>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</si>
  <si>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</si>
  <si>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</si>
  <si>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</si>
  <si>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</si>
  <si>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</si>
  <si>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</si>
  <si>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</si>
  <si>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</si>
  <si>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</si>
  <si>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</si>
  <si>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</si>
  <si>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</si>
  <si>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</si>
  <si>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</si>
  <si>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</si>
  <si>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</si>
  <si>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</si>
  <si>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</si>
  <si>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</si>
  <si>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</si>
  <si>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</si>
  <si>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</si>
  <si>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</si>
  <si>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</si>
  <si>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</si>
  <si>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</si>
  <si>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</si>
  <si>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</si>
  <si>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</si>
  <si>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</si>
  <si>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</si>
  <si>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</si>
  <si>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</si>
  <si>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</si>
  <si>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</si>
  <si>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</si>
  <si>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</si>
  <si>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</si>
  <si>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</si>
  <si>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</si>
  <si>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</si>
  <si>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</si>
  <si>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</si>
  <si>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</si>
  <si>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</si>
  <si>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</si>
  <si>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</si>
  <si>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</si>
  <si>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</si>
  <si>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</si>
  <si>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</si>
  <si>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</si>
  <si>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</si>
  <si>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</si>
  <si>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</si>
  <si>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</si>
  <si>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</si>
  <si>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</si>
  <si>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</si>
  <si>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</si>
  <si>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</si>
  <si>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</si>
  <si>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</si>
  <si>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</si>
  <si>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</si>
  <si>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</si>
  <si>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</si>
  <si>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</si>
  <si>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</si>
  <si>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</si>
  <si>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</si>
  <si>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</si>
  <si>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</si>
  <si>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</si>
  <si>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</si>
  <si>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</si>
  <si>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</si>
  <si>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</si>
  <si>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</si>
  <si>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</si>
  <si>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</si>
  <si>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</si>
  <si>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</si>
  <si>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</si>
  <si>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</si>
  <si>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</si>
  <si>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</si>
  <si>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</si>
  <si>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</si>
  <si>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</si>
  <si>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</si>
  <si>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</si>
  <si>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</si>
  <si>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</si>
  <si>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</si>
  <si>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</si>
  <si>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</si>
  <si>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</si>
  <si>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</si>
  <si>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</si>
  <si>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</si>
  <si>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</si>
  <si>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</si>
  <si>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</si>
  <si>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</si>
  <si>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</si>
  <si>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</si>
  <si>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</si>
  <si>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</si>
  <si>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</si>
  <si>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</si>
  <si>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</si>
  <si>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</si>
  <si>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</si>
  <si>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</si>
  <si>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</si>
  <si>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</si>
  <si>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</si>
  <si>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</si>
  <si>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</si>
  <si>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</si>
  <si>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</si>
  <si>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</si>
  <si>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</si>
  <si>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</si>
  <si>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</si>
  <si>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</si>
  <si>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</si>
  <si>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</si>
  <si>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</si>
  <si>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</si>
  <si>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</si>
  <si>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</si>
  <si>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</si>
  <si>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</si>
  <si>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</si>
  <si>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</si>
  <si>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</si>
  <si>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</si>
  <si>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</si>
  <si>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</si>
  <si>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</si>
  <si>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</si>
  <si>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</si>
  <si>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</si>
  <si>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</si>
  <si>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</si>
  <si>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</si>
  <si>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</si>
  <si>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</si>
  <si>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</si>
  <si>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</si>
  <si>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</si>
  <si>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</si>
  <si>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</si>
  <si>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</si>
  <si>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</si>
  <si>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</si>
  <si>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</si>
  <si>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</si>
  <si>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</si>
  <si>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</si>
  <si>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</si>
  <si>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</si>
  <si>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</si>
  <si>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</si>
  <si>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</si>
  <si>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</si>
  <si>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</si>
  <si>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</si>
  <si>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</si>
  <si>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</si>
  <si>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</si>
  <si>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</si>
  <si>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</si>
  <si>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</si>
  <si>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</si>
  <si>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</si>
  <si>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</si>
  <si>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</si>
  <si>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</si>
  <si>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</si>
  <si>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</si>
  <si>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</si>
  <si>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</si>
  <si>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</si>
  <si>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</si>
  <si>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</si>
  <si>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</si>
  <si>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</si>
  <si>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</si>
  <si>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</si>
  <si>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</si>
  <si>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</si>
  <si>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</si>
  <si>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</si>
  <si>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</si>
  <si>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</si>
  <si>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</si>
  <si>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</si>
  <si>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</si>
  <si>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</si>
  <si>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</si>
  <si>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</si>
  <si>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</si>
  <si>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</si>
  <si>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</si>
  <si>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</si>
  <si>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</si>
  <si>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</si>
  <si>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</si>
  <si>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</si>
  <si>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</si>
  <si>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</si>
  <si>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</si>
  <si>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</si>
  <si>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</si>
  <si>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</si>
  <si>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</si>
  <si>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</si>
  <si>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</si>
  <si>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</si>
  <si>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</si>
  <si>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</si>
  <si>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</si>
  <si>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</si>
  <si>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</si>
  <si>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</si>
  <si>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</si>
  <si>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</si>
  <si>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</si>
  <si>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</si>
  <si>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</si>
  <si>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</si>
  <si>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</si>
  <si>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</si>
  <si>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</si>
  <si>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</si>
  <si>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</si>
  <si>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</si>
  <si>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</si>
  <si>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</si>
  <si>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</si>
  <si>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</si>
  <si>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</si>
  <si>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</si>
  <si>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</si>
  <si>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</si>
  <si>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</si>
  <si>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</si>
  <si>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</si>
  <si>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</si>
  <si>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</si>
  <si>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</si>
  <si>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</si>
  <si>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</si>
  <si>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</si>
  <si>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</si>
  <si>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</si>
  <si>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</si>
  <si>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</si>
  <si>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</si>
  <si>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</si>
  <si>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</si>
  <si>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</si>
  <si>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</si>
  <si>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</si>
  <si>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</si>
  <si>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</si>
  <si>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</si>
  <si>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</si>
  <si>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</si>
  <si>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</si>
  <si>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</si>
  <si>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</si>
  <si>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</si>
  <si>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</si>
  <si>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</si>
  <si>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</si>
  <si>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</si>
  <si>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</si>
  <si>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</si>
  <si>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</si>
  <si>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</si>
  <si>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</si>
  <si>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</si>
  <si>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</si>
  <si>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</si>
  <si>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</si>
  <si>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</si>
  <si>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</si>
  <si>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</si>
  <si>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</si>
  <si>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</si>
  <si>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</si>
  <si>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</si>
  <si>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</si>
  <si>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</si>
  <si>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</si>
  <si>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</si>
  <si>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</si>
  <si>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</si>
  <si>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</si>
  <si>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</si>
  <si>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</si>
  <si>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</si>
  <si>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</si>
  <si>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</si>
  <si>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</si>
  <si>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</si>
  <si>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</si>
  <si>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</si>
  <si>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</si>
  <si>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</si>
  <si>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</si>
  <si>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</si>
  <si>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</si>
  <si>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</si>
  <si>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</si>
  <si>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</si>
  <si>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</si>
  <si>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</si>
  <si>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</si>
  <si>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</si>
  <si>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</si>
  <si>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</si>
  <si>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</si>
  <si>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</si>
  <si>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</si>
  <si>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</si>
  <si>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</si>
  <si>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</si>
  <si>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</si>
  <si>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</si>
  <si>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</si>
  <si>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</si>
  <si>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</si>
  <si>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</si>
  <si>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</si>
  <si>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</si>
  <si>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</si>
  <si>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</si>
  <si>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</si>
  <si>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</si>
  <si>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</si>
  <si>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</si>
  <si>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</si>
  <si>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</si>
  <si>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</si>
  <si>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</si>
  <si>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</si>
  <si>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</si>
  <si>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</si>
  <si>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</si>
  <si>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</si>
  <si>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</si>
  <si>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</si>
  <si>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</si>
  <si>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</si>
  <si>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</si>
  <si>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</si>
  <si>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</si>
  <si>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</si>
  <si>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</si>
  <si>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</si>
  <si>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</si>
  <si>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</si>
  <si>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</si>
  <si>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</si>
  <si>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</si>
  <si>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</si>
  <si>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</si>
  <si>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</si>
  <si>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</si>
  <si>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</si>
  <si>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</si>
  <si>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</si>
  <si>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</si>
  <si>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</si>
  <si>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</si>
  <si>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</si>
  <si>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</si>
  <si>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</si>
  <si>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</si>
  <si>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</si>
  <si>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</si>
  <si>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</si>
  <si>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</si>
  <si>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</si>
  <si>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</si>
  <si>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</si>
  <si>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</si>
  <si>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</si>
  <si>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</si>
  <si>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</si>
  <si>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</si>
  <si>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</si>
  <si>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</si>
  <si>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</si>
  <si>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</si>
  <si>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</si>
  <si>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</si>
  <si>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</si>
  <si>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</si>
  <si>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</si>
  <si>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</si>
  <si>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</si>
  <si>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</si>
  <si>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</si>
  <si>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</si>
  <si>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</si>
  <si>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</si>
  <si>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</si>
  <si>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</si>
  <si>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</si>
  <si>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</si>
  <si>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</si>
  <si>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</si>
  <si>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</si>
  <si>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</si>
  <si>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</si>
  <si>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</si>
  <si>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</si>
  <si>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</si>
  <si>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</si>
  <si>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</si>
  <si>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</si>
  <si>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</si>
  <si>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</si>
  <si>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</si>
  <si>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</si>
  <si>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</si>
  <si>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</si>
  <si>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</si>
  <si>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</si>
  <si>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</si>
  <si>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</si>
  <si>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</si>
  <si>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</si>
  <si>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</si>
  <si>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</si>
  <si>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</si>
  <si>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</si>
  <si>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</si>
  <si>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</si>
  <si>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</si>
  <si>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</si>
  <si>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</si>
  <si>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</si>
  <si>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</si>
  <si>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</si>
  <si>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</si>
  <si>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</si>
  <si>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</si>
  <si>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</si>
  <si>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</si>
  <si>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</si>
  <si>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</si>
  <si>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</si>
  <si>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</si>
  <si>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</si>
  <si>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</si>
  <si>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</si>
  <si>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</si>
  <si>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</si>
  <si>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</si>
  <si>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</si>
  <si>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</si>
  <si>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</si>
  <si>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</si>
  <si>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</si>
  <si>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</si>
  <si>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</si>
  <si>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</si>
  <si>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</si>
  <si>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</si>
  <si>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</si>
  <si>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</si>
  <si>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</si>
  <si>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</si>
  <si>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</si>
  <si>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</si>
  <si>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</si>
  <si>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</si>
  <si>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</si>
  <si>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</si>
  <si>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</si>
  <si>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</si>
  <si>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</si>
  <si>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</si>
  <si>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</si>
  <si>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</si>
  <si>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</si>
  <si>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</si>
  <si>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</si>
  <si>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</si>
  <si>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</si>
  <si>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</si>
  <si>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</si>
  <si>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</si>
  <si>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</si>
  <si>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</si>
  <si>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</si>
  <si>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</si>
  <si>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</si>
  <si>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</si>
  <si>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</si>
  <si>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</si>
  <si>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</si>
  <si>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</si>
  <si>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</si>
  <si>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</si>
  <si>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</si>
  <si>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</si>
  <si>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</si>
  <si>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</si>
  <si>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</si>
  <si>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</si>
  <si>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</si>
  <si>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</si>
  <si>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</si>
  <si>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</si>
  <si>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</si>
  <si>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</si>
  <si>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</si>
  <si>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</si>
  <si>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</si>
  <si>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</si>
  <si>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</si>
  <si>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</si>
  <si>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</si>
  <si>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</si>
  <si>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</si>
  <si>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</si>
  <si>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</si>
  <si>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</si>
  <si>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</si>
  <si>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</si>
  <si>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</si>
  <si>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</si>
  <si>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</si>
  <si>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</si>
  <si>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</si>
  <si>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</si>
  <si>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</si>
  <si>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</si>
  <si>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</si>
  <si>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</si>
  <si>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</si>
  <si>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</si>
  <si>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</si>
  <si>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</si>
  <si>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</si>
  <si>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</si>
  <si>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</si>
  <si>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</si>
  <si>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</si>
  <si>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</si>
  <si>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</si>
  <si>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</si>
  <si>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</si>
  <si>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</si>
  <si>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</si>
  <si>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</si>
  <si>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</si>
  <si>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</si>
  <si>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</si>
  <si>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</si>
  <si>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</si>
  <si>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</si>
  <si>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</si>
  <si>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</si>
  <si>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</si>
  <si>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</si>
  <si>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</si>
  <si>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</si>
  <si>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</si>
  <si>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</si>
  <si>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</si>
  <si>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</si>
  <si>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</si>
  <si>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</si>
  <si>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</si>
  <si>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</si>
  <si>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</si>
  <si>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</si>
  <si>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</si>
  <si>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</si>
  <si>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</si>
  <si>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</si>
  <si>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</si>
  <si>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</si>
  <si>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</si>
  <si>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</si>
  <si>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</si>
  <si>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</si>
  <si>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</si>
  <si>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</si>
  <si>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</si>
  <si>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</si>
  <si>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</si>
  <si>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</si>
  <si>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</si>
  <si>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</si>
  <si>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</si>
  <si>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</si>
  <si>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</si>
  <si>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</si>
  <si>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</si>
  <si>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</si>
  <si>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</si>
  <si>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</si>
  <si>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</si>
  <si>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</si>
  <si>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</si>
  <si>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</si>
  <si>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</si>
  <si>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</si>
  <si>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</si>
  <si>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</si>
  <si>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</si>
  <si>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</si>
  <si>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</si>
  <si>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</si>
  <si>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</si>
  <si>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</si>
  <si>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</si>
  <si>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</si>
  <si>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</si>
  <si>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</si>
  <si>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</si>
  <si>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</si>
  <si>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</si>
  <si>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</si>
  <si>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</si>
  <si>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</si>
  <si>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</si>
  <si>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</si>
  <si>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</si>
  <si>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</si>
  <si>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</si>
  <si>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</si>
  <si>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</si>
  <si>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</si>
  <si>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</si>
  <si>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</si>
  <si>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</si>
  <si>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</si>
  <si>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</si>
  <si>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</si>
  <si>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</si>
  <si>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</si>
  <si>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</si>
  <si>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</si>
  <si>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</si>
  <si>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</si>
  <si>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</si>
  <si>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</si>
  <si>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</si>
  <si>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</si>
  <si>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</si>
  <si>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</si>
  <si>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</si>
  <si>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</si>
  <si>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</si>
  <si>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</si>
  <si>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</si>
  <si>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</si>
  <si>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</si>
  <si>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</si>
  <si>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</si>
  <si>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</si>
  <si>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</si>
  <si>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</si>
  <si>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</si>
  <si>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</si>
  <si>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</si>
  <si>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</si>
  <si>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</si>
  <si>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</si>
  <si>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</si>
  <si>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</si>
  <si>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</si>
  <si>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</si>
  <si>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</si>
  <si>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</si>
  <si>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</si>
  <si>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</si>
  <si>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</si>
  <si>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</si>
  <si>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</si>
  <si>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</si>
  <si>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</si>
  <si>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</si>
  <si>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</si>
  <si>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</si>
  <si>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</si>
  <si>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</si>
  <si>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</si>
  <si>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</si>
  <si>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</si>
  <si>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</si>
  <si>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</si>
  <si>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</si>
  <si>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</si>
  <si>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</si>
  <si>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</si>
  <si>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</si>
  <si>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</si>
  <si>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</si>
  <si>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</si>
  <si>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</si>
  <si>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</si>
  <si>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</si>
  <si>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</si>
  <si>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</si>
  <si>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</si>
  <si>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</si>
  <si>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</si>
  <si>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</si>
  <si>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</si>
  <si>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</si>
  <si>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</si>
  <si>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</si>
  <si>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</si>
  <si>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</si>
  <si>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</si>
  <si>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</si>
  <si>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</si>
  <si>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</si>
  <si>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</si>
  <si>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</si>
  <si>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</si>
  <si>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</si>
  <si>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</si>
  <si>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</si>
  <si>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</si>
  <si>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</si>
  <si>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</si>
  <si>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</si>
  <si>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</si>
  <si>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</si>
  <si>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</si>
  <si>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</si>
  <si>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</si>
  <si>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</si>
  <si>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</si>
  <si>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</si>
  <si>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</si>
  <si>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</si>
  <si>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</si>
  <si>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</si>
  <si>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</si>
  <si>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</si>
  <si>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</si>
  <si>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</si>
  <si>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</si>
  <si>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</si>
  <si>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</si>
  <si>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</si>
  <si>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</si>
  <si>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</si>
  <si>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</si>
  <si>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</si>
  <si>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</si>
  <si>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</si>
  <si>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</si>
  <si>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</si>
  <si>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</si>
  <si>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</si>
  <si>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</si>
  <si>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</si>
  <si>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</si>
  <si>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</si>
  <si>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</si>
  <si>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</si>
  <si>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</si>
  <si>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</si>
  <si>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</si>
  <si>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</si>
  <si>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</si>
  <si>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</si>
  <si>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</si>
  <si>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</si>
  <si>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</si>
  <si>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</si>
  <si>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</si>
  <si>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</si>
  <si>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</si>
  <si>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</si>
  <si>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</si>
  <si>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</si>
  <si>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</si>
  <si>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</si>
  <si>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</si>
  <si>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</si>
  <si>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</si>
  <si>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</si>
  <si>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</si>
  <si>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</si>
  <si>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</si>
  <si>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</si>
  <si>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</si>
  <si>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</si>
  <si>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</si>
  <si>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</si>
  <si>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</si>
  <si>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</si>
  <si>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</si>
  <si>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</si>
  <si>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</si>
  <si>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</si>
  <si>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</si>
  <si>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</si>
  <si>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</si>
  <si>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</si>
  <si>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</si>
  <si>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</si>
  <si>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</si>
  <si>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</si>
  <si>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</si>
  <si>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</si>
  <si>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</si>
  <si>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</si>
  <si>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</si>
  <si>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</si>
  <si>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</si>
  <si>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</si>
  <si>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</si>
  <si>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</si>
  <si>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</si>
  <si>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</si>
  <si>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</si>
  <si>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</si>
  <si>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</si>
  <si>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</si>
  <si>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</si>
  <si>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</si>
  <si>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</si>
  <si>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</si>
  <si>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</si>
  <si>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</si>
  <si>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</si>
  <si>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</si>
  <si>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</si>
  <si>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</si>
  <si>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</si>
  <si>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</si>
  <si>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</si>
  <si>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</si>
  <si>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</si>
  <si>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</si>
  <si>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</si>
  <si>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</si>
  <si>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</si>
  <si>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</si>
  <si>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</si>
  <si>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</si>
  <si>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</si>
  <si>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</si>
  <si>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</si>
  <si>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</si>
  <si>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</si>
  <si>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</si>
  <si>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</si>
  <si>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</si>
  <si>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</si>
  <si>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</si>
  <si>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</si>
  <si>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</si>
  <si>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</si>
  <si>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</si>
  <si>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</si>
  <si>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</si>
  <si>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</si>
  <si>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</si>
  <si>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</si>
  <si>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</si>
  <si>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</si>
  <si>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</si>
  <si>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</si>
  <si>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</si>
  <si>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</si>
  <si>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</si>
  <si>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</si>
  <si>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</si>
  <si>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</si>
  <si>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</si>
  <si>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</si>
  <si>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</si>
  <si>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</si>
  <si>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</si>
  <si>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</si>
  <si>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</si>
  <si>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</si>
  <si>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</si>
  <si>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</si>
  <si>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</si>
  <si>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</si>
  <si>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</si>
  <si>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</si>
  <si>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</si>
  <si>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</si>
  <si>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</si>
  <si>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</si>
  <si>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</si>
  <si>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</si>
  <si>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</si>
  <si>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</si>
  <si>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</si>
  <si>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</si>
  <si>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</si>
  <si>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</si>
  <si>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</si>
  <si>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</si>
  <si>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</si>
  <si>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</si>
  <si>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</si>
  <si>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</si>
  <si>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</si>
  <si>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</si>
  <si>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</si>
  <si>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</si>
  <si>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</si>
  <si>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</si>
  <si>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</si>
  <si>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</si>
  <si>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</si>
  <si>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</si>
  <si>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</si>
  <si>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</si>
  <si>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</si>
  <si>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</si>
  <si>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</si>
  <si>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</si>
  <si>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</si>
  <si>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</si>
  <si>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</si>
  <si>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</si>
  <si>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</si>
  <si>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</si>
  <si>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</si>
  <si>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</si>
  <si>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</si>
  <si>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</si>
  <si>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</si>
  <si>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</si>
  <si>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</si>
  <si>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</si>
  <si>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</si>
  <si>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</si>
  <si>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</si>
  <si>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</si>
  <si>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</si>
  <si>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</si>
  <si>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</si>
  <si>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</si>
  <si>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</si>
  <si>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</si>
  <si>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</si>
  <si>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</si>
  <si>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</si>
  <si>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</si>
  <si>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</si>
  <si>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</si>
  <si>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</si>
  <si>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</si>
  <si>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</si>
  <si>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</si>
  <si>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</si>
  <si>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</si>
  <si>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</si>
  <si>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</si>
  <si>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</si>
  <si>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</si>
  <si>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</si>
  <si>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</si>
  <si>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</si>
  <si>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</si>
  <si>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</si>
  <si>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</si>
  <si>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</si>
  <si>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</si>
  <si>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</si>
  <si>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</si>
  <si>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</si>
  <si>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</si>
  <si>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</si>
  <si>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</si>
  <si>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</si>
  <si>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</si>
  <si>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</si>
  <si>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</si>
  <si>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</si>
  <si>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</si>
  <si>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</si>
  <si>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</si>
  <si>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</si>
  <si>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</si>
  <si>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</si>
  <si>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</si>
  <si>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</si>
  <si>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</si>
  <si>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</si>
  <si>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</si>
  <si>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</si>
  <si>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</si>
  <si>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</si>
  <si>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</si>
  <si>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</si>
  <si>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</si>
  <si>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</si>
  <si>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</si>
  <si>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</si>
  <si>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</si>
  <si>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</si>
  <si>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</si>
  <si>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</si>
  <si>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</si>
  <si>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</si>
  <si>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</si>
  <si>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</si>
  <si>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</si>
  <si>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</si>
  <si>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</si>
  <si>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</si>
  <si>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</si>
  <si>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</si>
  <si>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</si>
  <si>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</si>
  <si>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</si>
  <si>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</si>
  <si>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</si>
  <si>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</si>
  <si>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</si>
  <si>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</si>
  <si>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</si>
  <si>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</si>
  <si>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</si>
  <si>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</si>
  <si>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</si>
  <si>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</si>
  <si>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</si>
  <si>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</si>
  <si>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</si>
  <si>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</si>
  <si>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</si>
  <si>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</si>
  <si>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</si>
  <si>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</si>
  <si>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</si>
  <si>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</si>
  <si>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</si>
  <si>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</si>
  <si>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</si>
  <si>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</si>
  <si>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</si>
  <si>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</si>
  <si>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</si>
  <si>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</si>
  <si>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</si>
  <si>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</si>
  <si>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</si>
  <si>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</si>
  <si>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</si>
  <si>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</si>
  <si>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</si>
  <si>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</si>
  <si>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</si>
  <si>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</si>
  <si>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</si>
  <si>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</si>
  <si>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</si>
  <si>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</si>
  <si>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</si>
  <si>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</si>
  <si>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</si>
  <si>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</si>
  <si>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</si>
  <si>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</si>
  <si>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</si>
  <si>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</si>
  <si>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</si>
  <si>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</si>
  <si>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</si>
  <si>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</si>
  <si>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</si>
  <si>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</si>
  <si>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</si>
  <si>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</si>
  <si>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</si>
  <si>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</si>
  <si>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</si>
  <si>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</si>
  <si>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</si>
  <si>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</si>
  <si>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</si>
  <si>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</si>
  <si>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</si>
  <si>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</si>
  <si>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</si>
  <si>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</si>
  <si>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</si>
  <si>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</si>
  <si>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</si>
  <si>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</si>
  <si>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</si>
  <si>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</si>
  <si>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</si>
  <si>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</si>
  <si>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</si>
  <si>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</si>
  <si>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</si>
  <si>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</si>
  <si>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</si>
  <si>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</si>
  <si>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</si>
  <si>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</si>
  <si>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</si>
  <si>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</si>
  <si>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</si>
  <si>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</si>
  <si>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</si>
  <si>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</si>
  <si>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</si>
  <si>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</si>
  <si>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</si>
  <si>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</si>
  <si>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</si>
  <si>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</si>
  <si>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</si>
  <si>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</si>
  <si>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</si>
  <si>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</si>
  <si>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</si>
  <si>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</si>
  <si>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</si>
  <si>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</si>
  <si>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</si>
  <si>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</si>
  <si>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</si>
  <si>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</si>
  <si>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</si>
  <si>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</si>
  <si>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</si>
  <si>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</si>
  <si>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</si>
  <si>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</si>
  <si>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</si>
  <si>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</si>
  <si>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</si>
  <si>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</si>
  <si>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</si>
  <si>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</si>
  <si>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</si>
  <si>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</si>
  <si>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</si>
  <si>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</si>
  <si>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</si>
  <si>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</si>
  <si>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</si>
  <si>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</si>
  <si>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</si>
  <si>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</si>
  <si>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</si>
  <si>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</si>
  <si>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</si>
  <si>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</si>
  <si>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</si>
  <si>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</si>
  <si>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</si>
  <si>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</si>
  <si>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</si>
  <si>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</si>
  <si>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</si>
  <si>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</si>
  <si>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</si>
  <si>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</si>
  <si>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</si>
  <si>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</si>
  <si>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</si>
  <si>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</si>
  <si>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</si>
  <si>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</si>
  <si>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</si>
  <si>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</si>
  <si>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</si>
  <si>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</si>
  <si>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</si>
  <si>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</si>
  <si>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</si>
  <si>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</si>
  <si>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</si>
  <si>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</si>
  <si>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</si>
  <si>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</si>
  <si>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</si>
  <si>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</si>
  <si>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</si>
  <si>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</si>
  <si>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</si>
  <si>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</si>
  <si>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</si>
  <si>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</si>
  <si>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</si>
  <si>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</si>
  <si>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</si>
  <si>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</si>
  <si>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</si>
  <si>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</si>
  <si>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</si>
  <si>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</si>
  <si>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</si>
  <si>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</si>
  <si>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</si>
  <si>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</si>
  <si>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</si>
  <si>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</si>
  <si>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</si>
  <si>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</si>
  <si>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</si>
  <si>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</si>
  <si>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</si>
  <si>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</si>
  <si>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</si>
  <si>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</si>
  <si>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</si>
  <si>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</si>
  <si>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</si>
  <si>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</si>
  <si>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</si>
  <si>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</si>
  <si>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</si>
  <si>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</si>
  <si>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</si>
  <si>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</si>
  <si>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</si>
  <si>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</si>
  <si>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</si>
  <si>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</si>
  <si>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</si>
  <si>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</si>
  <si>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</si>
  <si>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</si>
  <si>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</si>
  <si>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</si>
  <si>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</si>
  <si>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</si>
  <si>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</si>
  <si>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</si>
  <si>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</si>
  <si>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</si>
  <si>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</si>
  <si>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</si>
  <si>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</si>
  <si>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</si>
  <si>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</si>
  <si>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</si>
  <si>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</si>
  <si>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</si>
  <si>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</si>
  <si>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</si>
  <si>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</si>
  <si>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</si>
  <si>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</si>
  <si>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</si>
  <si>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</si>
  <si>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</si>
  <si>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</si>
  <si>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</si>
  <si>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</si>
  <si>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</si>
  <si>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</si>
  <si>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</si>
  <si>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</si>
  <si>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</si>
  <si>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</si>
  <si>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</si>
  <si>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</si>
  <si>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</si>
  <si>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</si>
  <si>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</si>
  <si>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</si>
  <si>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</si>
  <si>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</si>
  <si>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</si>
  <si>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</si>
  <si>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</si>
  <si>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</si>
  <si>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</si>
  <si>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</si>
  <si>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</si>
  <si>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</si>
  <si>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</si>
  <si>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</si>
  <si>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</si>
  <si>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</si>
  <si>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</si>
  <si>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</si>
  <si>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</si>
  <si>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</si>
  <si>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</si>
  <si>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</si>
  <si>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</si>
  <si>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</si>
  <si>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</si>
  <si>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</si>
  <si>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</si>
  <si>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</si>
  <si>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</si>
  <si>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</si>
  <si>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</si>
  <si>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</si>
  <si>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</si>
  <si>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</si>
  <si>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</si>
  <si>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</si>
  <si>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</si>
  <si>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</si>
  <si>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</si>
  <si>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</si>
  <si>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</si>
  <si>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</si>
  <si>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</si>
  <si>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</si>
  <si>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</si>
  <si>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</si>
  <si>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</si>
  <si>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</si>
  <si>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</si>
  <si>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</si>
  <si>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</si>
  <si>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</si>
  <si>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</si>
  <si>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</si>
  <si>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</si>
  <si>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</si>
  <si>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</si>
  <si>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</si>
  <si>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</si>
  <si>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</si>
  <si>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</si>
  <si>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</si>
  <si>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</si>
  <si>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</si>
  <si>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</si>
  <si>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</si>
  <si>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</si>
  <si>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</si>
  <si>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</si>
  <si>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</si>
  <si>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</si>
  <si>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</si>
  <si>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</si>
  <si>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</si>
  <si>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</si>
  <si>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</si>
  <si>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</si>
  <si>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</si>
  <si>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</si>
  <si>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</si>
  <si>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</si>
  <si>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</si>
  <si>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</si>
  <si>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</si>
  <si>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</si>
  <si>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</si>
  <si>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</si>
  <si>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</si>
  <si>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</si>
  <si>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</si>
  <si>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</si>
  <si>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</si>
  <si>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</si>
  <si>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</si>
  <si>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</si>
  <si>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</si>
  <si>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</si>
  <si>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</si>
  <si>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</si>
  <si>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</si>
  <si>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</si>
  <si>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</si>
  <si>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</si>
  <si>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</si>
  <si>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</si>
  <si>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</si>
  <si>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</si>
  <si>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</si>
  <si>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</si>
  <si>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</si>
  <si>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</si>
  <si>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</si>
  <si>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</si>
  <si>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</si>
  <si>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</si>
  <si>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</si>
  <si>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</si>
  <si>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</si>
  <si>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</si>
  <si>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</si>
  <si>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</si>
  <si>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</si>
  <si>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</si>
  <si>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</si>
  <si>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</si>
  <si>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</si>
  <si>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</si>
  <si>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</si>
  <si>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</si>
  <si>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</si>
  <si>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</si>
  <si>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</si>
  <si>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</si>
  <si>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</si>
  <si>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</si>
  <si>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</si>
  <si>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</si>
  <si>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</si>
  <si>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</si>
  <si>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</si>
  <si>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</si>
  <si>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</si>
  <si>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</si>
  <si>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</si>
  <si>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</si>
  <si>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</si>
  <si>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</si>
  <si>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</si>
  <si>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</si>
  <si>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</si>
  <si>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</si>
  <si>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</si>
  <si>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</si>
  <si>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</si>
  <si>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</si>
  <si>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</si>
  <si>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</si>
  <si>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</si>
  <si>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</si>
  <si>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</si>
  <si>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</si>
  <si>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</si>
  <si>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</si>
  <si>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</si>
  <si>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</si>
  <si>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</si>
  <si>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</si>
  <si>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</si>
  <si>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</si>
  <si>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</si>
  <si>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</si>
  <si>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</si>
  <si>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</si>
  <si>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</si>
  <si>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</si>
  <si>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</si>
  <si>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</si>
  <si>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</si>
  <si>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</si>
  <si>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</si>
  <si>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</si>
  <si>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</si>
  <si>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</si>
  <si>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</si>
  <si>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</si>
  <si>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</si>
  <si>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</si>
  <si>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</si>
  <si>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</si>
  <si>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</si>
  <si>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</si>
  <si>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</si>
  <si>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</si>
  <si>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</si>
  <si>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</si>
  <si>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</si>
  <si>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</si>
  <si>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</si>
  <si>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</si>
  <si>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</si>
  <si>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</si>
  <si>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</si>
  <si>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</si>
  <si>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</si>
  <si>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</si>
  <si>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</si>
  <si>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</si>
  <si>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</si>
  <si>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</si>
  <si>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</si>
  <si>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</si>
  <si>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</si>
  <si>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</si>
  <si>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</si>
  <si>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</si>
  <si>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</si>
  <si>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</si>
  <si>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</si>
  <si>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</si>
  <si>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</si>
  <si>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</si>
  <si>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</si>
  <si>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</si>
  <si>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</si>
  <si>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</si>
  <si>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</si>
  <si>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</si>
  <si>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</si>
  <si>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</si>
  <si>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</si>
  <si>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</si>
  <si>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</si>
  <si>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</si>
  <si>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</si>
  <si>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</si>
  <si>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</si>
  <si>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</si>
  <si>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</si>
  <si>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</si>
  <si>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</si>
  <si>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</si>
  <si>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</si>
  <si>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</si>
  <si>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</si>
  <si>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</si>
  <si>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</si>
  <si>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</si>
  <si>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</si>
  <si>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</si>
  <si>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</si>
  <si>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</si>
  <si>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</si>
  <si>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</si>
  <si>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</si>
  <si>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</si>
  <si>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</si>
  <si>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</si>
  <si>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</si>
  <si>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</si>
  <si>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</si>
  <si>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</si>
  <si>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</si>
  <si>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</si>
  <si>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</si>
  <si>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</si>
  <si>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</si>
  <si>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</si>
  <si>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</si>
  <si>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</si>
  <si>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</si>
  <si>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</si>
  <si>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</si>
  <si>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</si>
  <si>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</si>
  <si>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</si>
  <si>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</si>
  <si>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</si>
  <si>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</si>
  <si>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</si>
  <si>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</si>
  <si>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</si>
  <si>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</si>
  <si>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</si>
  <si>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</si>
  <si>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</si>
  <si>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</si>
  <si>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</si>
  <si>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</si>
  <si>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</si>
  <si>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</si>
  <si>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</si>
  <si>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</si>
  <si>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</si>
  <si>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</si>
  <si>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</si>
  <si>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</si>
  <si>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</si>
  <si>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</si>
  <si>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</si>
  <si>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</si>
  <si>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</si>
  <si>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</si>
  <si>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</si>
  <si>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</si>
  <si>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</si>
  <si>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</si>
  <si>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</si>
  <si>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</si>
  <si>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</si>
  <si>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</si>
  <si>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</si>
  <si>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</si>
  <si>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</si>
  <si>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</si>
  <si>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</si>
  <si>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</si>
  <si>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</si>
  <si>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</si>
  <si>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</si>
  <si>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</si>
  <si>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</si>
  <si>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</si>
  <si>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</si>
  <si>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</si>
  <si>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</si>
  <si>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</si>
  <si>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</si>
  <si>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</si>
  <si>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</si>
  <si>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</si>
  <si>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</si>
  <si>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</si>
  <si>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</si>
  <si>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</si>
  <si>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</si>
  <si>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</si>
  <si>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</si>
  <si>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</si>
  <si>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</si>
  <si>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</si>
  <si>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</si>
  <si>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</si>
  <si>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</si>
  <si>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</si>
  <si>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</si>
  <si>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</si>
  <si>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</si>
  <si>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</si>
  <si>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</si>
  <si>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</si>
  <si>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</si>
  <si>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</si>
  <si>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</si>
  <si>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</si>
  <si>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</si>
  <si>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</si>
  <si>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</si>
  <si>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</si>
  <si>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</si>
  <si>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</si>
  <si>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</si>
  <si>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</si>
  <si>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</si>
  <si>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</si>
  <si>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</si>
  <si>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</si>
  <si>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</si>
  <si>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</si>
  <si>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</si>
  <si>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</si>
  <si>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</si>
  <si>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</si>
  <si>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</si>
  <si>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</si>
  <si>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</si>
  <si>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</si>
  <si>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</si>
  <si>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</si>
  <si>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</si>
  <si>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</si>
  <si>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</si>
  <si>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</si>
  <si>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</si>
  <si>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</si>
  <si>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</si>
  <si>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</si>
  <si>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</si>
  <si>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</si>
  <si>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</si>
  <si>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</si>
  <si>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</si>
  <si>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</si>
  <si>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</si>
  <si>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</si>
  <si>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</si>
  <si>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</si>
  <si>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</si>
  <si>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</si>
  <si>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</si>
  <si>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</si>
  <si>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 xml:space="preserve">Number Successful 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</si>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</sst>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1" fontId="16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/>
    <xf numFmtId="9" fontId="16" fillId="0" borderId="0" xfId="0" applyNumberFormat="1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D0-1046-BFD5-657730C92DDC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D0-1046-BFD5-657730C92DDC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D0-1046-BFD5-657730C92DDC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D0-1046-BFD5-657730C92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5528223"/>
        <c:axId val="1595886511"/>
      </c:barChart>
      <c:catAx>
        <c:axId val="159552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886511"/>
        <c:crosses val="autoZero"/>
        <c:auto val="1"/>
        <c:lblAlgn val="ctr"/>
        <c:lblOffset val="100"/>
        <c:noMultiLvlLbl val="0"/>
      </c:catAx>
      <c:valAx>
        <c:axId val="159588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52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C-F640-8353-366F8F7E940C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C-F640-8353-366F8F7E940C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C-F640-8353-366F8F7E940C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3C-F640-8353-366F8F7E9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3499775"/>
        <c:axId val="1983534351"/>
      </c:barChart>
      <c:catAx>
        <c:axId val="198349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534351"/>
        <c:crosses val="autoZero"/>
        <c:auto val="1"/>
        <c:lblAlgn val="ctr"/>
        <c:lblOffset val="100"/>
        <c:noMultiLvlLbl val="0"/>
      </c:catAx>
      <c:valAx>
        <c:axId val="198353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49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'Parent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'Parent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EF-9D4D-A404-1F67205A0CC5}"/>
            </c:ext>
          </c:extLst>
        </c:ser>
        <c:ser>
          <c:idx val="1"/>
          <c:order val="1"/>
          <c:tx>
            <c:strRef>
              <c:f>'Parent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'Parent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EF-9D4D-A404-1F67205A0CC5}"/>
            </c:ext>
          </c:extLst>
        </c:ser>
        <c:ser>
          <c:idx val="2"/>
          <c:order val="2"/>
          <c:tx>
            <c:strRef>
              <c:f>'Parent Category'!$D$4:$D$5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'Parent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Category'!$D$6:$D$18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EF-9D4D-A404-1F67205A0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897904"/>
        <c:axId val="457873344"/>
      </c:lineChart>
      <c:catAx>
        <c:axId val="45789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73344"/>
        <c:crosses val="autoZero"/>
        <c:auto val="1"/>
        <c:lblAlgn val="ctr"/>
        <c:lblOffset val="100"/>
        <c:noMultiLvlLbl val="0"/>
      </c:catAx>
      <c:valAx>
        <c:axId val="45787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9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BA-3E4B-B409-307D9A1FB0B8}"/>
            </c:ext>
          </c:extLst>
        </c:ser>
        <c:ser>
          <c:idx val="1"/>
          <c:order val="1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BA-3E4B-B409-307D9A1FB0B8}"/>
            </c:ext>
          </c:extLst>
        </c:ser>
        <c:ser>
          <c:idx val="2"/>
          <c:order val="2"/>
          <c:tx>
            <c:strRef>
              <c:f>'Outcome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BA-3E4B-B409-307D9A1FB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359520"/>
        <c:axId val="644361792"/>
      </c:lineChart>
      <c:catAx>
        <c:axId val="644359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361792"/>
        <c:crosses val="autoZero"/>
        <c:auto val="1"/>
        <c:lblAlgn val="ctr"/>
        <c:lblOffset val="100"/>
        <c:noMultiLvlLbl val="0"/>
      </c:catAx>
      <c:valAx>
        <c:axId val="64436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35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558800</xdr:colOff>
      <xdr:row>2</xdr:row>
      <xdr:rowOff>44450</xdr:rowOff>
    </xdr:from>
    <xdr:to>
      <xdr:col>18</xdr:col>
      <xdr:colOff>736600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29BAC6-FB24-E54C-41A2-D4A19CAF7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1</xdr:row>
      <xdr:rowOff>107950</xdr:rowOff>
    </xdr:from>
    <xdr:to>
      <xdr:col>18</xdr:col>
      <xdr:colOff>558800</xdr:colOff>
      <xdr:row>30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6DCB07-607E-547C-6870-001926146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1</xdr:row>
      <xdr:rowOff>0</xdr:rowOff>
    </xdr:from>
    <xdr:to>
      <xdr:col>14</xdr:col>
      <xdr:colOff>812800</xdr:colOff>
      <xdr:row>20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9A6166-0425-1B80-9207-1646AC62C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14</xdr:row>
      <xdr:rowOff>19050</xdr:rowOff>
    </xdr:from>
    <xdr:to>
      <xdr:col>9</xdr:col>
      <xdr:colOff>1181100</xdr:colOff>
      <xdr:row>35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9963F7-CF80-614F-F08C-19556C00E8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17.565093750003" createdVersion="8" refreshedVersion="8" minRefreshableVersion="3" recordCount="1000" xr:uid="{FF246C75-5525-4B49-93B0-49184EDD1AA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18.664494444442" createdVersion="8" refreshedVersion="8" minRefreshableVersion="3" recordCount="1026" xr:uid="{2F8BC3E1-1AED-0F4C-B95F-779BC9DA691D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"/>
    <x v="1"/>
    <n v="1425"/>
    <n v="100.01614035087719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59"/>
    <x v="0"/>
    <n v="24"/>
    <n v="103.20833333333333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69"/>
    <x v="0"/>
    <n v="53"/>
    <n v="99.339622641509436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74"/>
    <x v="1"/>
    <n v="174"/>
    <n v="75.833333333333329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21"/>
    <x v="0"/>
    <n v="18"/>
    <n v="60.555555555555557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28"/>
    <x v="1"/>
    <n v="227"/>
    <n v="64.93832599118943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20"/>
    <x v="2"/>
    <n v="708"/>
    <n v="30.997175141242938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52"/>
    <x v="0"/>
    <n v="44"/>
    <n v="72.909090909090907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"/>
    <x v="0"/>
    <n v="27"/>
    <n v="112.22222222222223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89"/>
    <x v="0"/>
    <n v="55"/>
    <n v="102.34545454545454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45"/>
    <x v="1"/>
    <n v="98"/>
    <n v="105.05102040816327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67"/>
    <x v="0"/>
    <n v="200"/>
    <n v="94.144999999999996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47"/>
    <x v="0"/>
    <n v="452"/>
    <n v="84.986725663716811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59"/>
    <x v="1"/>
    <n v="1249"/>
    <n v="107.96236989591674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67"/>
    <x v="3"/>
    <n v="135"/>
    <n v="45.103703703703701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49"/>
    <x v="0"/>
    <n v="674"/>
    <n v="45.001483679525222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12"/>
    <x v="1"/>
    <n v="1396"/>
    <n v="105.97134670487107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41"/>
    <x v="0"/>
    <n v="558"/>
    <n v="69.055555555555557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28"/>
    <x v="1"/>
    <n v="890"/>
    <n v="85.044943820224717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32"/>
    <x v="1"/>
    <n v="142"/>
    <n v="105.22535211267606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13"/>
    <x v="1"/>
    <n v="2673"/>
    <n v="39.003741114852225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16"/>
    <x v="1"/>
    <n v="163"/>
    <n v="73.030674846625772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48"/>
    <x v="3"/>
    <n v="1480"/>
    <n v="35.009459459459457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05"/>
    <x v="1"/>
    <n v="2220"/>
    <n v="61.997747747747745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29"/>
    <x v="1"/>
    <n v="1606"/>
    <n v="94.000622665006233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61"/>
    <x v="1"/>
    <n v="129"/>
    <n v="112.05426356589147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87"/>
    <x v="0"/>
    <n v="2307"/>
    <n v="38.004334633723452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78"/>
    <x v="1"/>
    <n v="5419"/>
    <n v="35.000184535892231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50"/>
    <x v="1"/>
    <n v="1965"/>
    <n v="95.993893129770996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57"/>
    <x v="1"/>
    <n v="16"/>
    <n v="68.8125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40"/>
    <x v="1"/>
    <n v="107"/>
    <n v="105.97196261682242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25"/>
    <x v="1"/>
    <n v="134"/>
    <n v="75.261194029850742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51"/>
    <x v="0"/>
    <n v="88"/>
    <n v="57.125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69"/>
    <x v="1"/>
    <n v="198"/>
    <n v="75.141414141414145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13"/>
    <x v="1"/>
    <n v="111"/>
    <n v="107.42342342342343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44"/>
    <x v="1"/>
    <n v="222"/>
    <n v="35.995495495495497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86"/>
    <x v="1"/>
    <n v="6212"/>
    <n v="26.998873148744366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59"/>
    <x v="1"/>
    <n v="98"/>
    <n v="107.56122448979592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48"/>
    <x v="0"/>
    <n v="48"/>
    <n v="94.375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15"/>
    <x v="1"/>
    <n v="92"/>
    <n v="46.163043478260867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75"/>
    <x v="1"/>
    <n v="149"/>
    <n v="47.845637583892618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87"/>
    <x v="1"/>
    <n v="2431"/>
    <n v="53.007815713698065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90"/>
    <x v="1"/>
    <n v="303"/>
    <n v="45.059405940594061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92"/>
    <x v="0"/>
    <n v="1467"/>
    <n v="99.006816632583508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34"/>
    <x v="0"/>
    <n v="75"/>
    <n v="32.786666666666669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40"/>
    <x v="1"/>
    <n v="209"/>
    <n v="59.119617224880386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90"/>
    <x v="0"/>
    <n v="120"/>
    <n v="44.93333333333333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78"/>
    <x v="1"/>
    <n v="131"/>
    <n v="89.664122137404576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4"/>
    <x v="1"/>
    <n v="164"/>
    <n v="70.079268292682926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15"/>
    <x v="1"/>
    <n v="201"/>
    <n v="31.059701492537314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27"/>
    <x v="1"/>
    <n v="211"/>
    <n v="29.061611374407583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75"/>
    <x v="1"/>
    <n v="128"/>
    <n v="30.0859375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44"/>
    <x v="1"/>
    <n v="1600"/>
    <n v="84.998125000000002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93"/>
    <x v="0"/>
    <n v="2253"/>
    <n v="82.001775410563695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23"/>
    <x v="1"/>
    <n v="249"/>
    <n v="58.040160642570278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98"/>
    <x v="0"/>
    <n v="38"/>
    <n v="71.94736842105263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36"/>
    <x v="1"/>
    <n v="236"/>
    <n v="61.038135593220339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45"/>
    <x v="0"/>
    <n v="12"/>
    <n v="108.91666666666667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62"/>
    <x v="1"/>
    <n v="4065"/>
    <n v="29.001722017220171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55"/>
    <x v="1"/>
    <n v="246"/>
    <n v="58.975609756097562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24"/>
    <x v="3"/>
    <n v="17"/>
    <n v="111.82352941176471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24"/>
    <x v="1"/>
    <n v="2475"/>
    <n v="63.995555555555555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08"/>
    <x v="1"/>
    <n v="76"/>
    <n v="85.315789473684205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70"/>
    <x v="1"/>
    <n v="54"/>
    <n v="74.481481481481481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61"/>
    <x v="1"/>
    <n v="88"/>
    <n v="105.14772727272727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22"/>
    <x v="1"/>
    <n v="85"/>
    <n v="56.188235294117646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51"/>
    <x v="1"/>
    <n v="170"/>
    <n v="85.917647058823533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78"/>
    <x v="0"/>
    <n v="1684"/>
    <n v="57.00296912114014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47"/>
    <x v="0"/>
    <n v="56"/>
    <n v="79.642857142857139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01"/>
    <x v="1"/>
    <n v="330"/>
    <n v="41.018181818181816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70"/>
    <x v="0"/>
    <n v="838"/>
    <n v="48.004773269689736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37"/>
    <x v="1"/>
    <n v="127"/>
    <n v="55.212598425196852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25"/>
    <x v="1"/>
    <n v="411"/>
    <n v="92.109489051094897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97"/>
    <x v="1"/>
    <n v="180"/>
    <n v="83.183333333333337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38"/>
    <x v="0"/>
    <n v="1000"/>
    <n v="39.996000000000002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32"/>
    <x v="1"/>
    <n v="374"/>
    <n v="111.1336898395722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31"/>
    <x v="1"/>
    <n v="71"/>
    <n v="90.563380281690144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68"/>
    <x v="1"/>
    <n v="203"/>
    <n v="61.108374384236456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62"/>
    <x v="0"/>
    <n v="1482"/>
    <n v="83.022941970310384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61"/>
    <x v="1"/>
    <n v="113"/>
    <n v="110.76106194690266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53"/>
    <x v="1"/>
    <n v="96"/>
    <n v="89.458333333333329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79"/>
    <x v="0"/>
    <n v="106"/>
    <n v="57.849056603773583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48"/>
    <x v="0"/>
    <n v="679"/>
    <n v="109.99705449189985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59"/>
    <x v="1"/>
    <n v="498"/>
    <n v="103.96586345381526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61"/>
    <x v="3"/>
    <n v="610"/>
    <n v="107.99508196721311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04"/>
    <x v="1"/>
    <n v="180"/>
    <n v="48.927777777777777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17"/>
    <x v="1"/>
    <n v="2331"/>
    <n v="64.999141999141997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27"/>
    <x v="1"/>
    <n v="113"/>
    <n v="106.61061946902655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34"/>
    <x v="0"/>
    <n v="1220"/>
    <n v="27.009016393442622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97"/>
    <x v="1"/>
    <n v="164"/>
    <n v="91.16463414634147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21"/>
    <x v="1"/>
    <n v="164"/>
    <n v="56.054878048780488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82"/>
    <x v="1"/>
    <n v="336"/>
    <n v="31.017857142857142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25"/>
    <x v="0"/>
    <n v="37"/>
    <n v="66.513513513513516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43"/>
    <x v="1"/>
    <n v="1917"/>
    <n v="89.005216484089729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45"/>
    <x v="1"/>
    <n v="95"/>
    <n v="103.46315789473684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59"/>
    <x v="1"/>
    <n v="147"/>
    <n v="95.278911564625844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86"/>
    <x v="1"/>
    <n v="86"/>
    <n v="75.895348837209298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95"/>
    <x v="1"/>
    <n v="83"/>
    <n v="107.57831325301204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59"/>
    <x v="0"/>
    <n v="60"/>
    <n v="51.31666666666667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15"/>
    <x v="0"/>
    <n v="296"/>
    <n v="71.983108108108112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20"/>
    <x v="1"/>
    <n v="676"/>
    <n v="108.95414201183432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77"/>
    <x v="1"/>
    <n v="131"/>
    <n v="94.938931297709928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27"/>
    <x v="1"/>
    <n v="126"/>
    <n v="109.65079365079364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87"/>
    <x v="0"/>
    <n v="3304"/>
    <n v="44.001815980629537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74"/>
    <x v="1"/>
    <n v="275"/>
    <n v="30.992727272727272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18"/>
    <x v="1"/>
    <n v="67"/>
    <n v="94.791044776119406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15"/>
    <x v="1"/>
    <n v="154"/>
    <n v="69.79220779220779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49"/>
    <x v="1"/>
    <n v="1782"/>
    <n v="63.003367003367003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19"/>
    <x v="1"/>
    <n v="903"/>
    <n v="110.0343300110742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64"/>
    <x v="0"/>
    <n v="3387"/>
    <n v="25.997933274284026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19"/>
    <x v="0"/>
    <n v="662"/>
    <n v="49.987915407854985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68"/>
    <x v="1"/>
    <n v="94"/>
    <n v="101.72340425531915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60"/>
    <x v="1"/>
    <n v="180"/>
    <n v="47.083333333333336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39"/>
    <x v="0"/>
    <n v="774"/>
    <n v="89.944444444444443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51"/>
    <x v="0"/>
    <n v="672"/>
    <n v="78.96875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60"/>
    <x v="3"/>
    <n v="532"/>
    <n v="80.067669172932327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"/>
    <x v="3"/>
    <n v="55"/>
    <n v="86.472727272727269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55"/>
    <x v="1"/>
    <n v="533"/>
    <n v="28.001876172607879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1"/>
    <x v="1"/>
    <n v="2443"/>
    <n v="67.996725337699544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16"/>
    <x v="1"/>
    <n v="89"/>
    <n v="43.078651685393261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11"/>
    <x v="1"/>
    <n v="159"/>
    <n v="87.95597484276729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90"/>
    <x v="0"/>
    <n v="940"/>
    <n v="94.987234042553197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71"/>
    <x v="0"/>
    <n v="117"/>
    <n v="46.905982905982903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"/>
    <x v="3"/>
    <n v="58"/>
    <n v="46.913793103448278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21"/>
    <x v="0"/>
    <n v="326"/>
    <n v="59.036809815950917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23"/>
    <x v="1"/>
    <n v="186"/>
    <n v="65.989247311827953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02"/>
    <x v="1"/>
    <n v="1071"/>
    <n v="60.992530345471522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30"/>
    <x v="1"/>
    <n v="117"/>
    <n v="98.307692307692307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29"/>
    <x v="1"/>
    <n v="135"/>
    <n v="86.066666666666663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37"/>
    <x v="1"/>
    <n v="768"/>
    <n v="76.989583333333329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17"/>
    <x v="3"/>
    <n v="51"/>
    <n v="29.764705882352942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12"/>
    <x v="1"/>
    <n v="199"/>
    <n v="46.91959798994975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21"/>
    <x v="1"/>
    <n v="107"/>
    <n v="105.18691588785046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20"/>
    <x v="1"/>
    <n v="195"/>
    <n v="69.907692307692301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64"/>
    <x v="0"/>
    <n v="1467"/>
    <n v="60.011588275391958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23"/>
    <x v="1"/>
    <n v="3376"/>
    <n v="52.006220379146917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93"/>
    <x v="0"/>
    <n v="5681"/>
    <n v="31.000176025347649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59"/>
    <x v="0"/>
    <n v="1059"/>
    <n v="95.042492917847028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65"/>
    <x v="0"/>
    <n v="1194"/>
    <n v="75.968174204355108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74"/>
    <x v="3"/>
    <n v="379"/>
    <n v="71.013192612137203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53"/>
    <x v="0"/>
    <n v="30"/>
    <n v="73.733333333333334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21"/>
    <x v="1"/>
    <n v="41"/>
    <n v="113.17073170731707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00"/>
    <x v="1"/>
    <n v="1821"/>
    <n v="105.0093355299286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62"/>
    <x v="1"/>
    <n v="164"/>
    <n v="79.176829268292678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78"/>
    <x v="0"/>
    <n v="75"/>
    <n v="57.333333333333336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50"/>
    <x v="1"/>
    <n v="157"/>
    <n v="58.178343949044589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53"/>
    <x v="1"/>
    <n v="246"/>
    <n v="36.032520325203251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00"/>
    <x v="1"/>
    <n v="1396"/>
    <n v="107.99068767908309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22"/>
    <x v="1"/>
    <n v="2506"/>
    <n v="44.005985634477256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37"/>
    <x v="1"/>
    <n v="244"/>
    <n v="55.077868852459019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31"/>
    <x v="0"/>
    <n v="955"/>
    <n v="41.996858638743454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24"/>
    <x v="1"/>
    <n v="1267"/>
    <n v="77.988161010260455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3"/>
    <x v="0"/>
    <n v="67"/>
    <n v="82.507462686567166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63"/>
    <x v="1"/>
    <n v="1561"/>
    <n v="100.98334401024984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95"/>
    <x v="1"/>
    <n v="48"/>
    <n v="111.83333333333333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26"/>
    <x v="0"/>
    <n v="1130"/>
    <n v="41.999115044247787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75"/>
    <x v="0"/>
    <n v="782"/>
    <n v="110.05115089514067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16"/>
    <x v="1"/>
    <n v="2739"/>
    <n v="58.997079225994888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96"/>
    <x v="0"/>
    <n v="210"/>
    <n v="32.985714285714288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58"/>
    <x v="1"/>
    <n v="3537"/>
    <n v="45.005654509471306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08"/>
    <x v="1"/>
    <n v="2107"/>
    <n v="81.98196487897485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62"/>
    <x v="0"/>
    <n v="136"/>
    <n v="39.080882352941174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22"/>
    <x v="1"/>
    <n v="3318"/>
    <n v="58.996383363471971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"/>
    <x v="0"/>
    <n v="86"/>
    <n v="40.988372093023258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93"/>
    <x v="1"/>
    <n v="340"/>
    <n v="31.029411764705884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72"/>
    <x v="0"/>
    <n v="19"/>
    <n v="37.789473684210527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32"/>
    <x v="0"/>
    <n v="886"/>
    <n v="32.006772009029348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30"/>
    <x v="1"/>
    <n v="1442"/>
    <n v="95.966712898751737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24"/>
    <x v="3"/>
    <n v="441"/>
    <n v="102.0498866213152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38"/>
    <x v="0"/>
    <n v="86"/>
    <n v="37.069767441860463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20"/>
    <x v="0"/>
    <n v="243"/>
    <n v="35.049382716049379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46"/>
    <x v="0"/>
    <n v="65"/>
    <n v="46.338461538461537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23"/>
    <x v="1"/>
    <n v="126"/>
    <n v="69.174603174603178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62"/>
    <x v="1"/>
    <n v="524"/>
    <n v="109.07824427480917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98"/>
    <x v="1"/>
    <n v="1989"/>
    <n v="82.010055304172951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10"/>
    <x v="0"/>
    <n v="168"/>
    <n v="35.958333333333336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54"/>
    <x v="0"/>
    <n v="13"/>
    <n v="74.461538461538467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81"/>
    <x v="1"/>
    <n v="157"/>
    <n v="91.114649681528661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79"/>
    <x v="3"/>
    <n v="82"/>
    <n v="79.792682926829272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"/>
    <x v="1"/>
    <n v="4498"/>
    <n v="42.999777678968428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"/>
    <x v="0"/>
    <n v="40"/>
    <n v="63.225000000000001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32"/>
    <x v="1"/>
    <n v="80"/>
    <n v="70.174999999999997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39"/>
    <x v="3"/>
    <n v="57"/>
    <n v="61.333333333333336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01"/>
    <x v="1"/>
    <n v="2053"/>
    <n v="96.984900146127615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21"/>
    <x v="2"/>
    <n v="808"/>
    <n v="51.004950495049506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67"/>
    <x v="0"/>
    <n v="226"/>
    <n v="28.044247787610619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95"/>
    <x v="0"/>
    <n v="1625"/>
    <n v="60.984615384615381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52"/>
    <x v="1"/>
    <n v="168"/>
    <n v="73.214285714285708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95"/>
    <x v="1"/>
    <n v="4289"/>
    <n v="39.997435299603637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23"/>
    <x v="1"/>
    <n v="165"/>
    <n v="86.812121212121212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4"/>
    <x v="0"/>
    <n v="143"/>
    <n v="42.125874125874127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55"/>
    <x v="1"/>
    <n v="1815"/>
    <n v="103.97851239669421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45"/>
    <x v="0"/>
    <n v="934"/>
    <n v="62.003211991434689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16"/>
    <x v="1"/>
    <n v="397"/>
    <n v="31.005037783375315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32"/>
    <x v="1"/>
    <n v="1539"/>
    <n v="89.991552956465242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"/>
    <x v="0"/>
    <n v="17"/>
    <n v="39.235294117647058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99"/>
    <x v="0"/>
    <n v="2179"/>
    <n v="54.993116108306566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38"/>
    <x v="1"/>
    <n v="138"/>
    <n v="47.992753623188406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94"/>
    <x v="0"/>
    <n v="931"/>
    <n v="87.966702470461868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04"/>
    <x v="1"/>
    <n v="3594"/>
    <n v="51.999165275459099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60"/>
    <x v="1"/>
    <n v="5880"/>
    <n v="29.999659863945578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67"/>
    <x v="1"/>
    <n v="112"/>
    <n v="98.205357142857139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69"/>
    <x v="1"/>
    <n v="943"/>
    <n v="108.96182396606575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20"/>
    <x v="1"/>
    <n v="2468"/>
    <n v="66.998379254457049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94"/>
    <x v="1"/>
    <n v="2551"/>
    <n v="64.99333594668758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20"/>
    <x v="1"/>
    <n v="101"/>
    <n v="99.841584158415841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77"/>
    <x v="3"/>
    <n v="67"/>
    <n v="82.432835820895519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71"/>
    <x v="1"/>
    <n v="92"/>
    <n v="63.293478260869563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58"/>
    <x v="1"/>
    <n v="62"/>
    <n v="96.774193548387103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09"/>
    <x v="1"/>
    <n v="149"/>
    <n v="54.906040268456373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42"/>
    <x v="0"/>
    <n v="92"/>
    <n v="39.010869565217391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11"/>
    <x v="0"/>
    <n v="57"/>
    <n v="75.84210526315789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59"/>
    <x v="1"/>
    <n v="329"/>
    <n v="45.051671732522799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22"/>
    <x v="1"/>
    <n v="97"/>
    <n v="104.51546391752578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98"/>
    <x v="0"/>
    <n v="41"/>
    <n v="76.268292682926827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19"/>
    <x v="1"/>
    <n v="1784"/>
    <n v="69.015695067264573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02"/>
    <x v="1"/>
    <n v="1684"/>
    <n v="101.97684085510689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28"/>
    <x v="1"/>
    <n v="250"/>
    <n v="42.915999999999997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45"/>
    <x v="1"/>
    <n v="238"/>
    <n v="43.025210084033617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70"/>
    <x v="1"/>
    <n v="53"/>
    <n v="75.245283018867923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09"/>
    <x v="1"/>
    <n v="214"/>
    <n v="69.023364485981304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26"/>
    <x v="1"/>
    <n v="222"/>
    <n v="65.986486486486484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33"/>
    <x v="1"/>
    <n v="1884"/>
    <n v="98.013800424628457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11"/>
    <x v="1"/>
    <n v="218"/>
    <n v="60.105504587155963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73"/>
    <x v="1"/>
    <n v="6465"/>
    <n v="26.000773395204948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54"/>
    <x v="0"/>
    <n v="101"/>
    <n v="38.019801980198018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26"/>
    <x v="1"/>
    <n v="59"/>
    <n v="106.15254237288136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89"/>
    <x v="0"/>
    <n v="1335"/>
    <n v="81.019475655430711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85"/>
    <x v="1"/>
    <n v="88"/>
    <n v="96.647727272727266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20"/>
    <x v="1"/>
    <n v="1697"/>
    <n v="57.003535651149086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23"/>
    <x v="0"/>
    <n v="15"/>
    <n v="63.93333333333333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68"/>
    <x v="1"/>
    <n v="186"/>
    <n v="72.172043010752688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98"/>
    <x v="1"/>
    <n v="138"/>
    <n v="77.934782608695656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58"/>
    <x v="1"/>
    <n v="261"/>
    <n v="38.065134099616856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31"/>
    <x v="0"/>
    <n v="454"/>
    <n v="57.93612334801762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13"/>
    <x v="1"/>
    <n v="107"/>
    <n v="49.794392523364486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71"/>
    <x v="1"/>
    <n v="199"/>
    <n v="54.050251256281406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63"/>
    <x v="1"/>
    <n v="5512"/>
    <n v="30.002721335268504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23"/>
    <x v="1"/>
    <n v="86"/>
    <n v="70.127906976744185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77"/>
    <x v="0"/>
    <n v="3182"/>
    <n v="26.996228786926462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34"/>
    <x v="1"/>
    <n v="2768"/>
    <n v="51.990606936416185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81"/>
    <x v="1"/>
    <n v="48"/>
    <n v="56.416666666666664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53"/>
    <x v="1"/>
    <n v="87"/>
    <n v="101.63218390804597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27"/>
    <x v="3"/>
    <n v="1890"/>
    <n v="25.005291005291006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"/>
    <x v="2"/>
    <n v="61"/>
    <n v="32.016393442622949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04"/>
    <x v="1"/>
    <n v="1894"/>
    <n v="82.021647307286173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37"/>
    <x v="1"/>
    <n v="282"/>
    <n v="37.957446808510639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32"/>
    <x v="0"/>
    <n v="15"/>
    <n v="51.533333333333331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42"/>
    <x v="1"/>
    <n v="116"/>
    <n v="81.198275862068968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97"/>
    <x v="0"/>
    <n v="133"/>
    <n v="40.030075187969928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66"/>
    <x v="1"/>
    <n v="83"/>
    <n v="89.939759036144579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26"/>
    <x v="1"/>
    <n v="91"/>
    <n v="96.692307692307693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71"/>
    <x v="1"/>
    <n v="546"/>
    <n v="25.010989010989011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81"/>
    <x v="1"/>
    <n v="393"/>
    <n v="36.987277353689571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92"/>
    <x v="0"/>
    <n v="2062"/>
    <n v="73.012609117361791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08"/>
    <x v="1"/>
    <n v="133"/>
    <n v="68.240601503759393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19"/>
    <x v="0"/>
    <n v="29"/>
    <n v="52.310344827586206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83"/>
    <x v="0"/>
    <n v="132"/>
    <n v="61.765151515151516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06"/>
    <x v="1"/>
    <n v="254"/>
    <n v="25.027559055118111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17"/>
    <x v="3"/>
    <n v="184"/>
    <n v="106.28804347826087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10"/>
    <x v="1"/>
    <n v="176"/>
    <n v="75.07386363636364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98"/>
    <x v="0"/>
    <n v="137"/>
    <n v="39.970802919708028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84"/>
    <x v="1"/>
    <n v="337"/>
    <n v="39.982195845697326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54"/>
    <x v="0"/>
    <n v="908"/>
    <n v="101.01541850220265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57"/>
    <x v="1"/>
    <n v="107"/>
    <n v="76.813084112149539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16"/>
    <x v="3"/>
    <n v="32"/>
    <n v="33.28125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40"/>
    <x v="1"/>
    <n v="183"/>
    <n v="43.923497267759565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36"/>
    <x v="0"/>
    <n v="1910"/>
    <n v="36.004712041884815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55"/>
    <x v="0"/>
    <n v="38"/>
    <n v="88.21052631578948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94"/>
    <x v="0"/>
    <n v="104"/>
    <n v="65.240384615384613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44"/>
    <x v="1"/>
    <n v="72"/>
    <n v="69.958333333333329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51"/>
    <x v="0"/>
    <n v="49"/>
    <n v="39.877551020408163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45"/>
    <x v="1"/>
    <n v="295"/>
    <n v="41.023728813559323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32"/>
    <x v="0"/>
    <n v="245"/>
    <n v="98.914285714285711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83"/>
    <x v="0"/>
    <n v="32"/>
    <n v="87.78125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46"/>
    <x v="1"/>
    <n v="142"/>
    <n v="80.767605633802816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86"/>
    <x v="1"/>
    <n v="85"/>
    <n v="94.28235294117647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8"/>
    <x v="0"/>
    <n v="7"/>
    <n v="73.428571428571431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32"/>
    <x v="1"/>
    <n v="659"/>
    <n v="65.968133535660087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74"/>
    <x v="0"/>
    <n v="803"/>
    <n v="109.04109589041096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20"/>
    <x v="0"/>
    <n v="16"/>
    <n v="99.125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03"/>
    <x v="1"/>
    <n v="121"/>
    <n v="105.88429752066116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10"/>
    <x v="1"/>
    <n v="3742"/>
    <n v="48.996525921966864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95"/>
    <x v="1"/>
    <n v="133"/>
    <n v="31.022556390977442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34"/>
    <x v="0"/>
    <n v="31"/>
    <n v="103.87096774193549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67"/>
    <x v="0"/>
    <n v="108"/>
    <n v="59.268518518518519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16"/>
    <x v="0"/>
    <n v="17"/>
    <n v="53.117647058823529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39"/>
    <x v="3"/>
    <n v="64"/>
    <n v="50.796875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"/>
    <x v="0"/>
    <n v="2468"/>
    <n v="65.000810372771468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67"/>
    <x v="1"/>
    <n v="5168"/>
    <n v="37.998645510835914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24"/>
    <x v="0"/>
    <n v="26"/>
    <n v="82.615384615384613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64"/>
    <x v="1"/>
    <n v="307"/>
    <n v="37.941368078175898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91"/>
    <x v="0"/>
    <n v="73"/>
    <n v="80.780821917808225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46"/>
    <x v="0"/>
    <n v="128"/>
    <n v="25.984375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39"/>
    <x v="0"/>
    <n v="33"/>
    <n v="30.363636363636363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34"/>
    <x v="1"/>
    <n v="2441"/>
    <n v="54.004916018025398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23"/>
    <x v="2"/>
    <n v="211"/>
    <n v="101.78672985781991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85"/>
    <x v="1"/>
    <n v="1385"/>
    <n v="45.003610108303249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44"/>
    <x v="1"/>
    <n v="190"/>
    <n v="77.068421052631578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200"/>
    <x v="1"/>
    <n v="470"/>
    <n v="88.076595744680844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24"/>
    <x v="1"/>
    <n v="253"/>
    <n v="47.035573122529641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87"/>
    <x v="1"/>
    <n v="1113"/>
    <n v="110.99550763701707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14"/>
    <x v="1"/>
    <n v="2283"/>
    <n v="87.003066141042481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97"/>
    <x v="0"/>
    <n v="1072"/>
    <n v="63.994402985074629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23"/>
    <x v="1"/>
    <n v="1095"/>
    <n v="105.9945205479452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79"/>
    <x v="1"/>
    <n v="1690"/>
    <n v="73.989349112426041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80"/>
    <x v="3"/>
    <n v="1297"/>
    <n v="84.02004626060139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94"/>
    <x v="0"/>
    <n v="393"/>
    <n v="88.966921119592882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85"/>
    <x v="0"/>
    <n v="1257"/>
    <n v="76.990453460620529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67"/>
    <x v="0"/>
    <n v="328"/>
    <n v="97.146341463414629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54"/>
    <x v="0"/>
    <n v="147"/>
    <n v="33.013605442176868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42"/>
    <x v="0"/>
    <n v="830"/>
    <n v="99.950602409638549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15"/>
    <x v="0"/>
    <n v="331"/>
    <n v="69.966767371601208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01"/>
    <x v="1"/>
    <n v="191"/>
    <n v="66.005235602094245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72"/>
    <x v="0"/>
    <n v="3483"/>
    <n v="41.005742176284812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53"/>
    <x v="0"/>
    <n v="923"/>
    <n v="103.96316359696641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28"/>
    <x v="1"/>
    <n v="2013"/>
    <n v="47.009935419771487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35"/>
    <x v="0"/>
    <n v="33"/>
    <n v="29.606060606060606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11"/>
    <x v="1"/>
    <n v="1703"/>
    <n v="81.010569583088667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59"/>
    <x v="2"/>
    <n v="86"/>
    <n v="26.058139534883722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37"/>
    <x v="0"/>
    <n v="40"/>
    <n v="85.775000000000006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85"/>
    <x v="1"/>
    <n v="41"/>
    <n v="103.73170731707317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12"/>
    <x v="0"/>
    <n v="23"/>
    <n v="49.826086956521742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99"/>
    <x v="1"/>
    <n v="187"/>
    <n v="63.893048128342244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26"/>
    <x v="1"/>
    <n v="2875"/>
    <n v="47.002434782608695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74"/>
    <x v="1"/>
    <n v="88"/>
    <n v="108.47727272727273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72"/>
    <x v="1"/>
    <n v="191"/>
    <n v="72.015706806282722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60"/>
    <x v="1"/>
    <n v="139"/>
    <n v="59.928057553956833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16"/>
    <x v="1"/>
    <n v="186"/>
    <n v="78.209677419354833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33"/>
    <x v="1"/>
    <n v="112"/>
    <n v="104.77678571428571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92"/>
    <x v="1"/>
    <n v="101"/>
    <n v="105.52475247524752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19"/>
    <x v="0"/>
    <n v="75"/>
    <n v="24.933333333333334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77"/>
    <x v="1"/>
    <n v="206"/>
    <n v="69.873786407766985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73"/>
    <x v="1"/>
    <n v="154"/>
    <n v="95.733766233766232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59"/>
    <x v="1"/>
    <n v="5966"/>
    <n v="29.997485752598056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68"/>
    <x v="0"/>
    <n v="2176"/>
    <n v="59.011948529411768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92"/>
    <x v="1"/>
    <n v="169"/>
    <n v="84.757396449704146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30"/>
    <x v="1"/>
    <n v="2106"/>
    <n v="78.010921177587846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13"/>
    <x v="0"/>
    <n v="441"/>
    <n v="50.05215419501134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61"/>
    <x v="1"/>
    <n v="131"/>
    <n v="93.702290076335885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10"/>
    <x v="0"/>
    <n v="127"/>
    <n v="40.14173228346457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14"/>
    <x v="0"/>
    <n v="355"/>
    <n v="70.090140845070422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40"/>
    <x v="0"/>
    <n v="44"/>
    <n v="66.181818181818187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60"/>
    <x v="1"/>
    <n v="84"/>
    <n v="47.714285714285715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84"/>
    <x v="1"/>
    <n v="155"/>
    <n v="62.896774193548389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64"/>
    <x v="0"/>
    <n v="67"/>
    <n v="86.611940298507463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25"/>
    <x v="1"/>
    <n v="189"/>
    <n v="75.126984126984127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72"/>
    <x v="1"/>
    <n v="4799"/>
    <n v="41.004167534903104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46"/>
    <x v="1"/>
    <n v="1137"/>
    <n v="50.007915567282325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76"/>
    <x v="0"/>
    <n v="1068"/>
    <n v="96.960674157303373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39"/>
    <x v="0"/>
    <n v="424"/>
    <n v="100.93160377358491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11"/>
    <x v="3"/>
    <n v="145"/>
    <n v="89.227586206896547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22"/>
    <x v="1"/>
    <n v="1152"/>
    <n v="87.979166666666671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"/>
    <x v="0"/>
    <n v="151"/>
    <n v="29.09271523178808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66"/>
    <x v="0"/>
    <n v="1608"/>
    <n v="42.006218905472636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29"/>
    <x v="1"/>
    <n v="3059"/>
    <n v="47.004903563255965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69"/>
    <x v="1"/>
    <n v="34"/>
    <n v="110.44117647058823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30"/>
    <x v="1"/>
    <n v="220"/>
    <n v="41.990909090909092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67"/>
    <x v="1"/>
    <n v="1604"/>
    <n v="48.012468827930178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74"/>
    <x v="1"/>
    <n v="454"/>
    <n v="31.019823788546255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18"/>
    <x v="1"/>
    <n v="123"/>
    <n v="99.203252032520325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64"/>
    <x v="0"/>
    <n v="941"/>
    <n v="66.022316684378325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30"/>
    <x v="1"/>
    <n v="299"/>
    <n v="46.060200668896321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86"/>
    <x v="0"/>
    <n v="3015"/>
    <n v="55.99336650082919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16"/>
    <x v="1"/>
    <n v="2237"/>
    <n v="68.985695127402778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90"/>
    <x v="0"/>
    <n v="435"/>
    <n v="60.981609195402299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82"/>
    <x v="1"/>
    <n v="645"/>
    <n v="110.98139534883721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32"/>
    <x v="1"/>
    <n v="154"/>
    <n v="78.759740259740255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46"/>
    <x v="0"/>
    <n v="714"/>
    <n v="87.960784313725483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36"/>
    <x v="2"/>
    <n v="1111"/>
    <n v="49.987398739873989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05"/>
    <x v="1"/>
    <n v="82"/>
    <n v="99.524390243902445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69"/>
    <x v="1"/>
    <n v="134"/>
    <n v="104.82089552238806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62"/>
    <x v="2"/>
    <n v="1089"/>
    <n v="108.01469237832875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85"/>
    <x v="0"/>
    <n v="5497"/>
    <n v="28.998544660724033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11"/>
    <x v="0"/>
    <n v="418"/>
    <n v="30.028708133971293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44"/>
    <x v="0"/>
    <n v="1439"/>
    <n v="41.005559416261292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55"/>
    <x v="0"/>
    <n v="15"/>
    <n v="62.866666666666667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57"/>
    <x v="0"/>
    <n v="1999"/>
    <n v="47.005002501250623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23"/>
    <x v="1"/>
    <n v="5203"/>
    <n v="26.997693638285604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28"/>
    <x v="1"/>
    <n v="94"/>
    <n v="68.329787234042556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64"/>
    <x v="0"/>
    <n v="118"/>
    <n v="50.974576271186443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27"/>
    <x v="1"/>
    <n v="205"/>
    <n v="54.024390243902438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11"/>
    <x v="0"/>
    <n v="162"/>
    <n v="97.055555555555557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40"/>
    <x v="0"/>
    <n v="83"/>
    <n v="24.867469879518072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88"/>
    <x v="1"/>
    <n v="92"/>
    <n v="84.423913043478265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73"/>
    <x v="1"/>
    <n v="219"/>
    <n v="47.091324200913242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13"/>
    <x v="1"/>
    <n v="2526"/>
    <n v="77.996041171813147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46"/>
    <x v="0"/>
    <n v="747"/>
    <n v="62.967871485943775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91"/>
    <x v="3"/>
    <n v="2138"/>
    <n v="81.006080449017773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68"/>
    <x v="0"/>
    <n v="84"/>
    <n v="65.321428571428569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92"/>
    <x v="1"/>
    <n v="94"/>
    <n v="104.43617021276596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83"/>
    <x v="0"/>
    <n v="91"/>
    <n v="69.989010989010993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54"/>
    <x v="0"/>
    <n v="792"/>
    <n v="83.023989898989896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17"/>
    <x v="1"/>
    <n v="1713"/>
    <n v="103.98131932282546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52"/>
    <x v="1"/>
    <n v="249"/>
    <n v="54.931726907630519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23"/>
    <x v="1"/>
    <n v="192"/>
    <n v="51.921875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79"/>
    <x v="1"/>
    <n v="247"/>
    <n v="60.02834008097166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55"/>
    <x v="1"/>
    <n v="2293"/>
    <n v="44.003488879197555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62"/>
    <x v="1"/>
    <n v="3131"/>
    <n v="53.003513254551258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99"/>
    <x v="1"/>
    <n v="143"/>
    <n v="75.04195804195804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35"/>
    <x v="3"/>
    <n v="90"/>
    <n v="35.911111111111111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76"/>
    <x v="1"/>
    <n v="296"/>
    <n v="36.952702702702702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11"/>
    <x v="1"/>
    <n v="170"/>
    <n v="63.170588235294119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82"/>
    <x v="0"/>
    <n v="186"/>
    <n v="29.99462365591398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50"/>
    <x v="0"/>
    <n v="605"/>
    <n v="75.01487603305784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23"/>
    <x v="1"/>
    <n v="6286"/>
    <n v="29.001272669424118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63"/>
    <x v="0"/>
    <n v="31"/>
    <n v="98.225806451612897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56"/>
    <x v="0"/>
    <n v="1181"/>
    <n v="87.001693480101608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44"/>
    <x v="0"/>
    <n v="39"/>
    <n v="45.205128205128204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18"/>
    <x v="1"/>
    <n v="3727"/>
    <n v="37.001341561577675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04"/>
    <x v="1"/>
    <n v="1605"/>
    <n v="94.976947040498445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27"/>
    <x v="0"/>
    <n v="46"/>
    <n v="28.956521739130434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51"/>
    <x v="1"/>
    <n v="2120"/>
    <n v="55.993396226415094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90"/>
    <x v="0"/>
    <n v="105"/>
    <n v="54.038095238095238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41"/>
    <x v="1"/>
    <n v="2080"/>
    <n v="66.997115384615384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31"/>
    <x v="0"/>
    <n v="535"/>
    <n v="107.91401869158878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08"/>
    <x v="1"/>
    <n v="2105"/>
    <n v="69.009501187648453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33"/>
    <x v="1"/>
    <n v="2436"/>
    <n v="39.006568144499177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88"/>
    <x v="1"/>
    <n v="80"/>
    <n v="110.3625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75"/>
    <x v="1"/>
    <n v="139"/>
    <n v="57.935251798561154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84"/>
    <x v="1"/>
    <n v="159"/>
    <n v="64.95597484276729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86"/>
    <x v="1"/>
    <n v="381"/>
    <n v="27.00524934383202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39"/>
    <x v="0"/>
    <n v="575"/>
    <n v="104.94260869565217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78"/>
    <x v="1"/>
    <n v="106"/>
    <n v="84.028301886792448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65"/>
    <x v="1"/>
    <n v="142"/>
    <n v="102.85915492957747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14"/>
    <x v="1"/>
    <n v="211"/>
    <n v="39.962085308056871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30"/>
    <x v="0"/>
    <n v="1120"/>
    <n v="51.001785714285717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54"/>
    <x v="0"/>
    <n v="113"/>
    <n v="40.823008849557525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36"/>
    <x v="1"/>
    <n v="2756"/>
    <n v="58.999637155297535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13"/>
    <x v="1"/>
    <n v="173"/>
    <n v="71.156069364161851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01"/>
    <x v="1"/>
    <n v="87"/>
    <n v="99.494252873563212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81"/>
    <x v="0"/>
    <n v="1538"/>
    <n v="103.98634590377114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16"/>
    <x v="0"/>
    <n v="9"/>
    <n v="76.555555555555557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53"/>
    <x v="0"/>
    <n v="554"/>
    <n v="87.068592057761734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60"/>
    <x v="1"/>
    <n v="1572"/>
    <n v="48.99554707379135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31"/>
    <x v="0"/>
    <n v="648"/>
    <n v="42.969135802469133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14"/>
    <x v="0"/>
    <n v="21"/>
    <n v="33.428571428571431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79"/>
    <x v="1"/>
    <n v="2346"/>
    <n v="83.982949701619773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20"/>
    <x v="1"/>
    <n v="115"/>
    <n v="101.41739130434783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02"/>
    <x v="1"/>
    <n v="85"/>
    <n v="109.87058823529412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92"/>
    <x v="1"/>
    <n v="144"/>
    <n v="31.916666666666668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05"/>
    <x v="1"/>
    <n v="2443"/>
    <n v="70.993450675399103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24"/>
    <x v="3"/>
    <n v="595"/>
    <n v="77.026890756302521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24"/>
    <x v="1"/>
    <n v="64"/>
    <n v="101.78125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47"/>
    <x v="1"/>
    <n v="268"/>
    <n v="51.059701492537314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15"/>
    <x v="1"/>
    <n v="195"/>
    <n v="68.02051282051282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1"/>
    <x v="0"/>
    <n v="54"/>
    <n v="30.87037037037037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34"/>
    <x v="0"/>
    <n v="120"/>
    <n v="27.908333333333335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24"/>
    <x v="0"/>
    <n v="579"/>
    <n v="79.994818652849744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48"/>
    <x v="0"/>
    <n v="2072"/>
    <n v="38.003378378378379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70"/>
    <x v="0"/>
    <n v="1796"/>
    <n v="59.990534521158132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30"/>
    <x v="1"/>
    <n v="186"/>
    <n v="37.037634408602152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80"/>
    <x v="1"/>
    <n v="460"/>
    <n v="99.963043478260872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92"/>
    <x v="0"/>
    <n v="62"/>
    <n v="111.6774193548387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14"/>
    <x v="0"/>
    <n v="347"/>
    <n v="36.014409221902014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27"/>
    <x v="1"/>
    <n v="2528"/>
    <n v="66.010284810126578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40"/>
    <x v="0"/>
    <n v="19"/>
    <n v="44.05263157894737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12"/>
    <x v="1"/>
    <n v="3657"/>
    <n v="52.999726551818434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19"/>
    <x v="1"/>
    <n v="131"/>
    <n v="70.908396946564892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24"/>
    <x v="0"/>
    <n v="362"/>
    <n v="98.060773480662988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39"/>
    <x v="1"/>
    <n v="239"/>
    <n v="53.046025104602514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39"/>
    <x v="3"/>
    <n v="35"/>
    <n v="93.142857142857139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22"/>
    <x v="3"/>
    <n v="528"/>
    <n v="58.945075757575758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56"/>
    <x v="0"/>
    <n v="133"/>
    <n v="36.067669172932334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43"/>
    <x v="0"/>
    <n v="846"/>
    <n v="63.030732860520096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02"/>
    <x v="1"/>
    <n v="1773"/>
    <n v="101.97518330513255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26"/>
    <x v="1"/>
    <n v="32"/>
    <n v="106.4375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46"/>
    <x v="1"/>
    <n v="369"/>
    <n v="29.975609756097562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32"/>
    <x v="0"/>
    <n v="191"/>
    <n v="85.806282722513089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00"/>
    <x v="1"/>
    <n v="89"/>
    <n v="70.82022471910112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84"/>
    <x v="0"/>
    <n v="1979"/>
    <n v="40.998484082870135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84"/>
    <x v="0"/>
    <n v="63"/>
    <n v="28.063492063492063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56"/>
    <x v="1"/>
    <n v="147"/>
    <n v="88.054421768707485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80"/>
    <x v="0"/>
    <n v="80"/>
    <n v="90.337500000000006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11"/>
    <x v="0"/>
    <n v="9"/>
    <n v="63.777777777777779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92"/>
    <x v="0"/>
    <n v="1784"/>
    <n v="53.995515695067262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96"/>
    <x v="2"/>
    <n v="3640"/>
    <n v="48.993956043956047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03"/>
    <x v="1"/>
    <n v="126"/>
    <n v="63.857142857142854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59"/>
    <x v="1"/>
    <n v="2218"/>
    <n v="82.996393146979258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15"/>
    <x v="0"/>
    <n v="243"/>
    <n v="55.08230452674897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82"/>
    <x v="1"/>
    <n v="202"/>
    <n v="62.044554455445542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50"/>
    <x v="1"/>
    <n v="140"/>
    <n v="104.97857142857143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17"/>
    <x v="1"/>
    <n v="1052"/>
    <n v="94.044676806083643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38"/>
    <x v="0"/>
    <n v="1296"/>
    <n v="44.007716049382715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73"/>
    <x v="0"/>
    <n v="77"/>
    <n v="92.467532467532465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66"/>
    <x v="1"/>
    <n v="247"/>
    <n v="57.072874493927124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24"/>
    <x v="0"/>
    <n v="395"/>
    <n v="109.07848101265823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3"/>
    <x v="0"/>
    <n v="49"/>
    <n v="39.387755102040813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16"/>
    <x v="0"/>
    <n v="180"/>
    <n v="77.022222222222226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77"/>
    <x v="1"/>
    <n v="84"/>
    <n v="92.166666666666671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89"/>
    <x v="0"/>
    <n v="2690"/>
    <n v="61.007063197026021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64"/>
    <x v="1"/>
    <n v="88"/>
    <n v="78.068181818181813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71"/>
    <x v="1"/>
    <n v="2985"/>
    <n v="59.991289782244557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84"/>
    <x v="1"/>
    <n v="762"/>
    <n v="110.03018372703411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59"/>
    <x v="0"/>
    <n v="2779"/>
    <n v="37.99856063332134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99"/>
    <x v="0"/>
    <n v="92"/>
    <n v="96.369565217391298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44"/>
    <x v="0"/>
    <n v="1028"/>
    <n v="72.97859922178987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52"/>
    <x v="1"/>
    <n v="554"/>
    <n v="26.007220216606498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24"/>
    <x v="1"/>
    <n v="135"/>
    <n v="104.36296296296297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40"/>
    <x v="1"/>
    <n v="122"/>
    <n v="102.18852459016394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99"/>
    <x v="1"/>
    <n v="221"/>
    <n v="54.117647058823529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37"/>
    <x v="1"/>
    <n v="126"/>
    <n v="63.222222222222221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01"/>
    <x v="1"/>
    <n v="1022"/>
    <n v="104.03228962818004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94"/>
    <x v="1"/>
    <n v="3177"/>
    <n v="49.994334277620396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70"/>
    <x v="1"/>
    <n v="198"/>
    <n v="56.015151515151516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13"/>
    <x v="0"/>
    <n v="26"/>
    <n v="48.807692307692307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38"/>
    <x v="1"/>
    <n v="85"/>
    <n v="60.082352941176474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84"/>
    <x v="0"/>
    <n v="1790"/>
    <n v="78.990502793296088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05"/>
    <x v="1"/>
    <n v="3596"/>
    <n v="53.99499443826474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44"/>
    <x v="0"/>
    <n v="37"/>
    <n v="111.45945945945945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19"/>
    <x v="1"/>
    <n v="244"/>
    <n v="60.922131147540981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86"/>
    <x v="1"/>
    <n v="5180"/>
    <n v="26.0015444015444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37"/>
    <x v="1"/>
    <n v="589"/>
    <n v="80.993208828522924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06"/>
    <x v="1"/>
    <n v="2725"/>
    <n v="34.995963302752294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94"/>
    <x v="0"/>
    <n v="35"/>
    <n v="94.142857142857139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54"/>
    <x v="3"/>
    <n v="94"/>
    <n v="52.085106382978722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12"/>
    <x v="1"/>
    <n v="300"/>
    <n v="24.986666666666668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69"/>
    <x v="1"/>
    <n v="144"/>
    <n v="69.215277777777771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63"/>
    <x v="0"/>
    <n v="558"/>
    <n v="93.944444444444443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65"/>
    <x v="0"/>
    <n v="64"/>
    <n v="98.40625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19"/>
    <x v="3"/>
    <n v="37"/>
    <n v="41.783783783783782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17"/>
    <x v="0"/>
    <n v="245"/>
    <n v="65.991836734693877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01"/>
    <x v="1"/>
    <n v="87"/>
    <n v="72.05747126436782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42"/>
    <x v="1"/>
    <n v="3116"/>
    <n v="48.003209242618745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64"/>
    <x v="0"/>
    <n v="71"/>
    <n v="54.098591549295776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52"/>
    <x v="0"/>
    <n v="42"/>
    <n v="107.88095238095238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22"/>
    <x v="1"/>
    <n v="909"/>
    <n v="67.034103410341032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20"/>
    <x v="1"/>
    <n v="1613"/>
    <n v="64.01425914445133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47"/>
    <x v="1"/>
    <n v="136"/>
    <n v="96.066176470588232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51"/>
    <x v="1"/>
    <n v="130"/>
    <n v="51.184615384615384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73"/>
    <x v="0"/>
    <n v="156"/>
    <n v="43.92307692307692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79"/>
    <x v="0"/>
    <n v="1368"/>
    <n v="91.021198830409361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65"/>
    <x v="0"/>
    <n v="102"/>
    <n v="50.127450980392155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82"/>
    <x v="0"/>
    <n v="86"/>
    <n v="67.720930232558146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38"/>
    <x v="1"/>
    <n v="102"/>
    <n v="61.03921568627451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13"/>
    <x v="0"/>
    <n v="253"/>
    <n v="80.011857707509876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55"/>
    <x v="1"/>
    <n v="4006"/>
    <n v="47.001497753369947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"/>
    <x v="0"/>
    <n v="157"/>
    <n v="71.127388535031841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09"/>
    <x v="1"/>
    <n v="1629"/>
    <n v="89.99079189686924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100"/>
    <x v="0"/>
    <n v="183"/>
    <n v="43.032786885245905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02"/>
    <x v="1"/>
    <n v="2188"/>
    <n v="67.997714808043881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62"/>
    <x v="1"/>
    <n v="2409"/>
    <n v="73.004566210045667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4"/>
    <x v="0"/>
    <n v="82"/>
    <n v="62.341463414634148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07"/>
    <x v="1"/>
    <n v="194"/>
    <n v="67.103092783505161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28"/>
    <x v="1"/>
    <n v="1140"/>
    <n v="79.978947368421046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20"/>
    <x v="1"/>
    <n v="102"/>
    <n v="62.176470588235297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71"/>
    <x v="1"/>
    <n v="2857"/>
    <n v="53.005950297514879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87"/>
    <x v="1"/>
    <n v="107"/>
    <n v="57.738317757009348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88"/>
    <x v="1"/>
    <n v="160"/>
    <n v="40.03125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31"/>
    <x v="1"/>
    <n v="2230"/>
    <n v="81.016591928251117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84"/>
    <x v="1"/>
    <n v="316"/>
    <n v="35.047468354430379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20"/>
    <x v="1"/>
    <n v="117"/>
    <n v="102.92307692307692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"/>
    <x v="1"/>
    <n v="6406"/>
    <n v="27.998126756166094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14"/>
    <x v="3"/>
    <n v="15"/>
    <n v="75.733333333333334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39"/>
    <x v="1"/>
    <n v="192"/>
    <n v="45.026041666666664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55"/>
    <x v="1"/>
    <n v="723"/>
    <n v="56.991701244813278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70"/>
    <x v="1"/>
    <n v="170"/>
    <n v="85.223529411764702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90"/>
    <x v="1"/>
    <n v="238"/>
    <n v="50.962184873949582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50"/>
    <x v="1"/>
    <n v="55"/>
    <n v="63.563636363636363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49"/>
    <x v="0"/>
    <n v="1198"/>
    <n v="80.999165275459092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28"/>
    <x v="0"/>
    <n v="648"/>
    <n v="86.044753086419746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68"/>
    <x v="1"/>
    <n v="128"/>
    <n v="90.0390625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20"/>
    <x v="1"/>
    <n v="2144"/>
    <n v="74.006063432835816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"/>
    <x v="0"/>
    <n v="64"/>
    <n v="92.4375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60"/>
    <x v="1"/>
    <n v="2693"/>
    <n v="55.999257333828446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79"/>
    <x v="1"/>
    <n v="432"/>
    <n v="32.983796296296298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77"/>
    <x v="0"/>
    <n v="62"/>
    <n v="93.596774193548384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06"/>
    <x v="1"/>
    <n v="189"/>
    <n v="69.867724867724874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94"/>
    <x v="1"/>
    <n v="154"/>
    <n v="72.129870129870127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52"/>
    <x v="1"/>
    <n v="96"/>
    <n v="30.041666666666668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65"/>
    <x v="0"/>
    <n v="750"/>
    <n v="73.968000000000004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63"/>
    <x v="3"/>
    <n v="87"/>
    <n v="68.65517241379311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10"/>
    <x v="1"/>
    <n v="3063"/>
    <n v="59.992164544564154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43"/>
    <x v="2"/>
    <n v="278"/>
    <n v="111.15827338129496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83"/>
    <x v="0"/>
    <n v="105"/>
    <n v="53.038095238095238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79"/>
    <x v="3"/>
    <n v="1658"/>
    <n v="55.985524728588658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14"/>
    <x v="1"/>
    <n v="2266"/>
    <n v="69.986760812003524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65"/>
    <x v="0"/>
    <n v="2604"/>
    <n v="48.998079877112133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79"/>
    <x v="0"/>
    <n v="65"/>
    <n v="103.84615384615384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11"/>
    <x v="0"/>
    <n v="94"/>
    <n v="99.127659574468083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56"/>
    <x v="2"/>
    <n v="45"/>
    <n v="107.37777777777778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17"/>
    <x v="0"/>
    <n v="257"/>
    <n v="76.922178988326849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20"/>
    <x v="1"/>
    <n v="194"/>
    <n v="58.128865979381445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45"/>
    <x v="1"/>
    <n v="129"/>
    <n v="103.73643410852713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21"/>
    <x v="1"/>
    <n v="375"/>
    <n v="87.962666666666664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93"/>
    <x v="0"/>
    <n v="4697"/>
    <n v="37.999361294443261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89"/>
    <x v="0"/>
    <n v="2915"/>
    <n v="29.999313893653515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63"/>
    <x v="3"/>
    <n v="723"/>
    <n v="85.994467496542185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48"/>
    <x v="0"/>
    <n v="602"/>
    <n v="98.011627906976742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88"/>
    <x v="0"/>
    <n v="3868"/>
    <n v="44.994570837642193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27"/>
    <x v="1"/>
    <n v="409"/>
    <n v="31.012224938875306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39"/>
    <x v="1"/>
    <n v="234"/>
    <n v="59.970085470085472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08"/>
    <x v="1"/>
    <n v="3016"/>
    <n v="58.9973474801061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91"/>
    <x v="1"/>
    <n v="264"/>
    <n v="50.045454545454547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"/>
    <x v="0"/>
    <n v="504"/>
    <n v="98.966269841269835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"/>
    <x v="0"/>
    <n v="14"/>
    <n v="58.857142857142854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60"/>
    <x v="3"/>
    <n v="390"/>
    <n v="81.010256410256417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47"/>
    <x v="0"/>
    <n v="750"/>
    <n v="76.013333333333335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82"/>
    <x v="0"/>
    <n v="77"/>
    <n v="96.597402597402592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54"/>
    <x v="0"/>
    <n v="752"/>
    <n v="76.957446808510639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98"/>
    <x v="0"/>
    <n v="131"/>
    <n v="67.984732824427482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77"/>
    <x v="0"/>
    <n v="87"/>
    <n v="88.781609195402297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33"/>
    <x v="0"/>
    <n v="1063"/>
    <n v="24.99623706491063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40"/>
    <x v="1"/>
    <n v="272"/>
    <n v="44.922794117647058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76"/>
    <x v="1"/>
    <n v="419"/>
    <n v="29.009546539379475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20"/>
    <x v="0"/>
    <n v="76"/>
    <n v="73.59210526315789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59"/>
    <x v="1"/>
    <n v="1621"/>
    <n v="107.97038864898211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69"/>
    <x v="1"/>
    <n v="1101"/>
    <n v="68.987284287011803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22"/>
    <x v="1"/>
    <n v="1073"/>
    <n v="111.02236719478098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56"/>
    <x v="0"/>
    <n v="4428"/>
    <n v="24.997515808491418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44"/>
    <x v="0"/>
    <n v="58"/>
    <n v="42.155172413793103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34"/>
    <x v="3"/>
    <n v="1218"/>
    <n v="47.003284072249592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23"/>
    <x v="1"/>
    <n v="331"/>
    <n v="36.0392749244713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90"/>
    <x v="1"/>
    <n v="1170"/>
    <n v="101.03760683760684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84"/>
    <x v="0"/>
    <n v="111"/>
    <n v="39.927927927927925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18"/>
    <x v="3"/>
    <n v="215"/>
    <n v="83.158139534883716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37"/>
    <x v="1"/>
    <n v="363"/>
    <n v="39.97520661157025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97"/>
    <x v="0"/>
    <n v="2955"/>
    <n v="47.993908629441627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86"/>
    <x v="0"/>
    <n v="1657"/>
    <n v="95.978877489438744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50"/>
    <x v="1"/>
    <n v="103"/>
    <n v="78.728155339805824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58"/>
    <x v="1"/>
    <n v="147"/>
    <n v="56.081632653061227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43"/>
    <x v="1"/>
    <n v="110"/>
    <n v="69.090909090909093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68"/>
    <x v="0"/>
    <n v="926"/>
    <n v="102.05291576673866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92"/>
    <x v="1"/>
    <n v="134"/>
    <n v="107.32089552238806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29"/>
    <x v="1"/>
    <n v="175"/>
    <n v="71.137142857142862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01"/>
    <x v="1"/>
    <n v="69"/>
    <n v="106.49275362318841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27"/>
    <x v="1"/>
    <n v="190"/>
    <n v="42.93684210526316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42"/>
    <x v="1"/>
    <n v="237"/>
    <n v="30.037974683544302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91"/>
    <x v="0"/>
    <n v="77"/>
    <n v="70.623376623376629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64"/>
    <x v="0"/>
    <n v="1748"/>
    <n v="66.016018306636155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84"/>
    <x v="0"/>
    <n v="79"/>
    <n v="96.911392405063296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34"/>
    <x v="1"/>
    <n v="196"/>
    <n v="62.867346938775512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59"/>
    <x v="0"/>
    <n v="889"/>
    <n v="108.98537682789652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53"/>
    <x v="1"/>
    <n v="7295"/>
    <n v="26.999314599040439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47"/>
    <x v="1"/>
    <n v="2893"/>
    <n v="65.004147943311438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84"/>
    <x v="0"/>
    <n v="56"/>
    <n v="111.51785714285714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75"/>
    <x v="1"/>
    <n v="820"/>
    <n v="110.99268292682927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54"/>
    <x v="0"/>
    <n v="83"/>
    <n v="56.746987951807228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12"/>
    <x v="1"/>
    <n v="2038"/>
    <n v="97.020608439646708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23"/>
    <x v="1"/>
    <n v="116"/>
    <n v="92.08620689655173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99"/>
    <x v="0"/>
    <n v="2025"/>
    <n v="82.986666666666665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28"/>
    <x v="1"/>
    <n v="1345"/>
    <n v="103.03791821561339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59"/>
    <x v="1"/>
    <n v="168"/>
    <n v="68.922619047619051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07"/>
    <x v="1"/>
    <n v="137"/>
    <n v="87.737226277372258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42"/>
    <x v="1"/>
    <n v="186"/>
    <n v="75.021505376344081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48"/>
    <x v="1"/>
    <n v="125"/>
    <n v="50.863999999999997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41"/>
    <x v="1"/>
    <n v="202"/>
    <n v="72.896039603960389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62"/>
    <x v="1"/>
    <n v="103"/>
    <n v="108.48543689320388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73"/>
    <x v="1"/>
    <n v="1785"/>
    <n v="101.98095238095237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24"/>
    <x v="0"/>
    <n v="656"/>
    <n v="44.009146341463413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18"/>
    <x v="1"/>
    <n v="157"/>
    <n v="65.942675159235662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48"/>
    <x v="1"/>
    <n v="555"/>
    <n v="24.987387387387386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00"/>
    <x v="1"/>
    <n v="297"/>
    <n v="28.003367003367003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"/>
    <x v="3"/>
    <n v="38"/>
    <n v="84.921052631578945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"/>
    <x v="3"/>
    <n v="60"/>
    <n v="90.483333333333334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57"/>
    <x v="1"/>
    <n v="3036"/>
    <n v="25.00197628458498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70"/>
    <x v="1"/>
    <n v="144"/>
    <n v="92.013888888888886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34"/>
    <x v="1"/>
    <n v="121"/>
    <n v="93.066115702479337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50"/>
    <x v="0"/>
    <n v="1596"/>
    <n v="61.008145363408524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89"/>
    <x v="3"/>
    <n v="524"/>
    <n v="92.03625954198473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86"/>
    <x v="1"/>
    <n v="122"/>
    <n v="85.221311475409834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13"/>
    <x v="1"/>
    <n v="1071"/>
    <n v="110.96825396825396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90"/>
    <x v="3"/>
    <n v="219"/>
    <n v="32.968036529680369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92"/>
    <x v="0"/>
    <n v="1121"/>
    <n v="96.005352363960753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27"/>
    <x v="1"/>
    <n v="980"/>
    <n v="84.96632653061225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19"/>
    <x v="1"/>
    <n v="536"/>
    <n v="25.007462686567163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54"/>
    <x v="1"/>
    <n v="1991"/>
    <n v="65.998995479658461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33"/>
    <x v="3"/>
    <n v="29"/>
    <n v="87.34482758620689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36"/>
    <x v="1"/>
    <n v="180"/>
    <n v="27.933333333333334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79"/>
    <x v="1"/>
    <n v="130"/>
    <n v="108.84615384615384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26"/>
    <x v="1"/>
    <n v="122"/>
    <n v="110.76229508196721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13"/>
    <x v="0"/>
    <n v="17"/>
    <n v="29.647058823529413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35"/>
    <x v="3"/>
    <n v="614"/>
    <n v="110.97231270358306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57"/>
    <x v="1"/>
    <n v="366"/>
    <n v="36.959016393442624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32"/>
    <x v="1"/>
    <n v="270"/>
    <n v="30.974074074074075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92"/>
    <x v="3"/>
    <n v="114"/>
    <n v="47.035087719298247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57"/>
    <x v="1"/>
    <n v="137"/>
    <n v="88.065693430656935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68"/>
    <x v="1"/>
    <n v="3205"/>
    <n v="37.005616224648989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67"/>
    <x v="1"/>
    <n v="288"/>
    <n v="26.027777777777779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"/>
    <x v="1"/>
    <n v="148"/>
    <n v="67.817567567567565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07"/>
    <x v="1"/>
    <n v="114"/>
    <n v="49.964912280701753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64"/>
    <x v="1"/>
    <n v="1518"/>
    <n v="110.01646903820817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68"/>
    <x v="0"/>
    <n v="1274"/>
    <n v="89.964678178963894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34"/>
    <x v="0"/>
    <n v="210"/>
    <n v="79.009523809523813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55"/>
    <x v="1"/>
    <n v="166"/>
    <n v="86.867469879518069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13"/>
    <x v="1"/>
    <n v="235"/>
    <n v="26.970212765957445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28"/>
    <x v="1"/>
    <n v="148"/>
    <n v="54.121621621621621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08"/>
    <x v="1"/>
    <n v="198"/>
    <n v="41.035353535353536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31"/>
    <x v="0"/>
    <n v="248"/>
    <n v="55.052419354838712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57"/>
    <x v="0"/>
    <n v="513"/>
    <n v="107.93762183235867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87"/>
    <x v="0"/>
    <n v="3410"/>
    <n v="31.995894428152493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71"/>
    <x v="1"/>
    <n v="216"/>
    <n v="53.898148148148145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13"/>
    <x v="1"/>
    <n v="5139"/>
    <n v="32.999805409612762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91"/>
    <x v="1"/>
    <n v="2353"/>
    <n v="43.00254993625159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36"/>
    <x v="1"/>
    <n v="78"/>
    <n v="86.858974358974365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66"/>
    <x v="0"/>
    <n v="2201"/>
    <n v="32.995456610631528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49"/>
    <x v="0"/>
    <n v="676"/>
    <n v="68.028106508875737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88"/>
    <x v="1"/>
    <n v="174"/>
    <n v="58.867816091954026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80"/>
    <x v="0"/>
    <n v="831"/>
    <n v="105.04572803850782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06"/>
    <x v="1"/>
    <n v="164"/>
    <n v="33.054878048780488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51"/>
    <x v="3"/>
    <n v="56"/>
    <n v="78.821428571428569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15"/>
    <x v="1"/>
    <n v="161"/>
    <n v="68.204968944099377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41"/>
    <x v="1"/>
    <n v="138"/>
    <n v="75.731884057971016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15"/>
    <x v="1"/>
    <n v="3308"/>
    <n v="30.996070133010882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"/>
    <x v="1"/>
    <n v="127"/>
    <n v="101.88188976377953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30"/>
    <x v="1"/>
    <n v="207"/>
    <n v="52.879227053140099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100"/>
    <x v="0"/>
    <n v="859"/>
    <n v="71.005820721769496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88"/>
    <x v="2"/>
    <n v="31"/>
    <n v="102.38709677419355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37"/>
    <x v="0"/>
    <n v="45"/>
    <n v="74.466666666666669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31"/>
    <x v="3"/>
    <n v="1113"/>
    <n v="51.009883198562441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86"/>
    <x v="1"/>
    <n v="181"/>
    <n v="72.071823204419886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25"/>
    <x v="1"/>
    <n v="110"/>
    <n v="75.236363636363635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14"/>
    <x v="0"/>
    <n v="31"/>
    <n v="32.967741935483872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55"/>
    <x v="0"/>
    <n v="78"/>
    <n v="54.807692307692307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10"/>
    <x v="1"/>
    <n v="185"/>
    <n v="45.037837837837834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88"/>
    <x v="1"/>
    <n v="121"/>
    <n v="52.958677685950413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87"/>
    <x v="0"/>
    <n v="1225"/>
    <n v="60.017959183673469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03"/>
    <x v="1"/>
    <n v="106"/>
    <n v="44.028301886792455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"/>
    <x v="1"/>
    <n v="142"/>
    <n v="86.028169014084511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69"/>
    <x v="1"/>
    <n v="218"/>
    <n v="32.050458715596328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51"/>
    <x v="0"/>
    <n v="67"/>
    <n v="73.611940298507463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80"/>
    <x v="1"/>
    <n v="76"/>
    <n v="108.71052631578948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30"/>
    <x v="0"/>
    <n v="19"/>
    <n v="83.315789473684205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93"/>
    <x v="1"/>
    <n v="221"/>
    <n v="55.927601809954751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77"/>
    <x v="0"/>
    <n v="679"/>
    <n v="105.03681885125184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39"/>
    <x v="1"/>
    <n v="68"/>
    <n v="112.66176470588235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92"/>
    <x v="0"/>
    <n v="36"/>
    <n v="81.944444444444443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30"/>
    <x v="1"/>
    <n v="183"/>
    <n v="64.049180327868854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15"/>
    <x v="1"/>
    <n v="133"/>
    <n v="106.39097744360902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69"/>
    <x v="1"/>
    <n v="2489"/>
    <n v="76.011249497790274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95"/>
    <x v="1"/>
    <n v="69"/>
    <n v="111.07246376811594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51"/>
    <x v="0"/>
    <n v="47"/>
    <n v="95.936170212765958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01"/>
    <x v="1"/>
    <n v="279"/>
    <n v="43.043010752688176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91"/>
    <x v="1"/>
    <n v="210"/>
    <n v="67.966666666666669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50"/>
    <x v="1"/>
    <n v="2100"/>
    <n v="89.991428571428571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57"/>
    <x v="1"/>
    <n v="252"/>
    <n v="58.095238095238095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26"/>
    <x v="1"/>
    <n v="1280"/>
    <n v="83.996875000000003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88"/>
    <x v="1"/>
    <n v="157"/>
    <n v="88.853503184713375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57"/>
    <x v="1"/>
    <n v="194"/>
    <n v="65.963917525773198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7"/>
    <x v="1"/>
    <n v="82"/>
    <n v="74.804878048780495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51"/>
    <x v="0"/>
    <n v="154"/>
    <n v="32.006493506493506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"/>
    <x v="0"/>
    <n v="22"/>
    <n v="64.727272727272734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09"/>
    <x v="1"/>
    <n v="4233"/>
    <n v="24.998110087408456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15"/>
    <x v="1"/>
    <n v="1297"/>
    <n v="104.97764070932922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58"/>
    <x v="1"/>
    <n v="165"/>
    <n v="64.98787878787878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54"/>
    <x v="1"/>
    <n v="119"/>
    <n v="94.352941176470594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90"/>
    <x v="0"/>
    <n v="1758"/>
    <n v="44.001706484641637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75"/>
    <x v="0"/>
    <n v="94"/>
    <n v="64.744680851063833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53"/>
    <x v="1"/>
    <n v="1797"/>
    <n v="84.00667779632721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39"/>
    <x v="1"/>
    <n v="261"/>
    <n v="34.061302681992338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90"/>
    <x v="1"/>
    <n v="157"/>
    <n v="93.273885350318466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00"/>
    <x v="1"/>
    <n v="3533"/>
    <n v="32.998301726577978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43"/>
    <x v="1"/>
    <n v="155"/>
    <n v="83.812903225806451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63"/>
    <x v="1"/>
    <n v="132"/>
    <n v="63.992424242424242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31"/>
    <x v="0"/>
    <n v="33"/>
    <n v="81.909090909090907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99"/>
    <x v="3"/>
    <n v="94"/>
    <n v="93.053191489361708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98"/>
    <x v="1"/>
    <n v="1354"/>
    <n v="101.98449039881831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09"/>
    <x v="1"/>
    <n v="48"/>
    <n v="105.9375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38"/>
    <x v="1"/>
    <n v="110"/>
    <n v="101.58181818181818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38"/>
    <x v="1"/>
    <n v="172"/>
    <n v="62.970930232558139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33"/>
    <x v="1"/>
    <n v="307"/>
    <n v="29.045602605863191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08"/>
    <x v="1"/>
    <n v="160"/>
    <n v="77.924999999999997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51"/>
    <x v="0"/>
    <n v="31"/>
    <n v="80.80645161290323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52"/>
    <x v="1"/>
    <n v="1467"/>
    <n v="76.006816632583508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14"/>
    <x v="1"/>
    <n v="2662"/>
    <n v="72.993613824192337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57"/>
    <x v="1"/>
    <n v="158"/>
    <n v="54.164556962025316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40"/>
    <x v="1"/>
    <n v="225"/>
    <n v="32.946666666666665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69"/>
    <x v="0"/>
    <n v="35"/>
    <n v="79.371428571428567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36"/>
    <x v="0"/>
    <n v="63"/>
    <n v="41.174603174603178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52"/>
    <x v="1"/>
    <n v="65"/>
    <n v="77.430769230769229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06"/>
    <x v="1"/>
    <n v="163"/>
    <n v="57.159509202453989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87"/>
    <x v="1"/>
    <n v="85"/>
    <n v="77.17647058823529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87"/>
    <x v="1"/>
    <n v="217"/>
    <n v="24.953917050691246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86"/>
    <x v="1"/>
    <n v="3272"/>
    <n v="46.000916870415651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43"/>
    <x v="3"/>
    <n v="898"/>
    <n v="88.023385300668153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85"/>
    <x v="1"/>
    <n v="126"/>
    <n v="102.69047619047619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24"/>
    <x v="0"/>
    <n v="526"/>
    <n v="72.958174904942965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90"/>
    <x v="0"/>
    <n v="121"/>
    <n v="57.190082644628099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73"/>
    <x v="1"/>
    <n v="2320"/>
    <n v="84.013793103448279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70"/>
    <x v="1"/>
    <n v="81"/>
    <n v="98.666666666666671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88"/>
    <x v="1"/>
    <n v="1887"/>
    <n v="42.007419183889773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47"/>
    <x v="1"/>
    <n v="4358"/>
    <n v="32.002753556677376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69"/>
    <x v="0"/>
    <n v="67"/>
    <n v="81.567164179104481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25"/>
    <x v="0"/>
    <n v="57"/>
    <n v="37.035087719298247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77"/>
    <x v="0"/>
    <n v="1229"/>
    <n v="103.033360455655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37"/>
    <x v="0"/>
    <n v="12"/>
    <n v="84.333333333333329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44"/>
    <x v="1"/>
    <n v="53"/>
    <n v="102.60377358490567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29"/>
    <x v="1"/>
    <n v="2414"/>
    <n v="79.992129246064621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39"/>
    <x v="0"/>
    <n v="452"/>
    <n v="70.055309734513273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38"/>
    <x v="1"/>
    <n v="193"/>
    <n v="41.911917098445599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64"/>
    <x v="0"/>
    <n v="1886"/>
    <n v="57.992576882290564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18"/>
    <x v="1"/>
    <n v="52"/>
    <n v="40.942307692307693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85"/>
    <x v="0"/>
    <n v="1825"/>
    <n v="69.9972602739726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29"/>
    <x v="0"/>
    <n v="31"/>
    <n v="73.838709677419359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10"/>
    <x v="1"/>
    <n v="290"/>
    <n v="41.979310344827589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70"/>
    <x v="1"/>
    <n v="122"/>
    <n v="77.93442622950819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16"/>
    <x v="1"/>
    <n v="1470"/>
    <n v="106.01972789115646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59"/>
    <x v="1"/>
    <n v="165"/>
    <n v="47.018181818181816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31"/>
    <x v="1"/>
    <n v="182"/>
    <n v="76.016483516483518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28"/>
    <x v="1"/>
    <n v="199"/>
    <n v="54.120603015075375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89"/>
    <x v="1"/>
    <n v="56"/>
    <n v="57.285714285714285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7"/>
    <x v="0"/>
    <n v="107"/>
    <n v="103.81308411214954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74"/>
    <x v="1"/>
    <n v="1460"/>
    <n v="105.02602739726028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28"/>
    <x v="0"/>
    <n v="27"/>
    <n v="90.259259259259252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52"/>
    <x v="0"/>
    <n v="1221"/>
    <n v="76.978705978705975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07"/>
    <x v="1"/>
    <n v="123"/>
    <n v="102.60162601626017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56"/>
    <x v="1"/>
    <n v="159"/>
    <n v="55.0062893081761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52"/>
    <x v="1"/>
    <n v="110"/>
    <n v="32.127272727272725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2"/>
    <x v="2"/>
    <n v="14"/>
    <n v="50.642857142857146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12"/>
    <x v="0"/>
    <n v="16"/>
    <n v="49.6875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64"/>
    <x v="1"/>
    <n v="236"/>
    <n v="54.894067796610166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63"/>
    <x v="1"/>
    <n v="191"/>
    <n v="46.931937172774866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20"/>
    <x v="0"/>
    <n v="41"/>
    <n v="44.951219512195124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19"/>
    <x v="1"/>
    <n v="3934"/>
    <n v="30.99898322318251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79"/>
    <x v="1"/>
    <n v="80"/>
    <n v="107.7625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20"/>
    <x v="3"/>
    <n v="296"/>
    <n v="102.07770270270271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99"/>
    <x v="1"/>
    <n v="462"/>
    <n v="24.976190476190474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51"/>
    <x v="0"/>
    <n v="523"/>
    <n v="67.946462715105156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57"/>
    <x v="0"/>
    <n v="141"/>
    <n v="26.070921985815602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56"/>
    <x v="1"/>
    <n v="1866"/>
    <n v="105.0032154340836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36"/>
    <x v="0"/>
    <n v="52"/>
    <n v="25.826923076923077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58"/>
    <x v="2"/>
    <n v="27"/>
    <n v="77.666666666666671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37"/>
    <x v="1"/>
    <n v="156"/>
    <n v="57.82692307692308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59"/>
    <x v="0"/>
    <n v="225"/>
    <n v="92.955555555555549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83"/>
    <x v="1"/>
    <n v="255"/>
    <n v="37.945098039215686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1"/>
    <x v="0"/>
    <n v="38"/>
    <n v="31.842105263157894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88"/>
    <x v="1"/>
    <n v="2289"/>
    <n v="84.006989951944078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"/>
    <x v="1"/>
    <n v="65"/>
    <n v="103.41538461538461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18"/>
    <x v="0"/>
    <n v="15"/>
    <n v="105.13333333333334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46"/>
    <x v="0"/>
    <n v="37"/>
    <n v="89.21621621621621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17"/>
    <x v="1"/>
    <n v="3777"/>
    <n v="51.995234312946785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17"/>
    <x v="1"/>
    <n v="184"/>
    <n v="64.956521739130437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12"/>
    <x v="1"/>
    <n v="85"/>
    <n v="46.235294117647058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73"/>
    <x v="0"/>
    <n v="112"/>
    <n v="51.151785714285715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12"/>
    <x v="1"/>
    <n v="144"/>
    <n v="33.909722222222221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40"/>
    <x v="1"/>
    <n v="1902"/>
    <n v="92.01629863301788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82"/>
    <x v="1"/>
    <n v="105"/>
    <n v="107.42857142857143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64"/>
    <x v="1"/>
    <n v="132"/>
    <n v="75.848484848484844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2"/>
    <x v="0"/>
    <n v="21"/>
    <n v="80.476190476190482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50"/>
    <x v="3"/>
    <n v="976"/>
    <n v="86.978483606557376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10"/>
    <x v="1"/>
    <n v="96"/>
    <n v="105.13541666666667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"/>
    <x v="0"/>
    <n v="67"/>
    <n v="57.298507462686565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62"/>
    <x v="2"/>
    <n v="66"/>
    <n v="93.348484848484844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13"/>
    <x v="0"/>
    <n v="78"/>
    <n v="71.987179487179489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65"/>
    <x v="0"/>
    <n v="67"/>
    <n v="92.611940298507463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60"/>
    <x v="1"/>
    <n v="114"/>
    <n v="104.99122807017544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81"/>
    <x v="0"/>
    <n v="263"/>
    <n v="30.958174904942965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32"/>
    <x v="0"/>
    <n v="1691"/>
    <n v="33.001182732111175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10"/>
    <x v="0"/>
    <n v="181"/>
    <n v="84.187845303867405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27"/>
    <x v="0"/>
    <n v="13"/>
    <n v="73.92307692307692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63"/>
    <x v="3"/>
    <n v="160"/>
    <n v="36.987499999999997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61"/>
    <x v="1"/>
    <n v="203"/>
    <n v="46.896551724137929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97"/>
    <x v="1"/>
    <n v="1559"/>
    <n v="102.02437459910199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70"/>
    <x v="3"/>
    <n v="2266"/>
    <n v="45.007502206531335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67"/>
    <x v="1"/>
    <n v="1548"/>
    <n v="101.02325581395348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19"/>
    <x v="0"/>
    <n v="830"/>
    <n v="43.00963855421687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27"/>
    <x v="1"/>
    <n v="131"/>
    <n v="94.916030534351151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35"/>
    <x v="1"/>
    <n v="112"/>
    <n v="72.151785714285708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5"/>
    <x v="0"/>
    <n v="130"/>
    <n v="51.007692307692309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85"/>
    <x v="0"/>
    <n v="55"/>
    <n v="85.054545454545448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19"/>
    <x v="1"/>
    <n v="155"/>
    <n v="43.87096774193548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96"/>
    <x v="1"/>
    <n v="266"/>
    <n v="40.063909774436091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85"/>
    <x v="0"/>
    <n v="114"/>
    <n v="43.833333333333336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56"/>
    <x v="1"/>
    <n v="155"/>
    <n v="84.92903225806451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86"/>
    <x v="1"/>
    <n v="207"/>
    <n v="41.067632850241544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92"/>
    <x v="1"/>
    <n v="245"/>
    <n v="54.971428571428568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37"/>
    <x v="1"/>
    <n v="1573"/>
    <n v="77.010807374443743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38"/>
    <x v="1"/>
    <n v="114"/>
    <n v="71.201754385964918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08"/>
    <x v="1"/>
    <n v="93"/>
    <n v="91.935483870967744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61"/>
    <x v="0"/>
    <n v="594"/>
    <n v="97.069023569023571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28"/>
    <x v="0"/>
    <n v="24"/>
    <n v="58.916666666666664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28"/>
    <x v="1"/>
    <n v="1681"/>
    <n v="58.015466983938133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22"/>
    <x v="0"/>
    <n v="252"/>
    <n v="103.87301587301587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74"/>
    <x v="1"/>
    <n v="32"/>
    <n v="93.46875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55"/>
    <x v="1"/>
    <n v="135"/>
    <n v="61.970370370370368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"/>
    <x v="1"/>
    <n v="140"/>
    <n v="92.042857142857144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74"/>
    <x v="0"/>
    <n v="67"/>
    <n v="77.268656716417908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64"/>
    <x v="1"/>
    <n v="92"/>
    <n v="93.923913043478265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43"/>
    <x v="1"/>
    <n v="1015"/>
    <n v="84.969458128078813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40"/>
    <x v="0"/>
    <n v="742"/>
    <n v="105.97035040431267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78"/>
    <x v="1"/>
    <n v="323"/>
    <n v="36.969040247678016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85"/>
    <x v="0"/>
    <n v="75"/>
    <n v="81.533333333333331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46"/>
    <x v="1"/>
    <n v="2326"/>
    <n v="80.999140154772135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52"/>
    <x v="1"/>
    <n v="381"/>
    <n v="26.010498687664043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67"/>
    <x v="0"/>
    <n v="4405"/>
    <n v="25.998410896708286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40"/>
    <x v="0"/>
    <n v="92"/>
    <n v="34.173913043478258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17"/>
    <x v="1"/>
    <n v="480"/>
    <n v="28.002083333333335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52"/>
    <x v="0"/>
    <n v="64"/>
    <n v="76.546875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500"/>
    <x v="1"/>
    <n v="226"/>
    <n v="53.053097345132741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88"/>
    <x v="0"/>
    <n v="64"/>
    <n v="106.859375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13"/>
    <x v="1"/>
    <n v="241"/>
    <n v="46.020746887966808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27"/>
    <x v="1"/>
    <n v="132"/>
    <n v="100.17424242424242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52"/>
    <x v="0"/>
    <n v="842"/>
    <n v="87.972684085510693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57"/>
    <x v="1"/>
    <n v="2043"/>
    <n v="74.995594713656388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73"/>
    <x v="0"/>
    <n v="112"/>
    <n v="42.982142857142854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61"/>
    <x v="3"/>
    <n v="139"/>
    <n v="33.115107913669064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57"/>
    <x v="0"/>
    <n v="374"/>
    <n v="101.13101604278074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57"/>
    <x v="3"/>
    <n v="1122"/>
    <n v="55.98841354723708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0"/>
    <s v="Baldwin, Riley and Jackson"/>
    <s v="Pre-emptive tertiary standardization"/>
    <n v="100"/>
    <n v="0"/>
    <n v="0"/>
    <x v="0"/>
    <x v="0"/>
    <n v="0"/>
    <s v="CA"/>
    <s v="CAD"/>
    <x v="0"/>
    <n v="1450159200"/>
    <x v="0"/>
    <x v="0"/>
    <b v="0"/>
    <b v="0"/>
    <s v="food/food trucks"/>
    <x v="0"/>
    <s v="food trucks"/>
  </r>
  <r>
    <n v="1"/>
    <s v="Odom Inc"/>
    <s v="Managed bottom-line architecture"/>
    <n v="1400"/>
    <n v="14560"/>
    <n v="1040"/>
    <x v="1"/>
    <x v="1"/>
    <n v="92.151898734177209"/>
    <s v="US"/>
    <s v="USD"/>
    <x v="1"/>
    <n v="1408597200"/>
    <x v="1"/>
    <x v="1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x v="2"/>
    <n v="100.01614035087719"/>
    <s v="AU"/>
    <s v="AUD"/>
    <x v="2"/>
    <n v="1384840800"/>
    <x v="2"/>
    <x v="2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x v="3"/>
    <n v="103.20833333333333"/>
    <s v="US"/>
    <s v="USD"/>
    <x v="3"/>
    <n v="1568955600"/>
    <x v="3"/>
    <x v="3"/>
    <b v="0"/>
    <b v="0"/>
    <s v="music/rock"/>
    <x v="1"/>
    <s v="rock"/>
  </r>
  <r>
    <n v="4"/>
    <s v="Larson-Little"/>
    <s v="Proactive foreground core"/>
    <n v="7600"/>
    <n v="5265"/>
    <n v="69"/>
    <x v="0"/>
    <x v="4"/>
    <n v="99.339622641509436"/>
    <s v="US"/>
    <s v="USD"/>
    <x v="4"/>
    <n v="1548309600"/>
    <x v="4"/>
    <x v="4"/>
    <b v="0"/>
    <b v="0"/>
    <s v="theater/plays"/>
    <x v="3"/>
    <s v="plays"/>
  </r>
  <r>
    <n v="5"/>
    <s v="Harris Group"/>
    <s v="Open-source optimizing database"/>
    <n v="7600"/>
    <n v="13195"/>
    <n v="174"/>
    <x v="1"/>
    <x v="5"/>
    <n v="75.833333333333329"/>
    <s v="DK"/>
    <s v="DKK"/>
    <x v="5"/>
    <n v="1347080400"/>
    <x v="5"/>
    <x v="5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x v="6"/>
    <n v="60.555555555555557"/>
    <s v="GB"/>
    <s v="GBP"/>
    <x v="6"/>
    <n v="1505365200"/>
    <x v="6"/>
    <x v="6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x v="7"/>
    <n v="64.93832599118943"/>
    <s v="DK"/>
    <s v="DKK"/>
    <x v="7"/>
    <n v="1439614800"/>
    <x v="7"/>
    <x v="7"/>
    <b v="0"/>
    <b v="0"/>
    <s v="theater/plays"/>
    <x v="3"/>
    <s v="plays"/>
  </r>
  <r>
    <n v="8"/>
    <s v="Nunez-Richards"/>
    <s v="Exclusive attitude-oriented intranet"/>
    <n v="110100"/>
    <n v="21946"/>
    <n v="20"/>
    <x v="2"/>
    <x v="8"/>
    <n v="30.997175141242938"/>
    <s v="DK"/>
    <s v="DKK"/>
    <x v="8"/>
    <n v="1281502800"/>
    <x v="8"/>
    <x v="8"/>
    <b v="0"/>
    <b v="0"/>
    <s v="theater/plays"/>
    <x v="3"/>
    <s v="plays"/>
  </r>
  <r>
    <n v="9"/>
    <s v="Rangel, Holt and Jones"/>
    <s v="Open-source fresh-thinking model"/>
    <n v="6200"/>
    <n v="3208"/>
    <n v="52"/>
    <x v="0"/>
    <x v="9"/>
    <n v="72.909090909090907"/>
    <s v="US"/>
    <s v="USD"/>
    <x v="9"/>
    <n v="1383804000"/>
    <x v="9"/>
    <x v="9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x v="10"/>
    <n v="62.9"/>
    <s v="US"/>
    <s v="USD"/>
    <x v="10"/>
    <n v="1285909200"/>
    <x v="10"/>
    <x v="1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x v="11"/>
    <n v="112.22222222222223"/>
    <s v="US"/>
    <s v="USD"/>
    <x v="11"/>
    <n v="1285563600"/>
    <x v="11"/>
    <x v="11"/>
    <b v="0"/>
    <b v="1"/>
    <s v="theater/plays"/>
    <x v="3"/>
    <s v="plays"/>
  </r>
  <r>
    <n v="12"/>
    <s v="Kim Ltd"/>
    <s v="Assimilated hybrid intranet"/>
    <n v="6300"/>
    <n v="5629"/>
    <n v="89"/>
    <x v="0"/>
    <x v="12"/>
    <n v="102.34545454545454"/>
    <s v="US"/>
    <s v="USD"/>
    <x v="12"/>
    <n v="1572411600"/>
    <x v="12"/>
    <x v="12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x v="13"/>
    <n v="105.05102040816327"/>
    <s v="US"/>
    <s v="USD"/>
    <x v="13"/>
    <n v="1466658000"/>
    <x v="13"/>
    <x v="13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x v="14"/>
    <n v="94.144999999999996"/>
    <s v="US"/>
    <s v="USD"/>
    <x v="14"/>
    <n v="1333342800"/>
    <x v="14"/>
    <x v="14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x v="15"/>
    <n v="84.986725663716811"/>
    <s v="US"/>
    <s v="USD"/>
    <x v="15"/>
    <n v="1576303200"/>
    <x v="15"/>
    <x v="15"/>
    <b v="0"/>
    <b v="0"/>
    <s v="technology/wearables"/>
    <x v="2"/>
    <s v="wearables"/>
  </r>
  <r>
    <n v="16"/>
    <s v="Hines Inc"/>
    <s v="Cross-platform systemic adapter"/>
    <n v="1700"/>
    <n v="11041"/>
    <n v="649"/>
    <x v="1"/>
    <x v="16"/>
    <n v="110.41"/>
    <s v="US"/>
    <s v="USD"/>
    <x v="16"/>
    <n v="1392271200"/>
    <x v="16"/>
    <x v="16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x v="17"/>
    <n v="107.96236989591674"/>
    <s v="US"/>
    <s v="USD"/>
    <x v="17"/>
    <n v="1294898400"/>
    <x v="17"/>
    <x v="17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x v="18"/>
    <n v="45.103703703703701"/>
    <s v="US"/>
    <s v="USD"/>
    <x v="18"/>
    <n v="1537074000"/>
    <x v="18"/>
    <x v="18"/>
    <b v="0"/>
    <b v="0"/>
    <s v="theater/plays"/>
    <x v="3"/>
    <s v="plays"/>
  </r>
  <r>
    <n v="19"/>
    <s v="Perez-Hess"/>
    <s v="Down-sized cohesive archive"/>
    <n v="62500"/>
    <n v="30331"/>
    <n v="49"/>
    <x v="0"/>
    <x v="19"/>
    <n v="45.001483679525222"/>
    <s v="US"/>
    <s v="USD"/>
    <x v="19"/>
    <n v="1553490000"/>
    <x v="19"/>
    <x v="19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x v="20"/>
    <n v="105.97134670487107"/>
    <s v="US"/>
    <s v="USD"/>
    <x v="20"/>
    <n v="1406523600"/>
    <x v="20"/>
    <x v="2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x v="21"/>
    <n v="69.055555555555557"/>
    <s v="US"/>
    <s v="USD"/>
    <x v="21"/>
    <n v="1316322000"/>
    <x v="21"/>
    <x v="21"/>
    <b v="0"/>
    <b v="0"/>
    <s v="theater/plays"/>
    <x v="3"/>
    <s v="plays"/>
  </r>
  <r>
    <n v="22"/>
    <s v="Collier Inc"/>
    <s v="Enhanced dynamic definition"/>
    <n v="59100"/>
    <n v="75690"/>
    <n v="128"/>
    <x v="1"/>
    <x v="22"/>
    <n v="85.044943820224717"/>
    <s v="US"/>
    <s v="USD"/>
    <x v="22"/>
    <n v="1524027600"/>
    <x v="22"/>
    <x v="22"/>
    <b v="0"/>
    <b v="0"/>
    <s v="theater/plays"/>
    <x v="3"/>
    <s v="plays"/>
  </r>
  <r>
    <n v="23"/>
    <s v="Gray-Jenkins"/>
    <s v="Devolved next generation adapter"/>
    <n v="4500"/>
    <n v="14942"/>
    <n v="332"/>
    <x v="1"/>
    <x v="23"/>
    <n v="105.22535211267606"/>
    <s v="GB"/>
    <s v="GBP"/>
    <x v="23"/>
    <n v="1554699600"/>
    <x v="23"/>
    <x v="23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x v="24"/>
    <n v="39.003741114852225"/>
    <s v="US"/>
    <s v="USD"/>
    <x v="24"/>
    <n v="1403499600"/>
    <x v="24"/>
    <x v="24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x v="25"/>
    <n v="73.030674846625772"/>
    <s v="US"/>
    <s v="USD"/>
    <x v="25"/>
    <n v="1307422800"/>
    <x v="25"/>
    <x v="25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x v="26"/>
    <n v="35.009459459459457"/>
    <s v="US"/>
    <s v="USD"/>
    <x v="26"/>
    <n v="1535346000"/>
    <x v="26"/>
    <x v="26"/>
    <b v="0"/>
    <b v="0"/>
    <s v="theater/plays"/>
    <x v="3"/>
    <s v="plays"/>
  </r>
  <r>
    <n v="27"/>
    <s v="Best, Carr and Williams"/>
    <s v="Diverse transitional migration"/>
    <n v="2000"/>
    <n v="1599"/>
    <n v="80"/>
    <x v="0"/>
    <x v="27"/>
    <n v="106.6"/>
    <s v="US"/>
    <s v="USD"/>
    <x v="27"/>
    <n v="1444539600"/>
    <x v="27"/>
    <x v="27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x v="28"/>
    <n v="61.997747747747745"/>
    <s v="US"/>
    <s v="USD"/>
    <x v="28"/>
    <n v="1267682400"/>
    <x v="28"/>
    <x v="28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x v="29"/>
    <n v="94.000622665006233"/>
    <s v="CH"/>
    <s v="CHF"/>
    <x v="29"/>
    <n v="1535518800"/>
    <x v="29"/>
    <x v="29"/>
    <b v="0"/>
    <b v="0"/>
    <s v="film &amp; video/shorts"/>
    <x v="4"/>
    <s v="shorts"/>
  </r>
  <r>
    <n v="30"/>
    <s v="Clark-Cooke"/>
    <s v="Down-sized analyzing challenge"/>
    <n v="9000"/>
    <n v="14455"/>
    <n v="161"/>
    <x v="1"/>
    <x v="30"/>
    <n v="112.05426356589147"/>
    <s v="US"/>
    <s v="USD"/>
    <x v="30"/>
    <n v="1559106000"/>
    <x v="30"/>
    <x v="3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x v="31"/>
    <n v="48.008849557522126"/>
    <s v="GB"/>
    <s v="GBP"/>
    <x v="31"/>
    <n v="1454392800"/>
    <x v="31"/>
    <x v="31"/>
    <b v="0"/>
    <b v="0"/>
    <s v="games/video games"/>
    <x v="6"/>
    <s v="video games"/>
  </r>
  <r>
    <n v="32"/>
    <s v="Jackson PLC"/>
    <s v="Ergonomic 6thgeneration success"/>
    <n v="101000"/>
    <n v="87676"/>
    <n v="87"/>
    <x v="0"/>
    <x v="32"/>
    <n v="38.004334633723452"/>
    <s v="IT"/>
    <s v="EUR"/>
    <x v="32"/>
    <n v="1517896800"/>
    <x v="32"/>
    <x v="32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x v="33"/>
    <n v="35.000184535892231"/>
    <s v="US"/>
    <s v="USD"/>
    <x v="33"/>
    <n v="1415685600"/>
    <x v="33"/>
    <x v="33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x v="34"/>
    <n v="85"/>
    <s v="US"/>
    <s v="USD"/>
    <x v="34"/>
    <n v="1490677200"/>
    <x v="34"/>
    <x v="34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x v="35"/>
    <n v="95.993893129770996"/>
    <s v="DK"/>
    <s v="DKK"/>
    <x v="35"/>
    <n v="1551506400"/>
    <x v="35"/>
    <x v="35"/>
    <b v="0"/>
    <b v="1"/>
    <s v="film &amp; video/drama"/>
    <x v="4"/>
    <s v="drama"/>
  </r>
  <r>
    <n v="36"/>
    <s v="Jackson-Lewis"/>
    <s v="Monitored multi-state encryption"/>
    <n v="700"/>
    <n v="1101"/>
    <n v="157"/>
    <x v="1"/>
    <x v="36"/>
    <n v="68.8125"/>
    <s v="US"/>
    <s v="USD"/>
    <x v="36"/>
    <n v="1300856400"/>
    <x v="36"/>
    <x v="36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x v="37"/>
    <n v="105.97196261682242"/>
    <s v="US"/>
    <s v="USD"/>
    <x v="37"/>
    <n v="1573192800"/>
    <x v="37"/>
    <x v="37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x v="38"/>
    <n v="75.261194029850742"/>
    <s v="US"/>
    <s v="USD"/>
    <x v="38"/>
    <n v="1287810000"/>
    <x v="38"/>
    <x v="38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x v="39"/>
    <n v="57.125"/>
    <s v="DK"/>
    <s v="DKK"/>
    <x v="39"/>
    <n v="1362978000"/>
    <x v="39"/>
    <x v="39"/>
    <b v="0"/>
    <b v="0"/>
    <s v="theater/plays"/>
    <x v="3"/>
    <s v="plays"/>
  </r>
  <r>
    <n v="40"/>
    <s v="Garcia, Garcia and Lopez"/>
    <s v="Reduced stable middleware"/>
    <n v="8800"/>
    <n v="14878"/>
    <n v="169"/>
    <x v="1"/>
    <x v="40"/>
    <n v="75.141414141414145"/>
    <s v="US"/>
    <s v="USD"/>
    <x v="40"/>
    <n v="1277355600"/>
    <x v="40"/>
    <x v="4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x v="41"/>
    <n v="107.42342342342343"/>
    <s v="IT"/>
    <s v="EUR"/>
    <x v="41"/>
    <n v="1348981200"/>
    <x v="41"/>
    <x v="41"/>
    <b v="0"/>
    <b v="1"/>
    <s v="music/rock"/>
    <x v="1"/>
    <s v="rock"/>
  </r>
  <r>
    <n v="42"/>
    <s v="Werner-Bryant"/>
    <s v="Virtual uniform frame"/>
    <n v="1800"/>
    <n v="7991"/>
    <n v="444"/>
    <x v="1"/>
    <x v="42"/>
    <n v="35.995495495495497"/>
    <s v="US"/>
    <s v="USD"/>
    <x v="42"/>
    <n v="1310533200"/>
    <x v="42"/>
    <x v="42"/>
    <b v="0"/>
    <b v="0"/>
    <s v="food/food trucks"/>
    <x v="0"/>
    <s v="food trucks"/>
  </r>
  <r>
    <n v="43"/>
    <s v="Schmitt-Mendoza"/>
    <s v="Profound explicit paradigm"/>
    <n v="90200"/>
    <n v="167717"/>
    <n v="186"/>
    <x v="1"/>
    <x v="43"/>
    <n v="26.998873148744366"/>
    <s v="US"/>
    <s v="USD"/>
    <x v="43"/>
    <n v="1407560400"/>
    <x v="43"/>
    <x v="43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x v="13"/>
    <n v="107.56122448979592"/>
    <s v="DK"/>
    <s v="DKK"/>
    <x v="44"/>
    <n v="1552885200"/>
    <x v="44"/>
    <x v="44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x v="44"/>
    <n v="94.375"/>
    <s v="US"/>
    <s v="USD"/>
    <x v="45"/>
    <n v="1479362400"/>
    <x v="45"/>
    <x v="45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x v="45"/>
    <n v="46.163043478260867"/>
    <s v="US"/>
    <s v="USD"/>
    <x v="46"/>
    <n v="1280552400"/>
    <x v="46"/>
    <x v="46"/>
    <b v="0"/>
    <b v="0"/>
    <s v="music/rock"/>
    <x v="1"/>
    <s v="rock"/>
  </r>
  <r>
    <n v="47"/>
    <s v="Bennett and Sons"/>
    <s v="Function-based multi-state software"/>
    <n v="1500"/>
    <n v="7129"/>
    <n v="475"/>
    <x v="1"/>
    <x v="46"/>
    <n v="47.845637583892618"/>
    <s v="US"/>
    <s v="USD"/>
    <x v="47"/>
    <n v="1398661200"/>
    <x v="47"/>
    <x v="47"/>
    <b v="0"/>
    <b v="0"/>
    <s v="theater/plays"/>
    <x v="3"/>
    <s v="plays"/>
  </r>
  <r>
    <n v="48"/>
    <s v="Lamb Inc"/>
    <s v="Optimized leadingedge concept"/>
    <n v="33300"/>
    <n v="128862"/>
    <n v="387"/>
    <x v="1"/>
    <x v="47"/>
    <n v="53.007815713698065"/>
    <s v="US"/>
    <s v="USD"/>
    <x v="48"/>
    <n v="1436245200"/>
    <x v="48"/>
    <x v="48"/>
    <b v="0"/>
    <b v="0"/>
    <s v="theater/plays"/>
    <x v="3"/>
    <s v="plays"/>
  </r>
  <r>
    <n v="49"/>
    <s v="Casey-Kelly"/>
    <s v="Sharable holistic interface"/>
    <n v="7200"/>
    <n v="13653"/>
    <n v="190"/>
    <x v="1"/>
    <x v="48"/>
    <n v="45.059405940594061"/>
    <s v="US"/>
    <s v="USD"/>
    <x v="49"/>
    <n v="1575439200"/>
    <x v="49"/>
    <x v="49"/>
    <b v="0"/>
    <b v="0"/>
    <s v="music/rock"/>
    <x v="1"/>
    <s v="rock"/>
  </r>
  <r>
    <n v="50"/>
    <s v="Jones, Taylor and Moore"/>
    <s v="Down-sized system-worthy secured line"/>
    <n v="100"/>
    <n v="2"/>
    <n v="2"/>
    <x v="0"/>
    <x v="49"/>
    <n v="2"/>
    <s v="IT"/>
    <s v="EUR"/>
    <x v="50"/>
    <n v="1377752400"/>
    <x v="50"/>
    <x v="5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x v="50"/>
    <n v="99.006816632583508"/>
    <s v="GB"/>
    <s v="GBP"/>
    <x v="51"/>
    <n v="1334206800"/>
    <x v="51"/>
    <x v="51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x v="51"/>
    <n v="32.786666666666669"/>
    <s v="US"/>
    <s v="USD"/>
    <x v="52"/>
    <n v="1284872400"/>
    <x v="52"/>
    <x v="52"/>
    <b v="0"/>
    <b v="0"/>
    <s v="theater/plays"/>
    <x v="3"/>
    <s v="plays"/>
  </r>
  <r>
    <n v="53"/>
    <s v="Smith-Jones"/>
    <s v="Reverse-engineered static concept"/>
    <n v="8800"/>
    <n v="12356"/>
    <n v="140"/>
    <x v="1"/>
    <x v="52"/>
    <n v="59.119617224880386"/>
    <s v="US"/>
    <s v="USD"/>
    <x v="53"/>
    <n v="1403931600"/>
    <x v="53"/>
    <x v="53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x v="53"/>
    <n v="44.93333333333333"/>
    <s v="US"/>
    <s v="USD"/>
    <x v="54"/>
    <n v="1521262800"/>
    <x v="54"/>
    <x v="54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x v="54"/>
    <n v="89.664122137404576"/>
    <s v="US"/>
    <s v="USD"/>
    <x v="55"/>
    <n v="1533358800"/>
    <x v="55"/>
    <x v="55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x v="55"/>
    <n v="70.079268292682926"/>
    <s v="US"/>
    <s v="USD"/>
    <x v="56"/>
    <n v="1421474400"/>
    <x v="56"/>
    <x v="56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x v="56"/>
    <n v="31.059701492537314"/>
    <s v="US"/>
    <s v="USD"/>
    <x v="57"/>
    <n v="1505278800"/>
    <x v="57"/>
    <x v="57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x v="57"/>
    <n v="29.061611374407583"/>
    <s v="US"/>
    <s v="USD"/>
    <x v="58"/>
    <n v="1443934800"/>
    <x v="58"/>
    <x v="58"/>
    <b v="0"/>
    <b v="0"/>
    <s v="theater/plays"/>
    <x v="3"/>
    <s v="plays"/>
  </r>
  <r>
    <n v="59"/>
    <s v="Wright, Fox and Marks"/>
    <s v="Assimilated real-time support"/>
    <n v="1400"/>
    <n v="3851"/>
    <n v="275"/>
    <x v="1"/>
    <x v="58"/>
    <n v="30.0859375"/>
    <s v="US"/>
    <s v="USD"/>
    <x v="59"/>
    <n v="1498539600"/>
    <x v="59"/>
    <x v="59"/>
    <b v="0"/>
    <b v="1"/>
    <s v="theater/plays"/>
    <x v="3"/>
    <s v="plays"/>
  </r>
  <r>
    <n v="60"/>
    <s v="Crawford-Peters"/>
    <s v="User-centric regional database"/>
    <n v="94200"/>
    <n v="135997"/>
    <n v="144"/>
    <x v="1"/>
    <x v="59"/>
    <n v="84.998125000000002"/>
    <s v="CA"/>
    <s v="CAD"/>
    <x v="60"/>
    <n v="1342760400"/>
    <x v="60"/>
    <x v="6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x v="60"/>
    <n v="82.001775410563695"/>
    <s v="CA"/>
    <s v="CAD"/>
    <x v="61"/>
    <n v="1301720400"/>
    <x v="61"/>
    <x v="61"/>
    <b v="0"/>
    <b v="0"/>
    <s v="theater/plays"/>
    <x v="3"/>
    <s v="plays"/>
  </r>
  <r>
    <n v="62"/>
    <s v="Sparks-West"/>
    <s v="Organized incremental standardization"/>
    <n v="2000"/>
    <n v="14452"/>
    <n v="723"/>
    <x v="1"/>
    <x v="61"/>
    <n v="58.040160642570278"/>
    <s v="US"/>
    <s v="USD"/>
    <x v="62"/>
    <n v="1433566800"/>
    <x v="62"/>
    <x v="62"/>
    <b v="0"/>
    <b v="0"/>
    <s v="technology/web"/>
    <x v="2"/>
    <s v="web"/>
  </r>
  <r>
    <n v="63"/>
    <s v="Baker, Morgan and Brown"/>
    <s v="Assimilated didactic open system"/>
    <n v="4700"/>
    <n v="557"/>
    <n v="12"/>
    <x v="0"/>
    <x v="62"/>
    <n v="111.4"/>
    <s v="US"/>
    <s v="USD"/>
    <x v="63"/>
    <n v="1493874000"/>
    <x v="63"/>
    <x v="63"/>
    <b v="0"/>
    <b v="0"/>
    <s v="theater/plays"/>
    <x v="3"/>
    <s v="plays"/>
  </r>
  <r>
    <n v="64"/>
    <s v="Mosley-Gilbert"/>
    <s v="Vision-oriented logistical intranet"/>
    <n v="2800"/>
    <n v="2734"/>
    <n v="98"/>
    <x v="0"/>
    <x v="63"/>
    <n v="71.94736842105263"/>
    <s v="US"/>
    <s v="USD"/>
    <x v="64"/>
    <n v="1531803600"/>
    <x v="64"/>
    <x v="64"/>
    <b v="0"/>
    <b v="1"/>
    <s v="technology/web"/>
    <x v="2"/>
    <s v="web"/>
  </r>
  <r>
    <n v="65"/>
    <s v="Berry-Boyer"/>
    <s v="Mandatory incremental projection"/>
    <n v="6100"/>
    <n v="14405"/>
    <n v="236"/>
    <x v="1"/>
    <x v="64"/>
    <n v="61.038135593220339"/>
    <s v="US"/>
    <s v="USD"/>
    <x v="65"/>
    <n v="1296712800"/>
    <x v="65"/>
    <x v="65"/>
    <b v="0"/>
    <b v="0"/>
    <s v="theater/plays"/>
    <x v="3"/>
    <s v="plays"/>
  </r>
  <r>
    <n v="66"/>
    <s v="Sanders-Allen"/>
    <s v="Grass-roots needs-based encryption"/>
    <n v="2900"/>
    <n v="1307"/>
    <n v="45"/>
    <x v="0"/>
    <x v="65"/>
    <n v="108.91666666666667"/>
    <s v="US"/>
    <s v="USD"/>
    <x v="66"/>
    <n v="1428901200"/>
    <x v="66"/>
    <x v="66"/>
    <b v="0"/>
    <b v="1"/>
    <s v="theater/plays"/>
    <x v="3"/>
    <s v="plays"/>
  </r>
  <r>
    <n v="67"/>
    <s v="Lopez Inc"/>
    <s v="Team-oriented 6thgeneration middleware"/>
    <n v="72600"/>
    <n v="117892"/>
    <n v="162"/>
    <x v="1"/>
    <x v="66"/>
    <n v="29.001722017220171"/>
    <s v="GB"/>
    <s v="GBP"/>
    <x v="67"/>
    <n v="1264831200"/>
    <x v="67"/>
    <x v="67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x v="67"/>
    <n v="58.975609756097562"/>
    <s v="IT"/>
    <s v="EUR"/>
    <x v="68"/>
    <n v="1505192400"/>
    <x v="68"/>
    <x v="68"/>
    <b v="0"/>
    <b v="1"/>
    <s v="theater/plays"/>
    <x v="3"/>
    <s v="plays"/>
  </r>
  <r>
    <n v="69"/>
    <s v="Jones-Watson"/>
    <s v="Switchable disintermediate moderator"/>
    <n v="7900"/>
    <n v="1901"/>
    <n v="24"/>
    <x v="3"/>
    <x v="68"/>
    <n v="111.82352941176471"/>
    <s v="US"/>
    <s v="USD"/>
    <x v="69"/>
    <n v="1295676000"/>
    <x v="69"/>
    <x v="69"/>
    <b v="0"/>
    <b v="0"/>
    <s v="theater/plays"/>
    <x v="3"/>
    <s v="plays"/>
  </r>
  <r>
    <n v="70"/>
    <s v="Barker Inc"/>
    <s v="Re-engineered 24/7 task-force"/>
    <n v="128000"/>
    <n v="158389"/>
    <n v="124"/>
    <x v="1"/>
    <x v="69"/>
    <n v="63.995555555555555"/>
    <s v="IT"/>
    <s v="EUR"/>
    <x v="70"/>
    <n v="1292911200"/>
    <x v="70"/>
    <x v="7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x v="70"/>
    <n v="85.315789473684205"/>
    <s v="US"/>
    <s v="USD"/>
    <x v="71"/>
    <n v="1575439200"/>
    <x v="71"/>
    <x v="49"/>
    <b v="0"/>
    <b v="0"/>
    <s v="theater/plays"/>
    <x v="3"/>
    <s v="plays"/>
  </r>
  <r>
    <n v="72"/>
    <s v="Hampton, Lewis and Ray"/>
    <s v="Seamless coherent parallelism"/>
    <n v="600"/>
    <n v="4022"/>
    <n v="670"/>
    <x v="1"/>
    <x v="71"/>
    <n v="74.481481481481481"/>
    <s v="US"/>
    <s v="USD"/>
    <x v="72"/>
    <n v="1438837200"/>
    <x v="72"/>
    <x v="71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x v="39"/>
    <n v="105.14772727272727"/>
    <s v="US"/>
    <s v="USD"/>
    <x v="73"/>
    <n v="1480485600"/>
    <x v="73"/>
    <x v="72"/>
    <b v="0"/>
    <b v="0"/>
    <s v="music/jazz"/>
    <x v="1"/>
    <s v="jazz"/>
  </r>
  <r>
    <n v="74"/>
    <s v="Davis-Michael"/>
    <s v="Progressive tertiary framework"/>
    <n v="3900"/>
    <n v="4776"/>
    <n v="122"/>
    <x v="1"/>
    <x v="72"/>
    <n v="56.188235294117646"/>
    <s v="GB"/>
    <s v="GBP"/>
    <x v="74"/>
    <n v="1459141200"/>
    <x v="74"/>
    <x v="73"/>
    <b v="0"/>
    <b v="0"/>
    <s v="music/metal"/>
    <x v="1"/>
    <s v="metal"/>
  </r>
  <r>
    <n v="75"/>
    <s v="White, Torres and Bishop"/>
    <s v="Multi-layered dynamic protocol"/>
    <n v="9700"/>
    <n v="14606"/>
    <n v="151"/>
    <x v="1"/>
    <x v="73"/>
    <n v="85.917647058823533"/>
    <s v="US"/>
    <s v="USD"/>
    <x v="75"/>
    <n v="1532322000"/>
    <x v="75"/>
    <x v="74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x v="74"/>
    <n v="57.00296912114014"/>
    <s v="US"/>
    <s v="USD"/>
    <x v="76"/>
    <n v="1426222800"/>
    <x v="76"/>
    <x v="75"/>
    <b v="1"/>
    <b v="1"/>
    <s v="theater/plays"/>
    <x v="3"/>
    <s v="plays"/>
  </r>
  <r>
    <n v="77"/>
    <s v="Acevedo-Huffman"/>
    <s v="Pre-emptive impactful model"/>
    <n v="9500"/>
    <n v="4460"/>
    <n v="47"/>
    <x v="0"/>
    <x v="75"/>
    <n v="79.642857142857139"/>
    <s v="US"/>
    <s v="USD"/>
    <x v="77"/>
    <n v="1286773200"/>
    <x v="77"/>
    <x v="76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x v="76"/>
    <n v="41.018181818181816"/>
    <s v="US"/>
    <s v="USD"/>
    <x v="78"/>
    <n v="1523941200"/>
    <x v="78"/>
    <x v="77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x v="77"/>
    <n v="48.004773269689736"/>
    <s v="US"/>
    <s v="USD"/>
    <x v="79"/>
    <n v="1529557200"/>
    <x v="79"/>
    <x v="78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x v="78"/>
    <n v="55.212598425196852"/>
    <s v="US"/>
    <s v="USD"/>
    <x v="80"/>
    <n v="1506574800"/>
    <x v="80"/>
    <x v="79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x v="79"/>
    <n v="92.109489051094897"/>
    <s v="US"/>
    <s v="USD"/>
    <x v="81"/>
    <n v="1513576800"/>
    <x v="81"/>
    <x v="80"/>
    <b v="0"/>
    <b v="0"/>
    <s v="music/rock"/>
    <x v="1"/>
    <s v="rock"/>
  </r>
  <r>
    <n v="82"/>
    <s v="Porter-George"/>
    <s v="Reactive content-based framework"/>
    <n v="1000"/>
    <n v="14973"/>
    <n v="1497"/>
    <x v="1"/>
    <x v="80"/>
    <n v="83.183333333333337"/>
    <s v="GB"/>
    <s v="GBP"/>
    <x v="82"/>
    <n v="1548309600"/>
    <x v="82"/>
    <x v="4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x v="81"/>
    <n v="39.996000000000002"/>
    <s v="US"/>
    <s v="USD"/>
    <x v="83"/>
    <n v="1471582800"/>
    <x v="83"/>
    <x v="81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x v="82"/>
    <n v="111.1336898395722"/>
    <s v="US"/>
    <s v="USD"/>
    <x v="84"/>
    <n v="1344315600"/>
    <x v="84"/>
    <x v="82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x v="83"/>
    <n v="90.563380281690144"/>
    <s v="AU"/>
    <s v="AUD"/>
    <x v="85"/>
    <n v="1316408400"/>
    <x v="85"/>
    <x v="83"/>
    <b v="0"/>
    <b v="0"/>
    <s v="music/indie rock"/>
    <x v="1"/>
    <s v="indie rock"/>
  </r>
  <r>
    <n v="86"/>
    <s v="Davis-Smith"/>
    <s v="Organic motivating firmware"/>
    <n v="7400"/>
    <n v="12405"/>
    <n v="168"/>
    <x v="1"/>
    <x v="84"/>
    <n v="61.108374384236456"/>
    <s v="US"/>
    <s v="USD"/>
    <x v="86"/>
    <n v="1431838800"/>
    <x v="86"/>
    <x v="84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x v="85"/>
    <n v="83.022941970310384"/>
    <s v="AU"/>
    <s v="AUD"/>
    <x v="87"/>
    <n v="1300510800"/>
    <x v="87"/>
    <x v="85"/>
    <b v="0"/>
    <b v="1"/>
    <s v="music/rock"/>
    <x v="1"/>
    <s v="rock"/>
  </r>
  <r>
    <n v="88"/>
    <s v="Clark Group"/>
    <s v="Grass-roots fault-tolerant policy"/>
    <n v="4800"/>
    <n v="12516"/>
    <n v="261"/>
    <x v="1"/>
    <x v="86"/>
    <n v="110.76106194690266"/>
    <s v="US"/>
    <s v="USD"/>
    <x v="88"/>
    <n v="1431061200"/>
    <x v="88"/>
    <x v="86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x v="87"/>
    <n v="89.458333333333329"/>
    <s v="US"/>
    <s v="USD"/>
    <x v="89"/>
    <n v="1271480400"/>
    <x v="89"/>
    <x v="87"/>
    <b v="0"/>
    <b v="0"/>
    <s v="theater/plays"/>
    <x v="3"/>
    <s v="plays"/>
  </r>
  <r>
    <n v="90"/>
    <s v="Kramer Group"/>
    <s v="Synergistic explicit parallelism"/>
    <n v="7800"/>
    <n v="6132"/>
    <n v="79"/>
    <x v="0"/>
    <x v="88"/>
    <n v="57.849056603773583"/>
    <s v="US"/>
    <s v="USD"/>
    <x v="90"/>
    <n v="1456380000"/>
    <x v="90"/>
    <x v="88"/>
    <b v="0"/>
    <b v="1"/>
    <s v="theater/plays"/>
    <x v="3"/>
    <s v="plays"/>
  </r>
  <r>
    <n v="91"/>
    <s v="Frazier, Patrick and Smith"/>
    <s v="Enhanced systemic analyzer"/>
    <n v="154300"/>
    <n v="74688"/>
    <n v="48"/>
    <x v="0"/>
    <x v="89"/>
    <n v="109.99705449189985"/>
    <s v="IT"/>
    <s v="EUR"/>
    <x v="91"/>
    <n v="1472878800"/>
    <x v="91"/>
    <x v="89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x v="90"/>
    <n v="103.96586345381526"/>
    <s v="CH"/>
    <s v="CHF"/>
    <x v="92"/>
    <n v="1277355600"/>
    <x v="92"/>
    <x v="4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x v="91"/>
    <n v="107.99508196721311"/>
    <s v="US"/>
    <s v="USD"/>
    <x v="93"/>
    <n v="1351054800"/>
    <x v="93"/>
    <x v="90"/>
    <b v="0"/>
    <b v="1"/>
    <s v="theater/plays"/>
    <x v="3"/>
    <s v="plays"/>
  </r>
  <r>
    <n v="94"/>
    <s v="Hanson Inc"/>
    <s v="Grass-roots web-enabled contingency"/>
    <n v="2900"/>
    <n v="8807"/>
    <n v="304"/>
    <x v="1"/>
    <x v="80"/>
    <n v="48.927777777777777"/>
    <s v="GB"/>
    <s v="GBP"/>
    <x v="94"/>
    <n v="1555563600"/>
    <x v="94"/>
    <x v="91"/>
    <b v="0"/>
    <b v="0"/>
    <s v="technology/web"/>
    <x v="2"/>
    <s v="web"/>
  </r>
  <r>
    <n v="95"/>
    <s v="Sanchez LLC"/>
    <s v="Stand-alone system-worthy standardization"/>
    <n v="900"/>
    <n v="1017"/>
    <n v="113"/>
    <x v="1"/>
    <x v="11"/>
    <n v="37.666666666666664"/>
    <s v="US"/>
    <s v="USD"/>
    <x v="95"/>
    <n v="1571634000"/>
    <x v="95"/>
    <x v="92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x v="92"/>
    <n v="64.999141999141997"/>
    <s v="US"/>
    <s v="USD"/>
    <x v="96"/>
    <n v="1300856400"/>
    <x v="96"/>
    <x v="36"/>
    <b v="0"/>
    <b v="0"/>
    <s v="theater/plays"/>
    <x v="3"/>
    <s v="plays"/>
  </r>
  <r>
    <n v="97"/>
    <s v="Stewart LLC"/>
    <s v="Cloned bi-directional architecture"/>
    <n v="1300"/>
    <n v="12047"/>
    <n v="927"/>
    <x v="1"/>
    <x v="86"/>
    <n v="106.61061946902655"/>
    <s v="US"/>
    <s v="USD"/>
    <x v="48"/>
    <n v="1439874000"/>
    <x v="48"/>
    <x v="93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x v="93"/>
    <n v="27.009016393442622"/>
    <s v="AU"/>
    <s v="AUD"/>
    <x v="97"/>
    <n v="1438318800"/>
    <x v="97"/>
    <x v="94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x v="55"/>
    <n v="91.16463414634147"/>
    <s v="US"/>
    <s v="USD"/>
    <x v="98"/>
    <n v="1419400800"/>
    <x v="98"/>
    <x v="95"/>
    <b v="0"/>
    <b v="0"/>
    <s v="theater/plays"/>
    <x v="3"/>
    <s v="plays"/>
  </r>
  <r>
    <n v="100"/>
    <s v="Tucker, Fox and Green"/>
    <s v="Upgradable fault-tolerant approach"/>
    <n v="100"/>
    <n v="1"/>
    <n v="1"/>
    <x v="0"/>
    <x v="49"/>
    <n v="1"/>
    <s v="US"/>
    <s v="USD"/>
    <x v="99"/>
    <n v="1320555600"/>
    <x v="99"/>
    <x v="96"/>
    <b v="0"/>
    <b v="0"/>
    <s v="theater/plays"/>
    <x v="3"/>
    <s v="plays"/>
  </r>
  <r>
    <n v="101"/>
    <s v="Douglas LLC"/>
    <s v="Reduced heuristic moratorium"/>
    <n v="900"/>
    <n v="9193"/>
    <n v="1021"/>
    <x v="1"/>
    <x v="55"/>
    <n v="56.054878048780488"/>
    <s v="US"/>
    <s v="USD"/>
    <x v="100"/>
    <n v="1425103200"/>
    <x v="100"/>
    <x v="97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x v="94"/>
    <n v="31.017857142857142"/>
    <s v="US"/>
    <s v="USD"/>
    <x v="101"/>
    <n v="1526878800"/>
    <x v="101"/>
    <x v="98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x v="95"/>
    <n v="66.513513513513516"/>
    <s v="IT"/>
    <s v="EUR"/>
    <x v="102"/>
    <n v="1288674000"/>
    <x v="102"/>
    <x v="99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x v="96"/>
    <n v="89.005216484089729"/>
    <s v="US"/>
    <s v="USD"/>
    <x v="103"/>
    <n v="1495602000"/>
    <x v="103"/>
    <x v="1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x v="97"/>
    <n v="103.46315789473684"/>
    <s v="US"/>
    <s v="USD"/>
    <x v="104"/>
    <n v="1366434000"/>
    <x v="104"/>
    <x v="101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x v="98"/>
    <n v="95.278911564625844"/>
    <s v="US"/>
    <s v="USD"/>
    <x v="105"/>
    <n v="1568350800"/>
    <x v="105"/>
    <x v="102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x v="99"/>
    <n v="75.895348837209298"/>
    <s v="US"/>
    <s v="USD"/>
    <x v="106"/>
    <n v="1525928400"/>
    <x v="106"/>
    <x v="103"/>
    <b v="0"/>
    <b v="1"/>
    <s v="theater/plays"/>
    <x v="3"/>
    <s v="plays"/>
  </r>
  <r>
    <n v="108"/>
    <s v="Decker Inc"/>
    <s v="Universal encompassing implementation"/>
    <n v="1500"/>
    <n v="8929"/>
    <n v="595"/>
    <x v="1"/>
    <x v="100"/>
    <n v="107.57831325301204"/>
    <s v="US"/>
    <s v="USD"/>
    <x v="107"/>
    <n v="1336885200"/>
    <x v="107"/>
    <x v="104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x v="101"/>
    <n v="51.31666666666667"/>
    <s v="US"/>
    <s v="USD"/>
    <x v="108"/>
    <n v="1389679200"/>
    <x v="108"/>
    <x v="105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x v="102"/>
    <n v="71.983108108108112"/>
    <s v="US"/>
    <s v="USD"/>
    <x v="109"/>
    <n v="1538283600"/>
    <x v="109"/>
    <x v="106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x v="103"/>
    <n v="108.95414201183432"/>
    <s v="US"/>
    <s v="USD"/>
    <x v="110"/>
    <n v="1348808400"/>
    <x v="110"/>
    <x v="107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x v="104"/>
    <n v="35"/>
    <s v="AU"/>
    <s v="AUD"/>
    <x v="111"/>
    <n v="1410152400"/>
    <x v="111"/>
    <x v="108"/>
    <b v="0"/>
    <b v="0"/>
    <s v="technology/web"/>
    <x v="2"/>
    <s v="web"/>
  </r>
  <r>
    <n v="113"/>
    <s v="Wright, Hartman and Yu"/>
    <s v="User-friendly tertiary array"/>
    <n v="3300"/>
    <n v="12437"/>
    <n v="377"/>
    <x v="1"/>
    <x v="54"/>
    <n v="94.938931297709928"/>
    <s v="US"/>
    <s v="USD"/>
    <x v="112"/>
    <n v="1505797200"/>
    <x v="112"/>
    <x v="109"/>
    <b v="0"/>
    <b v="0"/>
    <s v="food/food trucks"/>
    <x v="0"/>
    <s v="food trucks"/>
  </r>
  <r>
    <n v="114"/>
    <s v="Harper-Davis"/>
    <s v="Robust heuristic encoding"/>
    <n v="1900"/>
    <n v="13816"/>
    <n v="727"/>
    <x v="1"/>
    <x v="105"/>
    <n v="109.65079365079364"/>
    <s v="US"/>
    <s v="USD"/>
    <x v="113"/>
    <n v="1554872400"/>
    <x v="113"/>
    <x v="11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x v="106"/>
    <n v="44.001815980629537"/>
    <s v="IT"/>
    <s v="EUR"/>
    <x v="114"/>
    <n v="1513922400"/>
    <x v="114"/>
    <x v="111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x v="107"/>
    <n v="86.794520547945211"/>
    <s v="US"/>
    <s v="USD"/>
    <x v="115"/>
    <n v="1442638800"/>
    <x v="115"/>
    <x v="112"/>
    <b v="0"/>
    <b v="0"/>
    <s v="theater/plays"/>
    <x v="3"/>
    <s v="plays"/>
  </r>
  <r>
    <n v="117"/>
    <s v="Chaney-Dennis"/>
    <s v="Business-focused 24hour groupware"/>
    <n v="4900"/>
    <n v="8523"/>
    <n v="174"/>
    <x v="1"/>
    <x v="108"/>
    <n v="30.992727272727272"/>
    <s v="US"/>
    <s v="USD"/>
    <x v="116"/>
    <n v="1317186000"/>
    <x v="116"/>
    <x v="113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x v="109"/>
    <n v="94.791044776119406"/>
    <s v="US"/>
    <s v="USD"/>
    <x v="117"/>
    <n v="1391234400"/>
    <x v="117"/>
    <x v="114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x v="110"/>
    <n v="69.79220779220779"/>
    <s v="US"/>
    <s v="USD"/>
    <x v="118"/>
    <n v="1404363600"/>
    <x v="118"/>
    <x v="115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x v="111"/>
    <n v="63.003367003367003"/>
    <s v="US"/>
    <s v="USD"/>
    <x v="119"/>
    <n v="1429592400"/>
    <x v="119"/>
    <x v="116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x v="112"/>
    <n v="110.0343300110742"/>
    <s v="US"/>
    <s v="USD"/>
    <x v="33"/>
    <n v="1413608400"/>
    <x v="33"/>
    <x v="117"/>
    <b v="0"/>
    <b v="0"/>
    <s v="games/video games"/>
    <x v="6"/>
    <s v="video games"/>
  </r>
  <r>
    <n v="122"/>
    <s v="Taylor PLC"/>
    <s v="Seamless zero-defect solution"/>
    <n v="136800"/>
    <n v="88055"/>
    <n v="64"/>
    <x v="0"/>
    <x v="113"/>
    <n v="25.997933274284026"/>
    <s v="US"/>
    <s v="USD"/>
    <x v="120"/>
    <n v="1419400800"/>
    <x v="120"/>
    <x v="95"/>
    <b v="0"/>
    <b v="0"/>
    <s v="publishing/fiction"/>
    <x v="5"/>
    <s v="fiction"/>
  </r>
  <r>
    <n v="123"/>
    <s v="Edwards-Lewis"/>
    <s v="Enhanced scalable concept"/>
    <n v="177700"/>
    <n v="33092"/>
    <n v="19"/>
    <x v="0"/>
    <x v="114"/>
    <n v="49.987915407854985"/>
    <s v="CA"/>
    <s v="CAD"/>
    <x v="121"/>
    <n v="1448604000"/>
    <x v="121"/>
    <x v="118"/>
    <b v="1"/>
    <b v="0"/>
    <s v="theater/plays"/>
    <x v="3"/>
    <s v="plays"/>
  </r>
  <r>
    <n v="124"/>
    <s v="Stanton, Neal and Rodriguez"/>
    <s v="Polarized uniform software"/>
    <n v="2600"/>
    <n v="9562"/>
    <n v="368"/>
    <x v="1"/>
    <x v="115"/>
    <n v="101.72340425531915"/>
    <s v="IT"/>
    <s v="EUR"/>
    <x v="122"/>
    <n v="1562302800"/>
    <x v="122"/>
    <x v="119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x v="80"/>
    <n v="47.083333333333336"/>
    <s v="US"/>
    <s v="USD"/>
    <x v="123"/>
    <n v="1537678800"/>
    <x v="123"/>
    <x v="120"/>
    <b v="0"/>
    <b v="0"/>
    <s v="theater/plays"/>
    <x v="3"/>
    <s v="plays"/>
  </r>
  <r>
    <n v="126"/>
    <s v="Gross PLC"/>
    <s v="Proactive methodical benchmark"/>
    <n v="180200"/>
    <n v="69617"/>
    <n v="39"/>
    <x v="0"/>
    <x v="116"/>
    <n v="89.944444444444443"/>
    <s v="US"/>
    <s v="USD"/>
    <x v="124"/>
    <n v="1473570000"/>
    <x v="124"/>
    <x v="121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x v="117"/>
    <n v="78.96875"/>
    <s v="CA"/>
    <s v="CAD"/>
    <x v="125"/>
    <n v="1273899600"/>
    <x v="125"/>
    <x v="122"/>
    <b v="0"/>
    <b v="0"/>
    <s v="theater/plays"/>
    <x v="3"/>
    <s v="plays"/>
  </r>
  <r>
    <n v="128"/>
    <s v="Allen-Curtis"/>
    <s v="Phased human-resource core"/>
    <n v="70600"/>
    <n v="42596"/>
    <n v="60"/>
    <x v="3"/>
    <x v="118"/>
    <n v="80.067669172932327"/>
    <s v="US"/>
    <s v="USD"/>
    <x v="126"/>
    <n v="1284008400"/>
    <x v="126"/>
    <x v="123"/>
    <b v="0"/>
    <b v="0"/>
    <s v="music/rock"/>
    <x v="1"/>
    <s v="rock"/>
  </r>
  <r>
    <n v="129"/>
    <s v="Morgan-Martinez"/>
    <s v="Mandatory tertiary implementation"/>
    <n v="148500"/>
    <n v="4756"/>
    <n v="3"/>
    <x v="3"/>
    <x v="12"/>
    <n v="86.472727272727269"/>
    <s v="AU"/>
    <s v="AUD"/>
    <x v="127"/>
    <n v="1425103200"/>
    <x v="127"/>
    <x v="97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x v="119"/>
    <n v="28.001876172607879"/>
    <s v="DK"/>
    <s v="DKK"/>
    <x v="128"/>
    <n v="1320991200"/>
    <x v="128"/>
    <x v="124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x v="120"/>
    <n v="67.996725337699544"/>
    <s v="GB"/>
    <s v="GBP"/>
    <x v="129"/>
    <n v="1386828000"/>
    <x v="129"/>
    <x v="125"/>
    <b v="0"/>
    <b v="0"/>
    <s v="technology/web"/>
    <x v="2"/>
    <s v="web"/>
  </r>
  <r>
    <n v="132"/>
    <s v="Flowers and Sons"/>
    <s v="Virtual static core"/>
    <n v="3300"/>
    <n v="3834"/>
    <n v="116"/>
    <x v="1"/>
    <x v="121"/>
    <n v="43.078651685393261"/>
    <s v="US"/>
    <s v="USD"/>
    <x v="130"/>
    <n v="1517119200"/>
    <x v="130"/>
    <x v="126"/>
    <b v="0"/>
    <b v="1"/>
    <s v="theater/plays"/>
    <x v="3"/>
    <s v="plays"/>
  </r>
  <r>
    <n v="133"/>
    <s v="Gates PLC"/>
    <s v="Secured content-based product"/>
    <n v="4500"/>
    <n v="13985"/>
    <n v="311"/>
    <x v="1"/>
    <x v="122"/>
    <n v="87.95597484276729"/>
    <s v="US"/>
    <s v="USD"/>
    <x v="131"/>
    <n v="1315026000"/>
    <x v="131"/>
    <x v="127"/>
    <b v="0"/>
    <b v="0"/>
    <s v="music/world music"/>
    <x v="1"/>
    <s v="world music"/>
  </r>
  <r>
    <n v="134"/>
    <s v="Caldwell LLC"/>
    <s v="Secured executive concept"/>
    <n v="99500"/>
    <n v="89288"/>
    <n v="90"/>
    <x v="0"/>
    <x v="123"/>
    <n v="94.987234042553197"/>
    <s v="CH"/>
    <s v="CHF"/>
    <x v="132"/>
    <n v="1312693200"/>
    <x v="132"/>
    <x v="128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x v="124"/>
    <n v="46.905982905982903"/>
    <s v="US"/>
    <s v="USD"/>
    <x v="133"/>
    <n v="1363064400"/>
    <x v="133"/>
    <x v="129"/>
    <b v="0"/>
    <b v="1"/>
    <s v="theater/plays"/>
    <x v="3"/>
    <s v="plays"/>
  </r>
  <r>
    <n v="136"/>
    <s v="Briggs PLC"/>
    <s v="Distributed context-sensitive flexibility"/>
    <n v="82800"/>
    <n v="2721"/>
    <n v="3"/>
    <x v="3"/>
    <x v="125"/>
    <n v="46.913793103448278"/>
    <s v="US"/>
    <s v="USD"/>
    <x v="134"/>
    <n v="1403154000"/>
    <x v="134"/>
    <x v="13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x v="126"/>
    <n v="94.24"/>
    <s v="US"/>
    <s v="USD"/>
    <x v="135"/>
    <n v="1286859600"/>
    <x v="135"/>
    <x v="131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x v="127"/>
    <n v="80.139130434782615"/>
    <s v="US"/>
    <s v="USD"/>
    <x v="136"/>
    <n v="1349326800"/>
    <x v="136"/>
    <x v="132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x v="128"/>
    <n v="59.036809815950917"/>
    <s v="US"/>
    <s v="USD"/>
    <x v="137"/>
    <n v="1430974800"/>
    <x v="137"/>
    <x v="133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x v="129"/>
    <n v="65.989247311827953"/>
    <s v="US"/>
    <s v="USD"/>
    <x v="138"/>
    <n v="1519970400"/>
    <x v="138"/>
    <x v="134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x v="130"/>
    <n v="60.992530345471522"/>
    <s v="US"/>
    <s v="USD"/>
    <x v="139"/>
    <n v="1434603600"/>
    <x v="139"/>
    <x v="135"/>
    <b v="0"/>
    <b v="0"/>
    <s v="technology/web"/>
    <x v="2"/>
    <s v="web"/>
  </r>
  <r>
    <n v="142"/>
    <s v="Figueroa Ltd"/>
    <s v="Expanded solution-oriented benchmark"/>
    <n v="5000"/>
    <n v="11502"/>
    <n v="230"/>
    <x v="1"/>
    <x v="124"/>
    <n v="98.307692307692307"/>
    <s v="US"/>
    <s v="USD"/>
    <x v="107"/>
    <n v="1337230800"/>
    <x v="107"/>
    <x v="136"/>
    <b v="0"/>
    <b v="0"/>
    <s v="technology/web"/>
    <x v="2"/>
    <s v="web"/>
  </r>
  <r>
    <n v="143"/>
    <s v="Avila-Jones"/>
    <s v="Implemented discrete secured line"/>
    <n v="5400"/>
    <n v="7322"/>
    <n v="136"/>
    <x v="1"/>
    <x v="131"/>
    <n v="104.6"/>
    <s v="US"/>
    <s v="USD"/>
    <x v="140"/>
    <n v="1279429200"/>
    <x v="140"/>
    <x v="137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x v="18"/>
    <n v="86.066666666666663"/>
    <s v="US"/>
    <s v="USD"/>
    <x v="141"/>
    <n v="1561438800"/>
    <x v="141"/>
    <x v="138"/>
    <b v="0"/>
    <b v="0"/>
    <s v="theater/plays"/>
    <x v="3"/>
    <s v="plays"/>
  </r>
  <r>
    <n v="145"/>
    <s v="Fields-Moore"/>
    <s v="Secured reciprocal array"/>
    <n v="25000"/>
    <n v="59128"/>
    <n v="237"/>
    <x v="1"/>
    <x v="132"/>
    <n v="76.989583333333329"/>
    <s v="CH"/>
    <s v="CHF"/>
    <x v="142"/>
    <n v="1410498000"/>
    <x v="142"/>
    <x v="139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x v="133"/>
    <n v="29.764705882352942"/>
    <s v="US"/>
    <s v="USD"/>
    <x v="143"/>
    <n v="1322460000"/>
    <x v="143"/>
    <x v="14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x v="134"/>
    <n v="46.91959798994975"/>
    <s v="US"/>
    <s v="USD"/>
    <x v="144"/>
    <n v="1466312400"/>
    <x v="144"/>
    <x v="141"/>
    <b v="0"/>
    <b v="1"/>
    <s v="theater/plays"/>
    <x v="3"/>
    <s v="plays"/>
  </r>
  <r>
    <n v="148"/>
    <s v="White, Larson and Wright"/>
    <s v="Upgradable hybrid capability"/>
    <n v="9300"/>
    <n v="11255"/>
    <n v="121"/>
    <x v="1"/>
    <x v="37"/>
    <n v="105.18691588785046"/>
    <s v="US"/>
    <s v="USD"/>
    <x v="145"/>
    <n v="1501736400"/>
    <x v="145"/>
    <x v="142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x v="135"/>
    <n v="69.907692307692301"/>
    <s v="US"/>
    <s v="USD"/>
    <x v="146"/>
    <n v="1361512800"/>
    <x v="146"/>
    <x v="143"/>
    <b v="0"/>
    <b v="0"/>
    <s v="music/indie rock"/>
    <x v="1"/>
    <s v="indie rock"/>
  </r>
  <r>
    <n v="150"/>
    <s v="Brown, Palmer and Pace"/>
    <s v="Networked stable workforce"/>
    <n v="100"/>
    <n v="1"/>
    <n v="1"/>
    <x v="0"/>
    <x v="49"/>
    <n v="1"/>
    <s v="US"/>
    <s v="USD"/>
    <x v="147"/>
    <n v="1545026400"/>
    <x v="147"/>
    <x v="144"/>
    <b v="0"/>
    <b v="0"/>
    <s v="music/rock"/>
    <x v="1"/>
    <s v="rock"/>
  </r>
  <r>
    <n v="151"/>
    <s v="Parker LLC"/>
    <s v="Customizable intermediate extranet"/>
    <n v="137200"/>
    <n v="88037"/>
    <n v="64"/>
    <x v="0"/>
    <x v="50"/>
    <n v="60.011588275391958"/>
    <s v="US"/>
    <s v="USD"/>
    <x v="148"/>
    <n v="1406696400"/>
    <x v="148"/>
    <x v="145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x v="136"/>
    <n v="52.006220379146917"/>
    <s v="US"/>
    <s v="USD"/>
    <x v="149"/>
    <n v="1487916000"/>
    <x v="149"/>
    <x v="146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x v="137"/>
    <n v="31.000176025347649"/>
    <s v="US"/>
    <s v="USD"/>
    <x v="150"/>
    <n v="1351141200"/>
    <x v="150"/>
    <x v="147"/>
    <b v="0"/>
    <b v="0"/>
    <s v="theater/plays"/>
    <x v="3"/>
    <s v="plays"/>
  </r>
  <r>
    <n v="154"/>
    <s v="Rodriguez-Brown"/>
    <s v="Devolved foreground benchmark"/>
    <n v="171300"/>
    <n v="100650"/>
    <n v="59"/>
    <x v="0"/>
    <x v="138"/>
    <n v="95.042492917847028"/>
    <s v="US"/>
    <s v="USD"/>
    <x v="151"/>
    <n v="1465016400"/>
    <x v="151"/>
    <x v="148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x v="139"/>
    <n v="75.968174204355108"/>
    <s v="US"/>
    <s v="USD"/>
    <x v="152"/>
    <n v="1270789200"/>
    <x v="152"/>
    <x v="149"/>
    <b v="0"/>
    <b v="0"/>
    <s v="theater/plays"/>
    <x v="3"/>
    <s v="plays"/>
  </r>
  <r>
    <n v="156"/>
    <s v="Meza-Rogers"/>
    <s v="Streamlined encompassing encryption"/>
    <n v="36400"/>
    <n v="26914"/>
    <n v="74"/>
    <x v="3"/>
    <x v="140"/>
    <n v="71.013192612137203"/>
    <s v="AU"/>
    <s v="AUD"/>
    <x v="153"/>
    <n v="1572325200"/>
    <x v="153"/>
    <x v="150"/>
    <b v="0"/>
    <b v="0"/>
    <s v="music/rock"/>
    <x v="1"/>
    <s v="rock"/>
  </r>
  <r>
    <n v="157"/>
    <s v="Curtis-Curtis"/>
    <s v="User-friendly reciprocal initiative"/>
    <n v="4200"/>
    <n v="2212"/>
    <n v="53"/>
    <x v="0"/>
    <x v="141"/>
    <n v="73.733333333333334"/>
    <s v="AU"/>
    <s v="AUD"/>
    <x v="154"/>
    <n v="1389420000"/>
    <x v="154"/>
    <x v="151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x v="142"/>
    <n v="113.17073170731707"/>
    <s v="US"/>
    <s v="USD"/>
    <x v="155"/>
    <n v="1449640800"/>
    <x v="155"/>
    <x v="152"/>
    <b v="0"/>
    <b v="0"/>
    <s v="music/rock"/>
    <x v="1"/>
    <s v="rock"/>
  </r>
  <r>
    <n v="159"/>
    <s v="Clarke, Anderson and Lee"/>
    <s v="Robust explicit hardware"/>
    <n v="191200"/>
    <n v="191222"/>
    <n v="100"/>
    <x v="1"/>
    <x v="143"/>
    <n v="105.00933552992861"/>
    <s v="US"/>
    <s v="USD"/>
    <x v="156"/>
    <n v="1555218000"/>
    <x v="156"/>
    <x v="153"/>
    <b v="0"/>
    <b v="1"/>
    <s v="theater/plays"/>
    <x v="3"/>
    <s v="plays"/>
  </r>
  <r>
    <n v="160"/>
    <s v="Evans Group"/>
    <s v="Stand-alone actuating support"/>
    <n v="8000"/>
    <n v="12985"/>
    <n v="162"/>
    <x v="1"/>
    <x v="55"/>
    <n v="79.176829268292678"/>
    <s v="US"/>
    <s v="USD"/>
    <x v="157"/>
    <n v="1557723600"/>
    <x v="157"/>
    <x v="154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x v="51"/>
    <n v="57.333333333333336"/>
    <s v="US"/>
    <s v="USD"/>
    <x v="158"/>
    <n v="1443502800"/>
    <x v="158"/>
    <x v="155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x v="144"/>
    <n v="58.178343949044589"/>
    <s v="CH"/>
    <s v="CHF"/>
    <x v="159"/>
    <n v="1546840800"/>
    <x v="159"/>
    <x v="156"/>
    <b v="0"/>
    <b v="0"/>
    <s v="music/rock"/>
    <x v="1"/>
    <s v="rock"/>
  </r>
  <r>
    <n v="163"/>
    <s v="Burton-Watkins"/>
    <s v="Extended reciprocal circuit"/>
    <n v="3500"/>
    <n v="8864"/>
    <n v="253"/>
    <x v="1"/>
    <x v="67"/>
    <n v="36.032520325203251"/>
    <s v="US"/>
    <s v="USD"/>
    <x v="160"/>
    <n v="1512712800"/>
    <x v="160"/>
    <x v="157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x v="20"/>
    <n v="107.99068767908309"/>
    <s v="US"/>
    <s v="USD"/>
    <x v="161"/>
    <n v="1507525200"/>
    <x v="161"/>
    <x v="158"/>
    <b v="0"/>
    <b v="0"/>
    <s v="theater/plays"/>
    <x v="3"/>
    <s v="plays"/>
  </r>
  <r>
    <n v="165"/>
    <s v="Cordova Ltd"/>
    <s v="Synergized radical product"/>
    <n v="90400"/>
    <n v="110279"/>
    <n v="122"/>
    <x v="1"/>
    <x v="145"/>
    <n v="44.005985634477256"/>
    <s v="US"/>
    <s v="USD"/>
    <x v="162"/>
    <n v="1504328400"/>
    <x v="162"/>
    <x v="159"/>
    <b v="0"/>
    <b v="0"/>
    <s v="technology/web"/>
    <x v="2"/>
    <s v="web"/>
  </r>
  <r>
    <n v="166"/>
    <s v="Brown-Vang"/>
    <s v="Robust heuristic artificial intelligence"/>
    <n v="9800"/>
    <n v="13439"/>
    <n v="137"/>
    <x v="1"/>
    <x v="146"/>
    <n v="55.077868852459019"/>
    <s v="US"/>
    <s v="USD"/>
    <x v="163"/>
    <n v="1293343200"/>
    <x v="163"/>
    <x v="16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x v="147"/>
    <n v="74"/>
    <s v="AU"/>
    <s v="AUD"/>
    <x v="164"/>
    <n v="1371704400"/>
    <x v="164"/>
    <x v="161"/>
    <b v="0"/>
    <b v="0"/>
    <s v="theater/plays"/>
    <x v="3"/>
    <s v="plays"/>
  </r>
  <r>
    <n v="168"/>
    <s v="Hernandez Group"/>
    <s v="Ergonomic uniform open system"/>
    <n v="128100"/>
    <n v="40107"/>
    <n v="31"/>
    <x v="0"/>
    <x v="148"/>
    <n v="41.996858638743454"/>
    <s v="DK"/>
    <s v="DKK"/>
    <x v="165"/>
    <n v="1552798800"/>
    <x v="165"/>
    <x v="162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x v="149"/>
    <n v="77.988161010260455"/>
    <s v="US"/>
    <s v="USD"/>
    <x v="166"/>
    <n v="1342328400"/>
    <x v="166"/>
    <x v="163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x v="109"/>
    <n v="82.507462686567166"/>
    <s v="US"/>
    <s v="USD"/>
    <x v="167"/>
    <n v="1502341200"/>
    <x v="167"/>
    <x v="164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x v="62"/>
    <n v="104.2"/>
    <s v="US"/>
    <s v="USD"/>
    <x v="168"/>
    <n v="1397192400"/>
    <x v="168"/>
    <x v="165"/>
    <b v="0"/>
    <b v="0"/>
    <s v="publishing/translations"/>
    <x v="5"/>
    <s v="translations"/>
  </r>
  <r>
    <n v="172"/>
    <s v="Nixon Inc"/>
    <s v="Centralized national firmware"/>
    <n v="800"/>
    <n v="663"/>
    <n v="83"/>
    <x v="0"/>
    <x v="150"/>
    <n v="25.5"/>
    <s v="US"/>
    <s v="USD"/>
    <x v="169"/>
    <n v="1407042000"/>
    <x v="169"/>
    <x v="166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x v="151"/>
    <n v="100.98334401024984"/>
    <s v="US"/>
    <s v="USD"/>
    <x v="170"/>
    <n v="1369371600"/>
    <x v="170"/>
    <x v="167"/>
    <b v="0"/>
    <b v="0"/>
    <s v="theater/plays"/>
    <x v="3"/>
    <s v="plays"/>
  </r>
  <r>
    <n v="174"/>
    <s v="Santos, Black and Donovan"/>
    <s v="Pre-emptive scalable access"/>
    <n v="600"/>
    <n v="5368"/>
    <n v="895"/>
    <x v="1"/>
    <x v="44"/>
    <n v="111.83333333333333"/>
    <s v="US"/>
    <s v="USD"/>
    <x v="171"/>
    <n v="1444107600"/>
    <x v="171"/>
    <x v="168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x v="152"/>
    <n v="41.999115044247787"/>
    <s v="US"/>
    <s v="USD"/>
    <x v="172"/>
    <n v="1474261200"/>
    <x v="172"/>
    <x v="169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x v="153"/>
    <n v="110.05115089514067"/>
    <s v="US"/>
    <s v="USD"/>
    <x v="173"/>
    <n v="1473656400"/>
    <x v="173"/>
    <x v="17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x v="154"/>
    <n v="58.997079225994888"/>
    <s v="US"/>
    <s v="USD"/>
    <x v="174"/>
    <n v="1291960800"/>
    <x v="174"/>
    <x v="171"/>
    <b v="0"/>
    <b v="0"/>
    <s v="theater/plays"/>
    <x v="3"/>
    <s v="plays"/>
  </r>
  <r>
    <n v="178"/>
    <s v="Alexander-Williams"/>
    <s v="Triple-buffered cohesive structure"/>
    <n v="7200"/>
    <n v="6927"/>
    <n v="96"/>
    <x v="0"/>
    <x v="155"/>
    <n v="32.985714285714288"/>
    <s v="US"/>
    <s v="USD"/>
    <x v="175"/>
    <n v="1506747600"/>
    <x v="175"/>
    <x v="172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x v="156"/>
    <n v="45.005654509471306"/>
    <s v="CA"/>
    <s v="CAD"/>
    <x v="176"/>
    <n v="1363582800"/>
    <x v="176"/>
    <x v="173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x v="157"/>
    <n v="81.98196487897485"/>
    <s v="AU"/>
    <s v="AUD"/>
    <x v="177"/>
    <n v="1269666000"/>
    <x v="177"/>
    <x v="174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x v="158"/>
    <n v="39.080882352941174"/>
    <s v="US"/>
    <s v="USD"/>
    <x v="178"/>
    <n v="1508648400"/>
    <x v="178"/>
    <x v="175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x v="159"/>
    <n v="58.996383363471971"/>
    <s v="DK"/>
    <s v="DKK"/>
    <x v="179"/>
    <n v="1561957200"/>
    <x v="179"/>
    <x v="176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x v="99"/>
    <n v="40.988372093023258"/>
    <s v="CA"/>
    <s v="CAD"/>
    <x v="180"/>
    <n v="1285131600"/>
    <x v="180"/>
    <x v="177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x v="160"/>
    <n v="31.029411764705884"/>
    <s v="US"/>
    <s v="USD"/>
    <x v="181"/>
    <n v="1556946000"/>
    <x v="181"/>
    <x v="178"/>
    <b v="0"/>
    <b v="0"/>
    <s v="theater/plays"/>
    <x v="3"/>
    <s v="plays"/>
  </r>
  <r>
    <n v="185"/>
    <s v="Bailey PLC"/>
    <s v="Innovative actuating conglomeration"/>
    <n v="1000"/>
    <n v="718"/>
    <n v="72"/>
    <x v="0"/>
    <x v="161"/>
    <n v="37.789473684210527"/>
    <s v="US"/>
    <s v="USD"/>
    <x v="182"/>
    <n v="1527138000"/>
    <x v="182"/>
    <x v="179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x v="162"/>
    <n v="32.006772009029348"/>
    <s v="US"/>
    <s v="USD"/>
    <x v="183"/>
    <n v="1402117200"/>
    <x v="183"/>
    <x v="180"/>
    <b v="0"/>
    <b v="0"/>
    <s v="theater/plays"/>
    <x v="3"/>
    <s v="plays"/>
  </r>
  <r>
    <n v="187"/>
    <s v="Fox Group"/>
    <s v="Horizontal transitional paradigm"/>
    <n v="60200"/>
    <n v="138384"/>
    <n v="230"/>
    <x v="1"/>
    <x v="163"/>
    <n v="95.966712898751737"/>
    <s v="CA"/>
    <s v="CAD"/>
    <x v="184"/>
    <n v="1364014800"/>
    <x v="184"/>
    <x v="181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x v="164"/>
    <n v="75"/>
    <s v="IT"/>
    <s v="EUR"/>
    <x v="185"/>
    <n v="1417586400"/>
    <x v="185"/>
    <x v="182"/>
    <b v="0"/>
    <b v="0"/>
    <s v="theater/plays"/>
    <x v="3"/>
    <s v="plays"/>
  </r>
  <r>
    <n v="189"/>
    <s v="Anthony-Shaw"/>
    <s v="Switchable contextually-based access"/>
    <n v="191300"/>
    <n v="45004"/>
    <n v="24"/>
    <x v="3"/>
    <x v="165"/>
    <n v="102.0498866213152"/>
    <s v="US"/>
    <s v="USD"/>
    <x v="186"/>
    <n v="1457071200"/>
    <x v="186"/>
    <x v="183"/>
    <b v="0"/>
    <b v="0"/>
    <s v="theater/plays"/>
    <x v="3"/>
    <s v="plays"/>
  </r>
  <r>
    <n v="190"/>
    <s v="Cook LLC"/>
    <s v="Up-sized dynamic throughput"/>
    <n v="3700"/>
    <n v="2538"/>
    <n v="69"/>
    <x v="0"/>
    <x v="3"/>
    <n v="105.75"/>
    <s v="US"/>
    <s v="USD"/>
    <x v="187"/>
    <n v="1370408400"/>
    <x v="187"/>
    <x v="184"/>
    <b v="0"/>
    <b v="1"/>
    <s v="theater/plays"/>
    <x v="3"/>
    <s v="plays"/>
  </r>
  <r>
    <n v="191"/>
    <s v="Sutton PLC"/>
    <s v="Mandatory reciprocal superstructure"/>
    <n v="8400"/>
    <n v="3188"/>
    <n v="38"/>
    <x v="0"/>
    <x v="99"/>
    <n v="37.069767441860463"/>
    <s v="IT"/>
    <s v="EUR"/>
    <x v="188"/>
    <n v="1552626000"/>
    <x v="188"/>
    <x v="185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x v="166"/>
    <n v="35.049382716049379"/>
    <s v="US"/>
    <s v="USD"/>
    <x v="189"/>
    <n v="1404190800"/>
    <x v="189"/>
    <x v="186"/>
    <b v="0"/>
    <b v="0"/>
    <s v="music/rock"/>
    <x v="1"/>
    <s v="rock"/>
  </r>
  <r>
    <n v="193"/>
    <s v="Calhoun, Rogers and Long"/>
    <s v="Progressive discrete hub"/>
    <n v="6600"/>
    <n v="3012"/>
    <n v="46"/>
    <x v="0"/>
    <x v="167"/>
    <n v="46.338461538461537"/>
    <s v="US"/>
    <s v="USD"/>
    <x v="190"/>
    <n v="1523509200"/>
    <x v="190"/>
    <x v="187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x v="105"/>
    <n v="69.174603174603178"/>
    <s v="US"/>
    <s v="USD"/>
    <x v="191"/>
    <n v="1443589200"/>
    <x v="191"/>
    <x v="188"/>
    <b v="0"/>
    <b v="0"/>
    <s v="music/metal"/>
    <x v="1"/>
    <s v="metal"/>
  </r>
  <r>
    <n v="195"/>
    <s v="Smith and Sons"/>
    <s v="Upgradable high-level solution"/>
    <n v="15800"/>
    <n v="57157"/>
    <n v="362"/>
    <x v="1"/>
    <x v="168"/>
    <n v="109.07824427480917"/>
    <s v="US"/>
    <s v="USD"/>
    <x v="192"/>
    <n v="1533445200"/>
    <x v="192"/>
    <x v="189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x v="16"/>
    <n v="51.78"/>
    <s v="DK"/>
    <s v="DKK"/>
    <x v="173"/>
    <n v="1474520400"/>
    <x v="173"/>
    <x v="19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x v="169"/>
    <n v="82.010055304172951"/>
    <s v="US"/>
    <s v="USD"/>
    <x v="193"/>
    <n v="1499403600"/>
    <x v="193"/>
    <x v="191"/>
    <b v="0"/>
    <b v="0"/>
    <s v="film &amp; video/drama"/>
    <x v="4"/>
    <s v="drama"/>
  </r>
  <r>
    <n v="198"/>
    <s v="Palmer Inc"/>
    <s v="Universal multi-state capability"/>
    <n v="63200"/>
    <n v="6041"/>
    <n v="10"/>
    <x v="0"/>
    <x v="170"/>
    <n v="35.958333333333336"/>
    <s v="US"/>
    <s v="USD"/>
    <x v="194"/>
    <n v="1283576400"/>
    <x v="194"/>
    <x v="192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x v="171"/>
    <n v="74.461538461538467"/>
    <s v="US"/>
    <s v="USD"/>
    <x v="195"/>
    <n v="1436590800"/>
    <x v="195"/>
    <x v="193"/>
    <b v="0"/>
    <b v="0"/>
    <s v="music/rock"/>
    <x v="1"/>
    <s v="rock"/>
  </r>
  <r>
    <n v="200"/>
    <s v="Becker, Rice and White"/>
    <s v="Reduced dedicated capability"/>
    <n v="100"/>
    <n v="2"/>
    <n v="2"/>
    <x v="0"/>
    <x v="49"/>
    <n v="2"/>
    <s v="CA"/>
    <s v="CAD"/>
    <x v="152"/>
    <n v="1270443600"/>
    <x v="152"/>
    <x v="194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x v="144"/>
    <n v="91.114649681528661"/>
    <s v="US"/>
    <s v="USD"/>
    <x v="196"/>
    <n v="1407819600"/>
    <x v="196"/>
    <x v="195"/>
    <b v="0"/>
    <b v="0"/>
    <s v="technology/web"/>
    <x v="2"/>
    <s v="web"/>
  </r>
  <r>
    <n v="202"/>
    <s v="Mcknight-Freeman"/>
    <s v="Upgradable scalable methodology"/>
    <n v="8300"/>
    <n v="6543"/>
    <n v="79"/>
    <x v="3"/>
    <x v="172"/>
    <n v="79.792682926829272"/>
    <s v="US"/>
    <s v="USD"/>
    <x v="197"/>
    <n v="1317877200"/>
    <x v="197"/>
    <x v="196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x v="173"/>
    <n v="42.999777678968428"/>
    <s v="AU"/>
    <s v="AUD"/>
    <x v="198"/>
    <n v="1484805600"/>
    <x v="198"/>
    <x v="197"/>
    <b v="0"/>
    <b v="0"/>
    <s v="theater/plays"/>
    <x v="3"/>
    <s v="plays"/>
  </r>
  <r>
    <n v="204"/>
    <s v="Daniel-Luna"/>
    <s v="Mandatory multimedia leverage"/>
    <n v="75000"/>
    <n v="2529"/>
    <n v="3"/>
    <x v="0"/>
    <x v="174"/>
    <n v="63.225000000000001"/>
    <s v="US"/>
    <s v="USD"/>
    <x v="199"/>
    <n v="1302670800"/>
    <x v="199"/>
    <x v="198"/>
    <b v="0"/>
    <b v="0"/>
    <s v="music/jazz"/>
    <x v="1"/>
    <s v="jazz"/>
  </r>
  <r>
    <n v="205"/>
    <s v="Weaver-Marquez"/>
    <s v="Focused analyzing circuit"/>
    <n v="1300"/>
    <n v="5614"/>
    <n v="432"/>
    <x v="1"/>
    <x v="175"/>
    <n v="70.174999999999997"/>
    <s v="US"/>
    <s v="USD"/>
    <x v="200"/>
    <n v="1540789200"/>
    <x v="200"/>
    <x v="199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x v="176"/>
    <n v="61.333333333333336"/>
    <s v="US"/>
    <s v="USD"/>
    <x v="201"/>
    <n v="1268028000"/>
    <x v="201"/>
    <x v="2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x v="177"/>
    <n v="99"/>
    <s v="US"/>
    <s v="USD"/>
    <x v="202"/>
    <n v="1537160400"/>
    <x v="202"/>
    <x v="201"/>
    <b v="0"/>
    <b v="1"/>
    <s v="music/rock"/>
    <x v="1"/>
    <s v="rock"/>
  </r>
  <r>
    <n v="208"/>
    <s v="Jackson Inc"/>
    <s v="Mandatory multi-tasking encryption"/>
    <n v="196900"/>
    <n v="199110"/>
    <n v="101"/>
    <x v="1"/>
    <x v="178"/>
    <n v="96.984900146127615"/>
    <s v="US"/>
    <s v="USD"/>
    <x v="203"/>
    <n v="1512280800"/>
    <x v="203"/>
    <x v="202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x v="179"/>
    <n v="51.004950495049506"/>
    <s v="AU"/>
    <s v="AUD"/>
    <x v="204"/>
    <n v="1463115600"/>
    <x v="204"/>
    <x v="203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x v="31"/>
    <n v="28.044247787610619"/>
    <s v="DK"/>
    <s v="DKK"/>
    <x v="205"/>
    <n v="1490850000"/>
    <x v="205"/>
    <x v="204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x v="180"/>
    <n v="60.984615384615381"/>
    <s v="US"/>
    <s v="USD"/>
    <x v="206"/>
    <n v="1379653200"/>
    <x v="206"/>
    <x v="205"/>
    <b v="0"/>
    <b v="0"/>
    <s v="theater/plays"/>
    <x v="3"/>
    <s v="plays"/>
  </r>
  <r>
    <n v="212"/>
    <s v="Johnson Inc"/>
    <s v="Profound next generation infrastructure"/>
    <n v="8100"/>
    <n v="12300"/>
    <n v="152"/>
    <x v="1"/>
    <x v="170"/>
    <n v="73.214285714285708"/>
    <s v="US"/>
    <s v="USD"/>
    <x v="207"/>
    <n v="1580364000"/>
    <x v="207"/>
    <x v="206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x v="181"/>
    <n v="39.997435299603637"/>
    <s v="US"/>
    <s v="USD"/>
    <x v="208"/>
    <n v="1289714400"/>
    <x v="208"/>
    <x v="207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x v="34"/>
    <n v="86.812121212121212"/>
    <s v="US"/>
    <s v="USD"/>
    <x v="209"/>
    <n v="1282712400"/>
    <x v="209"/>
    <x v="208"/>
    <b v="0"/>
    <b v="0"/>
    <s v="music/rock"/>
    <x v="1"/>
    <s v="rock"/>
  </r>
  <r>
    <n v="215"/>
    <s v="Vargas, Banks and Palmer"/>
    <s v="Extended 24/7 implementation"/>
    <n v="156800"/>
    <n v="6024"/>
    <n v="4"/>
    <x v="0"/>
    <x v="182"/>
    <n v="42.125874125874127"/>
    <s v="US"/>
    <s v="USD"/>
    <x v="210"/>
    <n v="1550210400"/>
    <x v="210"/>
    <x v="209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x v="183"/>
    <n v="103.97851239669421"/>
    <s v="US"/>
    <s v="USD"/>
    <x v="211"/>
    <n v="1322114400"/>
    <x v="211"/>
    <x v="21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x v="184"/>
    <n v="62.003211991434689"/>
    <s v="US"/>
    <s v="USD"/>
    <x v="212"/>
    <n v="1557205200"/>
    <x v="212"/>
    <x v="211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x v="185"/>
    <n v="31.005037783375315"/>
    <s v="GB"/>
    <s v="GBP"/>
    <x v="213"/>
    <n v="1323928800"/>
    <x v="213"/>
    <x v="212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x v="186"/>
    <n v="89.991552956465242"/>
    <s v="US"/>
    <s v="USD"/>
    <x v="214"/>
    <n v="1346130000"/>
    <x v="214"/>
    <x v="213"/>
    <b v="0"/>
    <b v="0"/>
    <s v="film &amp; video/animation"/>
    <x v="4"/>
    <s v="animation"/>
  </r>
  <r>
    <n v="220"/>
    <s v="Owens-Le"/>
    <s v="Focused composite approach"/>
    <n v="7900"/>
    <n v="667"/>
    <n v="8"/>
    <x v="0"/>
    <x v="68"/>
    <n v="39.235294117647058"/>
    <s v="US"/>
    <s v="USD"/>
    <x v="215"/>
    <n v="1311051600"/>
    <x v="215"/>
    <x v="214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x v="187"/>
    <n v="54.993116108306566"/>
    <s v="US"/>
    <s v="USD"/>
    <x v="216"/>
    <n v="1340427600"/>
    <x v="216"/>
    <x v="215"/>
    <b v="1"/>
    <b v="0"/>
    <s v="food/food trucks"/>
    <x v="0"/>
    <s v="food trucks"/>
  </r>
  <r>
    <n v="222"/>
    <s v="Johnson LLC"/>
    <s v="Cross-group cohesive circuit"/>
    <n v="4800"/>
    <n v="6623"/>
    <n v="138"/>
    <x v="1"/>
    <x v="188"/>
    <n v="47.992753623188406"/>
    <s v="US"/>
    <s v="USD"/>
    <x v="217"/>
    <n v="1412312400"/>
    <x v="217"/>
    <x v="216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x v="189"/>
    <n v="87.966702470461868"/>
    <s v="US"/>
    <s v="USD"/>
    <x v="218"/>
    <n v="1459314000"/>
    <x v="218"/>
    <x v="217"/>
    <b v="0"/>
    <b v="0"/>
    <s v="theater/plays"/>
    <x v="3"/>
    <s v="plays"/>
  </r>
  <r>
    <n v="224"/>
    <s v="Lester-Moore"/>
    <s v="Diverse analyzing definition"/>
    <n v="46300"/>
    <n v="186885"/>
    <n v="404"/>
    <x v="1"/>
    <x v="190"/>
    <n v="51.999165275459099"/>
    <s v="US"/>
    <s v="USD"/>
    <x v="219"/>
    <n v="1415426400"/>
    <x v="219"/>
    <x v="218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x v="191"/>
    <n v="29.999659863945578"/>
    <s v="US"/>
    <s v="USD"/>
    <x v="220"/>
    <n v="1399093200"/>
    <x v="220"/>
    <x v="219"/>
    <b v="1"/>
    <b v="0"/>
    <s v="music/rock"/>
    <x v="1"/>
    <s v="rock"/>
  </r>
  <r>
    <n v="226"/>
    <s v="Garcia Inc"/>
    <s v="Progressive neutral middleware"/>
    <n v="3000"/>
    <n v="10999"/>
    <n v="367"/>
    <x v="1"/>
    <x v="192"/>
    <n v="98.205357142857139"/>
    <s v="US"/>
    <s v="USD"/>
    <x v="221"/>
    <n v="1273899600"/>
    <x v="221"/>
    <x v="122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x v="193"/>
    <n v="108.96182396606575"/>
    <s v="US"/>
    <s v="USD"/>
    <x v="222"/>
    <n v="1432184400"/>
    <x v="222"/>
    <x v="22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x v="194"/>
    <n v="66.998379254457049"/>
    <s v="US"/>
    <s v="USD"/>
    <x v="172"/>
    <n v="1474779600"/>
    <x v="172"/>
    <x v="221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x v="195"/>
    <n v="64.99333594668758"/>
    <s v="US"/>
    <s v="USD"/>
    <x v="223"/>
    <n v="1500440400"/>
    <x v="223"/>
    <x v="222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x v="196"/>
    <n v="99.841584158415841"/>
    <s v="US"/>
    <s v="USD"/>
    <x v="224"/>
    <n v="1575612000"/>
    <x v="224"/>
    <x v="223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x v="109"/>
    <n v="82.432835820895519"/>
    <s v="US"/>
    <s v="USD"/>
    <x v="225"/>
    <n v="1374123600"/>
    <x v="225"/>
    <x v="224"/>
    <b v="0"/>
    <b v="0"/>
    <s v="theater/plays"/>
    <x v="3"/>
    <s v="plays"/>
  </r>
  <r>
    <n v="232"/>
    <s v="Davis-Rodriguez"/>
    <s v="Progressive secondary portal"/>
    <n v="3400"/>
    <n v="5823"/>
    <n v="171"/>
    <x v="1"/>
    <x v="45"/>
    <n v="63.293478260869563"/>
    <s v="US"/>
    <s v="USD"/>
    <x v="226"/>
    <n v="1469509200"/>
    <x v="226"/>
    <x v="225"/>
    <b v="0"/>
    <b v="0"/>
    <s v="theater/plays"/>
    <x v="3"/>
    <s v="plays"/>
  </r>
  <r>
    <n v="233"/>
    <s v="Reid, Rivera and Perry"/>
    <s v="Multi-lateral national adapter"/>
    <n v="3800"/>
    <n v="6000"/>
    <n v="158"/>
    <x v="1"/>
    <x v="197"/>
    <n v="96.774193548387103"/>
    <s v="US"/>
    <s v="USD"/>
    <x v="227"/>
    <n v="1309237200"/>
    <x v="227"/>
    <x v="226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x v="46"/>
    <n v="54.906040268456373"/>
    <s v="IT"/>
    <s v="EUR"/>
    <x v="228"/>
    <n v="1503982800"/>
    <x v="228"/>
    <x v="227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x v="45"/>
    <n v="39.010869565217391"/>
    <s v="US"/>
    <s v="USD"/>
    <x v="229"/>
    <n v="1487397600"/>
    <x v="229"/>
    <x v="228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x v="176"/>
    <n v="75.84210526315789"/>
    <s v="AU"/>
    <s v="AUD"/>
    <x v="230"/>
    <n v="1562043600"/>
    <x v="230"/>
    <x v="229"/>
    <b v="0"/>
    <b v="1"/>
    <s v="music/rock"/>
    <x v="1"/>
    <s v="rock"/>
  </r>
  <r>
    <n v="237"/>
    <s v="Ellison PLC"/>
    <s v="Re-contextualized tangible open architecture"/>
    <n v="9300"/>
    <n v="14822"/>
    <n v="159"/>
    <x v="1"/>
    <x v="198"/>
    <n v="45.051671732522799"/>
    <s v="US"/>
    <s v="USD"/>
    <x v="231"/>
    <n v="1398574800"/>
    <x v="231"/>
    <x v="23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x v="199"/>
    <n v="104.51546391752578"/>
    <s v="DK"/>
    <s v="DKK"/>
    <x v="232"/>
    <n v="1515391200"/>
    <x v="232"/>
    <x v="231"/>
    <b v="0"/>
    <b v="1"/>
    <s v="theater/plays"/>
    <x v="3"/>
    <s v="plays"/>
  </r>
  <r>
    <n v="239"/>
    <s v="Mason-Sanders"/>
    <s v="Networked web-enabled instruction set"/>
    <n v="3200"/>
    <n v="3127"/>
    <n v="98"/>
    <x v="0"/>
    <x v="142"/>
    <n v="76.268292682926827"/>
    <s v="US"/>
    <s v="USD"/>
    <x v="233"/>
    <n v="1441170000"/>
    <x v="233"/>
    <x v="232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x v="200"/>
    <n v="69.015695067264573"/>
    <s v="US"/>
    <s v="USD"/>
    <x v="194"/>
    <n v="1281157200"/>
    <x v="194"/>
    <x v="233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x v="74"/>
    <n v="101.97684085510689"/>
    <s v="AU"/>
    <s v="AUD"/>
    <x v="234"/>
    <n v="1398229200"/>
    <x v="234"/>
    <x v="234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x v="201"/>
    <n v="42.915999999999997"/>
    <s v="US"/>
    <s v="USD"/>
    <x v="235"/>
    <n v="1495256400"/>
    <x v="235"/>
    <x v="235"/>
    <b v="0"/>
    <b v="1"/>
    <s v="music/rock"/>
    <x v="1"/>
    <s v="rock"/>
  </r>
  <r>
    <n v="243"/>
    <s v="Garcia PLC"/>
    <s v="Customer-focused attitude-oriented function"/>
    <n v="2300"/>
    <n v="10240"/>
    <n v="445"/>
    <x v="1"/>
    <x v="202"/>
    <n v="43.025210084033617"/>
    <s v="US"/>
    <s v="USD"/>
    <x v="236"/>
    <n v="1520402400"/>
    <x v="236"/>
    <x v="236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x v="4"/>
    <n v="75.245283018867923"/>
    <s v="US"/>
    <s v="USD"/>
    <x v="237"/>
    <n v="1409806800"/>
    <x v="237"/>
    <x v="237"/>
    <b v="0"/>
    <b v="0"/>
    <s v="theater/plays"/>
    <x v="3"/>
    <s v="plays"/>
  </r>
  <r>
    <n v="245"/>
    <s v="Russell-Gardner"/>
    <s v="Re-engineered systematic monitoring"/>
    <n v="2900"/>
    <n v="14771"/>
    <n v="509"/>
    <x v="1"/>
    <x v="203"/>
    <n v="69.023364485981304"/>
    <s v="US"/>
    <s v="USD"/>
    <x v="238"/>
    <n v="1396933200"/>
    <x v="238"/>
    <x v="238"/>
    <b v="0"/>
    <b v="0"/>
    <s v="theater/plays"/>
    <x v="3"/>
    <s v="plays"/>
  </r>
  <r>
    <n v="246"/>
    <s v="Walters-Carter"/>
    <s v="Seamless value-added standardization"/>
    <n v="4500"/>
    <n v="14649"/>
    <n v="326"/>
    <x v="1"/>
    <x v="42"/>
    <n v="65.986486486486484"/>
    <s v="US"/>
    <s v="USD"/>
    <x v="239"/>
    <n v="1376024400"/>
    <x v="239"/>
    <x v="239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x v="204"/>
    <n v="98.013800424628457"/>
    <s v="US"/>
    <s v="USD"/>
    <x v="240"/>
    <n v="1483682400"/>
    <x v="240"/>
    <x v="24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x v="205"/>
    <n v="60.105504587155963"/>
    <s v="AU"/>
    <s v="AUD"/>
    <x v="241"/>
    <n v="1420437600"/>
    <x v="241"/>
    <x v="241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x v="206"/>
    <n v="26.000773395204948"/>
    <s v="US"/>
    <s v="USD"/>
    <x v="242"/>
    <n v="1420783200"/>
    <x v="242"/>
    <x v="242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x v="49"/>
    <n v="3"/>
    <s v="US"/>
    <s v="USD"/>
    <x v="67"/>
    <n v="1267423200"/>
    <x v="67"/>
    <x v="243"/>
    <b v="0"/>
    <b v="0"/>
    <s v="music/rock"/>
    <x v="1"/>
    <s v="rock"/>
  </r>
  <r>
    <n v="251"/>
    <s v="Singleton Ltd"/>
    <s v="Enhanced user-facing function"/>
    <n v="7100"/>
    <n v="3840"/>
    <n v="54"/>
    <x v="0"/>
    <x v="196"/>
    <n v="38.019801980198018"/>
    <s v="US"/>
    <s v="USD"/>
    <x v="243"/>
    <n v="1355205600"/>
    <x v="243"/>
    <x v="244"/>
    <b v="0"/>
    <b v="0"/>
    <s v="theater/plays"/>
    <x v="3"/>
    <s v="plays"/>
  </r>
  <r>
    <n v="252"/>
    <s v="Perez PLC"/>
    <s v="Operative bandwidth-monitored interface"/>
    <n v="1000"/>
    <n v="6263"/>
    <n v="626"/>
    <x v="1"/>
    <x v="207"/>
    <n v="106.15254237288136"/>
    <s v="US"/>
    <s v="USD"/>
    <x v="244"/>
    <n v="1383109200"/>
    <x v="244"/>
    <x v="245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x v="208"/>
    <n v="81.019475655430711"/>
    <s v="CA"/>
    <s v="CAD"/>
    <x v="245"/>
    <n v="1303275600"/>
    <x v="245"/>
    <x v="246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x v="39"/>
    <n v="96.647727272727266"/>
    <s v="US"/>
    <s v="USD"/>
    <x v="246"/>
    <n v="1487829600"/>
    <x v="246"/>
    <x v="247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x v="209"/>
    <n v="57.003535651149086"/>
    <s v="US"/>
    <s v="USD"/>
    <x v="247"/>
    <n v="1298268000"/>
    <x v="247"/>
    <x v="248"/>
    <b v="0"/>
    <b v="1"/>
    <s v="music/rock"/>
    <x v="1"/>
    <s v="rock"/>
  </r>
  <r>
    <n v="256"/>
    <s v="Smith-Reid"/>
    <s v="Optimized actuating toolset"/>
    <n v="4100"/>
    <n v="959"/>
    <n v="23"/>
    <x v="0"/>
    <x v="27"/>
    <n v="63.93333333333333"/>
    <s v="GB"/>
    <s v="GBP"/>
    <x v="248"/>
    <n v="1456812000"/>
    <x v="248"/>
    <x v="249"/>
    <b v="0"/>
    <b v="0"/>
    <s v="music/rock"/>
    <x v="1"/>
    <s v="rock"/>
  </r>
  <r>
    <n v="257"/>
    <s v="Williams Inc"/>
    <s v="Decentralized exuding strategy"/>
    <n v="5700"/>
    <n v="8322"/>
    <n v="146"/>
    <x v="1"/>
    <x v="45"/>
    <n v="90.456521739130437"/>
    <s v="US"/>
    <s v="USD"/>
    <x v="249"/>
    <n v="1363669200"/>
    <x v="249"/>
    <x v="25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x v="129"/>
    <n v="72.172043010752688"/>
    <s v="US"/>
    <s v="USD"/>
    <x v="250"/>
    <n v="1482904800"/>
    <x v="250"/>
    <x v="251"/>
    <b v="0"/>
    <b v="1"/>
    <s v="theater/plays"/>
    <x v="3"/>
    <s v="plays"/>
  </r>
  <r>
    <n v="259"/>
    <s v="Watkins Ltd"/>
    <s v="Multi-channeled responsive implementation"/>
    <n v="1800"/>
    <n v="10755"/>
    <n v="598"/>
    <x v="1"/>
    <x v="188"/>
    <n v="77.934782608695656"/>
    <s v="US"/>
    <s v="USD"/>
    <x v="251"/>
    <n v="1356588000"/>
    <x v="251"/>
    <x v="252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x v="210"/>
    <n v="38.065134099616856"/>
    <s v="US"/>
    <s v="USD"/>
    <x v="136"/>
    <n v="1349845200"/>
    <x v="136"/>
    <x v="253"/>
    <b v="0"/>
    <b v="0"/>
    <s v="music/rock"/>
    <x v="1"/>
    <s v="rock"/>
  </r>
  <r>
    <n v="261"/>
    <s v="Mason-Smith"/>
    <s v="Reverse-engineered cohesive migration"/>
    <n v="84300"/>
    <n v="26303"/>
    <n v="31"/>
    <x v="0"/>
    <x v="211"/>
    <n v="57.936123348017624"/>
    <s v="US"/>
    <s v="USD"/>
    <x v="252"/>
    <n v="1283058000"/>
    <x v="252"/>
    <x v="254"/>
    <b v="0"/>
    <b v="1"/>
    <s v="music/rock"/>
    <x v="1"/>
    <s v="rock"/>
  </r>
  <r>
    <n v="262"/>
    <s v="Lloyd, Kennedy and Davis"/>
    <s v="Compatible multimedia hub"/>
    <n v="1700"/>
    <n v="5328"/>
    <n v="313"/>
    <x v="1"/>
    <x v="37"/>
    <n v="49.794392523364486"/>
    <s v="US"/>
    <s v="USD"/>
    <x v="253"/>
    <n v="1304226000"/>
    <x v="253"/>
    <x v="255"/>
    <b v="0"/>
    <b v="1"/>
    <s v="music/indie rock"/>
    <x v="1"/>
    <s v="indie rock"/>
  </r>
  <r>
    <n v="263"/>
    <s v="Walker Ltd"/>
    <s v="Organic eco-centric success"/>
    <n v="2900"/>
    <n v="10756"/>
    <n v="371"/>
    <x v="1"/>
    <x v="134"/>
    <n v="54.050251256281406"/>
    <s v="US"/>
    <s v="USD"/>
    <x v="254"/>
    <n v="1263016800"/>
    <x v="254"/>
    <x v="256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x v="212"/>
    <n v="30.002721335268504"/>
    <s v="US"/>
    <s v="USD"/>
    <x v="255"/>
    <n v="1362031200"/>
    <x v="255"/>
    <x v="257"/>
    <b v="0"/>
    <b v="0"/>
    <s v="theater/plays"/>
    <x v="3"/>
    <s v="plays"/>
  </r>
  <r>
    <n v="265"/>
    <s v="Lee and Sons"/>
    <s v="Persevering interactive emulation"/>
    <n v="4900"/>
    <n v="6031"/>
    <n v="123"/>
    <x v="1"/>
    <x v="99"/>
    <n v="70.127906976744185"/>
    <s v="US"/>
    <s v="USD"/>
    <x v="256"/>
    <n v="1455602400"/>
    <x v="256"/>
    <x v="258"/>
    <b v="0"/>
    <b v="0"/>
    <s v="theater/plays"/>
    <x v="3"/>
    <s v="plays"/>
  </r>
  <r>
    <n v="266"/>
    <s v="Cole LLC"/>
    <s v="Proactive responsive emulation"/>
    <n v="111900"/>
    <n v="85902"/>
    <n v="77"/>
    <x v="0"/>
    <x v="213"/>
    <n v="26.996228786926462"/>
    <s v="IT"/>
    <s v="EUR"/>
    <x v="257"/>
    <n v="1418191200"/>
    <x v="257"/>
    <x v="259"/>
    <b v="0"/>
    <b v="1"/>
    <s v="music/jazz"/>
    <x v="1"/>
    <s v="jazz"/>
  </r>
  <r>
    <n v="267"/>
    <s v="Acosta PLC"/>
    <s v="Extended eco-centric function"/>
    <n v="61600"/>
    <n v="143910"/>
    <n v="234"/>
    <x v="1"/>
    <x v="214"/>
    <n v="51.990606936416185"/>
    <s v="AU"/>
    <s v="AUD"/>
    <x v="258"/>
    <n v="1352440800"/>
    <x v="258"/>
    <x v="260"/>
    <b v="0"/>
    <b v="0"/>
    <s v="theater/plays"/>
    <x v="3"/>
    <s v="plays"/>
  </r>
  <r>
    <n v="268"/>
    <s v="Brown-Mckee"/>
    <s v="Networked optimal productivity"/>
    <n v="1500"/>
    <n v="2708"/>
    <n v="181"/>
    <x v="1"/>
    <x v="44"/>
    <n v="56.416666666666664"/>
    <s v="US"/>
    <s v="USD"/>
    <x v="259"/>
    <n v="1353304800"/>
    <x v="259"/>
    <x v="261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x v="215"/>
    <n v="101.63218390804597"/>
    <s v="US"/>
    <s v="USD"/>
    <x v="260"/>
    <n v="1550728800"/>
    <x v="260"/>
    <x v="262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x v="216"/>
    <n v="25.005291005291006"/>
    <s v="US"/>
    <s v="USD"/>
    <x v="261"/>
    <n v="1291442400"/>
    <x v="261"/>
    <x v="263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x v="217"/>
    <n v="32.016393442622949"/>
    <s v="US"/>
    <s v="USD"/>
    <x v="262"/>
    <n v="1452146400"/>
    <x v="262"/>
    <x v="264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x v="218"/>
    <n v="82.021647307286173"/>
    <s v="US"/>
    <s v="USD"/>
    <x v="263"/>
    <n v="1564894800"/>
    <x v="263"/>
    <x v="265"/>
    <b v="0"/>
    <b v="1"/>
    <s v="theater/plays"/>
    <x v="3"/>
    <s v="plays"/>
  </r>
  <r>
    <n v="273"/>
    <s v="Thomas and Sons"/>
    <s v="Re-engineered heuristic forecast"/>
    <n v="7800"/>
    <n v="10704"/>
    <n v="137"/>
    <x v="1"/>
    <x v="219"/>
    <n v="37.957446808510639"/>
    <s v="CA"/>
    <s v="CAD"/>
    <x v="264"/>
    <n v="1505883600"/>
    <x v="264"/>
    <x v="266"/>
    <b v="0"/>
    <b v="0"/>
    <s v="theater/plays"/>
    <x v="3"/>
    <s v="plays"/>
  </r>
  <r>
    <n v="274"/>
    <s v="Morgan-Jenkins"/>
    <s v="Fully-configurable background algorithm"/>
    <n v="2400"/>
    <n v="773"/>
    <n v="32"/>
    <x v="0"/>
    <x v="27"/>
    <n v="51.533333333333331"/>
    <s v="US"/>
    <s v="USD"/>
    <x v="265"/>
    <n v="1510380000"/>
    <x v="265"/>
    <x v="267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x v="220"/>
    <n v="81.198275862068968"/>
    <s v="US"/>
    <s v="USD"/>
    <x v="266"/>
    <n v="1555218000"/>
    <x v="266"/>
    <x v="153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x v="221"/>
    <n v="40.030075187969928"/>
    <s v="US"/>
    <s v="USD"/>
    <x v="267"/>
    <n v="1335243600"/>
    <x v="267"/>
    <x v="268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x v="100"/>
    <n v="89.939759036144579"/>
    <s v="US"/>
    <s v="USD"/>
    <x v="268"/>
    <n v="1279688400"/>
    <x v="268"/>
    <x v="269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x v="222"/>
    <n v="96.692307692307693"/>
    <s v="US"/>
    <s v="USD"/>
    <x v="269"/>
    <n v="1356069600"/>
    <x v="269"/>
    <x v="270"/>
    <b v="0"/>
    <b v="0"/>
    <s v="technology/web"/>
    <x v="2"/>
    <s v="web"/>
  </r>
  <r>
    <n v="279"/>
    <s v="Smith-Jenkins"/>
    <s v="Vision-oriented methodical application"/>
    <n v="8000"/>
    <n v="13656"/>
    <n v="171"/>
    <x v="1"/>
    <x v="223"/>
    <n v="25.010989010989011"/>
    <s v="US"/>
    <s v="USD"/>
    <x v="270"/>
    <n v="1536210000"/>
    <x v="270"/>
    <x v="271"/>
    <b v="0"/>
    <b v="0"/>
    <s v="theater/plays"/>
    <x v="3"/>
    <s v="plays"/>
  </r>
  <r>
    <n v="280"/>
    <s v="Braun PLC"/>
    <s v="Function-based high-level infrastructure"/>
    <n v="2500"/>
    <n v="14536"/>
    <n v="581"/>
    <x v="1"/>
    <x v="224"/>
    <n v="36.987277353689571"/>
    <s v="US"/>
    <s v="USD"/>
    <x v="271"/>
    <n v="1511762400"/>
    <x v="271"/>
    <x v="272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x v="225"/>
    <n v="73.012609117361791"/>
    <s v="US"/>
    <s v="USD"/>
    <x v="272"/>
    <n v="1333256400"/>
    <x v="272"/>
    <x v="273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x v="221"/>
    <n v="68.240601503759393"/>
    <s v="US"/>
    <s v="USD"/>
    <x v="73"/>
    <n v="1480744800"/>
    <x v="73"/>
    <x v="274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x v="226"/>
    <n v="52.310344827586206"/>
    <s v="DK"/>
    <s v="DKK"/>
    <x v="273"/>
    <n v="1465016400"/>
    <x v="273"/>
    <x v="148"/>
    <b v="0"/>
    <b v="0"/>
    <s v="music/rock"/>
    <x v="1"/>
    <s v="rock"/>
  </r>
  <r>
    <n v="284"/>
    <s v="Tran LLC"/>
    <s v="Ameliorated fresh-thinking protocol"/>
    <n v="9800"/>
    <n v="8153"/>
    <n v="83"/>
    <x v="0"/>
    <x v="227"/>
    <n v="61.765151515151516"/>
    <s v="US"/>
    <s v="USD"/>
    <x v="274"/>
    <n v="1336280400"/>
    <x v="274"/>
    <x v="275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x v="228"/>
    <n v="25.027559055118111"/>
    <s v="US"/>
    <s v="USD"/>
    <x v="275"/>
    <n v="1476766800"/>
    <x v="275"/>
    <x v="276"/>
    <b v="0"/>
    <b v="0"/>
    <s v="theater/plays"/>
    <x v="3"/>
    <s v="plays"/>
  </r>
  <r>
    <n v="286"/>
    <s v="Obrien-Aguirre"/>
    <s v="Devolved uniform complexity"/>
    <n v="112100"/>
    <n v="19557"/>
    <n v="17"/>
    <x v="3"/>
    <x v="229"/>
    <n v="106.28804347826087"/>
    <s v="US"/>
    <s v="USD"/>
    <x v="276"/>
    <n v="1480485600"/>
    <x v="276"/>
    <x v="72"/>
    <b v="0"/>
    <b v="0"/>
    <s v="theater/plays"/>
    <x v="3"/>
    <s v="plays"/>
  </r>
  <r>
    <n v="287"/>
    <s v="Ferguson PLC"/>
    <s v="Public-key intangible superstructure"/>
    <n v="6300"/>
    <n v="13213"/>
    <n v="210"/>
    <x v="1"/>
    <x v="230"/>
    <n v="75.07386363636364"/>
    <s v="US"/>
    <s v="USD"/>
    <x v="277"/>
    <n v="1430197200"/>
    <x v="277"/>
    <x v="277"/>
    <b v="0"/>
    <b v="0"/>
    <s v="music/electric music"/>
    <x v="1"/>
    <s v="electric music"/>
  </r>
  <r>
    <n v="288"/>
    <s v="Garcia Ltd"/>
    <s v="Secured global success"/>
    <n v="5600"/>
    <n v="5476"/>
    <n v="98"/>
    <x v="0"/>
    <x v="231"/>
    <n v="39.970802919708028"/>
    <s v="DK"/>
    <s v="DKK"/>
    <x v="278"/>
    <n v="1331787600"/>
    <x v="278"/>
    <x v="278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x v="232"/>
    <n v="39.982195845697326"/>
    <s v="CA"/>
    <s v="CAD"/>
    <x v="279"/>
    <n v="1438837200"/>
    <x v="279"/>
    <x v="71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x v="233"/>
    <n v="101.01541850220265"/>
    <s v="US"/>
    <s v="USD"/>
    <x v="280"/>
    <n v="1370926800"/>
    <x v="280"/>
    <x v="279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x v="37"/>
    <n v="76.813084112149539"/>
    <s v="US"/>
    <s v="USD"/>
    <x v="281"/>
    <n v="1319000400"/>
    <x v="281"/>
    <x v="280"/>
    <b v="1"/>
    <b v="0"/>
    <s v="technology/web"/>
    <x v="2"/>
    <s v="web"/>
  </r>
  <r>
    <n v="292"/>
    <s v="Ho-Harris"/>
    <s v="Versatile cohesive encoding"/>
    <n v="7300"/>
    <n v="717"/>
    <n v="10"/>
    <x v="0"/>
    <x v="234"/>
    <n v="71.7"/>
    <s v="US"/>
    <s v="USD"/>
    <x v="282"/>
    <n v="1333429200"/>
    <x v="282"/>
    <x v="281"/>
    <b v="0"/>
    <b v="0"/>
    <s v="food/food trucks"/>
    <x v="0"/>
    <s v="food trucks"/>
  </r>
  <r>
    <n v="293"/>
    <s v="Ross Group"/>
    <s v="Organized executive solution"/>
    <n v="6500"/>
    <n v="1065"/>
    <n v="16"/>
    <x v="3"/>
    <x v="235"/>
    <n v="33.28125"/>
    <s v="IT"/>
    <s v="EUR"/>
    <x v="283"/>
    <n v="1287032400"/>
    <x v="283"/>
    <x v="282"/>
    <b v="0"/>
    <b v="0"/>
    <s v="theater/plays"/>
    <x v="3"/>
    <s v="plays"/>
  </r>
  <r>
    <n v="294"/>
    <s v="Turner-Davis"/>
    <s v="Automated local emulation"/>
    <n v="600"/>
    <n v="8038"/>
    <n v="1340"/>
    <x v="1"/>
    <x v="236"/>
    <n v="43.923497267759565"/>
    <s v="US"/>
    <s v="USD"/>
    <x v="284"/>
    <n v="1541570400"/>
    <x v="284"/>
    <x v="283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x v="237"/>
    <n v="36.004712041884815"/>
    <s v="CH"/>
    <s v="CHF"/>
    <x v="285"/>
    <n v="1383976800"/>
    <x v="285"/>
    <x v="284"/>
    <b v="0"/>
    <b v="0"/>
    <s v="theater/plays"/>
    <x v="3"/>
    <s v="plays"/>
  </r>
  <r>
    <n v="296"/>
    <s v="Smith-Hess"/>
    <s v="Grass-roots real-time Local Area Network"/>
    <n v="6100"/>
    <n v="3352"/>
    <n v="55"/>
    <x v="0"/>
    <x v="63"/>
    <n v="88.21052631578948"/>
    <s v="AU"/>
    <s v="AUD"/>
    <x v="286"/>
    <n v="1550556000"/>
    <x v="286"/>
    <x v="285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x v="238"/>
    <n v="65.240384615384613"/>
    <s v="AU"/>
    <s v="AUD"/>
    <x v="287"/>
    <n v="1390456800"/>
    <x v="287"/>
    <x v="286"/>
    <b v="0"/>
    <b v="1"/>
    <s v="theater/plays"/>
    <x v="3"/>
    <s v="plays"/>
  </r>
  <r>
    <n v="298"/>
    <s v="Chase, Garcia and Johnson"/>
    <s v="Adaptive intangible database"/>
    <n v="3500"/>
    <n v="5037"/>
    <n v="144"/>
    <x v="1"/>
    <x v="239"/>
    <n v="69.958333333333329"/>
    <s v="US"/>
    <s v="USD"/>
    <x v="288"/>
    <n v="1458018000"/>
    <x v="288"/>
    <x v="287"/>
    <b v="0"/>
    <b v="1"/>
    <s v="music/rock"/>
    <x v="1"/>
    <s v="rock"/>
  </r>
  <r>
    <n v="299"/>
    <s v="Ramsey and Sons"/>
    <s v="Grass-roots contextually-based algorithm"/>
    <n v="3800"/>
    <n v="1954"/>
    <n v="51"/>
    <x v="0"/>
    <x v="240"/>
    <n v="39.877551020408163"/>
    <s v="US"/>
    <s v="USD"/>
    <x v="289"/>
    <n v="1461819600"/>
    <x v="289"/>
    <x v="288"/>
    <b v="0"/>
    <b v="0"/>
    <s v="food/food trucks"/>
    <x v="0"/>
    <s v="food trucks"/>
  </r>
  <r>
    <n v="300"/>
    <s v="Cooke PLC"/>
    <s v="Focused executive core"/>
    <n v="100"/>
    <n v="5"/>
    <n v="5"/>
    <x v="0"/>
    <x v="49"/>
    <n v="5"/>
    <s v="DK"/>
    <s v="DKK"/>
    <x v="290"/>
    <n v="1504155600"/>
    <x v="290"/>
    <x v="289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x v="241"/>
    <n v="41.023728813559323"/>
    <s v="US"/>
    <s v="USD"/>
    <x v="291"/>
    <n v="1426395600"/>
    <x v="291"/>
    <x v="29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x v="242"/>
    <n v="98.914285714285711"/>
    <s v="US"/>
    <s v="USD"/>
    <x v="292"/>
    <n v="1537074000"/>
    <x v="292"/>
    <x v="18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x v="235"/>
    <n v="87.78125"/>
    <s v="US"/>
    <s v="USD"/>
    <x v="293"/>
    <n v="1452578400"/>
    <x v="293"/>
    <x v="291"/>
    <b v="0"/>
    <b v="0"/>
    <s v="music/indie rock"/>
    <x v="1"/>
    <s v="indie rock"/>
  </r>
  <r>
    <n v="304"/>
    <s v="Peterson PLC"/>
    <s v="User-friendly discrete benchmark"/>
    <n v="2100"/>
    <n v="11469"/>
    <n v="546"/>
    <x v="1"/>
    <x v="23"/>
    <n v="80.767605633802816"/>
    <s v="US"/>
    <s v="USD"/>
    <x v="294"/>
    <n v="1474088400"/>
    <x v="294"/>
    <x v="292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x v="72"/>
    <n v="94.28235294117647"/>
    <s v="US"/>
    <s v="USD"/>
    <x v="295"/>
    <n v="1461906000"/>
    <x v="295"/>
    <x v="293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x v="243"/>
    <n v="73.428571428571431"/>
    <s v="US"/>
    <s v="USD"/>
    <x v="296"/>
    <n v="1500267600"/>
    <x v="296"/>
    <x v="294"/>
    <b v="0"/>
    <b v="1"/>
    <s v="theater/plays"/>
    <x v="3"/>
    <s v="plays"/>
  </r>
  <r>
    <n v="307"/>
    <s v="Salazar-Dodson"/>
    <s v="Face-to-face zero tolerance moderator"/>
    <n v="32900"/>
    <n v="43473"/>
    <n v="132"/>
    <x v="1"/>
    <x v="244"/>
    <n v="65.968133535660087"/>
    <s v="DK"/>
    <s v="DKK"/>
    <x v="297"/>
    <n v="1340686800"/>
    <x v="297"/>
    <x v="295"/>
    <b v="0"/>
    <b v="1"/>
    <s v="publishing/fiction"/>
    <x v="5"/>
    <s v="fiction"/>
  </r>
  <r>
    <n v="308"/>
    <s v="Davis Ltd"/>
    <s v="Grass-roots optimizing projection"/>
    <n v="118200"/>
    <n v="87560"/>
    <n v="74"/>
    <x v="0"/>
    <x v="245"/>
    <n v="109.04109589041096"/>
    <s v="US"/>
    <s v="USD"/>
    <x v="298"/>
    <n v="1303189200"/>
    <x v="298"/>
    <x v="296"/>
    <b v="0"/>
    <b v="0"/>
    <s v="theater/plays"/>
    <x v="3"/>
    <s v="plays"/>
  </r>
  <r>
    <n v="309"/>
    <s v="Harris-Perry"/>
    <s v="User-centric 6thgeneration attitude"/>
    <n v="4100"/>
    <n v="3087"/>
    <n v="75"/>
    <x v="3"/>
    <x v="51"/>
    <n v="41.16"/>
    <s v="US"/>
    <s v="USD"/>
    <x v="299"/>
    <n v="1318309200"/>
    <x v="299"/>
    <x v="297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x v="36"/>
    <n v="99.125"/>
    <s v="US"/>
    <s v="USD"/>
    <x v="300"/>
    <n v="1272171600"/>
    <x v="300"/>
    <x v="298"/>
    <b v="0"/>
    <b v="0"/>
    <s v="games/video games"/>
    <x v="6"/>
    <s v="video games"/>
  </r>
  <r>
    <n v="311"/>
    <s v="Flores PLC"/>
    <s v="Focused real-time help-desk"/>
    <n v="6300"/>
    <n v="12812"/>
    <n v="203"/>
    <x v="1"/>
    <x v="246"/>
    <n v="105.88429752066116"/>
    <s v="US"/>
    <s v="USD"/>
    <x v="247"/>
    <n v="1298872800"/>
    <x v="247"/>
    <x v="299"/>
    <b v="0"/>
    <b v="0"/>
    <s v="theater/plays"/>
    <x v="3"/>
    <s v="plays"/>
  </r>
  <r>
    <n v="312"/>
    <s v="Martinez LLC"/>
    <s v="Robust impactful approach"/>
    <n v="59100"/>
    <n v="183345"/>
    <n v="310"/>
    <x v="1"/>
    <x v="247"/>
    <n v="48.996525921966864"/>
    <s v="US"/>
    <s v="USD"/>
    <x v="244"/>
    <n v="1383282000"/>
    <x v="244"/>
    <x v="300"/>
    <b v="0"/>
    <b v="0"/>
    <s v="theater/plays"/>
    <x v="3"/>
    <s v="plays"/>
  </r>
  <r>
    <n v="313"/>
    <s v="Miller-Irwin"/>
    <s v="Secured maximized policy"/>
    <n v="2200"/>
    <n v="8697"/>
    <n v="395"/>
    <x v="1"/>
    <x v="248"/>
    <n v="39"/>
    <s v="US"/>
    <s v="USD"/>
    <x v="301"/>
    <n v="1330495200"/>
    <x v="301"/>
    <x v="301"/>
    <b v="0"/>
    <b v="0"/>
    <s v="music/rock"/>
    <x v="1"/>
    <s v="rock"/>
  </r>
  <r>
    <n v="314"/>
    <s v="Sanchez-Morgan"/>
    <s v="Realigned upward-trending strategy"/>
    <n v="1400"/>
    <n v="4126"/>
    <n v="295"/>
    <x v="1"/>
    <x v="221"/>
    <n v="31.022556390977442"/>
    <s v="US"/>
    <s v="USD"/>
    <x v="188"/>
    <n v="1552798800"/>
    <x v="188"/>
    <x v="162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x v="249"/>
    <n v="103.87096774193549"/>
    <s v="US"/>
    <s v="USD"/>
    <x v="302"/>
    <n v="1403413200"/>
    <x v="302"/>
    <x v="302"/>
    <b v="0"/>
    <b v="0"/>
    <s v="theater/plays"/>
    <x v="3"/>
    <s v="plays"/>
  </r>
  <r>
    <n v="316"/>
    <s v="Martin-Marshall"/>
    <s v="Configurable demand-driven matrix"/>
    <n v="9600"/>
    <n v="6401"/>
    <n v="67"/>
    <x v="0"/>
    <x v="250"/>
    <n v="59.268518518518519"/>
    <s v="IT"/>
    <s v="EUR"/>
    <x v="303"/>
    <n v="1574229600"/>
    <x v="303"/>
    <x v="303"/>
    <b v="0"/>
    <b v="1"/>
    <s v="food/food trucks"/>
    <x v="0"/>
    <s v="food trucks"/>
  </r>
  <r>
    <n v="317"/>
    <s v="Summers PLC"/>
    <s v="Cross-group coherent hierarchy"/>
    <n v="6600"/>
    <n v="1269"/>
    <n v="19"/>
    <x v="0"/>
    <x v="141"/>
    <n v="42.3"/>
    <s v="US"/>
    <s v="USD"/>
    <x v="304"/>
    <n v="1495861200"/>
    <x v="304"/>
    <x v="304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x v="68"/>
    <n v="53.117647058823529"/>
    <s v="US"/>
    <s v="USD"/>
    <x v="305"/>
    <n v="1392530400"/>
    <x v="305"/>
    <x v="305"/>
    <b v="0"/>
    <b v="0"/>
    <s v="music/rock"/>
    <x v="1"/>
    <s v="rock"/>
  </r>
  <r>
    <n v="319"/>
    <s v="Mills Group"/>
    <s v="Advanced empowering matrix"/>
    <n v="8400"/>
    <n v="3251"/>
    <n v="39"/>
    <x v="3"/>
    <x v="251"/>
    <n v="50.796875"/>
    <s v="US"/>
    <s v="USD"/>
    <x v="306"/>
    <n v="1283662800"/>
    <x v="306"/>
    <x v="306"/>
    <b v="0"/>
    <b v="0"/>
    <s v="technology/web"/>
    <x v="2"/>
    <s v="web"/>
  </r>
  <r>
    <n v="320"/>
    <s v="Sandoval-Powell"/>
    <s v="Phased holistic implementation"/>
    <n v="84400"/>
    <n v="8092"/>
    <n v="10"/>
    <x v="0"/>
    <x v="175"/>
    <n v="101.15"/>
    <s v="US"/>
    <s v="USD"/>
    <x v="307"/>
    <n v="1305781200"/>
    <x v="307"/>
    <x v="307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x v="194"/>
    <n v="65.000810372771468"/>
    <s v="US"/>
    <s v="USD"/>
    <x v="308"/>
    <n v="1302325200"/>
    <x v="308"/>
    <x v="308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x v="252"/>
    <n v="37.998645510835914"/>
    <s v="US"/>
    <s v="USD"/>
    <x v="309"/>
    <n v="1291788000"/>
    <x v="309"/>
    <x v="309"/>
    <b v="0"/>
    <b v="0"/>
    <s v="theater/plays"/>
    <x v="3"/>
    <s v="plays"/>
  </r>
  <r>
    <n v="323"/>
    <s v="Cole, Smith and Wood"/>
    <s v="Integrated zero-defect help-desk"/>
    <n v="8900"/>
    <n v="2148"/>
    <n v="24"/>
    <x v="0"/>
    <x v="150"/>
    <n v="82.615384615384613"/>
    <s v="GB"/>
    <s v="GBP"/>
    <x v="310"/>
    <n v="1396069200"/>
    <x v="310"/>
    <x v="31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x v="253"/>
    <n v="37.941368078175898"/>
    <s v="US"/>
    <s v="USD"/>
    <x v="311"/>
    <n v="1435899600"/>
    <x v="311"/>
    <x v="311"/>
    <b v="0"/>
    <b v="1"/>
    <s v="theater/plays"/>
    <x v="3"/>
    <s v="plays"/>
  </r>
  <r>
    <n v="325"/>
    <s v="Saunders Group"/>
    <s v="Programmable systemic implementation"/>
    <n v="6500"/>
    <n v="5897"/>
    <n v="91"/>
    <x v="0"/>
    <x v="107"/>
    <n v="80.780821917808225"/>
    <s v="US"/>
    <s v="USD"/>
    <x v="79"/>
    <n v="1531112400"/>
    <x v="79"/>
    <x v="312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x v="58"/>
    <n v="25.984375"/>
    <s v="US"/>
    <s v="USD"/>
    <x v="312"/>
    <n v="1451628000"/>
    <x v="312"/>
    <x v="313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x v="254"/>
    <n v="30.363636363636363"/>
    <s v="US"/>
    <s v="USD"/>
    <x v="313"/>
    <n v="1567314000"/>
    <x v="313"/>
    <x v="314"/>
    <b v="0"/>
    <b v="1"/>
    <s v="theater/plays"/>
    <x v="3"/>
    <s v="plays"/>
  </r>
  <r>
    <n v="328"/>
    <s v="Young PLC"/>
    <s v="Innovative well-modulated functionalities"/>
    <n v="98700"/>
    <n v="131826"/>
    <n v="134"/>
    <x v="1"/>
    <x v="255"/>
    <n v="54.004916018025398"/>
    <s v="US"/>
    <s v="USD"/>
    <x v="314"/>
    <n v="1544508000"/>
    <x v="314"/>
    <x v="315"/>
    <b v="0"/>
    <b v="0"/>
    <s v="music/rock"/>
    <x v="1"/>
    <s v="rock"/>
  </r>
  <r>
    <n v="329"/>
    <s v="Willis and Sons"/>
    <s v="Fundamental incremental database"/>
    <n v="93800"/>
    <n v="21477"/>
    <n v="23"/>
    <x v="2"/>
    <x v="57"/>
    <n v="101.78672985781991"/>
    <s v="US"/>
    <s v="USD"/>
    <x v="315"/>
    <n v="1482472800"/>
    <x v="315"/>
    <x v="316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x v="256"/>
    <n v="45.003610108303249"/>
    <s v="GB"/>
    <s v="GBP"/>
    <x v="316"/>
    <n v="1512799200"/>
    <x v="316"/>
    <x v="317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x v="257"/>
    <n v="77.068421052631578"/>
    <s v="US"/>
    <s v="USD"/>
    <x v="317"/>
    <n v="1324360800"/>
    <x v="317"/>
    <x v="318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x v="258"/>
    <n v="88.076595744680844"/>
    <s v="US"/>
    <s v="USD"/>
    <x v="318"/>
    <n v="1364533200"/>
    <x v="318"/>
    <x v="319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x v="259"/>
    <n v="47.035573122529641"/>
    <s v="US"/>
    <s v="USD"/>
    <x v="319"/>
    <n v="1545112800"/>
    <x v="319"/>
    <x v="320"/>
    <b v="0"/>
    <b v="0"/>
    <s v="theater/plays"/>
    <x v="3"/>
    <s v="plays"/>
  </r>
  <r>
    <n v="334"/>
    <s v="Mcgee Group"/>
    <s v="Assimilated discrete algorithm"/>
    <n v="66200"/>
    <n v="123538"/>
    <n v="187"/>
    <x v="1"/>
    <x v="260"/>
    <n v="110.99550763701707"/>
    <s v="US"/>
    <s v="USD"/>
    <x v="32"/>
    <n v="1516168800"/>
    <x v="32"/>
    <x v="321"/>
    <b v="0"/>
    <b v="0"/>
    <s v="music/rock"/>
    <x v="1"/>
    <s v="rock"/>
  </r>
  <r>
    <n v="335"/>
    <s v="Jordan-Acosta"/>
    <s v="Operative uniform hub"/>
    <n v="173800"/>
    <n v="198628"/>
    <n v="114"/>
    <x v="1"/>
    <x v="261"/>
    <n v="87.003066141042481"/>
    <s v="US"/>
    <s v="USD"/>
    <x v="320"/>
    <n v="1574920800"/>
    <x v="320"/>
    <x v="322"/>
    <b v="0"/>
    <b v="0"/>
    <s v="music/rock"/>
    <x v="1"/>
    <s v="rock"/>
  </r>
  <r>
    <n v="336"/>
    <s v="Nunez Inc"/>
    <s v="Customizable intangible capability"/>
    <n v="70700"/>
    <n v="68602"/>
    <n v="97"/>
    <x v="0"/>
    <x v="262"/>
    <n v="63.994402985074629"/>
    <s v="US"/>
    <s v="USD"/>
    <x v="321"/>
    <n v="1292479200"/>
    <x v="321"/>
    <x v="323"/>
    <b v="0"/>
    <b v="1"/>
    <s v="music/rock"/>
    <x v="1"/>
    <s v="rock"/>
  </r>
  <r>
    <n v="337"/>
    <s v="Hayden Ltd"/>
    <s v="Innovative didactic analyzer"/>
    <n v="94500"/>
    <n v="116064"/>
    <n v="123"/>
    <x v="1"/>
    <x v="263"/>
    <n v="105.9945205479452"/>
    <s v="US"/>
    <s v="USD"/>
    <x v="322"/>
    <n v="1573538400"/>
    <x v="322"/>
    <x v="324"/>
    <b v="0"/>
    <b v="0"/>
    <s v="theater/plays"/>
    <x v="3"/>
    <s v="plays"/>
  </r>
  <r>
    <n v="338"/>
    <s v="Gonzalez-Burton"/>
    <s v="Decentralized intangible encoding"/>
    <n v="69800"/>
    <n v="125042"/>
    <n v="179"/>
    <x v="1"/>
    <x v="264"/>
    <n v="73.989349112426041"/>
    <s v="US"/>
    <s v="USD"/>
    <x v="323"/>
    <n v="1320382800"/>
    <x v="323"/>
    <x v="325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x v="265"/>
    <n v="84.02004626060139"/>
    <s v="CA"/>
    <s v="CAD"/>
    <x v="324"/>
    <n v="1502859600"/>
    <x v="324"/>
    <x v="326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x v="224"/>
    <n v="88.966921119592882"/>
    <s v="US"/>
    <s v="USD"/>
    <x v="325"/>
    <n v="1323756000"/>
    <x v="325"/>
    <x v="327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x v="266"/>
    <n v="76.990453460620529"/>
    <s v="US"/>
    <s v="USD"/>
    <x v="326"/>
    <n v="1441342800"/>
    <x v="326"/>
    <x v="328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x v="267"/>
    <n v="97.146341463414629"/>
    <s v="US"/>
    <s v="USD"/>
    <x v="327"/>
    <n v="1375333200"/>
    <x v="327"/>
    <x v="329"/>
    <b v="0"/>
    <b v="0"/>
    <s v="theater/plays"/>
    <x v="3"/>
    <s v="plays"/>
  </r>
  <r>
    <n v="343"/>
    <s v="Spencer-Weber"/>
    <s v="Optional zero-defect task-force"/>
    <n v="9000"/>
    <n v="4853"/>
    <n v="54"/>
    <x v="0"/>
    <x v="98"/>
    <n v="33.013605442176868"/>
    <s v="US"/>
    <s v="USD"/>
    <x v="328"/>
    <n v="1389420000"/>
    <x v="328"/>
    <x v="151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x v="268"/>
    <n v="99.950602409638549"/>
    <s v="US"/>
    <s v="USD"/>
    <x v="329"/>
    <n v="1520056800"/>
    <x v="329"/>
    <x v="33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x v="269"/>
    <n v="69.966767371601208"/>
    <s v="GB"/>
    <s v="GBP"/>
    <x v="330"/>
    <n v="1436504400"/>
    <x v="330"/>
    <x v="331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x v="270"/>
    <n v="110.32"/>
    <s v="US"/>
    <s v="USD"/>
    <x v="331"/>
    <n v="1508302800"/>
    <x v="331"/>
    <x v="332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x v="271"/>
    <n v="66.005235602094245"/>
    <s v="US"/>
    <s v="USD"/>
    <x v="332"/>
    <n v="1425708000"/>
    <x v="332"/>
    <x v="333"/>
    <b v="0"/>
    <b v="0"/>
    <s v="technology/web"/>
    <x v="2"/>
    <s v="web"/>
  </r>
  <r>
    <n v="348"/>
    <s v="Hensley Ltd"/>
    <s v="Versatile cohesive open system"/>
    <n v="199000"/>
    <n v="142823"/>
    <n v="72"/>
    <x v="0"/>
    <x v="272"/>
    <n v="41.005742176284812"/>
    <s v="US"/>
    <s v="USD"/>
    <x v="333"/>
    <n v="1488348000"/>
    <x v="333"/>
    <x v="334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x v="273"/>
    <n v="103.96316359696641"/>
    <s v="US"/>
    <s v="USD"/>
    <x v="296"/>
    <n v="1502600400"/>
    <x v="296"/>
    <x v="335"/>
    <b v="0"/>
    <b v="0"/>
    <s v="theater/plays"/>
    <x v="3"/>
    <s v="plays"/>
  </r>
  <r>
    <n v="350"/>
    <s v="Shannon Ltd"/>
    <s v="Pre-emptive neutral capacity"/>
    <n v="100"/>
    <n v="5"/>
    <n v="5"/>
    <x v="0"/>
    <x v="49"/>
    <n v="5"/>
    <s v="US"/>
    <s v="USD"/>
    <x v="334"/>
    <n v="1433653200"/>
    <x v="334"/>
    <x v="336"/>
    <b v="0"/>
    <b v="1"/>
    <s v="music/jazz"/>
    <x v="1"/>
    <s v="jazz"/>
  </r>
  <r>
    <n v="351"/>
    <s v="Young LLC"/>
    <s v="Universal maximized methodology"/>
    <n v="74100"/>
    <n v="94631"/>
    <n v="128"/>
    <x v="1"/>
    <x v="274"/>
    <n v="47.009935419771487"/>
    <s v="US"/>
    <s v="USD"/>
    <x v="335"/>
    <n v="1441602000"/>
    <x v="335"/>
    <x v="337"/>
    <b v="0"/>
    <b v="0"/>
    <s v="music/rock"/>
    <x v="1"/>
    <s v="rock"/>
  </r>
  <r>
    <n v="352"/>
    <s v="Adams, Willis and Sanchez"/>
    <s v="Expanded hybrid hardware"/>
    <n v="2800"/>
    <n v="977"/>
    <n v="35"/>
    <x v="0"/>
    <x v="254"/>
    <n v="29.606060606060606"/>
    <s v="CA"/>
    <s v="CAD"/>
    <x v="336"/>
    <n v="1447567200"/>
    <x v="336"/>
    <x v="338"/>
    <b v="0"/>
    <b v="0"/>
    <s v="theater/plays"/>
    <x v="3"/>
    <s v="plays"/>
  </r>
  <r>
    <n v="353"/>
    <s v="Mills-Roy"/>
    <s v="Profit-focused multi-tasking access"/>
    <n v="33600"/>
    <n v="137961"/>
    <n v="411"/>
    <x v="1"/>
    <x v="275"/>
    <n v="81.010569583088667"/>
    <s v="US"/>
    <s v="USD"/>
    <x v="337"/>
    <n v="1562389200"/>
    <x v="337"/>
    <x v="339"/>
    <b v="0"/>
    <b v="0"/>
    <s v="theater/plays"/>
    <x v="3"/>
    <s v="plays"/>
  </r>
  <r>
    <n v="354"/>
    <s v="Brown Group"/>
    <s v="Profit-focused transitional capability"/>
    <n v="6100"/>
    <n v="7548"/>
    <n v="124"/>
    <x v="1"/>
    <x v="175"/>
    <n v="94.35"/>
    <s v="DK"/>
    <s v="DKK"/>
    <x v="338"/>
    <n v="1378789200"/>
    <x v="338"/>
    <x v="34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x v="99"/>
    <n v="26.058139534883722"/>
    <s v="US"/>
    <s v="USD"/>
    <x v="339"/>
    <n v="1488520800"/>
    <x v="339"/>
    <x v="341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x v="174"/>
    <n v="85.775000000000006"/>
    <s v="IT"/>
    <s v="EUR"/>
    <x v="340"/>
    <n v="1327298400"/>
    <x v="340"/>
    <x v="342"/>
    <b v="0"/>
    <b v="0"/>
    <s v="theater/plays"/>
    <x v="3"/>
    <s v="plays"/>
  </r>
  <r>
    <n v="357"/>
    <s v="Perez, Davis and Wilson"/>
    <s v="Implemented tangible algorithm"/>
    <n v="2300"/>
    <n v="4253"/>
    <n v="185"/>
    <x v="1"/>
    <x v="142"/>
    <n v="103.73170731707317"/>
    <s v="US"/>
    <s v="USD"/>
    <x v="341"/>
    <n v="1443416400"/>
    <x v="341"/>
    <x v="343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x v="276"/>
    <n v="49.826086956521742"/>
    <s v="CA"/>
    <s v="CAD"/>
    <x v="342"/>
    <n v="1534136400"/>
    <x v="342"/>
    <x v="344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x v="277"/>
    <n v="63.893048128342244"/>
    <s v="US"/>
    <s v="USD"/>
    <x v="343"/>
    <n v="1315026000"/>
    <x v="343"/>
    <x v="127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x v="278"/>
    <n v="47.002434782608695"/>
    <s v="GB"/>
    <s v="GBP"/>
    <x v="344"/>
    <n v="1295071200"/>
    <x v="344"/>
    <x v="345"/>
    <b v="0"/>
    <b v="1"/>
    <s v="theater/plays"/>
    <x v="3"/>
    <s v="plays"/>
  </r>
  <r>
    <n v="361"/>
    <s v="Anderson and Sons"/>
    <s v="Quality-focused reciprocal structure"/>
    <n v="5500"/>
    <n v="9546"/>
    <n v="174"/>
    <x v="1"/>
    <x v="39"/>
    <n v="108.47727272727273"/>
    <s v="US"/>
    <s v="USD"/>
    <x v="345"/>
    <n v="1509426000"/>
    <x v="345"/>
    <x v="346"/>
    <b v="0"/>
    <b v="0"/>
    <s v="theater/plays"/>
    <x v="3"/>
    <s v="plays"/>
  </r>
  <r>
    <n v="362"/>
    <s v="Lawrence Group"/>
    <s v="Automated actuating conglomeration"/>
    <n v="3700"/>
    <n v="13755"/>
    <n v="372"/>
    <x v="1"/>
    <x v="271"/>
    <n v="72.015706806282722"/>
    <s v="US"/>
    <s v="USD"/>
    <x v="65"/>
    <n v="1299391200"/>
    <x v="65"/>
    <x v="347"/>
    <b v="0"/>
    <b v="0"/>
    <s v="music/rock"/>
    <x v="1"/>
    <s v="rock"/>
  </r>
  <r>
    <n v="363"/>
    <s v="Gray-Davis"/>
    <s v="Re-contextualized local initiative"/>
    <n v="5200"/>
    <n v="8330"/>
    <n v="160"/>
    <x v="1"/>
    <x v="279"/>
    <n v="59.928057553956833"/>
    <s v="US"/>
    <s v="USD"/>
    <x v="346"/>
    <n v="1325052000"/>
    <x v="346"/>
    <x v="348"/>
    <b v="0"/>
    <b v="0"/>
    <s v="music/rock"/>
    <x v="1"/>
    <s v="rock"/>
  </r>
  <r>
    <n v="364"/>
    <s v="Ramirez-Myers"/>
    <s v="Switchable intangible definition"/>
    <n v="900"/>
    <n v="14547"/>
    <n v="1616"/>
    <x v="1"/>
    <x v="129"/>
    <n v="78.209677419354833"/>
    <s v="US"/>
    <s v="USD"/>
    <x v="347"/>
    <n v="1522818000"/>
    <x v="347"/>
    <x v="349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x v="192"/>
    <n v="104.77678571428571"/>
    <s v="AU"/>
    <s v="AUD"/>
    <x v="348"/>
    <n v="1485324000"/>
    <x v="348"/>
    <x v="35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x v="196"/>
    <n v="105.52475247524752"/>
    <s v="US"/>
    <s v="USD"/>
    <x v="349"/>
    <n v="1294120800"/>
    <x v="349"/>
    <x v="351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x v="51"/>
    <n v="24.933333333333334"/>
    <s v="US"/>
    <s v="USD"/>
    <x v="350"/>
    <n v="1415685600"/>
    <x v="350"/>
    <x v="33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x v="280"/>
    <n v="69.873786407766985"/>
    <s v="GB"/>
    <s v="GBP"/>
    <x v="351"/>
    <n v="1288933200"/>
    <x v="351"/>
    <x v="352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x v="110"/>
    <n v="95.733766233766232"/>
    <s v="US"/>
    <s v="USD"/>
    <x v="352"/>
    <n v="1363237200"/>
    <x v="352"/>
    <x v="353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x v="281"/>
    <n v="29.997485752598056"/>
    <s v="US"/>
    <s v="USD"/>
    <x v="353"/>
    <n v="1555822800"/>
    <x v="353"/>
    <x v="354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x v="282"/>
    <n v="59.011948529411768"/>
    <s v="US"/>
    <s v="USD"/>
    <x v="354"/>
    <n v="1427778000"/>
    <x v="354"/>
    <x v="355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x v="283"/>
    <n v="84.757396449704146"/>
    <s v="US"/>
    <s v="USD"/>
    <x v="355"/>
    <n v="1422424800"/>
    <x v="355"/>
    <x v="356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x v="284"/>
    <n v="78.010921177587846"/>
    <s v="US"/>
    <s v="USD"/>
    <x v="356"/>
    <n v="1503637200"/>
    <x v="356"/>
    <x v="357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x v="165"/>
    <n v="50.05215419501134"/>
    <s v="US"/>
    <s v="USD"/>
    <x v="357"/>
    <n v="1547618400"/>
    <x v="357"/>
    <x v="358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x v="270"/>
    <n v="59.16"/>
    <s v="US"/>
    <s v="USD"/>
    <x v="358"/>
    <n v="1449900000"/>
    <x v="358"/>
    <x v="359"/>
    <b v="0"/>
    <b v="0"/>
    <s v="music/indie rock"/>
    <x v="1"/>
    <s v="indie rock"/>
  </r>
  <r>
    <n v="376"/>
    <s v="Perry PLC"/>
    <s v="Mandatory uniform matrix"/>
    <n v="3400"/>
    <n v="12275"/>
    <n v="361"/>
    <x v="1"/>
    <x v="54"/>
    <n v="93.702290076335885"/>
    <s v="US"/>
    <s v="USD"/>
    <x v="359"/>
    <n v="1405141200"/>
    <x v="359"/>
    <x v="360"/>
    <b v="0"/>
    <b v="0"/>
    <s v="music/rock"/>
    <x v="1"/>
    <s v="rock"/>
  </r>
  <r>
    <n v="377"/>
    <s v="Klein, Stark and Livingston"/>
    <s v="Phased methodical initiative"/>
    <n v="49700"/>
    <n v="5098"/>
    <n v="10"/>
    <x v="0"/>
    <x v="78"/>
    <n v="40.14173228346457"/>
    <s v="US"/>
    <s v="USD"/>
    <x v="12"/>
    <n v="1572933600"/>
    <x v="12"/>
    <x v="361"/>
    <b v="0"/>
    <b v="0"/>
    <s v="theater/plays"/>
    <x v="3"/>
    <s v="plays"/>
  </r>
  <r>
    <n v="378"/>
    <s v="Fleming-Oliver"/>
    <s v="Managed stable function"/>
    <n v="178200"/>
    <n v="24882"/>
    <n v="14"/>
    <x v="0"/>
    <x v="285"/>
    <n v="70.090140845070422"/>
    <s v="US"/>
    <s v="USD"/>
    <x v="360"/>
    <n v="1530162000"/>
    <x v="360"/>
    <x v="362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x v="9"/>
    <n v="66.181818181818187"/>
    <s v="GB"/>
    <s v="GBP"/>
    <x v="361"/>
    <n v="1320904800"/>
    <x v="361"/>
    <x v="363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x v="286"/>
    <n v="47.714285714285715"/>
    <s v="US"/>
    <s v="USD"/>
    <x v="362"/>
    <n v="1372395600"/>
    <x v="362"/>
    <x v="364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x v="287"/>
    <n v="62.896774193548389"/>
    <s v="US"/>
    <s v="USD"/>
    <x v="363"/>
    <n v="1437714000"/>
    <x v="363"/>
    <x v="365"/>
    <b v="0"/>
    <b v="0"/>
    <s v="theater/plays"/>
    <x v="3"/>
    <s v="plays"/>
  </r>
  <r>
    <n v="382"/>
    <s v="King Ltd"/>
    <s v="Visionary systemic process improvement"/>
    <n v="9100"/>
    <n v="5803"/>
    <n v="64"/>
    <x v="0"/>
    <x v="109"/>
    <n v="86.611940298507463"/>
    <s v="US"/>
    <s v="USD"/>
    <x v="364"/>
    <n v="1509771600"/>
    <x v="364"/>
    <x v="366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x v="288"/>
    <n v="75.126984126984127"/>
    <s v="US"/>
    <s v="USD"/>
    <x v="210"/>
    <n v="1550556000"/>
    <x v="210"/>
    <x v="285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x v="289"/>
    <n v="41.004167534903104"/>
    <s v="US"/>
    <s v="USD"/>
    <x v="365"/>
    <n v="1489039200"/>
    <x v="365"/>
    <x v="367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x v="290"/>
    <n v="50.007915567282325"/>
    <s v="US"/>
    <s v="USD"/>
    <x v="366"/>
    <n v="1556600400"/>
    <x v="366"/>
    <x v="368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x v="291"/>
    <n v="96.960674157303373"/>
    <s v="US"/>
    <s v="USD"/>
    <x v="367"/>
    <n v="1278565200"/>
    <x v="367"/>
    <x v="369"/>
    <b v="0"/>
    <b v="0"/>
    <s v="theater/plays"/>
    <x v="3"/>
    <s v="plays"/>
  </r>
  <r>
    <n v="387"/>
    <s v="Flores-Lambert"/>
    <s v="Triple-buffered logistical frame"/>
    <n v="109000"/>
    <n v="42795"/>
    <n v="39"/>
    <x v="0"/>
    <x v="292"/>
    <n v="100.93160377358491"/>
    <s v="US"/>
    <s v="USD"/>
    <x v="368"/>
    <n v="1339909200"/>
    <x v="368"/>
    <x v="370"/>
    <b v="0"/>
    <b v="0"/>
    <s v="technology/wearables"/>
    <x v="2"/>
    <s v="wearables"/>
  </r>
  <r>
    <n v="388"/>
    <s v="Cruz Ltd"/>
    <s v="Exclusive dynamic adapter"/>
    <n v="114800"/>
    <n v="12938"/>
    <n v="11"/>
    <x v="3"/>
    <x v="293"/>
    <n v="89.227586206896547"/>
    <s v="CH"/>
    <s v="CHF"/>
    <x v="369"/>
    <n v="1325829600"/>
    <x v="369"/>
    <x v="371"/>
    <b v="0"/>
    <b v="0"/>
    <s v="music/indie rock"/>
    <x v="1"/>
    <s v="indie rock"/>
  </r>
  <r>
    <n v="389"/>
    <s v="Knox-Garner"/>
    <s v="Automated systemic hierarchy"/>
    <n v="83000"/>
    <n v="101352"/>
    <n v="122"/>
    <x v="1"/>
    <x v="294"/>
    <n v="87.979166666666671"/>
    <s v="US"/>
    <s v="USD"/>
    <x v="370"/>
    <n v="1290578400"/>
    <x v="370"/>
    <x v="372"/>
    <b v="0"/>
    <b v="0"/>
    <s v="theater/plays"/>
    <x v="3"/>
    <s v="plays"/>
  </r>
  <r>
    <n v="390"/>
    <s v="Davis-Allen"/>
    <s v="Digitized eco-centric core"/>
    <n v="2400"/>
    <n v="4477"/>
    <n v="187"/>
    <x v="1"/>
    <x v="126"/>
    <n v="89.54"/>
    <s v="US"/>
    <s v="USD"/>
    <x v="371"/>
    <n v="1380344400"/>
    <x v="371"/>
    <x v="373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x v="295"/>
    <n v="29.09271523178808"/>
    <s v="US"/>
    <s v="USD"/>
    <x v="287"/>
    <n v="1389852000"/>
    <x v="287"/>
    <x v="374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x v="296"/>
    <n v="42.006218905472636"/>
    <s v="US"/>
    <s v="USD"/>
    <x v="372"/>
    <n v="1294466400"/>
    <x v="372"/>
    <x v="375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x v="297"/>
    <n v="47.004903563255965"/>
    <s v="CA"/>
    <s v="CAD"/>
    <x v="373"/>
    <n v="1500354000"/>
    <x v="373"/>
    <x v="376"/>
    <b v="0"/>
    <b v="0"/>
    <s v="music/jazz"/>
    <x v="1"/>
    <s v="jazz"/>
  </r>
  <r>
    <n v="394"/>
    <s v="Noble-Bailey"/>
    <s v="Customizable dynamic info-mediaries"/>
    <n v="800"/>
    <n v="3755"/>
    <n v="469"/>
    <x v="1"/>
    <x v="298"/>
    <n v="110.44117647058823"/>
    <s v="US"/>
    <s v="USD"/>
    <x v="374"/>
    <n v="1375938000"/>
    <x v="374"/>
    <x v="377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x v="10"/>
    <n v="41.990909090909092"/>
    <s v="US"/>
    <s v="USD"/>
    <x v="375"/>
    <n v="1323410400"/>
    <x v="375"/>
    <x v="378"/>
    <b v="1"/>
    <b v="0"/>
    <s v="theater/plays"/>
    <x v="3"/>
    <s v="plays"/>
  </r>
  <r>
    <n v="396"/>
    <s v="Holmes PLC"/>
    <s v="Digitized local info-mediaries"/>
    <n v="46100"/>
    <n v="77012"/>
    <n v="167"/>
    <x v="1"/>
    <x v="299"/>
    <n v="48.012468827930178"/>
    <s v="AU"/>
    <s v="AUD"/>
    <x v="376"/>
    <n v="1539406800"/>
    <x v="376"/>
    <x v="379"/>
    <b v="0"/>
    <b v="0"/>
    <s v="film &amp; video/drama"/>
    <x v="4"/>
    <s v="drama"/>
  </r>
  <r>
    <n v="397"/>
    <s v="Jones-Martin"/>
    <s v="Virtual systematic monitoring"/>
    <n v="8100"/>
    <n v="14083"/>
    <n v="174"/>
    <x v="1"/>
    <x v="211"/>
    <n v="31.019823788546255"/>
    <s v="US"/>
    <s v="USD"/>
    <x v="377"/>
    <n v="1369803600"/>
    <x v="377"/>
    <x v="380"/>
    <b v="0"/>
    <b v="0"/>
    <s v="music/rock"/>
    <x v="1"/>
    <s v="rock"/>
  </r>
  <r>
    <n v="398"/>
    <s v="Myers LLC"/>
    <s v="Reactive bottom-line open architecture"/>
    <n v="1700"/>
    <n v="12202"/>
    <n v="718"/>
    <x v="1"/>
    <x v="300"/>
    <n v="99.203252032520325"/>
    <s v="IT"/>
    <s v="EUR"/>
    <x v="378"/>
    <n v="1525928400"/>
    <x v="378"/>
    <x v="103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x v="301"/>
    <n v="66.022316684378325"/>
    <s v="US"/>
    <s v="USD"/>
    <x v="379"/>
    <n v="1297231200"/>
    <x v="379"/>
    <x v="381"/>
    <b v="0"/>
    <b v="0"/>
    <s v="music/indie rock"/>
    <x v="1"/>
    <s v="indie rock"/>
  </r>
  <r>
    <n v="400"/>
    <s v="Bell PLC"/>
    <s v="Ergonomic eco-centric open architecture"/>
    <n v="100"/>
    <n v="2"/>
    <n v="2"/>
    <x v="0"/>
    <x v="49"/>
    <n v="2"/>
    <s v="US"/>
    <s v="USD"/>
    <x v="380"/>
    <n v="1378530000"/>
    <x v="380"/>
    <x v="382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x v="302"/>
    <n v="46.060200668896321"/>
    <s v="US"/>
    <s v="USD"/>
    <x v="381"/>
    <n v="1572152400"/>
    <x v="381"/>
    <x v="383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x v="174"/>
    <n v="73.650000000000006"/>
    <s v="US"/>
    <s v="USD"/>
    <x v="382"/>
    <n v="1329890400"/>
    <x v="382"/>
    <x v="384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x v="303"/>
    <n v="55.99336650082919"/>
    <s v="CA"/>
    <s v="CAD"/>
    <x v="125"/>
    <n v="1276750800"/>
    <x v="125"/>
    <x v="385"/>
    <b v="0"/>
    <b v="1"/>
    <s v="theater/plays"/>
    <x v="3"/>
    <s v="plays"/>
  </r>
  <r>
    <n v="404"/>
    <s v="Bailey-Boyer"/>
    <s v="Visionary exuding Internet solution"/>
    <n v="48900"/>
    <n v="154321"/>
    <n v="316"/>
    <x v="1"/>
    <x v="304"/>
    <n v="68.985695127402778"/>
    <s v="US"/>
    <s v="USD"/>
    <x v="383"/>
    <n v="1510898400"/>
    <x v="383"/>
    <x v="386"/>
    <b v="0"/>
    <b v="0"/>
    <s v="theater/plays"/>
    <x v="3"/>
    <s v="plays"/>
  </r>
  <r>
    <n v="405"/>
    <s v="Lee LLC"/>
    <s v="Synchronized secondary analyzer"/>
    <n v="29600"/>
    <n v="26527"/>
    <n v="90"/>
    <x v="0"/>
    <x v="305"/>
    <n v="60.981609195402299"/>
    <s v="US"/>
    <s v="USD"/>
    <x v="384"/>
    <n v="1532408400"/>
    <x v="384"/>
    <x v="387"/>
    <b v="0"/>
    <b v="0"/>
    <s v="theater/plays"/>
    <x v="3"/>
    <s v="plays"/>
  </r>
  <r>
    <n v="406"/>
    <s v="Lyons Inc"/>
    <s v="Balanced attitude-oriented parallelism"/>
    <n v="39300"/>
    <n v="71583"/>
    <n v="182"/>
    <x v="1"/>
    <x v="306"/>
    <n v="110.98139534883721"/>
    <s v="US"/>
    <s v="USD"/>
    <x v="385"/>
    <n v="1360562400"/>
    <x v="385"/>
    <x v="388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x v="307"/>
    <n v="25"/>
    <s v="DK"/>
    <s v="DKK"/>
    <x v="386"/>
    <n v="1571547600"/>
    <x v="386"/>
    <x v="389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x v="110"/>
    <n v="78.759740259740255"/>
    <s v="CA"/>
    <s v="CAD"/>
    <x v="387"/>
    <n v="1468126800"/>
    <x v="387"/>
    <x v="39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x v="308"/>
    <n v="87.960784313725483"/>
    <s v="US"/>
    <s v="USD"/>
    <x v="388"/>
    <n v="1492837200"/>
    <x v="388"/>
    <x v="391"/>
    <b v="0"/>
    <b v="0"/>
    <s v="music/rock"/>
    <x v="1"/>
    <s v="rock"/>
  </r>
  <r>
    <n v="410"/>
    <s v="Mcmillan Group"/>
    <s v="Advanced cohesive Graphic Interface"/>
    <n v="153700"/>
    <n v="55536"/>
    <n v="36"/>
    <x v="2"/>
    <x v="309"/>
    <n v="49.987398739873989"/>
    <s v="US"/>
    <s v="USD"/>
    <x v="277"/>
    <n v="1430197200"/>
    <x v="277"/>
    <x v="277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x v="172"/>
    <n v="99.524390243902445"/>
    <s v="US"/>
    <s v="USD"/>
    <x v="389"/>
    <n v="1496206800"/>
    <x v="389"/>
    <x v="392"/>
    <b v="0"/>
    <b v="0"/>
    <s v="theater/plays"/>
    <x v="3"/>
    <s v="plays"/>
  </r>
  <r>
    <n v="412"/>
    <s v="Rodriguez-Scott"/>
    <s v="Realigned zero tolerance software"/>
    <n v="2100"/>
    <n v="14046"/>
    <n v="669"/>
    <x v="1"/>
    <x v="38"/>
    <n v="104.82089552238806"/>
    <s v="US"/>
    <s v="USD"/>
    <x v="390"/>
    <n v="1389592800"/>
    <x v="390"/>
    <x v="393"/>
    <b v="0"/>
    <b v="0"/>
    <s v="publishing/fiction"/>
    <x v="5"/>
    <s v="fiction"/>
  </r>
  <r>
    <n v="413"/>
    <s v="Rush-Bowers"/>
    <s v="Persevering analyzing extranet"/>
    <n v="189500"/>
    <n v="117628"/>
    <n v="62"/>
    <x v="2"/>
    <x v="310"/>
    <n v="108.01469237832875"/>
    <s v="US"/>
    <s v="USD"/>
    <x v="391"/>
    <n v="1545631200"/>
    <x v="391"/>
    <x v="394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x v="311"/>
    <n v="28.998544660724033"/>
    <s v="US"/>
    <s v="USD"/>
    <x v="392"/>
    <n v="1272430800"/>
    <x v="392"/>
    <x v="395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x v="312"/>
    <n v="30.028708133971293"/>
    <s v="US"/>
    <s v="USD"/>
    <x v="393"/>
    <n v="1327903200"/>
    <x v="393"/>
    <x v="396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x v="313"/>
    <n v="41.005559416261292"/>
    <s v="US"/>
    <s v="USD"/>
    <x v="394"/>
    <n v="1296021600"/>
    <x v="394"/>
    <x v="397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x v="27"/>
    <n v="62.866666666666667"/>
    <s v="US"/>
    <s v="USD"/>
    <x v="395"/>
    <n v="1543298400"/>
    <x v="395"/>
    <x v="398"/>
    <b v="0"/>
    <b v="0"/>
    <s v="theater/plays"/>
    <x v="3"/>
    <s v="plays"/>
  </r>
  <r>
    <n v="418"/>
    <s v="Jackson PLC"/>
    <s v="Quality-focused client-server core"/>
    <n v="163700"/>
    <n v="93963"/>
    <n v="57"/>
    <x v="0"/>
    <x v="314"/>
    <n v="47.005002501250623"/>
    <s v="CA"/>
    <s v="CAD"/>
    <x v="396"/>
    <n v="1336366800"/>
    <x v="396"/>
    <x v="399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x v="315"/>
    <n v="26.997693638285604"/>
    <s v="US"/>
    <s v="USD"/>
    <x v="397"/>
    <n v="1325052000"/>
    <x v="397"/>
    <x v="348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x v="115"/>
    <n v="68.329787234042556"/>
    <s v="US"/>
    <s v="USD"/>
    <x v="398"/>
    <n v="1499576400"/>
    <x v="398"/>
    <x v="400"/>
    <b v="0"/>
    <b v="0"/>
    <s v="theater/plays"/>
    <x v="3"/>
    <s v="plays"/>
  </r>
  <r>
    <n v="421"/>
    <s v="Thomas-Lopez"/>
    <s v="User-centric fault-tolerant archive"/>
    <n v="9400"/>
    <n v="6015"/>
    <n v="64"/>
    <x v="0"/>
    <x v="316"/>
    <n v="50.974576271186443"/>
    <s v="US"/>
    <s v="USD"/>
    <x v="399"/>
    <n v="1501304400"/>
    <x v="399"/>
    <x v="401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x v="317"/>
    <n v="54.024390243902438"/>
    <s v="US"/>
    <s v="USD"/>
    <x v="400"/>
    <n v="1273208400"/>
    <x v="400"/>
    <x v="402"/>
    <b v="0"/>
    <b v="1"/>
    <s v="theater/plays"/>
    <x v="3"/>
    <s v="plays"/>
  </r>
  <r>
    <n v="423"/>
    <s v="Jones-Riddle"/>
    <s v="Self-enabling real-time definition"/>
    <n v="147800"/>
    <n v="15723"/>
    <n v="11"/>
    <x v="0"/>
    <x v="318"/>
    <n v="97.055555555555557"/>
    <s v="US"/>
    <s v="USD"/>
    <x v="116"/>
    <n v="1316840400"/>
    <x v="116"/>
    <x v="403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x v="100"/>
    <n v="24.867469879518072"/>
    <s v="US"/>
    <s v="USD"/>
    <x v="401"/>
    <n v="1524546000"/>
    <x v="401"/>
    <x v="404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x v="45"/>
    <n v="84.423913043478265"/>
    <s v="US"/>
    <s v="USD"/>
    <x v="402"/>
    <n v="1438578000"/>
    <x v="402"/>
    <x v="405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x v="319"/>
    <n v="47.091324200913242"/>
    <s v="US"/>
    <s v="USD"/>
    <x v="403"/>
    <n v="1362549600"/>
    <x v="403"/>
    <x v="406"/>
    <b v="0"/>
    <b v="0"/>
    <s v="theater/plays"/>
    <x v="3"/>
    <s v="plays"/>
  </r>
  <r>
    <n v="427"/>
    <s v="Hicks, Wall and Webb"/>
    <s v="Managed discrete framework"/>
    <n v="174500"/>
    <n v="197018"/>
    <n v="113"/>
    <x v="1"/>
    <x v="320"/>
    <n v="77.996041171813147"/>
    <s v="US"/>
    <s v="USD"/>
    <x v="404"/>
    <n v="1413349200"/>
    <x v="404"/>
    <x v="407"/>
    <b v="0"/>
    <b v="1"/>
    <s v="theater/plays"/>
    <x v="3"/>
    <s v="plays"/>
  </r>
  <r>
    <n v="428"/>
    <s v="Mayer-Richmond"/>
    <s v="Progressive zero-defect capability"/>
    <n v="101400"/>
    <n v="47037"/>
    <n v="46"/>
    <x v="0"/>
    <x v="321"/>
    <n v="62.967871485943775"/>
    <s v="US"/>
    <s v="USD"/>
    <x v="405"/>
    <n v="1298008800"/>
    <x v="405"/>
    <x v="408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x v="322"/>
    <n v="81.006080449017773"/>
    <s v="US"/>
    <s v="USD"/>
    <x v="406"/>
    <n v="1394427600"/>
    <x v="406"/>
    <x v="409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x v="286"/>
    <n v="65.321428571428569"/>
    <s v="US"/>
    <s v="USD"/>
    <x v="407"/>
    <n v="1572670800"/>
    <x v="407"/>
    <x v="410"/>
    <b v="0"/>
    <b v="0"/>
    <s v="theater/plays"/>
    <x v="3"/>
    <s v="plays"/>
  </r>
  <r>
    <n v="431"/>
    <s v="Rosales LLC"/>
    <s v="Compatible multimedia utilization"/>
    <n v="5100"/>
    <n v="9817"/>
    <n v="192"/>
    <x v="1"/>
    <x v="115"/>
    <n v="104.43617021276596"/>
    <s v="US"/>
    <s v="USD"/>
    <x v="408"/>
    <n v="1531112400"/>
    <x v="408"/>
    <x v="312"/>
    <b v="1"/>
    <b v="0"/>
    <s v="theater/plays"/>
    <x v="3"/>
    <s v="plays"/>
  </r>
  <r>
    <n v="432"/>
    <s v="Harper-Bryan"/>
    <s v="Re-contextualized dedicated hardware"/>
    <n v="7700"/>
    <n v="6369"/>
    <n v="83"/>
    <x v="0"/>
    <x v="222"/>
    <n v="69.989010989010993"/>
    <s v="US"/>
    <s v="USD"/>
    <x v="409"/>
    <n v="1400734800"/>
    <x v="409"/>
    <x v="411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x v="323"/>
    <n v="83.023989898989896"/>
    <s v="US"/>
    <s v="USD"/>
    <x v="410"/>
    <n v="1386741600"/>
    <x v="410"/>
    <x v="412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x v="234"/>
    <n v="90.3"/>
    <s v="CA"/>
    <s v="CAD"/>
    <x v="411"/>
    <n v="1481781600"/>
    <x v="411"/>
    <x v="413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x v="324"/>
    <n v="103.98131932282546"/>
    <s v="IT"/>
    <s v="EUR"/>
    <x v="412"/>
    <n v="1419660000"/>
    <x v="412"/>
    <x v="414"/>
    <b v="0"/>
    <b v="1"/>
    <s v="theater/plays"/>
    <x v="3"/>
    <s v="plays"/>
  </r>
  <r>
    <n v="436"/>
    <s v="King-Nguyen"/>
    <s v="Open-source incremental throughput"/>
    <n v="1300"/>
    <n v="13678"/>
    <n v="1052"/>
    <x v="1"/>
    <x v="61"/>
    <n v="54.931726907630519"/>
    <s v="US"/>
    <s v="USD"/>
    <x v="413"/>
    <n v="1555822800"/>
    <x v="413"/>
    <x v="354"/>
    <b v="0"/>
    <b v="0"/>
    <s v="music/jazz"/>
    <x v="1"/>
    <s v="jazz"/>
  </r>
  <r>
    <n v="437"/>
    <s v="Hansen Group"/>
    <s v="Centralized regional interface"/>
    <n v="8100"/>
    <n v="9969"/>
    <n v="123"/>
    <x v="1"/>
    <x v="325"/>
    <n v="51.921875"/>
    <s v="US"/>
    <s v="USD"/>
    <x v="414"/>
    <n v="1442379600"/>
    <x v="414"/>
    <x v="415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x v="326"/>
    <n v="60.02834008097166"/>
    <s v="US"/>
    <s v="USD"/>
    <x v="415"/>
    <n v="1364965200"/>
    <x v="415"/>
    <x v="416"/>
    <b v="0"/>
    <b v="0"/>
    <s v="theater/plays"/>
    <x v="3"/>
    <s v="plays"/>
  </r>
  <r>
    <n v="439"/>
    <s v="Cummings Inc"/>
    <s v="Digitized transitional monitoring"/>
    <n v="28400"/>
    <n v="100900"/>
    <n v="355"/>
    <x v="1"/>
    <x v="327"/>
    <n v="44.003488879197555"/>
    <s v="US"/>
    <s v="USD"/>
    <x v="416"/>
    <n v="1479016800"/>
    <x v="416"/>
    <x v="417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x v="328"/>
    <n v="53.003513254551258"/>
    <s v="US"/>
    <s v="USD"/>
    <x v="417"/>
    <n v="1499662800"/>
    <x v="417"/>
    <x v="418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x v="235"/>
    <n v="54.5"/>
    <s v="US"/>
    <s v="USD"/>
    <x v="418"/>
    <n v="1337835600"/>
    <x v="418"/>
    <x v="419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x v="182"/>
    <n v="75.04195804195804"/>
    <s v="IT"/>
    <s v="EUR"/>
    <x v="419"/>
    <n v="1505710800"/>
    <x v="419"/>
    <x v="420"/>
    <b v="0"/>
    <b v="0"/>
    <s v="theater/plays"/>
    <x v="3"/>
    <s v="plays"/>
  </r>
  <r>
    <n v="443"/>
    <s v="Clark-Bowman"/>
    <s v="Stand-alone user-facing service-desk"/>
    <n v="9300"/>
    <n v="3232"/>
    <n v="35"/>
    <x v="3"/>
    <x v="329"/>
    <n v="35.911111111111111"/>
    <s v="US"/>
    <s v="USD"/>
    <x v="420"/>
    <n v="1287464400"/>
    <x v="420"/>
    <x v="421"/>
    <b v="0"/>
    <b v="0"/>
    <s v="theater/plays"/>
    <x v="3"/>
    <s v="plays"/>
  </r>
  <r>
    <n v="444"/>
    <s v="Hensley Ltd"/>
    <s v="Versatile global attitude"/>
    <n v="6200"/>
    <n v="10938"/>
    <n v="176"/>
    <x v="1"/>
    <x v="102"/>
    <n v="36.952702702702702"/>
    <s v="US"/>
    <s v="USD"/>
    <x v="421"/>
    <n v="1311656400"/>
    <x v="421"/>
    <x v="422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x v="73"/>
    <n v="63.170588235294119"/>
    <s v="US"/>
    <s v="USD"/>
    <x v="422"/>
    <n v="1293170400"/>
    <x v="422"/>
    <x v="423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x v="129"/>
    <n v="29.99462365591398"/>
    <s v="US"/>
    <s v="USD"/>
    <x v="423"/>
    <n v="1355983200"/>
    <x v="423"/>
    <x v="424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x v="330"/>
    <n v="86"/>
    <s v="GB"/>
    <s v="GBP"/>
    <x v="424"/>
    <n v="1515045600"/>
    <x v="424"/>
    <x v="425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x v="331"/>
    <n v="75.014876033057845"/>
    <s v="US"/>
    <s v="USD"/>
    <x v="425"/>
    <n v="1366088400"/>
    <x v="425"/>
    <x v="426"/>
    <b v="0"/>
    <b v="1"/>
    <s v="games/video games"/>
    <x v="6"/>
    <s v="video games"/>
  </r>
  <r>
    <n v="449"/>
    <s v="Cuevas-Morales"/>
    <s v="Public-key coherent ability"/>
    <n v="900"/>
    <n v="8703"/>
    <n v="967"/>
    <x v="1"/>
    <x v="99"/>
    <n v="101.19767441860465"/>
    <s v="DK"/>
    <s v="DKK"/>
    <x v="426"/>
    <n v="1553317200"/>
    <x v="426"/>
    <x v="427"/>
    <b v="0"/>
    <b v="0"/>
    <s v="games/video games"/>
    <x v="6"/>
    <s v="video games"/>
  </r>
  <r>
    <n v="450"/>
    <s v="Delgado-Hatfield"/>
    <s v="Up-sized composite success"/>
    <n v="100"/>
    <n v="4"/>
    <n v="4"/>
    <x v="0"/>
    <x v="49"/>
    <n v="4"/>
    <s v="CA"/>
    <s v="CAD"/>
    <x v="427"/>
    <n v="1542088800"/>
    <x v="427"/>
    <x v="428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x v="332"/>
    <n v="29.001272669424118"/>
    <s v="US"/>
    <s v="USD"/>
    <x v="428"/>
    <n v="1503118800"/>
    <x v="428"/>
    <x v="429"/>
    <b v="0"/>
    <b v="0"/>
    <s v="music/rock"/>
    <x v="1"/>
    <s v="rock"/>
  </r>
  <r>
    <n v="452"/>
    <s v="Morris Group"/>
    <s v="Realigned impactful artificial intelligence"/>
    <n v="4800"/>
    <n v="3045"/>
    <n v="63"/>
    <x v="0"/>
    <x v="249"/>
    <n v="98.225806451612897"/>
    <s v="US"/>
    <s v="USD"/>
    <x v="429"/>
    <n v="1278478800"/>
    <x v="429"/>
    <x v="43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x v="333"/>
    <n v="87.001693480101608"/>
    <s v="US"/>
    <s v="USD"/>
    <x v="411"/>
    <n v="1484114400"/>
    <x v="411"/>
    <x v="431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x v="334"/>
    <n v="45.205128205128204"/>
    <s v="US"/>
    <s v="USD"/>
    <x v="430"/>
    <n v="1385445600"/>
    <x v="430"/>
    <x v="432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x v="335"/>
    <n v="37.001341561577675"/>
    <s v="US"/>
    <s v="USD"/>
    <x v="431"/>
    <n v="1318741200"/>
    <x v="431"/>
    <x v="433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x v="336"/>
    <n v="94.976947040498445"/>
    <s v="US"/>
    <s v="USD"/>
    <x v="432"/>
    <n v="1518242400"/>
    <x v="432"/>
    <x v="434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x v="337"/>
    <n v="28.956521739130434"/>
    <s v="US"/>
    <s v="USD"/>
    <x v="433"/>
    <n v="1476594000"/>
    <x v="433"/>
    <x v="435"/>
    <b v="0"/>
    <b v="0"/>
    <s v="theater/plays"/>
    <x v="3"/>
    <s v="plays"/>
  </r>
  <r>
    <n v="458"/>
    <s v="Wise, Thompson and Allen"/>
    <s v="Pre-emptive neutral portal"/>
    <n v="33800"/>
    <n v="118706"/>
    <n v="351"/>
    <x v="1"/>
    <x v="338"/>
    <n v="55.993396226415094"/>
    <s v="US"/>
    <s v="USD"/>
    <x v="434"/>
    <n v="1273554000"/>
    <x v="434"/>
    <x v="436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x v="339"/>
    <n v="54.038095238095238"/>
    <s v="US"/>
    <s v="USD"/>
    <x v="435"/>
    <n v="1421906400"/>
    <x v="435"/>
    <x v="437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x v="126"/>
    <n v="82.38"/>
    <s v="US"/>
    <s v="USD"/>
    <x v="8"/>
    <n v="1281589200"/>
    <x v="8"/>
    <x v="438"/>
    <b v="0"/>
    <b v="0"/>
    <s v="theater/plays"/>
    <x v="3"/>
    <s v="plays"/>
  </r>
  <r>
    <n v="461"/>
    <s v="Terry-Salinas"/>
    <s v="Networked secondary structure"/>
    <n v="98800"/>
    <n v="139354"/>
    <n v="141"/>
    <x v="1"/>
    <x v="340"/>
    <n v="66.997115384615384"/>
    <s v="US"/>
    <s v="USD"/>
    <x v="436"/>
    <n v="1400389200"/>
    <x v="436"/>
    <x v="439"/>
    <b v="0"/>
    <b v="0"/>
    <s v="film &amp; video/drama"/>
    <x v="4"/>
    <s v="drama"/>
  </r>
  <r>
    <n v="462"/>
    <s v="Wang-Rodriguez"/>
    <s v="Total multimedia website"/>
    <n v="188800"/>
    <n v="57734"/>
    <n v="31"/>
    <x v="0"/>
    <x v="341"/>
    <n v="107.91401869158878"/>
    <s v="US"/>
    <s v="USD"/>
    <x v="385"/>
    <n v="1362808800"/>
    <x v="385"/>
    <x v="44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x v="342"/>
    <n v="69.009501187648453"/>
    <s v="US"/>
    <s v="USD"/>
    <x v="437"/>
    <n v="1388815200"/>
    <x v="437"/>
    <x v="441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x v="343"/>
    <n v="39.006568144499177"/>
    <s v="US"/>
    <s v="USD"/>
    <x v="438"/>
    <n v="1519538400"/>
    <x v="438"/>
    <x v="442"/>
    <b v="0"/>
    <b v="0"/>
    <s v="theater/plays"/>
    <x v="3"/>
    <s v="plays"/>
  </r>
  <r>
    <n v="465"/>
    <s v="Gonzalez-Robbins"/>
    <s v="Up-sized responsive protocol"/>
    <n v="4700"/>
    <n v="8829"/>
    <n v="188"/>
    <x v="1"/>
    <x v="175"/>
    <n v="110.3625"/>
    <s v="US"/>
    <s v="USD"/>
    <x v="439"/>
    <n v="1517810400"/>
    <x v="439"/>
    <x v="443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x v="344"/>
    <n v="94.857142857142861"/>
    <s v="US"/>
    <s v="USD"/>
    <x v="440"/>
    <n v="1370581200"/>
    <x v="440"/>
    <x v="444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x v="279"/>
    <n v="57.935251798561154"/>
    <s v="CA"/>
    <s v="CAD"/>
    <x v="441"/>
    <n v="1448863200"/>
    <x v="441"/>
    <x v="445"/>
    <b v="0"/>
    <b v="1"/>
    <s v="technology/web"/>
    <x v="2"/>
    <s v="web"/>
  </r>
  <r>
    <n v="468"/>
    <s v="Hughes Inc"/>
    <s v="Streamlined neutral analyzer"/>
    <n v="4000"/>
    <n v="1620"/>
    <n v="41"/>
    <x v="0"/>
    <x v="36"/>
    <n v="101.25"/>
    <s v="US"/>
    <s v="USD"/>
    <x v="442"/>
    <n v="1556600400"/>
    <x v="442"/>
    <x v="368"/>
    <b v="0"/>
    <b v="0"/>
    <s v="theater/plays"/>
    <x v="3"/>
    <s v="plays"/>
  </r>
  <r>
    <n v="469"/>
    <s v="Olsen-Ryan"/>
    <s v="Assimilated neutral utilization"/>
    <n v="5600"/>
    <n v="10328"/>
    <n v="184"/>
    <x v="1"/>
    <x v="122"/>
    <n v="64.95597484276729"/>
    <s v="US"/>
    <s v="USD"/>
    <x v="443"/>
    <n v="1432098000"/>
    <x v="443"/>
    <x v="446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x v="345"/>
    <n v="27.00524934383202"/>
    <s v="US"/>
    <s v="USD"/>
    <x v="315"/>
    <n v="1482127200"/>
    <x v="315"/>
    <x v="447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x v="346"/>
    <n v="50.97422680412371"/>
    <s v="GB"/>
    <s v="GBP"/>
    <x v="444"/>
    <n v="1335934800"/>
    <x v="444"/>
    <x v="448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x v="347"/>
    <n v="104.94260869565217"/>
    <s v="US"/>
    <s v="USD"/>
    <x v="445"/>
    <n v="1556946000"/>
    <x v="445"/>
    <x v="178"/>
    <b v="0"/>
    <b v="0"/>
    <s v="music/rock"/>
    <x v="1"/>
    <s v="rock"/>
  </r>
  <r>
    <n v="473"/>
    <s v="Richardson Inc"/>
    <s v="Assimilated fault-tolerant capacity"/>
    <n v="5000"/>
    <n v="8907"/>
    <n v="178"/>
    <x v="1"/>
    <x v="88"/>
    <n v="84.028301886792448"/>
    <s v="US"/>
    <s v="USD"/>
    <x v="446"/>
    <n v="1530075600"/>
    <x v="446"/>
    <x v="449"/>
    <b v="0"/>
    <b v="0"/>
    <s v="music/electric music"/>
    <x v="1"/>
    <s v="electric music"/>
  </r>
  <r>
    <n v="474"/>
    <s v="Santos-Young"/>
    <s v="Enhanced neutral ability"/>
    <n v="4000"/>
    <n v="14606"/>
    <n v="365"/>
    <x v="1"/>
    <x v="23"/>
    <n v="102.85915492957747"/>
    <s v="US"/>
    <s v="USD"/>
    <x v="447"/>
    <n v="1418796000"/>
    <x v="447"/>
    <x v="45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x v="57"/>
    <n v="39.962085308056871"/>
    <s v="US"/>
    <s v="USD"/>
    <x v="448"/>
    <n v="1372482000"/>
    <x v="448"/>
    <x v="451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x v="348"/>
    <n v="51.001785714285717"/>
    <s v="US"/>
    <s v="USD"/>
    <x v="342"/>
    <n v="1534395600"/>
    <x v="342"/>
    <x v="452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x v="86"/>
    <n v="40.823008849557525"/>
    <s v="US"/>
    <s v="USD"/>
    <x v="449"/>
    <n v="1311397200"/>
    <x v="449"/>
    <x v="453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x v="349"/>
    <n v="58.999637155297535"/>
    <s v="US"/>
    <s v="USD"/>
    <x v="450"/>
    <n v="1426914000"/>
    <x v="450"/>
    <x v="454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x v="350"/>
    <n v="71.156069364161851"/>
    <s v="GB"/>
    <s v="GBP"/>
    <x v="451"/>
    <n v="1501477200"/>
    <x v="451"/>
    <x v="455"/>
    <b v="0"/>
    <b v="0"/>
    <s v="food/food trucks"/>
    <x v="0"/>
    <s v="food trucks"/>
  </r>
  <r>
    <n v="480"/>
    <s v="Robles-Hudson"/>
    <s v="Balanced bifurcated leverage"/>
    <n v="8600"/>
    <n v="8656"/>
    <n v="101"/>
    <x v="1"/>
    <x v="215"/>
    <n v="99.494252873563212"/>
    <s v="US"/>
    <s v="USD"/>
    <x v="452"/>
    <n v="1269061200"/>
    <x v="452"/>
    <x v="456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x v="351"/>
    <n v="103.98634590377114"/>
    <s v="US"/>
    <s v="USD"/>
    <x v="453"/>
    <n v="1415772000"/>
    <x v="453"/>
    <x v="457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x v="352"/>
    <n v="76.555555555555557"/>
    <s v="US"/>
    <s v="USD"/>
    <x v="454"/>
    <n v="1331013600"/>
    <x v="454"/>
    <x v="458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x v="353"/>
    <n v="87.068592057761734"/>
    <s v="US"/>
    <s v="USD"/>
    <x v="455"/>
    <n v="1576735200"/>
    <x v="455"/>
    <x v="459"/>
    <b v="0"/>
    <b v="0"/>
    <s v="theater/plays"/>
    <x v="3"/>
    <s v="plays"/>
  </r>
  <r>
    <n v="484"/>
    <s v="Landry Inc"/>
    <s v="Synergistic cohesive adapter"/>
    <n v="29600"/>
    <n v="77021"/>
    <n v="260"/>
    <x v="1"/>
    <x v="354"/>
    <n v="48.99554707379135"/>
    <s v="GB"/>
    <s v="GBP"/>
    <x v="456"/>
    <n v="1411362000"/>
    <x v="456"/>
    <x v="46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x v="355"/>
    <n v="42.969135802469133"/>
    <s v="GB"/>
    <s v="GBP"/>
    <x v="457"/>
    <n v="1563685200"/>
    <x v="457"/>
    <x v="461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x v="356"/>
    <n v="33.428571428571431"/>
    <s v="GB"/>
    <s v="GBP"/>
    <x v="458"/>
    <n v="1521867600"/>
    <x v="458"/>
    <x v="462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x v="357"/>
    <n v="83.982949701619773"/>
    <s v="US"/>
    <s v="USD"/>
    <x v="459"/>
    <n v="1495515600"/>
    <x v="459"/>
    <x v="463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x v="127"/>
    <n v="101.41739130434783"/>
    <s v="US"/>
    <s v="USD"/>
    <x v="460"/>
    <n v="1455948000"/>
    <x v="460"/>
    <x v="464"/>
    <b v="0"/>
    <b v="0"/>
    <s v="theater/plays"/>
    <x v="3"/>
    <s v="plays"/>
  </r>
  <r>
    <n v="489"/>
    <s v="Clark Inc"/>
    <s v="Down-sized mobile time-frame"/>
    <n v="9200"/>
    <n v="9339"/>
    <n v="102"/>
    <x v="1"/>
    <x v="72"/>
    <n v="109.87058823529412"/>
    <s v="IT"/>
    <s v="EUR"/>
    <x v="461"/>
    <n v="1282366800"/>
    <x v="461"/>
    <x v="465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x v="358"/>
    <n v="31.916666666666668"/>
    <s v="US"/>
    <s v="USD"/>
    <x v="462"/>
    <n v="1574575200"/>
    <x v="462"/>
    <x v="466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x v="120"/>
    <n v="70.993450675399103"/>
    <s v="US"/>
    <s v="USD"/>
    <x v="463"/>
    <n v="1374901200"/>
    <x v="463"/>
    <x v="467"/>
    <b v="0"/>
    <b v="1"/>
    <s v="food/food trucks"/>
    <x v="0"/>
    <s v="food trucks"/>
  </r>
  <r>
    <n v="492"/>
    <s v="Garcia Group"/>
    <s v="Persevering interactive matrix"/>
    <n v="191000"/>
    <n v="45831"/>
    <n v="24"/>
    <x v="3"/>
    <x v="359"/>
    <n v="77.026890756302521"/>
    <s v="US"/>
    <s v="USD"/>
    <x v="464"/>
    <n v="1278910800"/>
    <x v="464"/>
    <x v="468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x v="251"/>
    <n v="101.78125"/>
    <s v="US"/>
    <s v="USD"/>
    <x v="465"/>
    <n v="1562907600"/>
    <x v="465"/>
    <x v="469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x v="360"/>
    <n v="51.059701492537314"/>
    <s v="US"/>
    <s v="USD"/>
    <x v="466"/>
    <n v="1332478800"/>
    <x v="466"/>
    <x v="47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x v="135"/>
    <n v="68.02051282051282"/>
    <s v="DK"/>
    <s v="DKK"/>
    <x v="467"/>
    <n v="1402722000"/>
    <x v="467"/>
    <x v="471"/>
    <b v="0"/>
    <b v="0"/>
    <s v="theater/plays"/>
    <x v="3"/>
    <s v="plays"/>
  </r>
  <r>
    <n v="496"/>
    <s v="Morales Group"/>
    <s v="Optimized bi-directional extranet"/>
    <n v="183800"/>
    <n v="1667"/>
    <n v="1"/>
    <x v="0"/>
    <x v="71"/>
    <n v="30.87037037037037"/>
    <s v="US"/>
    <s v="USD"/>
    <x v="468"/>
    <n v="1496811600"/>
    <x v="468"/>
    <x v="472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x v="53"/>
    <n v="27.908333333333335"/>
    <s v="US"/>
    <s v="USD"/>
    <x v="469"/>
    <n v="1482213600"/>
    <x v="469"/>
    <x v="473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x v="361"/>
    <n v="79.994818652849744"/>
    <s v="DK"/>
    <s v="DKK"/>
    <x v="470"/>
    <n v="1420264800"/>
    <x v="470"/>
    <x v="474"/>
    <b v="0"/>
    <b v="0"/>
    <s v="technology/web"/>
    <x v="2"/>
    <s v="web"/>
  </r>
  <r>
    <n v="499"/>
    <s v="Hunt Group"/>
    <s v="Reverse-engineered executive emulation"/>
    <n v="163800"/>
    <n v="78743"/>
    <n v="48"/>
    <x v="0"/>
    <x v="362"/>
    <n v="38.003378378378379"/>
    <s v="US"/>
    <s v="USD"/>
    <x v="471"/>
    <n v="1458450000"/>
    <x v="471"/>
    <x v="475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x v="0"/>
    <e v="#DIV/0!"/>
    <s v="US"/>
    <s v="USD"/>
    <x v="472"/>
    <n v="1369803600"/>
    <x v="472"/>
    <x v="380"/>
    <b v="0"/>
    <b v="1"/>
    <s v="theater/plays"/>
    <x v="3"/>
    <s v="plays"/>
  </r>
  <r>
    <n v="501"/>
    <s v="Mccann-Le"/>
    <s v="Focused coherent methodology"/>
    <n v="153600"/>
    <n v="107743"/>
    <n v="70"/>
    <x v="0"/>
    <x v="363"/>
    <n v="59.990534521158132"/>
    <s v="US"/>
    <s v="USD"/>
    <x v="473"/>
    <n v="1363237200"/>
    <x v="473"/>
    <x v="353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x v="129"/>
    <n v="37.037634408602152"/>
    <s v="AU"/>
    <s v="AUD"/>
    <x v="474"/>
    <n v="1345870800"/>
    <x v="474"/>
    <x v="476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x v="364"/>
    <n v="99.963043478260872"/>
    <s v="US"/>
    <s v="USD"/>
    <x v="72"/>
    <n v="1437454800"/>
    <x v="72"/>
    <x v="477"/>
    <b v="0"/>
    <b v="0"/>
    <s v="film &amp; video/drama"/>
    <x v="4"/>
    <s v="drama"/>
  </r>
  <r>
    <n v="504"/>
    <s v="Smith-Miller"/>
    <s v="De-engineered cohesive moderator"/>
    <n v="7500"/>
    <n v="6924"/>
    <n v="92"/>
    <x v="0"/>
    <x v="197"/>
    <n v="111.6774193548387"/>
    <s v="IT"/>
    <s v="EUR"/>
    <x v="443"/>
    <n v="1432011600"/>
    <x v="443"/>
    <x v="478"/>
    <b v="0"/>
    <b v="0"/>
    <s v="music/rock"/>
    <x v="1"/>
    <s v="rock"/>
  </r>
  <r>
    <n v="505"/>
    <s v="Jensen-Vargas"/>
    <s v="Ameliorated explicit parallelism"/>
    <n v="89900"/>
    <n v="12497"/>
    <n v="14"/>
    <x v="0"/>
    <x v="365"/>
    <n v="36.014409221902014"/>
    <s v="US"/>
    <s v="USD"/>
    <x v="475"/>
    <n v="1366347600"/>
    <x v="475"/>
    <x v="479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x v="366"/>
    <n v="66.010284810126578"/>
    <s v="US"/>
    <s v="USD"/>
    <x v="81"/>
    <n v="1512885600"/>
    <x v="81"/>
    <x v="48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x v="161"/>
    <n v="44.05263157894737"/>
    <s v="US"/>
    <s v="USD"/>
    <x v="476"/>
    <n v="1369717200"/>
    <x v="476"/>
    <x v="481"/>
    <b v="0"/>
    <b v="1"/>
    <s v="technology/web"/>
    <x v="2"/>
    <s v="web"/>
  </r>
  <r>
    <n v="508"/>
    <s v="Roberts Group"/>
    <s v="Up-sized radical pricing structure"/>
    <n v="172700"/>
    <n v="193820"/>
    <n v="112"/>
    <x v="1"/>
    <x v="367"/>
    <n v="52.999726551818434"/>
    <s v="US"/>
    <s v="USD"/>
    <x v="192"/>
    <n v="1534654800"/>
    <x v="192"/>
    <x v="482"/>
    <b v="0"/>
    <b v="0"/>
    <s v="theater/plays"/>
    <x v="3"/>
    <s v="plays"/>
  </r>
  <r>
    <n v="509"/>
    <s v="White LLC"/>
    <s v="Robust zero-defect project"/>
    <n v="168500"/>
    <n v="119510"/>
    <n v="71"/>
    <x v="0"/>
    <x v="368"/>
    <n v="95"/>
    <s v="US"/>
    <s v="USD"/>
    <x v="477"/>
    <n v="1337058000"/>
    <x v="477"/>
    <x v="483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x v="54"/>
    <n v="70.908396946564892"/>
    <s v="AU"/>
    <s v="AUD"/>
    <x v="478"/>
    <n v="1529816400"/>
    <x v="478"/>
    <x v="484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x v="369"/>
    <n v="98.060773480662988"/>
    <s v="US"/>
    <s v="USD"/>
    <x v="479"/>
    <n v="1564894800"/>
    <x v="479"/>
    <x v="265"/>
    <b v="0"/>
    <b v="0"/>
    <s v="theater/plays"/>
    <x v="3"/>
    <s v="plays"/>
  </r>
  <r>
    <n v="512"/>
    <s v="Williams-Walsh"/>
    <s v="Organized explicit core"/>
    <n v="9100"/>
    <n v="12678"/>
    <n v="139"/>
    <x v="1"/>
    <x v="370"/>
    <n v="53.046025104602514"/>
    <s v="US"/>
    <s v="USD"/>
    <x v="480"/>
    <n v="1404622800"/>
    <x v="480"/>
    <x v="485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x v="164"/>
    <n v="93.142857142857139"/>
    <s v="US"/>
    <s v="USD"/>
    <x v="180"/>
    <n v="1284181200"/>
    <x v="180"/>
    <x v="486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x v="371"/>
    <n v="58.945075757575758"/>
    <s v="CH"/>
    <s v="CHF"/>
    <x v="481"/>
    <n v="1386741600"/>
    <x v="481"/>
    <x v="412"/>
    <b v="0"/>
    <b v="1"/>
    <s v="music/rock"/>
    <x v="1"/>
    <s v="rock"/>
  </r>
  <r>
    <n v="515"/>
    <s v="Cox LLC"/>
    <s v="Phased 24hour flexibility"/>
    <n v="8600"/>
    <n v="4797"/>
    <n v="56"/>
    <x v="0"/>
    <x v="221"/>
    <n v="36.067669172932334"/>
    <s v="CA"/>
    <s v="CAD"/>
    <x v="482"/>
    <n v="1324792800"/>
    <x v="482"/>
    <x v="487"/>
    <b v="0"/>
    <b v="1"/>
    <s v="theater/plays"/>
    <x v="3"/>
    <s v="plays"/>
  </r>
  <r>
    <n v="516"/>
    <s v="Morales-Odonnell"/>
    <s v="Exclusive 5thgeneration structure"/>
    <n v="125400"/>
    <n v="53324"/>
    <n v="43"/>
    <x v="0"/>
    <x v="372"/>
    <n v="63.030732860520096"/>
    <s v="US"/>
    <s v="USD"/>
    <x v="194"/>
    <n v="1284354000"/>
    <x v="194"/>
    <x v="488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x v="373"/>
    <n v="84.717948717948715"/>
    <s v="US"/>
    <s v="USD"/>
    <x v="483"/>
    <n v="1494392400"/>
    <x v="483"/>
    <x v="489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x v="234"/>
    <n v="62.2"/>
    <s v="US"/>
    <s v="USD"/>
    <x v="484"/>
    <n v="1519538400"/>
    <x v="484"/>
    <x v="442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x v="374"/>
    <n v="101.97518330513255"/>
    <s v="US"/>
    <s v="USD"/>
    <x v="355"/>
    <n v="1421906400"/>
    <x v="355"/>
    <x v="437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x v="235"/>
    <n v="106.4375"/>
    <s v="US"/>
    <s v="USD"/>
    <x v="485"/>
    <n v="1555909200"/>
    <x v="485"/>
    <x v="490"/>
    <b v="0"/>
    <b v="0"/>
    <s v="theater/plays"/>
    <x v="3"/>
    <s v="plays"/>
  </r>
  <r>
    <n v="521"/>
    <s v="Wilson Ltd"/>
    <s v="Function-based multi-state software"/>
    <n v="7600"/>
    <n v="11061"/>
    <n v="146"/>
    <x v="1"/>
    <x v="375"/>
    <n v="29.975609756097562"/>
    <s v="US"/>
    <s v="USD"/>
    <x v="486"/>
    <n v="1472446800"/>
    <x v="486"/>
    <x v="491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x v="271"/>
    <n v="85.806282722513089"/>
    <s v="US"/>
    <s v="USD"/>
    <x v="487"/>
    <n v="1342328400"/>
    <x v="487"/>
    <x v="163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x v="121"/>
    <n v="70.82022471910112"/>
    <s v="US"/>
    <s v="USD"/>
    <x v="488"/>
    <n v="1268114400"/>
    <x v="488"/>
    <x v="492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x v="376"/>
    <n v="40.998484082870135"/>
    <s v="US"/>
    <s v="USD"/>
    <x v="489"/>
    <n v="1273381200"/>
    <x v="489"/>
    <x v="493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x v="377"/>
    <n v="28.063492063492063"/>
    <s v="US"/>
    <s v="USD"/>
    <x v="490"/>
    <n v="1290837600"/>
    <x v="490"/>
    <x v="494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x v="98"/>
    <n v="88.054421768707485"/>
    <s v="US"/>
    <s v="USD"/>
    <x v="312"/>
    <n v="1454306400"/>
    <x v="312"/>
    <x v="495"/>
    <b v="0"/>
    <b v="1"/>
    <s v="theater/plays"/>
    <x v="3"/>
    <s v="plays"/>
  </r>
  <r>
    <n v="527"/>
    <s v="Rosario-Smith"/>
    <s v="Enterprise-wide intermediate portal"/>
    <n v="189200"/>
    <n v="188480"/>
    <n v="100"/>
    <x v="0"/>
    <x v="378"/>
    <n v="31"/>
    <s v="CA"/>
    <s v="CAD"/>
    <x v="491"/>
    <n v="1457762400"/>
    <x v="491"/>
    <x v="496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x v="175"/>
    <n v="90.337500000000006"/>
    <s v="GB"/>
    <s v="GBP"/>
    <x v="492"/>
    <n v="1389074400"/>
    <x v="492"/>
    <x v="497"/>
    <b v="0"/>
    <b v="0"/>
    <s v="music/indie rock"/>
    <x v="1"/>
    <s v="indie rock"/>
  </r>
  <r>
    <n v="529"/>
    <s v="Gallegos Inc"/>
    <s v="Seamless logistical encryption"/>
    <n v="5100"/>
    <n v="574"/>
    <n v="11"/>
    <x v="0"/>
    <x v="352"/>
    <n v="63.777777777777779"/>
    <s v="US"/>
    <s v="USD"/>
    <x v="493"/>
    <n v="1402117200"/>
    <x v="493"/>
    <x v="18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x v="200"/>
    <n v="53.995515695067262"/>
    <s v="US"/>
    <s v="USD"/>
    <x v="494"/>
    <n v="1284440400"/>
    <x v="494"/>
    <x v="498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x v="379"/>
    <n v="48.993956043956047"/>
    <s v="CH"/>
    <s v="CHF"/>
    <x v="495"/>
    <n v="1388988000"/>
    <x v="495"/>
    <x v="499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x v="105"/>
    <n v="63.857142857142854"/>
    <s v="CA"/>
    <s v="CAD"/>
    <x v="496"/>
    <n v="1516946400"/>
    <x v="496"/>
    <x v="5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x v="380"/>
    <n v="82.996393146979258"/>
    <s v="GB"/>
    <s v="GBP"/>
    <x v="497"/>
    <n v="1377752400"/>
    <x v="497"/>
    <x v="5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x v="166"/>
    <n v="55.08230452674897"/>
    <s v="US"/>
    <s v="USD"/>
    <x v="498"/>
    <n v="1534568400"/>
    <x v="498"/>
    <x v="501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x v="381"/>
    <n v="62.044554455445542"/>
    <s v="IT"/>
    <s v="EUR"/>
    <x v="499"/>
    <n v="1528606800"/>
    <x v="499"/>
    <x v="502"/>
    <b v="0"/>
    <b v="1"/>
    <s v="theater/plays"/>
    <x v="3"/>
    <s v="plays"/>
  </r>
  <r>
    <n v="536"/>
    <s v="Shannon-Olson"/>
    <s v="Enhanced methodical middleware"/>
    <n v="9800"/>
    <n v="14697"/>
    <n v="150"/>
    <x v="1"/>
    <x v="382"/>
    <n v="104.97857142857143"/>
    <s v="IT"/>
    <s v="EUR"/>
    <x v="500"/>
    <n v="1284872400"/>
    <x v="500"/>
    <x v="52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x v="383"/>
    <n v="94.044676806083643"/>
    <s v="DK"/>
    <s v="DKK"/>
    <x v="501"/>
    <n v="1537592400"/>
    <x v="501"/>
    <x v="503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x v="384"/>
    <n v="44.007716049382715"/>
    <s v="US"/>
    <s v="USD"/>
    <x v="502"/>
    <n v="1381208400"/>
    <x v="502"/>
    <x v="504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x v="385"/>
    <n v="92.467532467532465"/>
    <s v="US"/>
    <s v="USD"/>
    <x v="503"/>
    <n v="1562475600"/>
    <x v="503"/>
    <x v="505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x v="326"/>
    <n v="57.072874493927124"/>
    <s v="US"/>
    <s v="USD"/>
    <x v="504"/>
    <n v="1527397200"/>
    <x v="504"/>
    <x v="506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x v="386"/>
    <n v="109.07848101265823"/>
    <s v="IT"/>
    <s v="EUR"/>
    <x v="505"/>
    <n v="1436158800"/>
    <x v="505"/>
    <x v="507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x v="240"/>
    <n v="39.387755102040813"/>
    <s v="GB"/>
    <s v="GBP"/>
    <x v="506"/>
    <n v="1456034400"/>
    <x v="506"/>
    <x v="508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x v="80"/>
    <n v="77.022222222222226"/>
    <s v="US"/>
    <s v="USD"/>
    <x v="507"/>
    <n v="1380171600"/>
    <x v="507"/>
    <x v="509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x v="286"/>
    <n v="92.166666666666671"/>
    <s v="US"/>
    <s v="USD"/>
    <x v="508"/>
    <n v="1453356000"/>
    <x v="508"/>
    <x v="510"/>
    <b v="0"/>
    <b v="0"/>
    <s v="music/rock"/>
    <x v="1"/>
    <s v="rock"/>
  </r>
  <r>
    <n v="545"/>
    <s v="Deleon and Sons"/>
    <s v="Organized value-added access"/>
    <n v="184800"/>
    <n v="164109"/>
    <n v="89"/>
    <x v="0"/>
    <x v="387"/>
    <n v="61.007063197026021"/>
    <s v="US"/>
    <s v="USD"/>
    <x v="509"/>
    <n v="1578981600"/>
    <x v="509"/>
    <x v="511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x v="39"/>
    <n v="78.068181818181813"/>
    <s v="US"/>
    <s v="USD"/>
    <x v="510"/>
    <n v="1537419600"/>
    <x v="510"/>
    <x v="512"/>
    <b v="0"/>
    <b v="1"/>
    <s v="theater/plays"/>
    <x v="3"/>
    <s v="plays"/>
  </r>
  <r>
    <n v="547"/>
    <s v="Hardin-Dixon"/>
    <s v="Focused solution-oriented matrix"/>
    <n v="1300"/>
    <n v="12597"/>
    <n v="969"/>
    <x v="1"/>
    <x v="388"/>
    <n v="80.75"/>
    <s v="US"/>
    <s v="USD"/>
    <x v="511"/>
    <n v="1423202400"/>
    <x v="511"/>
    <x v="513"/>
    <b v="0"/>
    <b v="0"/>
    <s v="film &amp; video/drama"/>
    <x v="4"/>
    <s v="drama"/>
  </r>
  <r>
    <n v="548"/>
    <s v="York-Pitts"/>
    <s v="Monitored discrete toolset"/>
    <n v="66100"/>
    <n v="179074"/>
    <n v="271"/>
    <x v="1"/>
    <x v="389"/>
    <n v="59.991289782244557"/>
    <s v="US"/>
    <s v="USD"/>
    <x v="512"/>
    <n v="1460610000"/>
    <x v="512"/>
    <x v="514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x v="390"/>
    <n v="110.03018372703411"/>
    <s v="US"/>
    <s v="USD"/>
    <x v="513"/>
    <n v="1370494800"/>
    <x v="513"/>
    <x v="515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x v="49"/>
    <n v="4"/>
    <s v="CH"/>
    <s v="CHF"/>
    <x v="514"/>
    <n v="1332306000"/>
    <x v="514"/>
    <x v="516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x v="391"/>
    <n v="37.99856063332134"/>
    <s v="AU"/>
    <s v="AUD"/>
    <x v="515"/>
    <n v="1422511200"/>
    <x v="515"/>
    <x v="517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x v="45"/>
    <n v="96.369565217391298"/>
    <s v="US"/>
    <s v="USD"/>
    <x v="516"/>
    <n v="1480312800"/>
    <x v="516"/>
    <x v="518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x v="392"/>
    <n v="72.978599221789878"/>
    <s v="US"/>
    <s v="USD"/>
    <x v="517"/>
    <n v="1294034400"/>
    <x v="517"/>
    <x v="519"/>
    <b v="0"/>
    <b v="0"/>
    <s v="music/rock"/>
    <x v="1"/>
    <s v="rock"/>
  </r>
  <r>
    <n v="554"/>
    <s v="Ritter PLC"/>
    <s v="Multi-channeled upward-trending application"/>
    <n v="9500"/>
    <n v="14408"/>
    <n v="152"/>
    <x v="1"/>
    <x v="353"/>
    <n v="26.007220216606498"/>
    <s v="CA"/>
    <s v="CAD"/>
    <x v="518"/>
    <n v="1482645600"/>
    <x v="518"/>
    <x v="520"/>
    <b v="0"/>
    <b v="0"/>
    <s v="music/indie rock"/>
    <x v="1"/>
    <s v="indie rock"/>
  </r>
  <r>
    <n v="555"/>
    <s v="Anderson Group"/>
    <s v="Organic maximized database"/>
    <n v="6300"/>
    <n v="14089"/>
    <n v="224"/>
    <x v="1"/>
    <x v="18"/>
    <n v="104.36296296296297"/>
    <s v="DK"/>
    <s v="DKK"/>
    <x v="519"/>
    <n v="1399093200"/>
    <x v="519"/>
    <x v="219"/>
    <b v="0"/>
    <b v="0"/>
    <s v="music/rock"/>
    <x v="1"/>
    <s v="rock"/>
  </r>
  <r>
    <n v="556"/>
    <s v="Smith and Sons"/>
    <s v="Grass-roots 24/7 attitude"/>
    <n v="5200"/>
    <n v="12467"/>
    <n v="240"/>
    <x v="1"/>
    <x v="393"/>
    <n v="102.18852459016394"/>
    <s v="US"/>
    <s v="USD"/>
    <x v="520"/>
    <n v="1315890000"/>
    <x v="520"/>
    <x v="521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x v="394"/>
    <n v="54.117647058823529"/>
    <s v="US"/>
    <s v="USD"/>
    <x v="521"/>
    <n v="1444021200"/>
    <x v="521"/>
    <x v="522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x v="105"/>
    <n v="63.222222222222221"/>
    <s v="US"/>
    <s v="USD"/>
    <x v="522"/>
    <n v="1460005200"/>
    <x v="522"/>
    <x v="523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x v="395"/>
    <n v="104.03228962818004"/>
    <s v="US"/>
    <s v="USD"/>
    <x v="523"/>
    <n v="1470718800"/>
    <x v="523"/>
    <x v="524"/>
    <b v="0"/>
    <b v="0"/>
    <s v="theater/plays"/>
    <x v="3"/>
    <s v="plays"/>
  </r>
  <r>
    <n v="560"/>
    <s v="Hunt LLC"/>
    <s v="Re-engineered radical policy"/>
    <n v="20000"/>
    <n v="158832"/>
    <n v="794"/>
    <x v="1"/>
    <x v="396"/>
    <n v="49.994334277620396"/>
    <s v="US"/>
    <s v="USD"/>
    <x v="524"/>
    <n v="1325052000"/>
    <x v="524"/>
    <x v="348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x v="40"/>
    <n v="56.015151515151516"/>
    <s v="CH"/>
    <s v="CHF"/>
    <x v="525"/>
    <n v="1319000400"/>
    <x v="525"/>
    <x v="280"/>
    <b v="0"/>
    <b v="0"/>
    <s v="theater/plays"/>
    <x v="3"/>
    <s v="plays"/>
  </r>
  <r>
    <n v="562"/>
    <s v="Blair Inc"/>
    <s v="Configurable bandwidth-monitored throughput"/>
    <n v="9900"/>
    <n v="1269"/>
    <n v="13"/>
    <x v="0"/>
    <x v="150"/>
    <n v="48.807692307692307"/>
    <s v="CH"/>
    <s v="CHF"/>
    <x v="188"/>
    <n v="1552539600"/>
    <x v="188"/>
    <x v="525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x v="72"/>
    <n v="60.082352941176474"/>
    <s v="AU"/>
    <s v="AUD"/>
    <x v="526"/>
    <n v="1543816800"/>
    <x v="526"/>
    <x v="526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x v="397"/>
    <n v="78.990502793296088"/>
    <s v="US"/>
    <s v="USD"/>
    <x v="527"/>
    <n v="1427086800"/>
    <x v="527"/>
    <x v="527"/>
    <b v="0"/>
    <b v="0"/>
    <s v="theater/plays"/>
    <x v="3"/>
    <s v="plays"/>
  </r>
  <r>
    <n v="565"/>
    <s v="Joseph LLC"/>
    <s v="Decentralized logistical collaboration"/>
    <n v="94900"/>
    <n v="194166"/>
    <n v="205"/>
    <x v="1"/>
    <x v="398"/>
    <n v="53.99499443826474"/>
    <s v="US"/>
    <s v="USD"/>
    <x v="528"/>
    <n v="1323064800"/>
    <x v="528"/>
    <x v="528"/>
    <b v="0"/>
    <b v="0"/>
    <s v="theater/plays"/>
    <x v="3"/>
    <s v="plays"/>
  </r>
  <r>
    <n v="566"/>
    <s v="Webb-Smith"/>
    <s v="Advanced content-based installation"/>
    <n v="9300"/>
    <n v="4124"/>
    <n v="44"/>
    <x v="0"/>
    <x v="95"/>
    <n v="111.45945945945945"/>
    <s v="US"/>
    <s v="USD"/>
    <x v="522"/>
    <n v="1458277200"/>
    <x v="522"/>
    <x v="529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x v="146"/>
    <n v="60.922131147540981"/>
    <s v="US"/>
    <s v="USD"/>
    <x v="529"/>
    <n v="1405141200"/>
    <x v="529"/>
    <x v="360"/>
    <b v="0"/>
    <b v="0"/>
    <s v="music/rock"/>
    <x v="1"/>
    <s v="rock"/>
  </r>
  <r>
    <n v="568"/>
    <s v="Hardin-Foley"/>
    <s v="Synergized zero tolerance help-desk"/>
    <n v="72400"/>
    <n v="134688"/>
    <n v="186"/>
    <x v="1"/>
    <x v="399"/>
    <n v="26.0015444015444"/>
    <s v="US"/>
    <s v="USD"/>
    <x v="530"/>
    <n v="1283058000"/>
    <x v="530"/>
    <x v="254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x v="400"/>
    <n v="80.993208828522924"/>
    <s v="IT"/>
    <s v="EUR"/>
    <x v="531"/>
    <n v="1295762400"/>
    <x v="531"/>
    <x v="53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x v="401"/>
    <n v="34.995963302752294"/>
    <s v="US"/>
    <s v="USD"/>
    <x v="515"/>
    <n v="1419573600"/>
    <x v="515"/>
    <x v="531"/>
    <b v="0"/>
    <b v="1"/>
    <s v="music/rock"/>
    <x v="1"/>
    <s v="rock"/>
  </r>
  <r>
    <n v="571"/>
    <s v="Wilson and Sons"/>
    <s v="Monitored grid-enabled model"/>
    <n v="3500"/>
    <n v="3295"/>
    <n v="94"/>
    <x v="0"/>
    <x v="164"/>
    <n v="94.142857142857139"/>
    <s v="IT"/>
    <s v="EUR"/>
    <x v="532"/>
    <n v="1438750800"/>
    <x v="532"/>
    <x v="532"/>
    <b v="0"/>
    <b v="0"/>
    <s v="film &amp; video/shorts"/>
    <x v="4"/>
    <s v="shorts"/>
  </r>
  <r>
    <n v="572"/>
    <s v="Clements Group"/>
    <s v="Assimilated actuating policy"/>
    <n v="9000"/>
    <n v="4896"/>
    <n v="54"/>
    <x v="3"/>
    <x v="115"/>
    <n v="52.085106382978722"/>
    <s v="US"/>
    <s v="USD"/>
    <x v="533"/>
    <n v="1444798800"/>
    <x v="533"/>
    <x v="533"/>
    <b v="0"/>
    <b v="1"/>
    <s v="music/rock"/>
    <x v="1"/>
    <s v="rock"/>
  </r>
  <r>
    <n v="573"/>
    <s v="Valenzuela-Cook"/>
    <s v="Total incremental productivity"/>
    <n v="6700"/>
    <n v="7496"/>
    <n v="112"/>
    <x v="1"/>
    <x v="402"/>
    <n v="24.986666666666668"/>
    <s v="US"/>
    <s v="USD"/>
    <x v="409"/>
    <n v="1399179600"/>
    <x v="409"/>
    <x v="534"/>
    <b v="0"/>
    <b v="0"/>
    <s v="journalism/audio"/>
    <x v="8"/>
    <s v="audio"/>
  </r>
  <r>
    <n v="574"/>
    <s v="Parker, Haley and Foster"/>
    <s v="Adaptive local task-force"/>
    <n v="2700"/>
    <n v="9967"/>
    <n v="369"/>
    <x v="1"/>
    <x v="358"/>
    <n v="69.215277777777771"/>
    <s v="US"/>
    <s v="USD"/>
    <x v="534"/>
    <n v="1576562400"/>
    <x v="534"/>
    <x v="535"/>
    <b v="0"/>
    <b v="1"/>
    <s v="food/food trucks"/>
    <x v="0"/>
    <s v="food trucks"/>
  </r>
  <r>
    <n v="575"/>
    <s v="Fuentes LLC"/>
    <s v="Universal zero-defect concept"/>
    <n v="83300"/>
    <n v="52421"/>
    <n v="63"/>
    <x v="0"/>
    <x v="21"/>
    <n v="93.944444444444443"/>
    <s v="US"/>
    <s v="USD"/>
    <x v="53"/>
    <n v="1400821200"/>
    <x v="53"/>
    <x v="536"/>
    <b v="0"/>
    <b v="1"/>
    <s v="theater/plays"/>
    <x v="3"/>
    <s v="plays"/>
  </r>
  <r>
    <n v="576"/>
    <s v="Moran and Sons"/>
    <s v="Object-based bottom-line superstructure"/>
    <n v="9700"/>
    <n v="6298"/>
    <n v="65"/>
    <x v="0"/>
    <x v="251"/>
    <n v="98.40625"/>
    <s v="US"/>
    <s v="USD"/>
    <x v="535"/>
    <n v="1510984800"/>
    <x v="535"/>
    <x v="537"/>
    <b v="0"/>
    <b v="0"/>
    <s v="theater/plays"/>
    <x v="3"/>
    <s v="plays"/>
  </r>
  <r>
    <n v="577"/>
    <s v="Stevens Inc"/>
    <s v="Adaptive 24hour projection"/>
    <n v="8200"/>
    <n v="1546"/>
    <n v="19"/>
    <x v="3"/>
    <x v="95"/>
    <n v="41.783783783783782"/>
    <s v="US"/>
    <s v="USD"/>
    <x v="536"/>
    <n v="1302066000"/>
    <x v="536"/>
    <x v="538"/>
    <b v="0"/>
    <b v="0"/>
    <s v="music/jazz"/>
    <x v="1"/>
    <s v="jazz"/>
  </r>
  <r>
    <n v="578"/>
    <s v="Martinez-Johnson"/>
    <s v="Sharable radical toolset"/>
    <n v="96500"/>
    <n v="16168"/>
    <n v="17"/>
    <x v="0"/>
    <x v="242"/>
    <n v="65.991836734693877"/>
    <s v="US"/>
    <s v="USD"/>
    <x v="537"/>
    <n v="1322978400"/>
    <x v="537"/>
    <x v="539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x v="215"/>
    <n v="72.05747126436782"/>
    <s v="US"/>
    <s v="USD"/>
    <x v="538"/>
    <n v="1313730000"/>
    <x v="538"/>
    <x v="540"/>
    <b v="0"/>
    <b v="0"/>
    <s v="music/jazz"/>
    <x v="1"/>
    <s v="jazz"/>
  </r>
  <r>
    <n v="580"/>
    <s v="Perez PLC"/>
    <s v="Seamless 6thgeneration extranet"/>
    <n v="43800"/>
    <n v="149578"/>
    <n v="342"/>
    <x v="1"/>
    <x v="403"/>
    <n v="48.003209242618745"/>
    <s v="US"/>
    <s v="USD"/>
    <x v="539"/>
    <n v="1394085600"/>
    <x v="539"/>
    <x v="541"/>
    <b v="0"/>
    <b v="0"/>
    <s v="theater/plays"/>
    <x v="3"/>
    <s v="plays"/>
  </r>
  <r>
    <n v="581"/>
    <s v="Sanchez, Cross and Savage"/>
    <s v="Sharable mobile knowledgebase"/>
    <n v="6000"/>
    <n v="3841"/>
    <n v="64"/>
    <x v="0"/>
    <x v="83"/>
    <n v="54.098591549295776"/>
    <s v="US"/>
    <s v="USD"/>
    <x v="540"/>
    <n v="1305349200"/>
    <x v="540"/>
    <x v="542"/>
    <b v="0"/>
    <b v="0"/>
    <s v="technology/web"/>
    <x v="2"/>
    <s v="web"/>
  </r>
  <r>
    <n v="582"/>
    <s v="Pineda Ltd"/>
    <s v="Cross-group global system engine"/>
    <n v="8700"/>
    <n v="4531"/>
    <n v="52"/>
    <x v="0"/>
    <x v="344"/>
    <n v="107.88095238095238"/>
    <s v="US"/>
    <s v="USD"/>
    <x v="505"/>
    <n v="1434344400"/>
    <x v="505"/>
    <x v="543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x v="404"/>
    <n v="67.034103410341032"/>
    <s v="US"/>
    <s v="USD"/>
    <x v="541"/>
    <n v="1331186400"/>
    <x v="541"/>
    <x v="544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x v="405"/>
    <n v="64.01425914445133"/>
    <s v="US"/>
    <s v="USD"/>
    <x v="542"/>
    <n v="1336539600"/>
    <x v="542"/>
    <x v="545"/>
    <b v="0"/>
    <b v="0"/>
    <s v="technology/web"/>
    <x v="2"/>
    <s v="web"/>
  </r>
  <r>
    <n v="585"/>
    <s v="Pugh LLC"/>
    <s v="Reactive analyzing function"/>
    <n v="8900"/>
    <n v="13065"/>
    <n v="147"/>
    <x v="1"/>
    <x v="158"/>
    <n v="96.066176470588232"/>
    <s v="US"/>
    <s v="USD"/>
    <x v="543"/>
    <n v="1269752400"/>
    <x v="543"/>
    <x v="546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x v="406"/>
    <n v="51.184615384615384"/>
    <s v="US"/>
    <s v="USD"/>
    <x v="544"/>
    <n v="1291615200"/>
    <x v="544"/>
    <x v="547"/>
    <b v="0"/>
    <b v="0"/>
    <s v="music/rock"/>
    <x v="1"/>
    <s v="rock"/>
  </r>
  <r>
    <n v="587"/>
    <s v="Williams-Santos"/>
    <s v="Open-source analyzing monitoring"/>
    <n v="9400"/>
    <n v="6852"/>
    <n v="73"/>
    <x v="0"/>
    <x v="388"/>
    <n v="43.92307692307692"/>
    <s v="CA"/>
    <s v="CAD"/>
    <x v="35"/>
    <n v="1552366800"/>
    <x v="35"/>
    <x v="548"/>
    <b v="0"/>
    <b v="1"/>
    <s v="food/food trucks"/>
    <x v="0"/>
    <s v="food trucks"/>
  </r>
  <r>
    <n v="588"/>
    <s v="Weber Inc"/>
    <s v="Up-sized discrete firmware"/>
    <n v="157600"/>
    <n v="124517"/>
    <n v="79"/>
    <x v="0"/>
    <x v="407"/>
    <n v="91.021198830409361"/>
    <s v="GB"/>
    <s v="GBP"/>
    <x v="152"/>
    <n v="1272171600"/>
    <x v="152"/>
    <x v="298"/>
    <b v="0"/>
    <b v="0"/>
    <s v="theater/plays"/>
    <x v="3"/>
    <s v="plays"/>
  </r>
  <r>
    <n v="589"/>
    <s v="Avery, Brown and Parker"/>
    <s v="Exclusive intangible extranet"/>
    <n v="7900"/>
    <n v="5113"/>
    <n v="65"/>
    <x v="0"/>
    <x v="408"/>
    <n v="50.127450980392155"/>
    <s v="US"/>
    <s v="USD"/>
    <x v="545"/>
    <n v="1436677200"/>
    <x v="545"/>
    <x v="549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x v="99"/>
    <n v="67.720930232558146"/>
    <s v="AU"/>
    <s v="AUD"/>
    <x v="546"/>
    <n v="1420092000"/>
    <x v="546"/>
    <x v="55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x v="408"/>
    <n v="61.03921568627451"/>
    <s v="US"/>
    <s v="USD"/>
    <x v="547"/>
    <n v="1279947600"/>
    <x v="547"/>
    <x v="551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x v="259"/>
    <n v="80.011857707509876"/>
    <s v="US"/>
    <s v="USD"/>
    <x v="548"/>
    <n v="1402203600"/>
    <x v="548"/>
    <x v="552"/>
    <b v="0"/>
    <b v="0"/>
    <s v="theater/plays"/>
    <x v="3"/>
    <s v="plays"/>
  </r>
  <r>
    <n v="593"/>
    <s v="Hale-Hayes"/>
    <s v="Ameliorated client-driven open system"/>
    <n v="121600"/>
    <n v="188288"/>
    <n v="155"/>
    <x v="1"/>
    <x v="409"/>
    <n v="47.001497753369947"/>
    <s v="US"/>
    <s v="USD"/>
    <x v="549"/>
    <n v="1396933200"/>
    <x v="549"/>
    <x v="238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x v="144"/>
    <n v="71.127388535031841"/>
    <s v="US"/>
    <s v="USD"/>
    <x v="550"/>
    <n v="1467262800"/>
    <x v="550"/>
    <x v="553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x v="410"/>
    <n v="89.99079189686924"/>
    <s v="US"/>
    <s v="USD"/>
    <x v="551"/>
    <n v="1270530000"/>
    <x v="551"/>
    <x v="554"/>
    <b v="0"/>
    <b v="1"/>
    <s v="theater/plays"/>
    <x v="3"/>
    <s v="plays"/>
  </r>
  <r>
    <n v="596"/>
    <s v="Becker-Scott"/>
    <s v="Managed optimizing archive"/>
    <n v="7900"/>
    <n v="7875"/>
    <n v="100"/>
    <x v="0"/>
    <x v="236"/>
    <n v="43.032786885245905"/>
    <s v="US"/>
    <s v="USD"/>
    <x v="552"/>
    <n v="1457762400"/>
    <x v="552"/>
    <x v="496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x v="411"/>
    <n v="67.997714808043881"/>
    <s v="US"/>
    <s v="USD"/>
    <x v="462"/>
    <n v="1575525600"/>
    <x v="462"/>
    <x v="555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x v="412"/>
    <n v="73.004566210045667"/>
    <s v="IT"/>
    <s v="EUR"/>
    <x v="553"/>
    <n v="1279083600"/>
    <x v="553"/>
    <x v="556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x v="172"/>
    <n v="62.341463414634148"/>
    <s v="DK"/>
    <s v="DKK"/>
    <x v="554"/>
    <n v="1424412000"/>
    <x v="554"/>
    <x v="557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x v="49"/>
    <n v="5"/>
    <s v="GB"/>
    <s v="GBP"/>
    <x v="555"/>
    <n v="1376197200"/>
    <x v="555"/>
    <x v="558"/>
    <b v="0"/>
    <b v="0"/>
    <s v="food/food trucks"/>
    <x v="0"/>
    <s v="food trucks"/>
  </r>
  <r>
    <n v="601"/>
    <s v="Waters and Sons"/>
    <s v="Inverse neutral structure"/>
    <n v="6300"/>
    <n v="13018"/>
    <n v="207"/>
    <x v="1"/>
    <x v="346"/>
    <n v="67.103092783505161"/>
    <s v="US"/>
    <s v="USD"/>
    <x v="548"/>
    <n v="1402894800"/>
    <x v="548"/>
    <x v="559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x v="413"/>
    <n v="79.978947368421046"/>
    <s v="US"/>
    <s v="USD"/>
    <x v="62"/>
    <n v="1434430800"/>
    <x v="62"/>
    <x v="56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x v="408"/>
    <n v="62.176470588235297"/>
    <s v="US"/>
    <s v="USD"/>
    <x v="556"/>
    <n v="1557896400"/>
    <x v="556"/>
    <x v="561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x v="414"/>
    <n v="53.005950297514879"/>
    <s v="US"/>
    <s v="USD"/>
    <x v="557"/>
    <n v="1297490400"/>
    <x v="557"/>
    <x v="562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x v="37"/>
    <n v="57.738317757009348"/>
    <s v="US"/>
    <s v="USD"/>
    <x v="27"/>
    <n v="1447394400"/>
    <x v="27"/>
    <x v="563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x v="415"/>
    <n v="40.03125"/>
    <s v="GB"/>
    <s v="GBP"/>
    <x v="558"/>
    <n v="1458277200"/>
    <x v="558"/>
    <x v="529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x v="416"/>
    <n v="81.016591928251117"/>
    <s v="US"/>
    <s v="USD"/>
    <x v="559"/>
    <n v="1395723600"/>
    <x v="559"/>
    <x v="564"/>
    <b v="0"/>
    <b v="0"/>
    <s v="food/food trucks"/>
    <x v="0"/>
    <s v="food trucks"/>
  </r>
  <r>
    <n v="608"/>
    <s v="Johnson Group"/>
    <s v="Compatible full-range leverage"/>
    <n v="3900"/>
    <n v="11075"/>
    <n v="284"/>
    <x v="1"/>
    <x v="417"/>
    <n v="35.047468354430379"/>
    <s v="US"/>
    <s v="USD"/>
    <x v="426"/>
    <n v="1552197600"/>
    <x v="426"/>
    <x v="565"/>
    <b v="0"/>
    <b v="1"/>
    <s v="music/jazz"/>
    <x v="1"/>
    <s v="jazz"/>
  </r>
  <r>
    <n v="609"/>
    <s v="Rose-Fuller"/>
    <s v="Upgradable holistic system engine"/>
    <n v="10000"/>
    <n v="12042"/>
    <n v="120"/>
    <x v="1"/>
    <x v="124"/>
    <n v="102.92307692307692"/>
    <s v="US"/>
    <s v="USD"/>
    <x v="560"/>
    <n v="1549087200"/>
    <x v="560"/>
    <x v="566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x v="418"/>
    <n v="27.998126756166094"/>
    <s v="US"/>
    <s v="USD"/>
    <x v="561"/>
    <n v="1356847200"/>
    <x v="561"/>
    <x v="567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x v="27"/>
    <n v="75.733333333333334"/>
    <s v="US"/>
    <s v="USD"/>
    <x v="562"/>
    <n v="1375765200"/>
    <x v="562"/>
    <x v="568"/>
    <b v="0"/>
    <b v="0"/>
    <s v="theater/plays"/>
    <x v="3"/>
    <s v="plays"/>
  </r>
  <r>
    <n v="612"/>
    <s v="Wang, Nguyen and Horton"/>
    <s v="Innovative holistic hub"/>
    <n v="6200"/>
    <n v="8645"/>
    <n v="139"/>
    <x v="1"/>
    <x v="325"/>
    <n v="45.026041666666664"/>
    <s v="US"/>
    <s v="USD"/>
    <x v="563"/>
    <n v="1289800800"/>
    <x v="563"/>
    <x v="569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x v="150"/>
    <n v="73.615384615384613"/>
    <s v="CA"/>
    <s v="CAD"/>
    <x v="564"/>
    <n v="1504501200"/>
    <x v="564"/>
    <x v="57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x v="419"/>
    <n v="56.991701244813278"/>
    <s v="US"/>
    <s v="USD"/>
    <x v="565"/>
    <n v="1485669600"/>
    <x v="565"/>
    <x v="571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x v="73"/>
    <n v="85.223529411764702"/>
    <s v="IT"/>
    <s v="EUR"/>
    <x v="566"/>
    <n v="1462770000"/>
    <x v="566"/>
    <x v="572"/>
    <b v="0"/>
    <b v="0"/>
    <s v="theater/plays"/>
    <x v="3"/>
    <s v="plays"/>
  </r>
  <r>
    <n v="616"/>
    <s v="Burnett-Mora"/>
    <s v="Quality-focused 24/7 superstructure"/>
    <n v="6400"/>
    <n v="12129"/>
    <n v="190"/>
    <x v="1"/>
    <x v="202"/>
    <n v="50.962184873949582"/>
    <s v="GB"/>
    <s v="GBP"/>
    <x v="567"/>
    <n v="1379739600"/>
    <x v="567"/>
    <x v="573"/>
    <b v="0"/>
    <b v="1"/>
    <s v="music/indie rock"/>
    <x v="1"/>
    <s v="indie rock"/>
  </r>
  <r>
    <n v="617"/>
    <s v="King LLC"/>
    <s v="Multi-channeled local intranet"/>
    <n v="1400"/>
    <n v="3496"/>
    <n v="250"/>
    <x v="1"/>
    <x v="12"/>
    <n v="63.563636363636363"/>
    <s v="US"/>
    <s v="USD"/>
    <x v="568"/>
    <n v="1402722000"/>
    <x v="568"/>
    <x v="471"/>
    <b v="0"/>
    <b v="0"/>
    <s v="theater/plays"/>
    <x v="3"/>
    <s v="plays"/>
  </r>
  <r>
    <n v="618"/>
    <s v="Miller Ltd"/>
    <s v="Open-architected mobile emulation"/>
    <n v="198600"/>
    <n v="97037"/>
    <n v="49"/>
    <x v="0"/>
    <x v="420"/>
    <n v="80.999165275459092"/>
    <s v="US"/>
    <s v="USD"/>
    <x v="569"/>
    <n v="1369285200"/>
    <x v="569"/>
    <x v="574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x v="355"/>
    <n v="86.044753086419746"/>
    <s v="US"/>
    <s v="USD"/>
    <x v="570"/>
    <n v="1304744400"/>
    <x v="570"/>
    <x v="575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x v="58"/>
    <n v="90.0390625"/>
    <s v="AU"/>
    <s v="AUD"/>
    <x v="571"/>
    <n v="1468299600"/>
    <x v="571"/>
    <x v="576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x v="421"/>
    <n v="74.006063432835816"/>
    <s v="US"/>
    <s v="USD"/>
    <x v="572"/>
    <n v="1474174800"/>
    <x v="572"/>
    <x v="577"/>
    <b v="0"/>
    <b v="0"/>
    <s v="theater/plays"/>
    <x v="3"/>
    <s v="plays"/>
  </r>
  <r>
    <n v="622"/>
    <s v="Smith-Smith"/>
    <s v="Total leadingedge neural-net"/>
    <n v="189000"/>
    <n v="5916"/>
    <n v="3"/>
    <x v="0"/>
    <x v="251"/>
    <n v="92.4375"/>
    <s v="US"/>
    <s v="USD"/>
    <x v="573"/>
    <n v="1526014800"/>
    <x v="573"/>
    <x v="578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x v="422"/>
    <n v="55.999257333828446"/>
    <s v="GB"/>
    <s v="GBP"/>
    <x v="574"/>
    <n v="1437454800"/>
    <x v="574"/>
    <x v="477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x v="423"/>
    <n v="32.983796296296298"/>
    <s v="US"/>
    <s v="USD"/>
    <x v="511"/>
    <n v="1422684000"/>
    <x v="511"/>
    <x v="579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x v="197"/>
    <n v="93.596774193548384"/>
    <s v="US"/>
    <s v="USD"/>
    <x v="575"/>
    <n v="1581314400"/>
    <x v="575"/>
    <x v="58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x v="288"/>
    <n v="69.867724867724874"/>
    <s v="US"/>
    <s v="USD"/>
    <x v="576"/>
    <n v="1286427600"/>
    <x v="576"/>
    <x v="581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x v="110"/>
    <n v="72.129870129870127"/>
    <s v="GB"/>
    <s v="GBP"/>
    <x v="577"/>
    <n v="1278738000"/>
    <x v="577"/>
    <x v="582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x v="87"/>
    <n v="30.041666666666668"/>
    <s v="US"/>
    <s v="USD"/>
    <x v="578"/>
    <n v="1286427600"/>
    <x v="578"/>
    <x v="581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x v="424"/>
    <n v="73.968000000000004"/>
    <s v="US"/>
    <s v="USD"/>
    <x v="579"/>
    <n v="1467954000"/>
    <x v="579"/>
    <x v="583"/>
    <b v="0"/>
    <b v="1"/>
    <s v="theater/plays"/>
    <x v="3"/>
    <s v="plays"/>
  </r>
  <r>
    <n v="630"/>
    <s v="Patterson-Johnson"/>
    <s v="Grass-roots directional workforce"/>
    <n v="9500"/>
    <n v="5973"/>
    <n v="63"/>
    <x v="3"/>
    <x v="215"/>
    <n v="68.65517241379311"/>
    <s v="US"/>
    <s v="USD"/>
    <x v="580"/>
    <n v="1557637200"/>
    <x v="580"/>
    <x v="584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x v="425"/>
    <n v="59.992164544564154"/>
    <s v="US"/>
    <s v="USD"/>
    <x v="581"/>
    <n v="1553922000"/>
    <x v="581"/>
    <x v="585"/>
    <b v="0"/>
    <b v="0"/>
    <s v="theater/plays"/>
    <x v="3"/>
    <s v="plays"/>
  </r>
  <r>
    <n v="632"/>
    <s v="Parker PLC"/>
    <s v="Reduced interactive matrix"/>
    <n v="72100"/>
    <n v="30902"/>
    <n v="43"/>
    <x v="2"/>
    <x v="426"/>
    <n v="111.15827338129496"/>
    <s v="US"/>
    <s v="USD"/>
    <x v="582"/>
    <n v="1416463200"/>
    <x v="582"/>
    <x v="586"/>
    <b v="0"/>
    <b v="0"/>
    <s v="theater/plays"/>
    <x v="3"/>
    <s v="plays"/>
  </r>
  <r>
    <n v="633"/>
    <s v="Yu and Sons"/>
    <s v="Adaptive context-sensitive architecture"/>
    <n v="6700"/>
    <n v="5569"/>
    <n v="83"/>
    <x v="0"/>
    <x v="339"/>
    <n v="53.038095238095238"/>
    <s v="US"/>
    <s v="USD"/>
    <x v="336"/>
    <n v="1447221600"/>
    <x v="336"/>
    <x v="587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x v="427"/>
    <n v="55.985524728588658"/>
    <s v="US"/>
    <s v="USD"/>
    <x v="583"/>
    <n v="1491627600"/>
    <x v="583"/>
    <x v="588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x v="428"/>
    <n v="69.986760812003524"/>
    <s v="US"/>
    <s v="USD"/>
    <x v="584"/>
    <n v="1363150800"/>
    <x v="584"/>
    <x v="589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x v="429"/>
    <n v="48.998079877112133"/>
    <s v="DK"/>
    <s v="DKK"/>
    <x v="585"/>
    <n v="1330754400"/>
    <x v="585"/>
    <x v="59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x v="167"/>
    <n v="103.84615384615384"/>
    <s v="US"/>
    <s v="USD"/>
    <x v="586"/>
    <n v="1479794400"/>
    <x v="586"/>
    <x v="591"/>
    <b v="0"/>
    <b v="0"/>
    <s v="theater/plays"/>
    <x v="3"/>
    <s v="plays"/>
  </r>
  <r>
    <n v="638"/>
    <s v="Weaver Ltd"/>
    <s v="Monitored 24/7 approach"/>
    <n v="81600"/>
    <n v="9318"/>
    <n v="11"/>
    <x v="0"/>
    <x v="115"/>
    <n v="99.127659574468083"/>
    <s v="US"/>
    <s v="USD"/>
    <x v="587"/>
    <n v="1281243600"/>
    <x v="587"/>
    <x v="592"/>
    <b v="0"/>
    <b v="1"/>
    <s v="theater/plays"/>
    <x v="3"/>
    <s v="plays"/>
  </r>
  <r>
    <n v="639"/>
    <s v="Barnes-Williams"/>
    <s v="Upgradable explicit forecast"/>
    <n v="8600"/>
    <n v="4832"/>
    <n v="56"/>
    <x v="2"/>
    <x v="430"/>
    <n v="107.37777777777778"/>
    <s v="US"/>
    <s v="USD"/>
    <x v="588"/>
    <n v="1532754000"/>
    <x v="588"/>
    <x v="593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x v="431"/>
    <n v="76.922178988326849"/>
    <s v="US"/>
    <s v="USD"/>
    <x v="589"/>
    <n v="1453356000"/>
    <x v="589"/>
    <x v="51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x v="346"/>
    <n v="58.128865979381445"/>
    <s v="CH"/>
    <s v="CHF"/>
    <x v="590"/>
    <n v="1489986000"/>
    <x v="590"/>
    <x v="594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x v="30"/>
    <n v="103.73643410852713"/>
    <s v="CA"/>
    <s v="CAD"/>
    <x v="591"/>
    <n v="1545804000"/>
    <x v="591"/>
    <x v="595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x v="432"/>
    <n v="87.962666666666664"/>
    <s v="US"/>
    <s v="USD"/>
    <x v="592"/>
    <n v="1489899600"/>
    <x v="592"/>
    <x v="596"/>
    <b v="0"/>
    <b v="0"/>
    <s v="theater/plays"/>
    <x v="3"/>
    <s v="plays"/>
  </r>
  <r>
    <n v="644"/>
    <s v="Peters-Nelson"/>
    <s v="Distributed real-time algorithm"/>
    <n v="169400"/>
    <n v="81984"/>
    <n v="48"/>
    <x v="0"/>
    <x v="433"/>
    <n v="28"/>
    <s v="CA"/>
    <s v="CAD"/>
    <x v="593"/>
    <n v="1546495200"/>
    <x v="593"/>
    <x v="597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x v="434"/>
    <n v="37.999361294443261"/>
    <s v="US"/>
    <s v="USD"/>
    <x v="594"/>
    <n v="1539752400"/>
    <x v="594"/>
    <x v="598"/>
    <b v="0"/>
    <b v="1"/>
    <s v="music/rock"/>
    <x v="1"/>
    <s v="rock"/>
  </r>
  <r>
    <n v="646"/>
    <s v="Robinson Group"/>
    <s v="Switchable reciprocal middleware"/>
    <n v="98700"/>
    <n v="87448"/>
    <n v="89"/>
    <x v="0"/>
    <x v="435"/>
    <n v="29.999313893653515"/>
    <s v="US"/>
    <s v="USD"/>
    <x v="595"/>
    <n v="1364101200"/>
    <x v="595"/>
    <x v="599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x v="6"/>
    <n v="103.5"/>
    <s v="US"/>
    <s v="USD"/>
    <x v="596"/>
    <n v="1525323600"/>
    <x v="596"/>
    <x v="6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x v="419"/>
    <n v="85.994467496542185"/>
    <s v="US"/>
    <s v="USD"/>
    <x v="597"/>
    <n v="1500872400"/>
    <x v="597"/>
    <x v="601"/>
    <b v="1"/>
    <b v="0"/>
    <s v="food/food trucks"/>
    <x v="0"/>
    <s v="food trucks"/>
  </r>
  <r>
    <n v="649"/>
    <s v="Yang and Sons"/>
    <s v="Reactive 6thgeneration hub"/>
    <n v="121700"/>
    <n v="59003"/>
    <n v="48"/>
    <x v="0"/>
    <x v="436"/>
    <n v="98.011627906976742"/>
    <s v="CH"/>
    <s v="CHF"/>
    <x v="598"/>
    <n v="1288501200"/>
    <x v="598"/>
    <x v="602"/>
    <b v="1"/>
    <b v="1"/>
    <s v="theater/plays"/>
    <x v="3"/>
    <s v="plays"/>
  </r>
  <r>
    <n v="650"/>
    <s v="Wilson, Wilson and Mathis"/>
    <s v="Optional asymmetric success"/>
    <n v="100"/>
    <n v="2"/>
    <n v="2"/>
    <x v="0"/>
    <x v="49"/>
    <n v="2"/>
    <s v="US"/>
    <s v="USD"/>
    <x v="599"/>
    <n v="1407128400"/>
    <x v="599"/>
    <x v="603"/>
    <b v="0"/>
    <b v="0"/>
    <s v="music/jazz"/>
    <x v="1"/>
    <s v="jazz"/>
  </r>
  <r>
    <n v="651"/>
    <s v="Wang, Koch and Weaver"/>
    <s v="Digitized analyzing capacity"/>
    <n v="196700"/>
    <n v="174039"/>
    <n v="88"/>
    <x v="0"/>
    <x v="437"/>
    <n v="44.994570837642193"/>
    <s v="IT"/>
    <s v="EUR"/>
    <x v="600"/>
    <n v="1394344800"/>
    <x v="600"/>
    <x v="604"/>
    <b v="0"/>
    <b v="0"/>
    <s v="film &amp; video/shorts"/>
    <x v="4"/>
    <s v="shorts"/>
  </r>
  <r>
    <n v="652"/>
    <s v="Cisneros Ltd"/>
    <s v="Vision-oriented regional hub"/>
    <n v="10000"/>
    <n v="12684"/>
    <n v="127"/>
    <x v="1"/>
    <x v="438"/>
    <n v="31.012224938875306"/>
    <s v="US"/>
    <s v="USD"/>
    <x v="601"/>
    <n v="1474088400"/>
    <x v="601"/>
    <x v="292"/>
    <b v="0"/>
    <b v="0"/>
    <s v="technology/web"/>
    <x v="2"/>
    <s v="web"/>
  </r>
  <r>
    <n v="653"/>
    <s v="Williams-Jones"/>
    <s v="Monitored incremental info-mediaries"/>
    <n v="600"/>
    <n v="14033"/>
    <n v="2339"/>
    <x v="1"/>
    <x v="439"/>
    <n v="59.970085470085472"/>
    <s v="US"/>
    <s v="USD"/>
    <x v="602"/>
    <n v="1460264400"/>
    <x v="602"/>
    <x v="605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x v="440"/>
    <n v="58.9973474801061"/>
    <s v="US"/>
    <s v="USD"/>
    <x v="335"/>
    <n v="1440824400"/>
    <x v="335"/>
    <x v="606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x v="441"/>
    <n v="50.045454545454547"/>
    <s v="US"/>
    <s v="USD"/>
    <x v="603"/>
    <n v="1489554000"/>
    <x v="603"/>
    <x v="607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x v="442"/>
    <n v="98.966269841269835"/>
    <s v="AU"/>
    <s v="AUD"/>
    <x v="604"/>
    <n v="1514872800"/>
    <x v="604"/>
    <x v="608"/>
    <b v="0"/>
    <b v="0"/>
    <s v="food/food trucks"/>
    <x v="0"/>
    <s v="food trucks"/>
  </r>
  <r>
    <n v="657"/>
    <s v="Russo, Kim and Mccoy"/>
    <s v="Balanced optimal hardware"/>
    <n v="10000"/>
    <n v="824"/>
    <n v="8"/>
    <x v="0"/>
    <x v="443"/>
    <n v="58.857142857142854"/>
    <s v="US"/>
    <s v="USD"/>
    <x v="605"/>
    <n v="1515736800"/>
    <x v="605"/>
    <x v="609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x v="444"/>
    <n v="81.010256410256417"/>
    <s v="US"/>
    <s v="USD"/>
    <x v="606"/>
    <n v="1442898000"/>
    <x v="606"/>
    <x v="610"/>
    <b v="0"/>
    <b v="0"/>
    <s v="music/rock"/>
    <x v="1"/>
    <s v="rock"/>
  </r>
  <r>
    <n v="659"/>
    <s v="Bailey and Sons"/>
    <s v="Grass-roots dynamic emulation"/>
    <n v="120700"/>
    <n v="57010"/>
    <n v="47"/>
    <x v="0"/>
    <x v="424"/>
    <n v="76.013333333333335"/>
    <s v="GB"/>
    <s v="GBP"/>
    <x v="65"/>
    <n v="1296194400"/>
    <x v="65"/>
    <x v="611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x v="385"/>
    <n v="96.597402597402592"/>
    <s v="US"/>
    <s v="USD"/>
    <x v="607"/>
    <n v="1440910800"/>
    <x v="607"/>
    <x v="612"/>
    <b v="1"/>
    <b v="0"/>
    <s v="theater/plays"/>
    <x v="3"/>
    <s v="plays"/>
  </r>
  <r>
    <n v="661"/>
    <s v="Smith Group"/>
    <s v="Right-sized secondary challenge"/>
    <n v="106800"/>
    <n v="57872"/>
    <n v="54"/>
    <x v="0"/>
    <x v="445"/>
    <n v="76.957446808510639"/>
    <s v="DK"/>
    <s v="DKK"/>
    <x v="608"/>
    <n v="1335502800"/>
    <x v="608"/>
    <x v="613"/>
    <b v="0"/>
    <b v="0"/>
    <s v="music/jazz"/>
    <x v="1"/>
    <s v="jazz"/>
  </r>
  <r>
    <n v="662"/>
    <s v="Murphy-Farrell"/>
    <s v="Implemented exuding software"/>
    <n v="9100"/>
    <n v="8906"/>
    <n v="98"/>
    <x v="0"/>
    <x v="54"/>
    <n v="67.984732824427482"/>
    <s v="US"/>
    <s v="USD"/>
    <x v="609"/>
    <n v="1544680800"/>
    <x v="609"/>
    <x v="614"/>
    <b v="0"/>
    <b v="0"/>
    <s v="theater/plays"/>
    <x v="3"/>
    <s v="plays"/>
  </r>
  <r>
    <n v="663"/>
    <s v="Everett-Wolfe"/>
    <s v="Total optimizing software"/>
    <n v="10000"/>
    <n v="7724"/>
    <n v="77"/>
    <x v="0"/>
    <x v="215"/>
    <n v="88.781609195402297"/>
    <s v="US"/>
    <s v="USD"/>
    <x v="610"/>
    <n v="1288414800"/>
    <x v="610"/>
    <x v="615"/>
    <b v="0"/>
    <b v="0"/>
    <s v="theater/plays"/>
    <x v="3"/>
    <s v="plays"/>
  </r>
  <r>
    <n v="664"/>
    <s v="Young PLC"/>
    <s v="Optional maximized attitude"/>
    <n v="79400"/>
    <n v="26571"/>
    <n v="33"/>
    <x v="0"/>
    <x v="446"/>
    <n v="24.99623706491063"/>
    <s v="US"/>
    <s v="USD"/>
    <x v="541"/>
    <n v="1330581600"/>
    <x v="541"/>
    <x v="616"/>
    <b v="0"/>
    <b v="0"/>
    <s v="music/jazz"/>
    <x v="1"/>
    <s v="jazz"/>
  </r>
  <r>
    <n v="665"/>
    <s v="Park-Goodman"/>
    <s v="Customer-focused impactful extranet"/>
    <n v="5100"/>
    <n v="12219"/>
    <n v="240"/>
    <x v="1"/>
    <x v="447"/>
    <n v="44.922794117647058"/>
    <s v="US"/>
    <s v="USD"/>
    <x v="611"/>
    <n v="1311397200"/>
    <x v="611"/>
    <x v="453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x v="270"/>
    <n v="79.400000000000006"/>
    <s v="US"/>
    <s v="USD"/>
    <x v="612"/>
    <n v="1378357200"/>
    <x v="612"/>
    <x v="617"/>
    <b v="0"/>
    <b v="1"/>
    <s v="theater/plays"/>
    <x v="3"/>
    <s v="plays"/>
  </r>
  <r>
    <n v="667"/>
    <s v="Little Ltd"/>
    <s v="Decentralized bandwidth-monitored ability"/>
    <n v="6900"/>
    <n v="12155"/>
    <n v="176"/>
    <x v="1"/>
    <x v="448"/>
    <n v="29.009546539379475"/>
    <s v="US"/>
    <s v="USD"/>
    <x v="613"/>
    <n v="1411102800"/>
    <x v="613"/>
    <x v="618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x v="70"/>
    <n v="73.59210526315789"/>
    <s v="US"/>
    <s v="USD"/>
    <x v="614"/>
    <n v="1344834000"/>
    <x v="614"/>
    <x v="619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x v="449"/>
    <n v="107.97038864898211"/>
    <s v="IT"/>
    <s v="EUR"/>
    <x v="615"/>
    <n v="1499230800"/>
    <x v="615"/>
    <x v="62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x v="450"/>
    <n v="68.987284287011803"/>
    <s v="US"/>
    <s v="USD"/>
    <x v="90"/>
    <n v="1457416800"/>
    <x v="90"/>
    <x v="621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x v="451"/>
    <n v="111.02236719478098"/>
    <s v="US"/>
    <s v="USD"/>
    <x v="616"/>
    <n v="1280898000"/>
    <x v="616"/>
    <x v="622"/>
    <b v="0"/>
    <b v="1"/>
    <s v="theater/plays"/>
    <x v="3"/>
    <s v="plays"/>
  </r>
  <r>
    <n v="672"/>
    <s v="Kelly-Colon"/>
    <s v="Stand-alone grid-enabled leverage"/>
    <n v="197900"/>
    <n v="110689"/>
    <n v="56"/>
    <x v="0"/>
    <x v="452"/>
    <n v="24.997515808491418"/>
    <s v="AU"/>
    <s v="AUD"/>
    <x v="617"/>
    <n v="1522472400"/>
    <x v="617"/>
    <x v="623"/>
    <b v="0"/>
    <b v="0"/>
    <s v="theater/plays"/>
    <x v="3"/>
    <s v="plays"/>
  </r>
  <r>
    <n v="673"/>
    <s v="Turner, Scott and Gentry"/>
    <s v="Assimilated regional groupware"/>
    <n v="5600"/>
    <n v="2445"/>
    <n v="44"/>
    <x v="0"/>
    <x v="125"/>
    <n v="42.155172413793103"/>
    <s v="IT"/>
    <s v="EUR"/>
    <x v="618"/>
    <n v="1462510800"/>
    <x v="618"/>
    <x v="624"/>
    <b v="0"/>
    <b v="0"/>
    <s v="music/indie rock"/>
    <x v="1"/>
    <s v="indie rock"/>
  </r>
  <r>
    <n v="674"/>
    <s v="Sanchez Ltd"/>
    <s v="Up-sized 24hour instruction set"/>
    <n v="170700"/>
    <n v="57250"/>
    <n v="34"/>
    <x v="3"/>
    <x v="453"/>
    <n v="47.003284072249592"/>
    <s v="US"/>
    <s v="USD"/>
    <x v="619"/>
    <n v="1317790800"/>
    <x v="619"/>
    <x v="625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x v="269"/>
    <n v="36.0392749244713"/>
    <s v="US"/>
    <s v="USD"/>
    <x v="620"/>
    <n v="1568782800"/>
    <x v="620"/>
    <x v="626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x v="454"/>
    <n v="101.03760683760684"/>
    <s v="US"/>
    <s v="USD"/>
    <x v="621"/>
    <n v="1349413200"/>
    <x v="621"/>
    <x v="627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x v="41"/>
    <n v="39.927927927927925"/>
    <s v="US"/>
    <s v="USD"/>
    <x v="622"/>
    <n v="1472446800"/>
    <x v="622"/>
    <x v="491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x v="455"/>
    <n v="83.158139534883716"/>
    <s v="US"/>
    <s v="USD"/>
    <x v="35"/>
    <n v="1548050400"/>
    <x v="35"/>
    <x v="628"/>
    <b v="0"/>
    <b v="0"/>
    <s v="film &amp; video/drama"/>
    <x v="4"/>
    <s v="drama"/>
  </r>
  <r>
    <n v="679"/>
    <s v="Davis Ltd"/>
    <s v="Synchronized motivating solution"/>
    <n v="1400"/>
    <n v="14511"/>
    <n v="1037"/>
    <x v="1"/>
    <x v="456"/>
    <n v="39.97520661157025"/>
    <s v="US"/>
    <s v="USD"/>
    <x v="623"/>
    <n v="1571806800"/>
    <x v="623"/>
    <x v="629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x v="457"/>
    <n v="47.993908629441627"/>
    <s v="US"/>
    <s v="USD"/>
    <x v="624"/>
    <n v="1576476000"/>
    <x v="624"/>
    <x v="63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x v="458"/>
    <n v="95.978877489438744"/>
    <s v="US"/>
    <s v="USD"/>
    <x v="625"/>
    <n v="1324965600"/>
    <x v="625"/>
    <x v="631"/>
    <b v="0"/>
    <b v="0"/>
    <s v="theater/plays"/>
    <x v="3"/>
    <s v="plays"/>
  </r>
  <r>
    <n v="682"/>
    <s v="Nguyen and Sons"/>
    <s v="Compatible 5thgeneration concept"/>
    <n v="5400"/>
    <n v="8109"/>
    <n v="150"/>
    <x v="1"/>
    <x v="459"/>
    <n v="78.728155339805824"/>
    <s v="US"/>
    <s v="USD"/>
    <x v="626"/>
    <n v="1387519200"/>
    <x v="626"/>
    <x v="632"/>
    <b v="0"/>
    <b v="0"/>
    <s v="theater/plays"/>
    <x v="3"/>
    <s v="plays"/>
  </r>
  <r>
    <n v="683"/>
    <s v="Jones PLC"/>
    <s v="Virtual systemic intranet"/>
    <n v="2300"/>
    <n v="8244"/>
    <n v="358"/>
    <x v="1"/>
    <x v="98"/>
    <n v="56.081632653061227"/>
    <s v="US"/>
    <s v="USD"/>
    <x v="627"/>
    <n v="1537246800"/>
    <x v="627"/>
    <x v="633"/>
    <b v="0"/>
    <b v="0"/>
    <s v="theater/plays"/>
    <x v="3"/>
    <s v="plays"/>
  </r>
  <r>
    <n v="684"/>
    <s v="Gilmore LLC"/>
    <s v="Optimized systemic algorithm"/>
    <n v="1400"/>
    <n v="7600"/>
    <n v="543"/>
    <x v="1"/>
    <x v="460"/>
    <n v="69.090909090909093"/>
    <s v="CA"/>
    <s v="CAD"/>
    <x v="628"/>
    <n v="1279515600"/>
    <x v="628"/>
    <x v="634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x v="461"/>
    <n v="102.05291576673866"/>
    <s v="CA"/>
    <s v="CAD"/>
    <x v="629"/>
    <n v="1442379600"/>
    <x v="629"/>
    <x v="415"/>
    <b v="0"/>
    <b v="0"/>
    <s v="theater/plays"/>
    <x v="3"/>
    <s v="plays"/>
  </r>
  <r>
    <n v="686"/>
    <s v="Jones, Wiley and Robbins"/>
    <s v="Front-line cohesive extranet"/>
    <n v="7500"/>
    <n v="14381"/>
    <n v="192"/>
    <x v="1"/>
    <x v="38"/>
    <n v="107.32089552238806"/>
    <s v="US"/>
    <s v="USD"/>
    <x v="630"/>
    <n v="1523077200"/>
    <x v="630"/>
    <x v="635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x v="462"/>
    <n v="51.970260223048328"/>
    <s v="US"/>
    <s v="USD"/>
    <x v="631"/>
    <n v="1489554000"/>
    <x v="631"/>
    <x v="607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x v="463"/>
    <n v="71.137142857142862"/>
    <s v="US"/>
    <s v="USD"/>
    <x v="632"/>
    <n v="1548482400"/>
    <x v="632"/>
    <x v="636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x v="464"/>
    <n v="106.49275362318841"/>
    <s v="US"/>
    <s v="USD"/>
    <x v="633"/>
    <n v="1384063200"/>
    <x v="633"/>
    <x v="637"/>
    <b v="0"/>
    <b v="0"/>
    <s v="technology/web"/>
    <x v="2"/>
    <s v="web"/>
  </r>
  <r>
    <n v="690"/>
    <s v="Walsh-Watts"/>
    <s v="Polarized actuating implementation"/>
    <n v="3600"/>
    <n v="8158"/>
    <n v="227"/>
    <x v="1"/>
    <x v="257"/>
    <n v="42.93684210526316"/>
    <s v="US"/>
    <s v="USD"/>
    <x v="634"/>
    <n v="1322892000"/>
    <x v="634"/>
    <x v="638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x v="465"/>
    <n v="30.037974683544302"/>
    <s v="US"/>
    <s v="USD"/>
    <x v="635"/>
    <n v="1350709200"/>
    <x v="635"/>
    <x v="639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x v="385"/>
    <n v="70.623376623376629"/>
    <s v="GB"/>
    <s v="GBP"/>
    <x v="636"/>
    <n v="1564203600"/>
    <x v="636"/>
    <x v="640"/>
    <b v="0"/>
    <b v="0"/>
    <s v="music/rock"/>
    <x v="1"/>
    <s v="rock"/>
  </r>
  <r>
    <n v="693"/>
    <s v="Bradford-Silva"/>
    <s v="Reverse-engineered composite hierarchy"/>
    <n v="180400"/>
    <n v="115396"/>
    <n v="64"/>
    <x v="0"/>
    <x v="466"/>
    <n v="66.016018306636155"/>
    <s v="US"/>
    <s v="USD"/>
    <x v="637"/>
    <n v="1509685200"/>
    <x v="637"/>
    <x v="641"/>
    <b v="0"/>
    <b v="0"/>
    <s v="theater/plays"/>
    <x v="3"/>
    <s v="plays"/>
  </r>
  <r>
    <n v="694"/>
    <s v="Mora-Bradley"/>
    <s v="Programmable tangible ability"/>
    <n v="9100"/>
    <n v="7656"/>
    <n v="84"/>
    <x v="0"/>
    <x v="467"/>
    <n v="96.911392405063296"/>
    <s v="US"/>
    <s v="USD"/>
    <x v="638"/>
    <n v="1514959200"/>
    <x v="638"/>
    <x v="642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x v="468"/>
    <n v="62.867346938775512"/>
    <s v="IT"/>
    <s v="EUR"/>
    <x v="639"/>
    <n v="1448863200"/>
    <x v="639"/>
    <x v="445"/>
    <b v="1"/>
    <b v="0"/>
    <s v="music/rock"/>
    <x v="1"/>
    <s v="rock"/>
  </r>
  <r>
    <n v="696"/>
    <s v="Lopez, Reid and Johnson"/>
    <s v="Total real-time hardware"/>
    <n v="164100"/>
    <n v="96888"/>
    <n v="59"/>
    <x v="0"/>
    <x v="469"/>
    <n v="108.98537682789652"/>
    <s v="US"/>
    <s v="USD"/>
    <x v="640"/>
    <n v="1429592400"/>
    <x v="640"/>
    <x v="116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x v="470"/>
    <n v="26.999314599040439"/>
    <s v="US"/>
    <s v="USD"/>
    <x v="641"/>
    <n v="1522645200"/>
    <x v="641"/>
    <x v="643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x v="471"/>
    <n v="65.004147943311438"/>
    <s v="CA"/>
    <s v="CAD"/>
    <x v="642"/>
    <n v="1323324000"/>
    <x v="642"/>
    <x v="644"/>
    <b v="0"/>
    <b v="0"/>
    <s v="technology/wearables"/>
    <x v="2"/>
    <s v="wearables"/>
  </r>
  <r>
    <n v="699"/>
    <s v="King Inc"/>
    <s v="Ergonomic dedicated focus group"/>
    <n v="7400"/>
    <n v="6245"/>
    <n v="84"/>
    <x v="0"/>
    <x v="75"/>
    <n v="111.51785714285714"/>
    <s v="US"/>
    <s v="USD"/>
    <x v="230"/>
    <n v="1561525200"/>
    <x v="230"/>
    <x v="645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x v="49"/>
    <n v="3"/>
    <s v="US"/>
    <s v="USD"/>
    <x v="67"/>
    <n v="1265695200"/>
    <x v="67"/>
    <x v="646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x v="472"/>
    <n v="110.99268292682927"/>
    <s v="US"/>
    <s v="USD"/>
    <x v="643"/>
    <n v="1301806800"/>
    <x v="643"/>
    <x v="647"/>
    <b v="1"/>
    <b v="0"/>
    <s v="theater/plays"/>
    <x v="3"/>
    <s v="plays"/>
  </r>
  <r>
    <n v="702"/>
    <s v="Sims-Gross"/>
    <s v="Object-based attitude-oriented analyzer"/>
    <n v="8700"/>
    <n v="4710"/>
    <n v="54"/>
    <x v="0"/>
    <x v="100"/>
    <n v="56.746987951807228"/>
    <s v="US"/>
    <s v="USD"/>
    <x v="644"/>
    <n v="1374901200"/>
    <x v="644"/>
    <x v="467"/>
    <b v="0"/>
    <b v="0"/>
    <s v="technology/wearables"/>
    <x v="2"/>
    <s v="wearables"/>
  </r>
  <r>
    <n v="703"/>
    <s v="Perez Group"/>
    <s v="Cross-platform tertiary hub"/>
    <n v="63400"/>
    <n v="197728"/>
    <n v="312"/>
    <x v="1"/>
    <x v="473"/>
    <n v="97.020608439646708"/>
    <s v="US"/>
    <s v="USD"/>
    <x v="645"/>
    <n v="1336453200"/>
    <x v="645"/>
    <x v="648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x v="220"/>
    <n v="92.08620689655173"/>
    <s v="US"/>
    <s v="USD"/>
    <x v="646"/>
    <n v="1468904400"/>
    <x v="646"/>
    <x v="649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x v="474"/>
    <n v="82.986666666666665"/>
    <s v="GB"/>
    <s v="GBP"/>
    <x v="626"/>
    <n v="1387087200"/>
    <x v="626"/>
    <x v="65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x v="475"/>
    <n v="103.03791821561339"/>
    <s v="AU"/>
    <s v="AUD"/>
    <x v="647"/>
    <n v="1547445600"/>
    <x v="647"/>
    <x v="651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x v="170"/>
    <n v="68.922619047619051"/>
    <s v="US"/>
    <s v="USD"/>
    <x v="159"/>
    <n v="1547359200"/>
    <x v="159"/>
    <x v="652"/>
    <b v="0"/>
    <b v="0"/>
    <s v="film &amp; video/drama"/>
    <x v="4"/>
    <s v="drama"/>
  </r>
  <r>
    <n v="708"/>
    <s v="Ortega LLC"/>
    <s v="Secured bifurcated intranet"/>
    <n v="1700"/>
    <n v="12020"/>
    <n v="707"/>
    <x v="1"/>
    <x v="231"/>
    <n v="87.737226277372258"/>
    <s v="CH"/>
    <s v="CHF"/>
    <x v="648"/>
    <n v="1496293200"/>
    <x v="648"/>
    <x v="653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x v="129"/>
    <n v="75.021505376344081"/>
    <s v="IT"/>
    <s v="EUR"/>
    <x v="267"/>
    <n v="1335416400"/>
    <x v="267"/>
    <x v="654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x v="476"/>
    <n v="50.863999999999997"/>
    <s v="US"/>
    <s v="USD"/>
    <x v="649"/>
    <n v="1532149200"/>
    <x v="649"/>
    <x v="655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x v="443"/>
    <n v="90"/>
    <s v="IT"/>
    <s v="EUR"/>
    <x v="248"/>
    <n v="1453788000"/>
    <x v="248"/>
    <x v="656"/>
    <b v="1"/>
    <b v="1"/>
    <s v="theater/plays"/>
    <x v="3"/>
    <s v="plays"/>
  </r>
  <r>
    <n v="712"/>
    <s v="Garza-Bryant"/>
    <s v="Programmable leadingedge contingency"/>
    <n v="800"/>
    <n v="14725"/>
    <n v="1841"/>
    <x v="1"/>
    <x v="381"/>
    <n v="72.896039603960389"/>
    <s v="US"/>
    <s v="USD"/>
    <x v="571"/>
    <n v="1471496400"/>
    <x v="571"/>
    <x v="657"/>
    <b v="0"/>
    <b v="0"/>
    <s v="theater/plays"/>
    <x v="3"/>
    <s v="plays"/>
  </r>
  <r>
    <n v="713"/>
    <s v="Mays LLC"/>
    <s v="Multi-layered global groupware"/>
    <n v="6900"/>
    <n v="11174"/>
    <n v="162"/>
    <x v="1"/>
    <x v="459"/>
    <n v="108.48543689320388"/>
    <s v="US"/>
    <s v="USD"/>
    <x v="650"/>
    <n v="1472878800"/>
    <x v="650"/>
    <x v="89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x v="477"/>
    <n v="101.98095238095237"/>
    <s v="US"/>
    <s v="USD"/>
    <x v="1"/>
    <n v="1408510800"/>
    <x v="1"/>
    <x v="658"/>
    <b v="0"/>
    <b v="0"/>
    <s v="music/rock"/>
    <x v="1"/>
    <s v="rock"/>
  </r>
  <r>
    <n v="715"/>
    <s v="Fischer, Torres and Walker"/>
    <s v="Expanded even-keeled portal"/>
    <n v="118000"/>
    <n v="28870"/>
    <n v="24"/>
    <x v="0"/>
    <x v="478"/>
    <n v="44.009146341463413"/>
    <s v="US"/>
    <s v="USD"/>
    <x v="651"/>
    <n v="1281589200"/>
    <x v="651"/>
    <x v="438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x v="144"/>
    <n v="65.942675159235662"/>
    <s v="US"/>
    <s v="USD"/>
    <x v="652"/>
    <n v="1375851600"/>
    <x v="652"/>
    <x v="659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x v="479"/>
    <n v="24.987387387387386"/>
    <s v="US"/>
    <s v="USD"/>
    <x v="653"/>
    <n v="1315803600"/>
    <x v="653"/>
    <x v="66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x v="480"/>
    <n v="28.003367003367003"/>
    <s v="US"/>
    <s v="USD"/>
    <x v="654"/>
    <n v="1373691600"/>
    <x v="654"/>
    <x v="661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x v="300"/>
    <n v="85.829268292682926"/>
    <s v="US"/>
    <s v="USD"/>
    <x v="655"/>
    <n v="1339218000"/>
    <x v="655"/>
    <x v="662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x v="63"/>
    <n v="84.921052631578945"/>
    <s v="DK"/>
    <s v="DKK"/>
    <x v="656"/>
    <n v="1520402400"/>
    <x v="656"/>
    <x v="236"/>
    <b v="0"/>
    <b v="1"/>
    <s v="theater/plays"/>
    <x v="3"/>
    <s v="plays"/>
  </r>
  <r>
    <n v="721"/>
    <s v="Dominguez-Owens"/>
    <s v="Open-architected systematic intranet"/>
    <n v="123600"/>
    <n v="5429"/>
    <n v="4"/>
    <x v="3"/>
    <x v="101"/>
    <n v="90.483333333333334"/>
    <s v="US"/>
    <s v="USD"/>
    <x v="657"/>
    <n v="1523336400"/>
    <x v="657"/>
    <x v="663"/>
    <b v="0"/>
    <b v="0"/>
    <s v="music/rock"/>
    <x v="1"/>
    <s v="rock"/>
  </r>
  <r>
    <n v="722"/>
    <s v="Thomas-Simmons"/>
    <s v="Proactive 24hour frame"/>
    <n v="48500"/>
    <n v="75906"/>
    <n v="157"/>
    <x v="1"/>
    <x v="481"/>
    <n v="25.00197628458498"/>
    <s v="US"/>
    <s v="USD"/>
    <x v="265"/>
    <n v="1512280800"/>
    <x v="265"/>
    <x v="202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x v="358"/>
    <n v="92.013888888888886"/>
    <s v="AU"/>
    <s v="AUD"/>
    <x v="658"/>
    <n v="1458709200"/>
    <x v="658"/>
    <x v="664"/>
    <b v="0"/>
    <b v="0"/>
    <s v="theater/plays"/>
    <x v="3"/>
    <s v="plays"/>
  </r>
  <r>
    <n v="724"/>
    <s v="Mccoy Ltd"/>
    <s v="Business-focused encompassing intranet"/>
    <n v="8400"/>
    <n v="11261"/>
    <n v="134"/>
    <x v="1"/>
    <x v="246"/>
    <n v="93.066115702479337"/>
    <s v="GB"/>
    <s v="GBP"/>
    <x v="659"/>
    <n v="1414126800"/>
    <x v="659"/>
    <x v="665"/>
    <b v="0"/>
    <b v="1"/>
    <s v="theater/plays"/>
    <x v="3"/>
    <s v="plays"/>
  </r>
  <r>
    <n v="725"/>
    <s v="Dawson-Tyler"/>
    <s v="Optional 6thgeneration access"/>
    <n v="193200"/>
    <n v="97369"/>
    <n v="50"/>
    <x v="0"/>
    <x v="482"/>
    <n v="61.008145363408524"/>
    <s v="US"/>
    <s v="USD"/>
    <x v="660"/>
    <n v="1416204000"/>
    <x v="660"/>
    <x v="666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x v="168"/>
    <n v="92.036259541984734"/>
    <s v="US"/>
    <s v="USD"/>
    <x v="661"/>
    <n v="1288501200"/>
    <x v="661"/>
    <x v="602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x v="483"/>
    <n v="81.132596685082873"/>
    <s v="US"/>
    <s v="USD"/>
    <x v="4"/>
    <n v="1552971600"/>
    <x v="4"/>
    <x v="667"/>
    <b v="0"/>
    <b v="0"/>
    <s v="technology/web"/>
    <x v="2"/>
    <s v="web"/>
  </r>
  <r>
    <n v="728"/>
    <s v="Stewart Inc"/>
    <s v="Versatile mission-critical knowledgebase"/>
    <n v="4200"/>
    <n v="735"/>
    <n v="18"/>
    <x v="0"/>
    <x v="234"/>
    <n v="73.5"/>
    <s v="US"/>
    <s v="USD"/>
    <x v="662"/>
    <n v="1465102800"/>
    <x v="662"/>
    <x v="668"/>
    <b v="0"/>
    <b v="0"/>
    <s v="theater/plays"/>
    <x v="3"/>
    <s v="plays"/>
  </r>
  <r>
    <n v="729"/>
    <s v="Moore Group"/>
    <s v="Multi-lateral object-oriented open system"/>
    <n v="5600"/>
    <n v="10397"/>
    <n v="186"/>
    <x v="1"/>
    <x v="393"/>
    <n v="85.221311475409834"/>
    <s v="US"/>
    <s v="USD"/>
    <x v="663"/>
    <n v="1360130400"/>
    <x v="663"/>
    <x v="669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x v="130"/>
    <n v="110.96825396825396"/>
    <s v="CA"/>
    <s v="CAD"/>
    <x v="664"/>
    <n v="1432875600"/>
    <x v="664"/>
    <x v="67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x v="319"/>
    <n v="32.968036529680369"/>
    <s v="US"/>
    <s v="USD"/>
    <x v="665"/>
    <n v="1500872400"/>
    <x v="665"/>
    <x v="601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x v="484"/>
    <n v="96.005352363960753"/>
    <s v="US"/>
    <s v="USD"/>
    <x v="666"/>
    <n v="1492146000"/>
    <x v="666"/>
    <x v="671"/>
    <b v="0"/>
    <b v="1"/>
    <s v="music/rock"/>
    <x v="1"/>
    <s v="rock"/>
  </r>
  <r>
    <n v="733"/>
    <s v="Marquez-Kerr"/>
    <s v="Automated hybrid orchestration"/>
    <n v="15800"/>
    <n v="83267"/>
    <n v="527"/>
    <x v="1"/>
    <x v="485"/>
    <n v="84.96632653061225"/>
    <s v="US"/>
    <s v="USD"/>
    <x v="43"/>
    <n v="1407301200"/>
    <x v="43"/>
    <x v="672"/>
    <b v="0"/>
    <b v="0"/>
    <s v="music/metal"/>
    <x v="1"/>
    <s v="metal"/>
  </r>
  <r>
    <n v="734"/>
    <s v="Stone PLC"/>
    <s v="Exclusive 5thgeneration leverage"/>
    <n v="4200"/>
    <n v="13404"/>
    <n v="319"/>
    <x v="1"/>
    <x v="486"/>
    <n v="25.007462686567163"/>
    <s v="US"/>
    <s v="USD"/>
    <x v="667"/>
    <n v="1486620000"/>
    <x v="667"/>
    <x v="673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x v="487"/>
    <n v="65.998995479658461"/>
    <s v="US"/>
    <s v="USD"/>
    <x v="668"/>
    <n v="1459918800"/>
    <x v="668"/>
    <x v="674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x v="226"/>
    <n v="87.34482758620689"/>
    <s v="US"/>
    <s v="USD"/>
    <x v="669"/>
    <n v="1424757600"/>
    <x v="669"/>
    <x v="675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x v="80"/>
    <n v="27.933333333333334"/>
    <s v="US"/>
    <s v="USD"/>
    <x v="670"/>
    <n v="1479880800"/>
    <x v="670"/>
    <x v="676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x v="27"/>
    <n v="103.8"/>
    <s v="US"/>
    <s v="USD"/>
    <x v="671"/>
    <n v="1418018400"/>
    <x v="671"/>
    <x v="677"/>
    <b v="0"/>
    <b v="1"/>
    <s v="theater/plays"/>
    <x v="3"/>
    <s v="plays"/>
  </r>
  <r>
    <n v="739"/>
    <s v="Meyer-Avila"/>
    <s v="Multi-tiered discrete support"/>
    <n v="10000"/>
    <n v="6100"/>
    <n v="61"/>
    <x v="0"/>
    <x v="271"/>
    <n v="31.937172774869111"/>
    <s v="US"/>
    <s v="USD"/>
    <x v="672"/>
    <n v="1341032400"/>
    <x v="672"/>
    <x v="678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x v="36"/>
    <n v="99.5"/>
    <s v="US"/>
    <s v="USD"/>
    <x v="673"/>
    <n v="1486360800"/>
    <x v="673"/>
    <x v="679"/>
    <b v="0"/>
    <b v="0"/>
    <s v="theater/plays"/>
    <x v="3"/>
    <s v="plays"/>
  </r>
  <r>
    <n v="741"/>
    <s v="Garcia Ltd"/>
    <s v="Balanced mobile alliance"/>
    <n v="1200"/>
    <n v="14150"/>
    <n v="1179"/>
    <x v="1"/>
    <x v="406"/>
    <n v="108.84615384615384"/>
    <s v="US"/>
    <s v="USD"/>
    <x v="674"/>
    <n v="1274677200"/>
    <x v="674"/>
    <x v="680"/>
    <b v="0"/>
    <b v="0"/>
    <s v="theater/plays"/>
    <x v="3"/>
    <s v="plays"/>
  </r>
  <r>
    <n v="742"/>
    <s v="West-Stevens"/>
    <s v="Reactive solution-oriented groupware"/>
    <n v="1200"/>
    <n v="13513"/>
    <n v="1126"/>
    <x v="1"/>
    <x v="393"/>
    <n v="110.76229508196721"/>
    <s v="US"/>
    <s v="USD"/>
    <x v="675"/>
    <n v="1267509600"/>
    <x v="675"/>
    <x v="681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x v="68"/>
    <n v="29.647058823529413"/>
    <s v="US"/>
    <s v="USD"/>
    <x v="676"/>
    <n v="1445922000"/>
    <x v="676"/>
    <x v="682"/>
    <b v="0"/>
    <b v="1"/>
    <s v="theater/plays"/>
    <x v="3"/>
    <s v="plays"/>
  </r>
  <r>
    <n v="744"/>
    <s v="Fitzgerald Group"/>
    <s v="Intuitive exuding initiative"/>
    <n v="2000"/>
    <n v="14240"/>
    <n v="712"/>
    <x v="1"/>
    <x v="382"/>
    <n v="101.71428571428571"/>
    <s v="US"/>
    <s v="USD"/>
    <x v="342"/>
    <n v="1534050000"/>
    <x v="342"/>
    <x v="683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x v="298"/>
    <n v="61.5"/>
    <s v="US"/>
    <s v="USD"/>
    <x v="677"/>
    <n v="1277528400"/>
    <x v="677"/>
    <x v="684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x v="488"/>
    <n v="35"/>
    <s v="US"/>
    <s v="USD"/>
    <x v="678"/>
    <n v="1318568400"/>
    <x v="678"/>
    <x v="685"/>
    <b v="0"/>
    <b v="0"/>
    <s v="technology/web"/>
    <x v="2"/>
    <s v="web"/>
  </r>
  <r>
    <n v="747"/>
    <s v="Greer and Sons"/>
    <s v="Secured clear-thinking intranet"/>
    <n v="4900"/>
    <n v="11214"/>
    <n v="229"/>
    <x v="1"/>
    <x v="489"/>
    <n v="40.049999999999997"/>
    <s v="US"/>
    <s v="USD"/>
    <x v="679"/>
    <n v="1284354000"/>
    <x v="679"/>
    <x v="488"/>
    <b v="0"/>
    <b v="0"/>
    <s v="theater/plays"/>
    <x v="3"/>
    <s v="plays"/>
  </r>
  <r>
    <n v="748"/>
    <s v="Martinez PLC"/>
    <s v="Cloned actuating architecture"/>
    <n v="194900"/>
    <n v="68137"/>
    <n v="35"/>
    <x v="3"/>
    <x v="490"/>
    <n v="110.97231270358306"/>
    <s v="US"/>
    <s v="USD"/>
    <x v="680"/>
    <n v="1269579600"/>
    <x v="680"/>
    <x v="686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x v="491"/>
    <n v="36.959016393442624"/>
    <s v="IT"/>
    <s v="EUR"/>
    <x v="681"/>
    <n v="1413781200"/>
    <x v="681"/>
    <x v="687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x v="49"/>
    <n v="1"/>
    <s v="GB"/>
    <s v="GBP"/>
    <x v="682"/>
    <n v="1280120400"/>
    <x v="682"/>
    <x v="688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x v="492"/>
    <n v="30.974074074074075"/>
    <s v="US"/>
    <s v="USD"/>
    <x v="683"/>
    <n v="1459486800"/>
    <x v="683"/>
    <x v="689"/>
    <b v="1"/>
    <b v="1"/>
    <s v="publishing/nonfiction"/>
    <x v="5"/>
    <s v="nonfiction"/>
  </r>
  <r>
    <n v="752"/>
    <s v="Lowery Group"/>
    <s v="Sharable motivating emulation"/>
    <n v="5800"/>
    <n v="5362"/>
    <n v="92"/>
    <x v="3"/>
    <x v="493"/>
    <n v="47.035087719298247"/>
    <s v="US"/>
    <s v="USD"/>
    <x v="684"/>
    <n v="1282539600"/>
    <x v="684"/>
    <x v="690"/>
    <b v="0"/>
    <b v="1"/>
    <s v="theater/plays"/>
    <x v="3"/>
    <s v="plays"/>
  </r>
  <r>
    <n v="753"/>
    <s v="Guerrero-Griffin"/>
    <s v="Networked web-enabled product"/>
    <n v="4700"/>
    <n v="12065"/>
    <n v="257"/>
    <x v="1"/>
    <x v="231"/>
    <n v="88.065693430656935"/>
    <s v="US"/>
    <s v="USD"/>
    <x v="674"/>
    <n v="1275886800"/>
    <x v="674"/>
    <x v="691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x v="494"/>
    <n v="37.005616224648989"/>
    <s v="US"/>
    <s v="USD"/>
    <x v="685"/>
    <n v="1355983200"/>
    <x v="685"/>
    <x v="424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x v="495"/>
    <n v="26.027777777777779"/>
    <s v="DK"/>
    <s v="DKK"/>
    <x v="605"/>
    <n v="1515391200"/>
    <x v="605"/>
    <x v="231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x v="496"/>
    <n v="67.817567567567565"/>
    <s v="US"/>
    <s v="USD"/>
    <x v="686"/>
    <n v="1422252000"/>
    <x v="686"/>
    <x v="692"/>
    <b v="0"/>
    <b v="0"/>
    <s v="theater/plays"/>
    <x v="3"/>
    <s v="plays"/>
  </r>
  <r>
    <n v="757"/>
    <s v="Callahan-Gilbert"/>
    <s v="Profit-focused motivating function"/>
    <n v="1400"/>
    <n v="5696"/>
    <n v="407"/>
    <x v="1"/>
    <x v="493"/>
    <n v="49.964912280701753"/>
    <s v="US"/>
    <s v="USD"/>
    <x v="687"/>
    <n v="1305522000"/>
    <x v="687"/>
    <x v="693"/>
    <b v="0"/>
    <b v="0"/>
    <s v="film &amp; video/drama"/>
    <x v="4"/>
    <s v="drama"/>
  </r>
  <r>
    <n v="758"/>
    <s v="Logan-Miranda"/>
    <s v="Proactive systemic firmware"/>
    <n v="29600"/>
    <n v="167005"/>
    <n v="564"/>
    <x v="1"/>
    <x v="497"/>
    <n v="110.01646903820817"/>
    <s v="CA"/>
    <s v="CAD"/>
    <x v="688"/>
    <n v="1414904400"/>
    <x v="688"/>
    <x v="694"/>
    <b v="0"/>
    <b v="0"/>
    <s v="music/rock"/>
    <x v="1"/>
    <s v="rock"/>
  </r>
  <r>
    <n v="759"/>
    <s v="Rodriguez PLC"/>
    <s v="Grass-roots upward-trending installation"/>
    <n v="167500"/>
    <n v="114615"/>
    <n v="68"/>
    <x v="0"/>
    <x v="498"/>
    <n v="89.964678178963894"/>
    <s v="US"/>
    <s v="USD"/>
    <x v="689"/>
    <n v="1520402400"/>
    <x v="689"/>
    <x v="236"/>
    <b v="0"/>
    <b v="0"/>
    <s v="music/electric music"/>
    <x v="1"/>
    <s v="electric music"/>
  </r>
  <r>
    <n v="760"/>
    <s v="Smith-Kennedy"/>
    <s v="Virtual heuristic hub"/>
    <n v="48300"/>
    <n v="16592"/>
    <n v="34"/>
    <x v="0"/>
    <x v="155"/>
    <n v="79.009523809523813"/>
    <s v="IT"/>
    <s v="EUR"/>
    <x v="690"/>
    <n v="1567141200"/>
    <x v="690"/>
    <x v="695"/>
    <b v="0"/>
    <b v="1"/>
    <s v="games/video games"/>
    <x v="6"/>
    <s v="video games"/>
  </r>
  <r>
    <n v="761"/>
    <s v="Mitchell-Lee"/>
    <s v="Customizable leadingedge model"/>
    <n v="2200"/>
    <n v="14420"/>
    <n v="655"/>
    <x v="1"/>
    <x v="499"/>
    <n v="86.867469879518069"/>
    <s v="US"/>
    <s v="USD"/>
    <x v="691"/>
    <n v="1501131600"/>
    <x v="691"/>
    <x v="696"/>
    <b v="0"/>
    <b v="0"/>
    <s v="music/rock"/>
    <x v="1"/>
    <s v="rock"/>
  </r>
  <r>
    <n v="762"/>
    <s v="Davis Ltd"/>
    <s v="Upgradable uniform service-desk"/>
    <n v="3500"/>
    <n v="6204"/>
    <n v="177"/>
    <x v="1"/>
    <x v="16"/>
    <n v="62.04"/>
    <s v="AU"/>
    <s v="AUD"/>
    <x v="692"/>
    <n v="1355032800"/>
    <x v="692"/>
    <x v="697"/>
    <b v="0"/>
    <b v="0"/>
    <s v="music/jazz"/>
    <x v="1"/>
    <s v="jazz"/>
  </r>
  <r>
    <n v="763"/>
    <s v="Rowland PLC"/>
    <s v="Inverse client-driven product"/>
    <n v="5600"/>
    <n v="6338"/>
    <n v="113"/>
    <x v="1"/>
    <x v="500"/>
    <n v="26.970212765957445"/>
    <s v="US"/>
    <s v="USD"/>
    <x v="693"/>
    <n v="1339477200"/>
    <x v="693"/>
    <x v="698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x v="496"/>
    <n v="54.121621621621621"/>
    <s v="US"/>
    <s v="USD"/>
    <x v="694"/>
    <n v="1305954000"/>
    <x v="694"/>
    <x v="699"/>
    <b v="0"/>
    <b v="0"/>
    <s v="music/rock"/>
    <x v="1"/>
    <s v="rock"/>
  </r>
  <r>
    <n v="765"/>
    <s v="Matthews LLC"/>
    <s v="Advanced transitional help-desk"/>
    <n v="3900"/>
    <n v="8125"/>
    <n v="208"/>
    <x v="1"/>
    <x v="40"/>
    <n v="41.035353535353536"/>
    <s v="US"/>
    <s v="USD"/>
    <x v="695"/>
    <n v="1494392400"/>
    <x v="695"/>
    <x v="489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x v="501"/>
    <n v="55.052419354838712"/>
    <s v="AU"/>
    <s v="AUD"/>
    <x v="123"/>
    <n v="1537419600"/>
    <x v="123"/>
    <x v="512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x v="502"/>
    <n v="107.93762183235867"/>
    <s v="US"/>
    <s v="USD"/>
    <x v="696"/>
    <n v="1447999200"/>
    <x v="696"/>
    <x v="7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x v="503"/>
    <n v="73.92"/>
    <s v="US"/>
    <s v="USD"/>
    <x v="626"/>
    <n v="1388037600"/>
    <x v="626"/>
    <x v="701"/>
    <b v="0"/>
    <b v="0"/>
    <s v="theater/plays"/>
    <x v="3"/>
    <s v="plays"/>
  </r>
  <r>
    <n v="769"/>
    <s v="Johnson-Morales"/>
    <s v="Devolved 24hour forecast"/>
    <n v="125600"/>
    <n v="109106"/>
    <n v="87"/>
    <x v="0"/>
    <x v="504"/>
    <n v="31.995894428152493"/>
    <s v="US"/>
    <s v="USD"/>
    <x v="697"/>
    <n v="1378789200"/>
    <x v="697"/>
    <x v="34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x v="505"/>
    <n v="53.898148148148145"/>
    <s v="IT"/>
    <s v="EUR"/>
    <x v="698"/>
    <n v="1398056400"/>
    <x v="698"/>
    <x v="702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x v="150"/>
    <n v="106.5"/>
    <s v="US"/>
    <s v="USD"/>
    <x v="699"/>
    <n v="1550815200"/>
    <x v="699"/>
    <x v="703"/>
    <b v="0"/>
    <b v="0"/>
    <s v="theater/plays"/>
    <x v="3"/>
    <s v="plays"/>
  </r>
  <r>
    <n v="772"/>
    <s v="Johnson-Pace"/>
    <s v="Persistent 3rdgeneration moratorium"/>
    <n v="149600"/>
    <n v="169586"/>
    <n v="113"/>
    <x v="1"/>
    <x v="506"/>
    <n v="32.999805409612762"/>
    <s v="US"/>
    <s v="USD"/>
    <x v="700"/>
    <n v="1550037600"/>
    <x v="700"/>
    <x v="704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x v="507"/>
    <n v="43.00254993625159"/>
    <s v="US"/>
    <s v="USD"/>
    <x v="701"/>
    <n v="1492923600"/>
    <x v="701"/>
    <x v="705"/>
    <b v="0"/>
    <b v="0"/>
    <s v="theater/plays"/>
    <x v="3"/>
    <s v="plays"/>
  </r>
  <r>
    <n v="774"/>
    <s v="Gonzalez-Snow"/>
    <s v="Polarized user-facing interface"/>
    <n v="5000"/>
    <n v="6775"/>
    <n v="136"/>
    <x v="1"/>
    <x v="373"/>
    <n v="86.858974358974365"/>
    <s v="IT"/>
    <s v="EUR"/>
    <x v="702"/>
    <n v="1467522000"/>
    <x v="702"/>
    <x v="706"/>
    <b v="0"/>
    <b v="0"/>
    <s v="technology/web"/>
    <x v="2"/>
    <s v="web"/>
  </r>
  <r>
    <n v="775"/>
    <s v="Murphy LLC"/>
    <s v="Customer-focused non-volatile framework"/>
    <n v="9400"/>
    <n v="968"/>
    <n v="10"/>
    <x v="0"/>
    <x v="234"/>
    <n v="96.8"/>
    <s v="US"/>
    <s v="USD"/>
    <x v="703"/>
    <n v="1416117600"/>
    <x v="703"/>
    <x v="707"/>
    <b v="0"/>
    <b v="0"/>
    <s v="music/rock"/>
    <x v="1"/>
    <s v="rock"/>
  </r>
  <r>
    <n v="776"/>
    <s v="Taylor-Rowe"/>
    <s v="Synchronized multimedia frame"/>
    <n v="110800"/>
    <n v="72623"/>
    <n v="66"/>
    <x v="0"/>
    <x v="508"/>
    <n v="32.995456610631528"/>
    <s v="US"/>
    <s v="USD"/>
    <x v="704"/>
    <n v="1563771600"/>
    <x v="704"/>
    <x v="708"/>
    <b v="0"/>
    <b v="0"/>
    <s v="theater/plays"/>
    <x v="3"/>
    <s v="plays"/>
  </r>
  <r>
    <n v="777"/>
    <s v="Henderson Ltd"/>
    <s v="Open-architected stable algorithm"/>
    <n v="93800"/>
    <n v="45987"/>
    <n v="49"/>
    <x v="0"/>
    <x v="103"/>
    <n v="68.028106508875737"/>
    <s v="US"/>
    <s v="USD"/>
    <x v="431"/>
    <n v="1319259600"/>
    <x v="431"/>
    <x v="709"/>
    <b v="0"/>
    <b v="0"/>
    <s v="theater/plays"/>
    <x v="3"/>
    <s v="plays"/>
  </r>
  <r>
    <n v="778"/>
    <s v="Moss-Guzman"/>
    <s v="Cross-platform optimizing website"/>
    <n v="1300"/>
    <n v="10243"/>
    <n v="788"/>
    <x v="1"/>
    <x v="5"/>
    <n v="58.867816091954026"/>
    <s v="CH"/>
    <s v="CHF"/>
    <x v="705"/>
    <n v="1313643600"/>
    <x v="705"/>
    <x v="71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x v="509"/>
    <n v="105.04572803850782"/>
    <s v="US"/>
    <s v="USD"/>
    <x v="706"/>
    <n v="1440306000"/>
    <x v="706"/>
    <x v="711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x v="55"/>
    <n v="33.054878048780488"/>
    <s v="US"/>
    <s v="USD"/>
    <x v="707"/>
    <n v="1470805200"/>
    <x v="707"/>
    <x v="712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x v="75"/>
    <n v="78.821428571428569"/>
    <s v="CH"/>
    <s v="CHF"/>
    <x v="708"/>
    <n v="1292911200"/>
    <x v="708"/>
    <x v="70"/>
    <b v="0"/>
    <b v="0"/>
    <s v="theater/plays"/>
    <x v="3"/>
    <s v="plays"/>
  </r>
  <r>
    <n v="782"/>
    <s v="Williams and Sons"/>
    <s v="Centralized asymmetric framework"/>
    <n v="5100"/>
    <n v="10981"/>
    <n v="215"/>
    <x v="1"/>
    <x v="510"/>
    <n v="68.204968944099377"/>
    <s v="US"/>
    <s v="USD"/>
    <x v="709"/>
    <n v="1301374800"/>
    <x v="709"/>
    <x v="713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x v="188"/>
    <n v="75.731884057971016"/>
    <s v="US"/>
    <s v="USD"/>
    <x v="710"/>
    <n v="1387864800"/>
    <x v="710"/>
    <x v="714"/>
    <b v="0"/>
    <b v="0"/>
    <s v="music/rock"/>
    <x v="1"/>
    <s v="rock"/>
  </r>
  <r>
    <n v="784"/>
    <s v="Byrd Group"/>
    <s v="Profound fault-tolerant model"/>
    <n v="88900"/>
    <n v="102535"/>
    <n v="115"/>
    <x v="1"/>
    <x v="511"/>
    <n v="30.996070133010882"/>
    <s v="US"/>
    <s v="USD"/>
    <x v="711"/>
    <n v="1458190800"/>
    <x v="711"/>
    <x v="715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x v="78"/>
    <n v="101.88188976377953"/>
    <s v="AU"/>
    <s v="AUD"/>
    <x v="157"/>
    <n v="1559278800"/>
    <x v="157"/>
    <x v="716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x v="512"/>
    <n v="52.879227053140099"/>
    <s v="IT"/>
    <s v="EUR"/>
    <x v="630"/>
    <n v="1522731600"/>
    <x v="630"/>
    <x v="717"/>
    <b v="0"/>
    <b v="1"/>
    <s v="music/jazz"/>
    <x v="1"/>
    <s v="jazz"/>
  </r>
  <r>
    <n v="787"/>
    <s v="Vance-Glover"/>
    <s v="Progressive coherent secured line"/>
    <n v="61200"/>
    <n v="60994"/>
    <n v="100"/>
    <x v="0"/>
    <x v="513"/>
    <n v="71.005820721769496"/>
    <s v="CA"/>
    <s v="CAD"/>
    <x v="712"/>
    <n v="1306731600"/>
    <x v="712"/>
    <x v="718"/>
    <b v="0"/>
    <b v="0"/>
    <s v="music/rock"/>
    <x v="1"/>
    <s v="rock"/>
  </r>
  <r>
    <n v="788"/>
    <s v="Joyce PLC"/>
    <s v="Synchronized directional capability"/>
    <n v="3600"/>
    <n v="3174"/>
    <n v="88"/>
    <x v="2"/>
    <x v="249"/>
    <n v="102.38709677419355"/>
    <s v="US"/>
    <s v="USD"/>
    <x v="93"/>
    <n v="1352527200"/>
    <x v="93"/>
    <x v="719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x v="430"/>
    <n v="74.466666666666669"/>
    <s v="US"/>
    <s v="USD"/>
    <x v="713"/>
    <n v="1404363600"/>
    <x v="713"/>
    <x v="115"/>
    <b v="0"/>
    <b v="0"/>
    <s v="theater/plays"/>
    <x v="3"/>
    <s v="plays"/>
  </r>
  <r>
    <n v="790"/>
    <s v="White-Obrien"/>
    <s v="Operative local pricing structure"/>
    <n v="185900"/>
    <n v="56774"/>
    <n v="31"/>
    <x v="3"/>
    <x v="260"/>
    <n v="51.009883198562441"/>
    <s v="US"/>
    <s v="USD"/>
    <x v="714"/>
    <n v="1266645600"/>
    <x v="714"/>
    <x v="72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x v="514"/>
    <n v="90"/>
    <s v="US"/>
    <s v="USD"/>
    <x v="715"/>
    <n v="1482818400"/>
    <x v="715"/>
    <x v="721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x v="243"/>
    <n v="97.142857142857139"/>
    <s v="US"/>
    <s v="USD"/>
    <x v="716"/>
    <n v="1374642000"/>
    <x v="716"/>
    <x v="722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x v="483"/>
    <n v="72.071823204419886"/>
    <s v="CH"/>
    <s v="CHF"/>
    <x v="448"/>
    <n v="1372482000"/>
    <x v="448"/>
    <x v="451"/>
    <b v="0"/>
    <b v="0"/>
    <s v="publishing/nonfiction"/>
    <x v="5"/>
    <s v="nonfiction"/>
  </r>
  <r>
    <n v="794"/>
    <s v="Welch Inc"/>
    <s v="Optional optimal website"/>
    <n v="6600"/>
    <n v="8276"/>
    <n v="125"/>
    <x v="1"/>
    <x v="460"/>
    <n v="75.236363636363635"/>
    <s v="US"/>
    <s v="USD"/>
    <x v="717"/>
    <n v="1514959200"/>
    <x v="717"/>
    <x v="642"/>
    <b v="0"/>
    <b v="0"/>
    <s v="music/rock"/>
    <x v="1"/>
    <s v="rock"/>
  </r>
  <r>
    <n v="795"/>
    <s v="Vasquez Inc"/>
    <s v="Stand-alone asynchronous functionalities"/>
    <n v="7100"/>
    <n v="1022"/>
    <n v="14"/>
    <x v="0"/>
    <x v="249"/>
    <n v="32.967741935483872"/>
    <s v="US"/>
    <s v="USD"/>
    <x v="718"/>
    <n v="1478235600"/>
    <x v="718"/>
    <x v="723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x v="373"/>
    <n v="54.807692307692307"/>
    <s v="US"/>
    <s v="USD"/>
    <x v="719"/>
    <n v="1408078800"/>
    <x v="719"/>
    <x v="724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x v="515"/>
    <n v="45.037837837837834"/>
    <s v="US"/>
    <s v="USD"/>
    <x v="720"/>
    <n v="1548136800"/>
    <x v="720"/>
    <x v="725"/>
    <b v="0"/>
    <b v="0"/>
    <s v="technology/web"/>
    <x v="2"/>
    <s v="web"/>
  </r>
  <r>
    <n v="798"/>
    <s v="Small-Fuentes"/>
    <s v="Seamless maximized product"/>
    <n v="3400"/>
    <n v="6408"/>
    <n v="188"/>
    <x v="1"/>
    <x v="246"/>
    <n v="52.958677685950413"/>
    <s v="US"/>
    <s v="USD"/>
    <x v="721"/>
    <n v="1340859600"/>
    <x v="721"/>
    <x v="726"/>
    <b v="0"/>
    <b v="1"/>
    <s v="theater/plays"/>
    <x v="3"/>
    <s v="plays"/>
  </r>
  <r>
    <n v="799"/>
    <s v="Reid-Day"/>
    <s v="Devolved tertiary time-frame"/>
    <n v="84500"/>
    <n v="73522"/>
    <n v="87"/>
    <x v="0"/>
    <x v="516"/>
    <n v="60.017959183673469"/>
    <s v="GB"/>
    <s v="GBP"/>
    <x v="722"/>
    <n v="1454479200"/>
    <x v="722"/>
    <x v="727"/>
    <b v="0"/>
    <b v="0"/>
    <s v="theater/plays"/>
    <x v="3"/>
    <s v="plays"/>
  </r>
  <r>
    <n v="800"/>
    <s v="Wallace LLC"/>
    <s v="Centralized regional function"/>
    <n v="100"/>
    <n v="1"/>
    <n v="1"/>
    <x v="0"/>
    <x v="49"/>
    <n v="1"/>
    <s v="CH"/>
    <s v="CHF"/>
    <x v="139"/>
    <n v="1434430800"/>
    <x v="139"/>
    <x v="560"/>
    <b v="0"/>
    <b v="0"/>
    <s v="music/rock"/>
    <x v="1"/>
    <s v="rock"/>
  </r>
  <r>
    <n v="801"/>
    <s v="Olson-Bishop"/>
    <s v="User-friendly high-level initiative"/>
    <n v="2300"/>
    <n v="4667"/>
    <n v="203"/>
    <x v="1"/>
    <x v="88"/>
    <n v="44.028301886792455"/>
    <s v="US"/>
    <s v="USD"/>
    <x v="723"/>
    <n v="1579672800"/>
    <x v="723"/>
    <x v="728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x v="23"/>
    <n v="86.028169014084511"/>
    <s v="US"/>
    <s v="USD"/>
    <x v="704"/>
    <n v="1562389200"/>
    <x v="704"/>
    <x v="339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x v="517"/>
    <n v="28.012875536480685"/>
    <s v="US"/>
    <s v="USD"/>
    <x v="724"/>
    <n v="1551506400"/>
    <x v="724"/>
    <x v="35"/>
    <b v="0"/>
    <b v="0"/>
    <s v="theater/plays"/>
    <x v="3"/>
    <s v="plays"/>
  </r>
  <r>
    <n v="804"/>
    <s v="English-Mccullough"/>
    <s v="Business-focused discrete software"/>
    <n v="2600"/>
    <n v="6987"/>
    <n v="269"/>
    <x v="1"/>
    <x v="205"/>
    <n v="32.050458715596328"/>
    <s v="US"/>
    <s v="USD"/>
    <x v="725"/>
    <n v="1516600800"/>
    <x v="725"/>
    <x v="729"/>
    <b v="0"/>
    <b v="0"/>
    <s v="music/rock"/>
    <x v="1"/>
    <s v="rock"/>
  </r>
  <r>
    <n v="805"/>
    <s v="Smith-Nguyen"/>
    <s v="Advanced intermediate Graphic Interface"/>
    <n v="9700"/>
    <n v="4932"/>
    <n v="51"/>
    <x v="0"/>
    <x v="109"/>
    <n v="73.611940298507463"/>
    <s v="AU"/>
    <s v="AUD"/>
    <x v="660"/>
    <n v="1420437600"/>
    <x v="660"/>
    <x v="241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x v="70"/>
    <n v="108.71052631578948"/>
    <s v="US"/>
    <s v="USD"/>
    <x v="726"/>
    <n v="1332997200"/>
    <x v="726"/>
    <x v="730"/>
    <b v="0"/>
    <b v="1"/>
    <s v="film &amp; video/drama"/>
    <x v="4"/>
    <s v="drama"/>
  </r>
  <r>
    <n v="807"/>
    <s v="Walker-Taylor"/>
    <s v="Automated uniform concept"/>
    <n v="700"/>
    <n v="1848"/>
    <n v="264"/>
    <x v="1"/>
    <x v="177"/>
    <n v="42.97674418604651"/>
    <s v="US"/>
    <s v="USD"/>
    <x v="727"/>
    <n v="1574920800"/>
    <x v="727"/>
    <x v="322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x v="161"/>
    <n v="83.315789473684205"/>
    <s v="US"/>
    <s v="USD"/>
    <x v="728"/>
    <n v="1464930000"/>
    <x v="728"/>
    <x v="731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x v="518"/>
    <n v="42"/>
    <s v="CH"/>
    <s v="CHF"/>
    <x v="729"/>
    <n v="1345006800"/>
    <x v="729"/>
    <x v="732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x v="394"/>
    <n v="55.927601809954751"/>
    <s v="US"/>
    <s v="USD"/>
    <x v="730"/>
    <n v="1512712800"/>
    <x v="730"/>
    <x v="157"/>
    <b v="0"/>
    <b v="1"/>
    <s v="theater/plays"/>
    <x v="3"/>
    <s v="plays"/>
  </r>
  <r>
    <n v="811"/>
    <s v="Page, Holt and Mack"/>
    <s v="Fundamental methodical emulation"/>
    <n v="92500"/>
    <n v="71320"/>
    <n v="77"/>
    <x v="0"/>
    <x v="89"/>
    <n v="105.03681885125184"/>
    <s v="US"/>
    <s v="USD"/>
    <x v="731"/>
    <n v="1452492000"/>
    <x v="731"/>
    <x v="733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x v="519"/>
    <n v="48"/>
    <s v="CA"/>
    <s v="CAD"/>
    <x v="78"/>
    <n v="1524286800"/>
    <x v="78"/>
    <x v="734"/>
    <b v="0"/>
    <b v="0"/>
    <s v="publishing/nonfiction"/>
    <x v="5"/>
    <s v="nonfiction"/>
  </r>
  <r>
    <n v="813"/>
    <s v="Buckley Group"/>
    <s v="Diverse high-level attitude"/>
    <n v="3200"/>
    <n v="7661"/>
    <n v="239"/>
    <x v="1"/>
    <x v="520"/>
    <n v="112.66176470588235"/>
    <s v="US"/>
    <s v="USD"/>
    <x v="732"/>
    <n v="1346907600"/>
    <x v="732"/>
    <x v="735"/>
    <b v="0"/>
    <b v="0"/>
    <s v="games/video games"/>
    <x v="6"/>
    <s v="video games"/>
  </r>
  <r>
    <n v="814"/>
    <s v="Vincent PLC"/>
    <s v="Visionary 24hour analyzer"/>
    <n v="3200"/>
    <n v="2950"/>
    <n v="92"/>
    <x v="0"/>
    <x v="521"/>
    <n v="81.944444444444443"/>
    <s v="DK"/>
    <s v="DKK"/>
    <x v="733"/>
    <n v="1464498000"/>
    <x v="733"/>
    <x v="736"/>
    <b v="0"/>
    <b v="1"/>
    <s v="music/rock"/>
    <x v="1"/>
    <s v="rock"/>
  </r>
  <r>
    <n v="815"/>
    <s v="Watson-Douglas"/>
    <s v="Centralized bandwidth-monitored leverage"/>
    <n v="9000"/>
    <n v="11721"/>
    <n v="130"/>
    <x v="1"/>
    <x v="236"/>
    <n v="64.049180327868854"/>
    <s v="CA"/>
    <s v="CAD"/>
    <x v="734"/>
    <n v="1514181600"/>
    <x v="734"/>
    <x v="737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x v="221"/>
    <n v="106.39097744360902"/>
    <s v="US"/>
    <s v="USD"/>
    <x v="406"/>
    <n v="1392184800"/>
    <x v="406"/>
    <x v="738"/>
    <b v="1"/>
    <b v="1"/>
    <s v="theater/plays"/>
    <x v="3"/>
    <s v="plays"/>
  </r>
  <r>
    <n v="817"/>
    <s v="Alvarez-Bauer"/>
    <s v="Front-line intermediate moderator"/>
    <n v="51300"/>
    <n v="189192"/>
    <n v="369"/>
    <x v="1"/>
    <x v="522"/>
    <n v="76.011249497790274"/>
    <s v="IT"/>
    <s v="EUR"/>
    <x v="735"/>
    <n v="1559365200"/>
    <x v="735"/>
    <x v="739"/>
    <b v="0"/>
    <b v="1"/>
    <s v="publishing/nonfiction"/>
    <x v="5"/>
    <s v="nonfiction"/>
  </r>
  <r>
    <n v="818"/>
    <s v="Martinez LLC"/>
    <s v="Automated local secured line"/>
    <n v="700"/>
    <n v="7664"/>
    <n v="1095"/>
    <x v="1"/>
    <x v="464"/>
    <n v="111.07246376811594"/>
    <s v="US"/>
    <s v="USD"/>
    <x v="736"/>
    <n v="1549173600"/>
    <x v="736"/>
    <x v="740"/>
    <b v="0"/>
    <b v="1"/>
    <s v="theater/plays"/>
    <x v="3"/>
    <s v="plays"/>
  </r>
  <r>
    <n v="819"/>
    <s v="Buck-Khan"/>
    <s v="Integrated bandwidth-monitored alliance"/>
    <n v="8900"/>
    <n v="4509"/>
    <n v="51"/>
    <x v="0"/>
    <x v="523"/>
    <n v="95.936170212765958"/>
    <s v="US"/>
    <s v="USD"/>
    <x v="737"/>
    <n v="1355032800"/>
    <x v="737"/>
    <x v="697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x v="524"/>
    <n v="43.043010752688176"/>
    <s v="GB"/>
    <s v="GBP"/>
    <x v="192"/>
    <n v="1533963600"/>
    <x v="192"/>
    <x v="741"/>
    <b v="0"/>
    <b v="1"/>
    <s v="music/rock"/>
    <x v="1"/>
    <s v="rock"/>
  </r>
  <r>
    <n v="821"/>
    <s v="Alvarez-Andrews"/>
    <s v="Extended impactful secured line"/>
    <n v="4900"/>
    <n v="14273"/>
    <n v="291"/>
    <x v="1"/>
    <x v="155"/>
    <n v="67.966666666666669"/>
    <s v="US"/>
    <s v="USD"/>
    <x v="738"/>
    <n v="1489381200"/>
    <x v="738"/>
    <x v="742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x v="525"/>
    <n v="89.991428571428571"/>
    <s v="US"/>
    <s v="USD"/>
    <x v="739"/>
    <n v="1395032400"/>
    <x v="739"/>
    <x v="743"/>
    <b v="0"/>
    <b v="0"/>
    <s v="music/rock"/>
    <x v="1"/>
    <s v="rock"/>
  </r>
  <r>
    <n v="823"/>
    <s v="Dyer Inc"/>
    <s v="Secured well-modulated system engine"/>
    <n v="4100"/>
    <n v="14640"/>
    <n v="357"/>
    <x v="1"/>
    <x v="526"/>
    <n v="58.095238095238095"/>
    <s v="US"/>
    <s v="USD"/>
    <x v="613"/>
    <n v="1412485200"/>
    <x v="613"/>
    <x v="744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x v="527"/>
    <n v="83.996875000000003"/>
    <s v="US"/>
    <s v="USD"/>
    <x v="740"/>
    <n v="1279688400"/>
    <x v="740"/>
    <x v="269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x v="144"/>
    <n v="88.853503184713375"/>
    <s v="GB"/>
    <s v="GBP"/>
    <x v="145"/>
    <n v="1501995600"/>
    <x v="145"/>
    <x v="745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x v="346"/>
    <n v="65.963917525773198"/>
    <s v="US"/>
    <s v="USD"/>
    <x v="741"/>
    <n v="1294639200"/>
    <x v="741"/>
    <x v="746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x v="172"/>
    <n v="74.804878048780495"/>
    <s v="AU"/>
    <s v="AUD"/>
    <x v="742"/>
    <n v="1305435600"/>
    <x v="742"/>
    <x v="747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x v="131"/>
    <n v="69.98571428571428"/>
    <s v="US"/>
    <s v="USD"/>
    <x v="202"/>
    <n v="1537592400"/>
    <x v="202"/>
    <x v="503"/>
    <b v="0"/>
    <b v="0"/>
    <s v="theater/plays"/>
    <x v="3"/>
    <s v="plays"/>
  </r>
  <r>
    <n v="829"/>
    <s v="Baker-Higgins"/>
    <s v="Vision-oriented scalable portal"/>
    <n v="9600"/>
    <n v="4929"/>
    <n v="51"/>
    <x v="0"/>
    <x v="110"/>
    <n v="32.006493506493506"/>
    <s v="US"/>
    <s v="USD"/>
    <x v="743"/>
    <n v="1435122000"/>
    <x v="743"/>
    <x v="748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x v="528"/>
    <n v="64.727272727272734"/>
    <s v="US"/>
    <s v="USD"/>
    <x v="744"/>
    <n v="1520056800"/>
    <x v="744"/>
    <x v="330"/>
    <b v="0"/>
    <b v="0"/>
    <s v="theater/plays"/>
    <x v="3"/>
    <s v="plays"/>
  </r>
  <r>
    <n v="831"/>
    <s v="Ward PLC"/>
    <s v="Front-line bottom-line Graphic Interface"/>
    <n v="97100"/>
    <n v="105817"/>
    <n v="109"/>
    <x v="1"/>
    <x v="529"/>
    <n v="24.998110087408456"/>
    <s v="US"/>
    <s v="USD"/>
    <x v="745"/>
    <n v="1335675600"/>
    <x v="745"/>
    <x v="749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x v="265"/>
    <n v="104.97764070932922"/>
    <s v="DK"/>
    <s v="DKK"/>
    <x v="746"/>
    <n v="1448431200"/>
    <x v="746"/>
    <x v="75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x v="34"/>
    <n v="64.987878787878785"/>
    <s v="DK"/>
    <s v="DKK"/>
    <x v="747"/>
    <n v="1298613600"/>
    <x v="747"/>
    <x v="751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x v="530"/>
    <n v="94.352941176470594"/>
    <s v="US"/>
    <s v="USD"/>
    <x v="362"/>
    <n v="1372482000"/>
    <x v="362"/>
    <x v="451"/>
    <b v="0"/>
    <b v="0"/>
    <s v="theater/plays"/>
    <x v="3"/>
    <s v="plays"/>
  </r>
  <r>
    <n v="835"/>
    <s v="Hodges, Smith and Kelly"/>
    <s v="Future-proofed 24hour model"/>
    <n v="86200"/>
    <n v="77355"/>
    <n v="90"/>
    <x v="0"/>
    <x v="531"/>
    <n v="44.001706484641637"/>
    <s v="US"/>
    <s v="USD"/>
    <x v="748"/>
    <n v="1425621600"/>
    <x v="748"/>
    <x v="752"/>
    <b v="0"/>
    <b v="0"/>
    <s v="technology/web"/>
    <x v="2"/>
    <s v="web"/>
  </r>
  <r>
    <n v="836"/>
    <s v="Macias Inc"/>
    <s v="Optimized didactic intranet"/>
    <n v="8100"/>
    <n v="6086"/>
    <n v="75"/>
    <x v="0"/>
    <x v="115"/>
    <n v="64.744680851063833"/>
    <s v="US"/>
    <s v="USD"/>
    <x v="749"/>
    <n v="1266300000"/>
    <x v="749"/>
    <x v="753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x v="532"/>
    <n v="84.00667779632721"/>
    <s v="US"/>
    <s v="USD"/>
    <x v="643"/>
    <n v="1305867600"/>
    <x v="643"/>
    <x v="754"/>
    <b v="0"/>
    <b v="0"/>
    <s v="music/jazz"/>
    <x v="1"/>
    <s v="jazz"/>
  </r>
  <r>
    <n v="838"/>
    <s v="Jordan-Fischer"/>
    <s v="Vision-oriented high-level extranet"/>
    <n v="6400"/>
    <n v="8890"/>
    <n v="139"/>
    <x v="1"/>
    <x v="210"/>
    <n v="34.061302681992338"/>
    <s v="US"/>
    <s v="USD"/>
    <x v="750"/>
    <n v="1538802000"/>
    <x v="750"/>
    <x v="755"/>
    <b v="0"/>
    <b v="0"/>
    <s v="theater/plays"/>
    <x v="3"/>
    <s v="plays"/>
  </r>
  <r>
    <n v="839"/>
    <s v="Pierce-Ramirez"/>
    <s v="Organized scalable initiative"/>
    <n v="7700"/>
    <n v="14644"/>
    <n v="190"/>
    <x v="1"/>
    <x v="144"/>
    <n v="93.273885350318466"/>
    <s v="US"/>
    <s v="USD"/>
    <x v="751"/>
    <n v="1398920400"/>
    <x v="751"/>
    <x v="756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x v="533"/>
    <n v="32.998301726577978"/>
    <s v="US"/>
    <s v="USD"/>
    <x v="752"/>
    <n v="1405659600"/>
    <x v="752"/>
    <x v="757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x v="287"/>
    <n v="83.812903225806451"/>
    <s v="US"/>
    <s v="USD"/>
    <x v="753"/>
    <n v="1457244000"/>
    <x v="753"/>
    <x v="758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x v="227"/>
    <n v="63.992424242424242"/>
    <s v="IT"/>
    <s v="EUR"/>
    <x v="754"/>
    <n v="1529298000"/>
    <x v="754"/>
    <x v="759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x v="254"/>
    <n v="81.909090909090907"/>
    <s v="US"/>
    <s v="USD"/>
    <x v="755"/>
    <n v="1535778000"/>
    <x v="755"/>
    <x v="76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x v="115"/>
    <n v="93.053191489361708"/>
    <s v="US"/>
    <s v="USD"/>
    <x v="756"/>
    <n v="1327471200"/>
    <x v="756"/>
    <x v="761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x v="534"/>
    <n v="101.98449039881831"/>
    <s v="GB"/>
    <s v="GBP"/>
    <x v="757"/>
    <n v="1529557200"/>
    <x v="757"/>
    <x v="78"/>
    <b v="0"/>
    <b v="0"/>
    <s v="technology/web"/>
    <x v="2"/>
    <s v="web"/>
  </r>
  <r>
    <n v="846"/>
    <s v="Cooper, Stanley and Bryant"/>
    <s v="Phased empowering success"/>
    <n v="1000"/>
    <n v="5085"/>
    <n v="509"/>
    <x v="1"/>
    <x v="44"/>
    <n v="105.9375"/>
    <s v="US"/>
    <s v="USD"/>
    <x v="758"/>
    <n v="1535259600"/>
    <x v="758"/>
    <x v="762"/>
    <b v="1"/>
    <b v="1"/>
    <s v="technology/web"/>
    <x v="2"/>
    <s v="web"/>
  </r>
  <r>
    <n v="847"/>
    <s v="Miller, Glenn and Adams"/>
    <s v="Distributed actuating project"/>
    <n v="4700"/>
    <n v="11174"/>
    <n v="238"/>
    <x v="1"/>
    <x v="460"/>
    <n v="101.58181818181818"/>
    <s v="US"/>
    <s v="USD"/>
    <x v="759"/>
    <n v="1515564000"/>
    <x v="759"/>
    <x v="763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x v="535"/>
    <n v="62.970930232558139"/>
    <s v="US"/>
    <s v="USD"/>
    <x v="760"/>
    <n v="1277096400"/>
    <x v="760"/>
    <x v="764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x v="253"/>
    <n v="29.045602605863191"/>
    <s v="US"/>
    <s v="USD"/>
    <x v="761"/>
    <n v="1329026400"/>
    <x v="761"/>
    <x v="765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x v="49"/>
    <n v="1"/>
    <s v="US"/>
    <s v="USD"/>
    <x v="762"/>
    <n v="1322978400"/>
    <x v="762"/>
    <x v="539"/>
    <b v="1"/>
    <b v="0"/>
    <s v="music/rock"/>
    <x v="1"/>
    <s v="rock"/>
  </r>
  <r>
    <n v="851"/>
    <s v="Bright and Sons"/>
    <s v="Object-based needs-based info-mediaries"/>
    <n v="6000"/>
    <n v="12468"/>
    <n v="208"/>
    <x v="1"/>
    <x v="415"/>
    <n v="77.924999999999997"/>
    <s v="US"/>
    <s v="USD"/>
    <x v="444"/>
    <n v="1338786000"/>
    <x v="444"/>
    <x v="766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x v="249"/>
    <n v="80.806451612903231"/>
    <s v="US"/>
    <s v="USD"/>
    <x v="763"/>
    <n v="1311656400"/>
    <x v="763"/>
    <x v="422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x v="50"/>
    <n v="76.006816632583508"/>
    <s v="CA"/>
    <s v="CAD"/>
    <x v="764"/>
    <n v="1308978000"/>
    <x v="764"/>
    <x v="767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x v="536"/>
    <n v="72.993613824192337"/>
    <s v="CA"/>
    <s v="CAD"/>
    <x v="765"/>
    <n v="1576389600"/>
    <x v="765"/>
    <x v="768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x v="15"/>
    <n v="53"/>
    <s v="AU"/>
    <s v="AUD"/>
    <x v="766"/>
    <n v="1311051600"/>
    <x v="766"/>
    <x v="214"/>
    <b v="0"/>
    <b v="0"/>
    <s v="theater/plays"/>
    <x v="3"/>
    <s v="plays"/>
  </r>
  <r>
    <n v="856"/>
    <s v="Williams and Sons"/>
    <s v="Profound composite core"/>
    <n v="2400"/>
    <n v="8558"/>
    <n v="357"/>
    <x v="1"/>
    <x v="1"/>
    <n v="54.164556962025316"/>
    <s v="US"/>
    <s v="USD"/>
    <x v="767"/>
    <n v="1336712400"/>
    <x v="767"/>
    <x v="769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x v="537"/>
    <n v="32.946666666666665"/>
    <s v="CH"/>
    <s v="CHF"/>
    <x v="768"/>
    <n v="1330408800"/>
    <x v="768"/>
    <x v="77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x v="164"/>
    <n v="79.371428571428567"/>
    <s v="US"/>
    <s v="USD"/>
    <x v="769"/>
    <n v="1524891600"/>
    <x v="769"/>
    <x v="771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x v="377"/>
    <n v="41.174603174603178"/>
    <s v="US"/>
    <s v="USD"/>
    <x v="770"/>
    <n v="1363669200"/>
    <x v="770"/>
    <x v="250"/>
    <b v="0"/>
    <b v="1"/>
    <s v="theater/plays"/>
    <x v="3"/>
    <s v="plays"/>
  </r>
  <r>
    <n v="860"/>
    <s v="Lee PLC"/>
    <s v="Re-contextualized leadingedge firmware"/>
    <n v="2000"/>
    <n v="5033"/>
    <n v="252"/>
    <x v="1"/>
    <x v="167"/>
    <n v="77.430769230769229"/>
    <s v="US"/>
    <s v="USD"/>
    <x v="771"/>
    <n v="1551420000"/>
    <x v="771"/>
    <x v="772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x v="25"/>
    <n v="57.159509202453989"/>
    <s v="US"/>
    <s v="USD"/>
    <x v="772"/>
    <n v="1269838800"/>
    <x v="772"/>
    <x v="773"/>
    <b v="0"/>
    <b v="0"/>
    <s v="theater/plays"/>
    <x v="3"/>
    <s v="plays"/>
  </r>
  <r>
    <n v="862"/>
    <s v="Lewis and Sons"/>
    <s v="Profound disintermediate open system"/>
    <n v="3500"/>
    <n v="6560"/>
    <n v="187"/>
    <x v="1"/>
    <x v="72"/>
    <n v="77.17647058823529"/>
    <s v="US"/>
    <s v="USD"/>
    <x v="773"/>
    <n v="1312520400"/>
    <x v="773"/>
    <x v="774"/>
    <b v="0"/>
    <b v="0"/>
    <s v="theater/plays"/>
    <x v="3"/>
    <s v="plays"/>
  </r>
  <r>
    <n v="863"/>
    <s v="Davis-Johnson"/>
    <s v="Automated reciprocal protocol"/>
    <n v="1400"/>
    <n v="5415"/>
    <n v="387"/>
    <x v="1"/>
    <x v="538"/>
    <n v="24.953917050691246"/>
    <s v="US"/>
    <s v="USD"/>
    <x v="774"/>
    <n v="1436504400"/>
    <x v="774"/>
    <x v="331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x v="503"/>
    <n v="97.18"/>
    <s v="US"/>
    <s v="USD"/>
    <x v="775"/>
    <n v="1472014800"/>
    <x v="775"/>
    <x v="775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x v="539"/>
    <n v="46.000916870415651"/>
    <s v="US"/>
    <s v="USD"/>
    <x v="776"/>
    <n v="1411534800"/>
    <x v="776"/>
    <x v="776"/>
    <b v="0"/>
    <b v="0"/>
    <s v="theater/plays"/>
    <x v="3"/>
    <s v="plays"/>
  </r>
  <r>
    <n v="866"/>
    <s v="Jackson-Brown"/>
    <s v="Versatile 5thgeneration matrices"/>
    <n v="182800"/>
    <n v="79045"/>
    <n v="43"/>
    <x v="3"/>
    <x v="540"/>
    <n v="88.023385300668153"/>
    <s v="US"/>
    <s v="USD"/>
    <x v="777"/>
    <n v="1304917200"/>
    <x v="777"/>
    <x v="777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x v="402"/>
    <n v="25.99"/>
    <s v="US"/>
    <s v="USD"/>
    <x v="778"/>
    <n v="1539579600"/>
    <x v="778"/>
    <x v="778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x v="105"/>
    <n v="102.69047619047619"/>
    <s v="US"/>
    <s v="USD"/>
    <x v="779"/>
    <n v="1382504400"/>
    <x v="779"/>
    <x v="779"/>
    <b v="0"/>
    <b v="0"/>
    <s v="theater/plays"/>
    <x v="3"/>
    <s v="plays"/>
  </r>
  <r>
    <n v="869"/>
    <s v="Brown-Williams"/>
    <s v="Multi-channeled responsive product"/>
    <n v="161900"/>
    <n v="38376"/>
    <n v="24"/>
    <x v="0"/>
    <x v="541"/>
    <n v="72.958174904942965"/>
    <s v="US"/>
    <s v="USD"/>
    <x v="780"/>
    <n v="1278306000"/>
    <x v="780"/>
    <x v="78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x v="246"/>
    <n v="57.190082644628099"/>
    <s v="US"/>
    <s v="USD"/>
    <x v="335"/>
    <n v="1442552400"/>
    <x v="335"/>
    <x v="781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x v="542"/>
    <n v="84.013793103448279"/>
    <s v="US"/>
    <s v="USD"/>
    <x v="535"/>
    <n v="1511071200"/>
    <x v="535"/>
    <x v="782"/>
    <b v="0"/>
    <b v="1"/>
    <s v="theater/plays"/>
    <x v="3"/>
    <s v="plays"/>
  </r>
  <r>
    <n v="872"/>
    <s v="Davis LLC"/>
    <s v="Compatible logistical paradigm"/>
    <n v="4700"/>
    <n v="7992"/>
    <n v="170"/>
    <x v="1"/>
    <x v="543"/>
    <n v="98.666666666666671"/>
    <s v="AU"/>
    <s v="AUD"/>
    <x v="270"/>
    <n v="1536382800"/>
    <x v="270"/>
    <x v="783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x v="544"/>
    <n v="42.007419183889773"/>
    <s v="US"/>
    <s v="USD"/>
    <x v="781"/>
    <n v="1389592800"/>
    <x v="781"/>
    <x v="393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x v="545"/>
    <n v="32.002753556677376"/>
    <s v="US"/>
    <s v="USD"/>
    <x v="782"/>
    <n v="1275282000"/>
    <x v="782"/>
    <x v="784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x v="109"/>
    <n v="81.567164179104481"/>
    <s v="US"/>
    <s v="USD"/>
    <x v="783"/>
    <n v="1294984800"/>
    <x v="783"/>
    <x v="785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x v="176"/>
    <n v="37.035087719298247"/>
    <s v="CA"/>
    <s v="CAD"/>
    <x v="784"/>
    <n v="1562043600"/>
    <x v="784"/>
    <x v="229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x v="546"/>
    <n v="103.033360455655"/>
    <s v="US"/>
    <s v="USD"/>
    <x v="785"/>
    <n v="1469595600"/>
    <x v="785"/>
    <x v="786"/>
    <b v="0"/>
    <b v="0"/>
    <s v="food/food trucks"/>
    <x v="0"/>
    <s v="food trucks"/>
  </r>
  <r>
    <n v="878"/>
    <s v="Lutz Group"/>
    <s v="Enterprise-wide foreground paradigm"/>
    <n v="2700"/>
    <n v="1012"/>
    <n v="37"/>
    <x v="0"/>
    <x v="65"/>
    <n v="84.333333333333329"/>
    <s v="IT"/>
    <s v="EUR"/>
    <x v="786"/>
    <n v="1581141600"/>
    <x v="786"/>
    <x v="787"/>
    <b v="0"/>
    <b v="0"/>
    <s v="music/metal"/>
    <x v="1"/>
    <s v="metal"/>
  </r>
  <r>
    <n v="879"/>
    <s v="Ortiz Inc"/>
    <s v="Stand-alone incremental parallelism"/>
    <n v="1000"/>
    <n v="5438"/>
    <n v="544"/>
    <x v="1"/>
    <x v="4"/>
    <n v="102.60377358490567"/>
    <s v="US"/>
    <s v="USD"/>
    <x v="787"/>
    <n v="1488520800"/>
    <x v="787"/>
    <x v="341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x v="547"/>
    <n v="79.992129246064621"/>
    <s v="US"/>
    <s v="USD"/>
    <x v="788"/>
    <n v="1563858000"/>
    <x v="788"/>
    <x v="788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x v="15"/>
    <n v="70.055309734513273"/>
    <s v="US"/>
    <s v="USD"/>
    <x v="330"/>
    <n v="1438923600"/>
    <x v="330"/>
    <x v="789"/>
    <b v="0"/>
    <b v="1"/>
    <s v="theater/plays"/>
    <x v="3"/>
    <s v="plays"/>
  </r>
  <r>
    <n v="882"/>
    <s v="White-Rosario"/>
    <s v="Balanced demand-driven definition"/>
    <n v="800"/>
    <n v="2960"/>
    <n v="370"/>
    <x v="1"/>
    <x v="175"/>
    <n v="37"/>
    <s v="US"/>
    <s v="USD"/>
    <x v="789"/>
    <n v="1422165600"/>
    <x v="789"/>
    <x v="79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x v="548"/>
    <n v="41.911917098445599"/>
    <s v="US"/>
    <s v="USD"/>
    <x v="790"/>
    <n v="1277874000"/>
    <x v="790"/>
    <x v="791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x v="549"/>
    <n v="57.992576882290564"/>
    <s v="US"/>
    <s v="USD"/>
    <x v="791"/>
    <n v="1399352400"/>
    <x v="791"/>
    <x v="792"/>
    <b v="0"/>
    <b v="1"/>
    <s v="theater/plays"/>
    <x v="3"/>
    <s v="plays"/>
  </r>
  <r>
    <n v="885"/>
    <s v="Lynch Ltd"/>
    <s v="Virtual analyzing collaboration"/>
    <n v="1800"/>
    <n v="2129"/>
    <n v="118"/>
    <x v="1"/>
    <x v="550"/>
    <n v="40.942307692307693"/>
    <s v="US"/>
    <s v="USD"/>
    <x v="792"/>
    <n v="1279083600"/>
    <x v="792"/>
    <x v="556"/>
    <b v="0"/>
    <b v="0"/>
    <s v="theater/plays"/>
    <x v="3"/>
    <s v="plays"/>
  </r>
  <r>
    <n v="886"/>
    <s v="Sanders LLC"/>
    <s v="Multi-tiered explicit focus group"/>
    <n v="150600"/>
    <n v="127745"/>
    <n v="85"/>
    <x v="0"/>
    <x v="551"/>
    <n v="69.9972602739726"/>
    <s v="US"/>
    <s v="USD"/>
    <x v="793"/>
    <n v="1284354000"/>
    <x v="793"/>
    <x v="488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x v="249"/>
    <n v="73.838709677419359"/>
    <s v="US"/>
    <s v="USD"/>
    <x v="794"/>
    <n v="1441170000"/>
    <x v="794"/>
    <x v="232"/>
    <b v="0"/>
    <b v="1"/>
    <s v="theater/plays"/>
    <x v="3"/>
    <s v="plays"/>
  </r>
  <r>
    <n v="888"/>
    <s v="Palmer Ltd"/>
    <s v="Reverse-engineered uniform knowledge user"/>
    <n v="5800"/>
    <n v="12174"/>
    <n v="210"/>
    <x v="1"/>
    <x v="552"/>
    <n v="41.979310344827589"/>
    <s v="US"/>
    <s v="USD"/>
    <x v="795"/>
    <n v="1493528400"/>
    <x v="795"/>
    <x v="793"/>
    <b v="0"/>
    <b v="0"/>
    <s v="theater/plays"/>
    <x v="3"/>
    <s v="plays"/>
  </r>
  <r>
    <n v="889"/>
    <s v="Santos Group"/>
    <s v="Secured dynamic capacity"/>
    <n v="5600"/>
    <n v="9508"/>
    <n v="170"/>
    <x v="1"/>
    <x v="393"/>
    <n v="77.93442622950819"/>
    <s v="US"/>
    <s v="USD"/>
    <x v="796"/>
    <n v="1395205200"/>
    <x v="796"/>
    <x v="794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x v="553"/>
    <n v="106.01972789115646"/>
    <s v="US"/>
    <s v="USD"/>
    <x v="797"/>
    <n v="1561438800"/>
    <x v="797"/>
    <x v="138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x v="34"/>
    <n v="47.018181818181816"/>
    <s v="CA"/>
    <s v="CAD"/>
    <x v="798"/>
    <n v="1326693600"/>
    <x v="798"/>
    <x v="795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x v="554"/>
    <n v="76.016483516483518"/>
    <s v="US"/>
    <s v="USD"/>
    <x v="799"/>
    <n v="1277960400"/>
    <x v="799"/>
    <x v="796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x v="134"/>
    <n v="54.120603015075375"/>
    <s v="IT"/>
    <s v="EUR"/>
    <x v="800"/>
    <n v="1434690000"/>
    <x v="800"/>
    <x v="797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x v="75"/>
    <n v="57.285714285714285"/>
    <s v="GB"/>
    <s v="GBP"/>
    <x v="801"/>
    <n v="1376110800"/>
    <x v="801"/>
    <x v="798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x v="37"/>
    <n v="103.81308411214954"/>
    <s v="US"/>
    <s v="USD"/>
    <x v="802"/>
    <n v="1518415200"/>
    <x v="802"/>
    <x v="799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x v="555"/>
    <n v="105.02602739726028"/>
    <s v="AU"/>
    <s v="AUD"/>
    <x v="803"/>
    <n v="1310878800"/>
    <x v="803"/>
    <x v="800"/>
    <b v="0"/>
    <b v="1"/>
    <s v="food/food trucks"/>
    <x v="0"/>
    <s v="food trucks"/>
  </r>
  <r>
    <n v="897"/>
    <s v="Berry-Cannon"/>
    <s v="Organized discrete encoding"/>
    <n v="8800"/>
    <n v="2437"/>
    <n v="28"/>
    <x v="0"/>
    <x v="11"/>
    <n v="90.259259259259252"/>
    <s v="US"/>
    <s v="USD"/>
    <x v="212"/>
    <n v="1556600400"/>
    <x v="212"/>
    <x v="368"/>
    <b v="0"/>
    <b v="0"/>
    <s v="theater/plays"/>
    <x v="3"/>
    <s v="plays"/>
  </r>
  <r>
    <n v="898"/>
    <s v="Davis-Gonzalez"/>
    <s v="Balanced regional flexibility"/>
    <n v="179100"/>
    <n v="93991"/>
    <n v="52"/>
    <x v="0"/>
    <x v="556"/>
    <n v="76.978705978705975"/>
    <s v="US"/>
    <s v="USD"/>
    <x v="804"/>
    <n v="1576994400"/>
    <x v="804"/>
    <x v="801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x v="300"/>
    <n v="102.60162601626017"/>
    <s v="CH"/>
    <s v="CHF"/>
    <x v="805"/>
    <n v="1382677200"/>
    <x v="805"/>
    <x v="802"/>
    <b v="0"/>
    <b v="0"/>
    <s v="music/jazz"/>
    <x v="1"/>
    <s v="jazz"/>
  </r>
  <r>
    <n v="900"/>
    <s v="Powers, Smith and Deleon"/>
    <s v="Enhanced uniform service-desk"/>
    <n v="100"/>
    <n v="2"/>
    <n v="2"/>
    <x v="0"/>
    <x v="49"/>
    <n v="2"/>
    <s v="US"/>
    <s v="USD"/>
    <x v="806"/>
    <n v="1411189200"/>
    <x v="806"/>
    <x v="803"/>
    <b v="0"/>
    <b v="1"/>
    <s v="technology/web"/>
    <x v="2"/>
    <s v="web"/>
  </r>
  <r>
    <n v="901"/>
    <s v="Hogan Group"/>
    <s v="Versatile bottom-line definition"/>
    <n v="5600"/>
    <n v="8746"/>
    <n v="156"/>
    <x v="1"/>
    <x v="122"/>
    <n v="55.0062893081761"/>
    <s v="US"/>
    <s v="USD"/>
    <x v="807"/>
    <n v="1534654800"/>
    <x v="807"/>
    <x v="482"/>
    <b v="0"/>
    <b v="1"/>
    <s v="music/rock"/>
    <x v="1"/>
    <s v="rock"/>
  </r>
  <r>
    <n v="902"/>
    <s v="Wang, Silva and Byrd"/>
    <s v="Integrated bifurcated software"/>
    <n v="1400"/>
    <n v="3534"/>
    <n v="252"/>
    <x v="1"/>
    <x v="460"/>
    <n v="32.127272727272725"/>
    <s v="US"/>
    <s v="USD"/>
    <x v="722"/>
    <n v="1457762400"/>
    <x v="722"/>
    <x v="496"/>
    <b v="0"/>
    <b v="0"/>
    <s v="technology/web"/>
    <x v="2"/>
    <s v="web"/>
  </r>
  <r>
    <n v="903"/>
    <s v="Parker-Morris"/>
    <s v="Assimilated next generation instruction set"/>
    <n v="41000"/>
    <n v="709"/>
    <n v="2"/>
    <x v="2"/>
    <x v="443"/>
    <n v="50.642857142857146"/>
    <s v="US"/>
    <s v="USD"/>
    <x v="477"/>
    <n v="1337490000"/>
    <x v="477"/>
    <x v="804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x v="36"/>
    <n v="49.6875"/>
    <s v="US"/>
    <s v="USD"/>
    <x v="259"/>
    <n v="1349672400"/>
    <x v="259"/>
    <x v="805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x v="64"/>
    <n v="54.894067796610166"/>
    <s v="US"/>
    <s v="USD"/>
    <x v="9"/>
    <n v="1379826000"/>
    <x v="9"/>
    <x v="806"/>
    <b v="0"/>
    <b v="0"/>
    <s v="theater/plays"/>
    <x v="3"/>
    <s v="plays"/>
  </r>
  <r>
    <n v="906"/>
    <s v="Hayes Group"/>
    <s v="Implemented even-keeled standardization"/>
    <n v="5500"/>
    <n v="8964"/>
    <n v="163"/>
    <x v="1"/>
    <x v="271"/>
    <n v="46.931937172774866"/>
    <s v="US"/>
    <s v="USD"/>
    <x v="808"/>
    <n v="1497762000"/>
    <x v="808"/>
    <x v="807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x v="142"/>
    <n v="44.951219512195124"/>
    <s v="US"/>
    <s v="USD"/>
    <x v="809"/>
    <n v="1304485200"/>
    <x v="809"/>
    <x v="808"/>
    <b v="0"/>
    <b v="0"/>
    <s v="theater/plays"/>
    <x v="3"/>
    <s v="plays"/>
  </r>
  <r>
    <n v="908"/>
    <s v="Bryant-Pope"/>
    <s v="Networked intangible help-desk"/>
    <n v="38200"/>
    <n v="121950"/>
    <n v="319"/>
    <x v="1"/>
    <x v="557"/>
    <n v="30.99898322318251"/>
    <s v="US"/>
    <s v="USD"/>
    <x v="444"/>
    <n v="1336885200"/>
    <x v="444"/>
    <x v="104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x v="175"/>
    <n v="107.7625"/>
    <s v="CA"/>
    <s v="CAD"/>
    <x v="384"/>
    <n v="1530421200"/>
    <x v="384"/>
    <x v="809"/>
    <b v="0"/>
    <b v="1"/>
    <s v="theater/plays"/>
    <x v="3"/>
    <s v="plays"/>
  </r>
  <r>
    <n v="910"/>
    <s v="King-Morris"/>
    <s v="Proactive incremental architecture"/>
    <n v="154500"/>
    <n v="30215"/>
    <n v="20"/>
    <x v="3"/>
    <x v="102"/>
    <n v="102.07770270270271"/>
    <s v="US"/>
    <s v="USD"/>
    <x v="810"/>
    <n v="1421992800"/>
    <x v="810"/>
    <x v="81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x v="558"/>
    <n v="24.976190476190474"/>
    <s v="US"/>
    <s v="USD"/>
    <x v="811"/>
    <n v="1568178000"/>
    <x v="811"/>
    <x v="811"/>
    <b v="1"/>
    <b v="0"/>
    <s v="technology/web"/>
    <x v="2"/>
    <s v="web"/>
  </r>
  <r>
    <n v="912"/>
    <s v="Sanchez-Parsons"/>
    <s v="Reduced bifurcated pricing structure"/>
    <n v="1800"/>
    <n v="14310"/>
    <n v="795"/>
    <x v="1"/>
    <x v="559"/>
    <n v="79.944134078212286"/>
    <s v="US"/>
    <s v="USD"/>
    <x v="812"/>
    <n v="1347944400"/>
    <x v="812"/>
    <x v="812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x v="560"/>
    <n v="67.946462715105156"/>
    <s v="AU"/>
    <s v="AUD"/>
    <x v="813"/>
    <n v="1558760400"/>
    <x v="813"/>
    <x v="813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x v="561"/>
    <n v="26.070921985815602"/>
    <s v="GB"/>
    <s v="GBP"/>
    <x v="814"/>
    <n v="1376629200"/>
    <x v="814"/>
    <x v="814"/>
    <b v="0"/>
    <b v="0"/>
    <s v="theater/plays"/>
    <x v="3"/>
    <s v="plays"/>
  </r>
  <r>
    <n v="915"/>
    <s v="Riggs Group"/>
    <s v="Configurable upward-trending solution"/>
    <n v="125900"/>
    <n v="195936"/>
    <n v="156"/>
    <x v="1"/>
    <x v="562"/>
    <n v="105.0032154340836"/>
    <s v="GB"/>
    <s v="GBP"/>
    <x v="80"/>
    <n v="1504760400"/>
    <x v="80"/>
    <x v="815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x v="550"/>
    <n v="25.826923076923077"/>
    <s v="US"/>
    <s v="USD"/>
    <x v="815"/>
    <n v="1419660000"/>
    <x v="815"/>
    <x v="414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x v="11"/>
    <n v="77.666666666666671"/>
    <s v="GB"/>
    <s v="GBP"/>
    <x v="816"/>
    <n v="1311310800"/>
    <x v="816"/>
    <x v="816"/>
    <b v="0"/>
    <b v="1"/>
    <s v="film &amp; video/shorts"/>
    <x v="4"/>
    <s v="shorts"/>
  </r>
  <r>
    <n v="918"/>
    <s v="Jones-Gonzalez"/>
    <s v="Seamless dynamic website"/>
    <n v="3800"/>
    <n v="9021"/>
    <n v="237"/>
    <x v="1"/>
    <x v="388"/>
    <n v="57.82692307692308"/>
    <s v="CH"/>
    <s v="CHF"/>
    <x v="474"/>
    <n v="1344315600"/>
    <x v="474"/>
    <x v="82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x v="537"/>
    <n v="92.955555555555549"/>
    <s v="AU"/>
    <s v="AUD"/>
    <x v="817"/>
    <n v="1510725600"/>
    <x v="817"/>
    <x v="817"/>
    <b v="0"/>
    <b v="1"/>
    <s v="theater/plays"/>
    <x v="3"/>
    <s v="plays"/>
  </r>
  <r>
    <n v="920"/>
    <s v="Green, Murphy and Webb"/>
    <s v="Versatile directional project"/>
    <n v="5300"/>
    <n v="9676"/>
    <n v="183"/>
    <x v="1"/>
    <x v="563"/>
    <n v="37.945098039215686"/>
    <s v="US"/>
    <s v="USD"/>
    <x v="818"/>
    <n v="1551247200"/>
    <x v="818"/>
    <x v="818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x v="63"/>
    <n v="31.842105263157894"/>
    <s v="US"/>
    <s v="USD"/>
    <x v="819"/>
    <n v="1330236000"/>
    <x v="819"/>
    <x v="819"/>
    <b v="0"/>
    <b v="0"/>
    <s v="technology/web"/>
    <x v="2"/>
    <s v="web"/>
  </r>
  <r>
    <n v="922"/>
    <s v="Soto-Anthony"/>
    <s v="Ameliorated logistical capability"/>
    <n v="51400"/>
    <n v="90440"/>
    <n v="176"/>
    <x v="1"/>
    <x v="564"/>
    <n v="40"/>
    <s v="US"/>
    <s v="USD"/>
    <x v="609"/>
    <n v="1545112800"/>
    <x v="609"/>
    <x v="320"/>
    <b v="0"/>
    <b v="1"/>
    <s v="music/world music"/>
    <x v="1"/>
    <s v="world music"/>
  </r>
  <r>
    <n v="923"/>
    <s v="Wise and Sons"/>
    <s v="Sharable discrete definition"/>
    <n v="1700"/>
    <n v="4044"/>
    <n v="238"/>
    <x v="1"/>
    <x v="174"/>
    <n v="101.1"/>
    <s v="US"/>
    <s v="USD"/>
    <x v="547"/>
    <n v="1279170000"/>
    <x v="547"/>
    <x v="820"/>
    <b v="0"/>
    <b v="0"/>
    <s v="theater/plays"/>
    <x v="3"/>
    <s v="plays"/>
  </r>
  <r>
    <n v="924"/>
    <s v="Butler-Barr"/>
    <s v="User-friendly next generation core"/>
    <n v="39400"/>
    <n v="192292"/>
    <n v="488"/>
    <x v="1"/>
    <x v="565"/>
    <n v="84.006989951944078"/>
    <s v="IT"/>
    <s v="EUR"/>
    <x v="820"/>
    <n v="1573452000"/>
    <x v="820"/>
    <x v="821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x v="167"/>
    <n v="103.41538461538461"/>
    <s v="US"/>
    <s v="USD"/>
    <x v="821"/>
    <n v="1507093200"/>
    <x v="821"/>
    <x v="822"/>
    <b v="0"/>
    <b v="0"/>
    <s v="theater/plays"/>
    <x v="3"/>
    <s v="plays"/>
  </r>
  <r>
    <n v="926"/>
    <s v="Brown-Oliver"/>
    <s v="Synchronized cohesive encoding"/>
    <n v="8700"/>
    <n v="1577"/>
    <n v="18"/>
    <x v="0"/>
    <x v="27"/>
    <n v="105.13333333333334"/>
    <s v="US"/>
    <s v="USD"/>
    <x v="151"/>
    <n v="1463374800"/>
    <x v="151"/>
    <x v="823"/>
    <b v="0"/>
    <b v="0"/>
    <s v="food/food trucks"/>
    <x v="0"/>
    <s v="food trucks"/>
  </r>
  <r>
    <n v="927"/>
    <s v="Davis-Gardner"/>
    <s v="Synergistic dynamic utilization"/>
    <n v="7200"/>
    <n v="3301"/>
    <n v="46"/>
    <x v="0"/>
    <x v="95"/>
    <n v="89.21621621621621"/>
    <s v="US"/>
    <s v="USD"/>
    <x v="822"/>
    <n v="1344574800"/>
    <x v="822"/>
    <x v="824"/>
    <b v="0"/>
    <b v="0"/>
    <s v="theater/plays"/>
    <x v="3"/>
    <s v="plays"/>
  </r>
  <r>
    <n v="928"/>
    <s v="Dawson Group"/>
    <s v="Triple-buffered bi-directional model"/>
    <n v="167400"/>
    <n v="196386"/>
    <n v="117"/>
    <x v="1"/>
    <x v="566"/>
    <n v="51.995234312946785"/>
    <s v="IT"/>
    <s v="EUR"/>
    <x v="823"/>
    <n v="1389074400"/>
    <x v="823"/>
    <x v="497"/>
    <b v="0"/>
    <b v="0"/>
    <s v="technology/web"/>
    <x v="2"/>
    <s v="web"/>
  </r>
  <r>
    <n v="929"/>
    <s v="Turner-Terrell"/>
    <s v="Polarized tertiary function"/>
    <n v="5500"/>
    <n v="11952"/>
    <n v="217"/>
    <x v="1"/>
    <x v="229"/>
    <n v="64.956521739130437"/>
    <s v="GB"/>
    <s v="GBP"/>
    <x v="824"/>
    <n v="1494997200"/>
    <x v="824"/>
    <x v="825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x v="72"/>
    <n v="46.235294117647058"/>
    <s v="US"/>
    <s v="USD"/>
    <x v="825"/>
    <n v="1425448800"/>
    <x v="825"/>
    <x v="826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x v="192"/>
    <n v="51.151785714285715"/>
    <s v="US"/>
    <s v="USD"/>
    <x v="826"/>
    <n v="1404104400"/>
    <x v="826"/>
    <x v="827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x v="358"/>
    <n v="33.909722222222221"/>
    <s v="US"/>
    <s v="USD"/>
    <x v="827"/>
    <n v="1394773200"/>
    <x v="827"/>
    <x v="828"/>
    <b v="0"/>
    <b v="0"/>
    <s v="music/rock"/>
    <x v="1"/>
    <s v="rock"/>
  </r>
  <r>
    <n v="933"/>
    <s v="Espinoza Group"/>
    <s v="Implemented tangible support"/>
    <n v="73000"/>
    <n v="175015"/>
    <n v="240"/>
    <x v="1"/>
    <x v="567"/>
    <n v="92.016298633017882"/>
    <s v="US"/>
    <s v="USD"/>
    <x v="828"/>
    <n v="1366520400"/>
    <x v="828"/>
    <x v="829"/>
    <b v="0"/>
    <b v="0"/>
    <s v="theater/plays"/>
    <x v="3"/>
    <s v="plays"/>
  </r>
  <r>
    <n v="934"/>
    <s v="Davis, Crawford and Lopez"/>
    <s v="Reactive radical framework"/>
    <n v="6200"/>
    <n v="11280"/>
    <n v="182"/>
    <x v="1"/>
    <x v="339"/>
    <n v="107.42857142857143"/>
    <s v="US"/>
    <s v="USD"/>
    <x v="829"/>
    <n v="1456639200"/>
    <x v="829"/>
    <x v="83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x v="227"/>
    <n v="75.848484848484844"/>
    <s v="US"/>
    <s v="USD"/>
    <x v="830"/>
    <n v="1438318800"/>
    <x v="830"/>
    <x v="94"/>
    <b v="0"/>
    <b v="0"/>
    <s v="theater/plays"/>
    <x v="3"/>
    <s v="plays"/>
  </r>
  <r>
    <n v="936"/>
    <s v="Brown Ltd"/>
    <s v="Enhanced composite contingency"/>
    <n v="103200"/>
    <n v="1690"/>
    <n v="2"/>
    <x v="0"/>
    <x v="356"/>
    <n v="80.476190476190482"/>
    <s v="US"/>
    <s v="USD"/>
    <x v="831"/>
    <n v="1564030800"/>
    <x v="831"/>
    <x v="831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x v="568"/>
    <n v="86.978483606557376"/>
    <s v="US"/>
    <s v="USD"/>
    <x v="832"/>
    <n v="1449295200"/>
    <x v="832"/>
    <x v="832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x v="87"/>
    <n v="105.13541666666667"/>
    <s v="US"/>
    <s v="USD"/>
    <x v="833"/>
    <n v="1531890000"/>
    <x v="833"/>
    <x v="833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x v="109"/>
    <n v="57.298507462686565"/>
    <s v="US"/>
    <s v="USD"/>
    <x v="834"/>
    <n v="1306213200"/>
    <x v="834"/>
    <x v="834"/>
    <b v="0"/>
    <b v="1"/>
    <s v="games/video games"/>
    <x v="6"/>
    <s v="video games"/>
  </r>
  <r>
    <n v="940"/>
    <s v="Wiggins Ltd"/>
    <s v="Upgradable analyzing core"/>
    <n v="9900"/>
    <n v="6161"/>
    <n v="62"/>
    <x v="2"/>
    <x v="569"/>
    <n v="93.348484848484844"/>
    <s v="CA"/>
    <s v="CAD"/>
    <x v="835"/>
    <n v="1356242400"/>
    <x v="835"/>
    <x v="835"/>
    <b v="0"/>
    <b v="0"/>
    <s v="technology/web"/>
    <x v="2"/>
    <s v="web"/>
  </r>
  <r>
    <n v="941"/>
    <s v="Luna-Horne"/>
    <s v="Profound exuding pricing structure"/>
    <n v="43000"/>
    <n v="5615"/>
    <n v="13"/>
    <x v="0"/>
    <x v="373"/>
    <n v="71.987179487179489"/>
    <s v="US"/>
    <s v="USD"/>
    <x v="836"/>
    <n v="1297576800"/>
    <x v="836"/>
    <x v="836"/>
    <b v="1"/>
    <b v="0"/>
    <s v="theater/plays"/>
    <x v="3"/>
    <s v="plays"/>
  </r>
  <r>
    <n v="942"/>
    <s v="Allen Inc"/>
    <s v="Horizontal optimizing model"/>
    <n v="9600"/>
    <n v="6205"/>
    <n v="65"/>
    <x v="0"/>
    <x v="109"/>
    <n v="92.611940298507463"/>
    <s v="AU"/>
    <s v="AUD"/>
    <x v="837"/>
    <n v="1296194400"/>
    <x v="837"/>
    <x v="611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x v="493"/>
    <n v="104.99122807017544"/>
    <s v="US"/>
    <s v="USD"/>
    <x v="219"/>
    <n v="1414558800"/>
    <x v="219"/>
    <x v="837"/>
    <b v="0"/>
    <b v="0"/>
    <s v="food/food trucks"/>
    <x v="0"/>
    <s v="food trucks"/>
  </r>
  <r>
    <n v="944"/>
    <s v="Walter Inc"/>
    <s v="Streamlined 5thgeneration intranet"/>
    <n v="10000"/>
    <n v="8142"/>
    <n v="81"/>
    <x v="0"/>
    <x v="570"/>
    <n v="30.958174904942965"/>
    <s v="AU"/>
    <s v="AUD"/>
    <x v="365"/>
    <n v="1488348000"/>
    <x v="365"/>
    <x v="334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x v="571"/>
    <n v="33.001182732111175"/>
    <s v="US"/>
    <s v="USD"/>
    <x v="838"/>
    <n v="1334898000"/>
    <x v="838"/>
    <x v="838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x v="483"/>
    <n v="84.187845303867405"/>
    <s v="US"/>
    <s v="USD"/>
    <x v="839"/>
    <n v="1308373200"/>
    <x v="839"/>
    <x v="839"/>
    <b v="0"/>
    <b v="0"/>
    <s v="theater/plays"/>
    <x v="3"/>
    <s v="plays"/>
  </r>
  <r>
    <n v="947"/>
    <s v="Smith-Powell"/>
    <s v="Upgradable clear-thinking hardware"/>
    <n v="3600"/>
    <n v="961"/>
    <n v="27"/>
    <x v="0"/>
    <x v="171"/>
    <n v="73.92307692307692"/>
    <s v="US"/>
    <s v="USD"/>
    <x v="840"/>
    <n v="1412312400"/>
    <x v="840"/>
    <x v="216"/>
    <b v="0"/>
    <b v="0"/>
    <s v="theater/plays"/>
    <x v="3"/>
    <s v="plays"/>
  </r>
  <r>
    <n v="948"/>
    <s v="Smith-Hill"/>
    <s v="Integrated holistic paradigm"/>
    <n v="9400"/>
    <n v="5918"/>
    <n v="63"/>
    <x v="3"/>
    <x v="415"/>
    <n v="36.987499999999997"/>
    <s v="US"/>
    <s v="USD"/>
    <x v="841"/>
    <n v="1419228000"/>
    <x v="841"/>
    <x v="84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x v="84"/>
    <n v="46.896551724137929"/>
    <s v="US"/>
    <s v="USD"/>
    <x v="842"/>
    <n v="1430974800"/>
    <x v="842"/>
    <x v="133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x v="49"/>
    <n v="5"/>
    <s v="US"/>
    <s v="USD"/>
    <x v="843"/>
    <n v="1555822800"/>
    <x v="843"/>
    <x v="354"/>
    <b v="0"/>
    <b v="1"/>
    <s v="theater/plays"/>
    <x v="3"/>
    <s v="plays"/>
  </r>
  <r>
    <n v="951"/>
    <s v="Peterson Ltd"/>
    <s v="Re-engineered 24hour matrix"/>
    <n v="14500"/>
    <n v="159056"/>
    <n v="1097"/>
    <x v="1"/>
    <x v="572"/>
    <n v="102.02437459910199"/>
    <s v="US"/>
    <s v="USD"/>
    <x v="844"/>
    <n v="1482818400"/>
    <x v="844"/>
    <x v="721"/>
    <b v="0"/>
    <b v="1"/>
    <s v="music/rock"/>
    <x v="1"/>
    <s v="rock"/>
  </r>
  <r>
    <n v="952"/>
    <s v="Cummings-Hayes"/>
    <s v="Virtual multi-tasking core"/>
    <n v="145500"/>
    <n v="101987"/>
    <n v="70"/>
    <x v="3"/>
    <x v="428"/>
    <n v="45.007502206531335"/>
    <s v="US"/>
    <s v="USD"/>
    <x v="845"/>
    <n v="1471928400"/>
    <x v="845"/>
    <x v="841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x v="356"/>
    <n v="94.285714285714292"/>
    <s v="US"/>
    <s v="USD"/>
    <x v="846"/>
    <n v="1453701600"/>
    <x v="846"/>
    <x v="842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x v="573"/>
    <n v="101.02325581395348"/>
    <s v="AU"/>
    <s v="AUD"/>
    <x v="110"/>
    <n v="1350363600"/>
    <x v="110"/>
    <x v="843"/>
    <b v="0"/>
    <b v="0"/>
    <s v="technology/web"/>
    <x v="2"/>
    <s v="web"/>
  </r>
  <r>
    <n v="955"/>
    <s v="Moss-Obrien"/>
    <s v="Function-based next generation emulation"/>
    <n v="700"/>
    <n v="7763"/>
    <n v="1109"/>
    <x v="1"/>
    <x v="175"/>
    <n v="97.037499999999994"/>
    <s v="US"/>
    <s v="USD"/>
    <x v="847"/>
    <n v="1353996000"/>
    <x v="847"/>
    <x v="844"/>
    <b v="0"/>
    <b v="0"/>
    <s v="theater/plays"/>
    <x v="3"/>
    <s v="plays"/>
  </r>
  <r>
    <n v="956"/>
    <s v="Wood Inc"/>
    <s v="Re-engineered composite focus group"/>
    <n v="187600"/>
    <n v="35698"/>
    <n v="19"/>
    <x v="0"/>
    <x v="268"/>
    <n v="43.00963855421687"/>
    <s v="US"/>
    <s v="USD"/>
    <x v="848"/>
    <n v="1451109600"/>
    <x v="848"/>
    <x v="845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x v="54"/>
    <n v="94.916030534351151"/>
    <s v="US"/>
    <s v="USD"/>
    <x v="849"/>
    <n v="1329631200"/>
    <x v="849"/>
    <x v="846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x v="192"/>
    <n v="72.151785714285708"/>
    <s v="US"/>
    <s v="USD"/>
    <x v="780"/>
    <n v="1278997200"/>
    <x v="780"/>
    <x v="847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x v="406"/>
    <n v="51.007692307692309"/>
    <s v="US"/>
    <s v="USD"/>
    <x v="140"/>
    <n v="1280120400"/>
    <x v="140"/>
    <x v="688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x v="12"/>
    <n v="85.054545454545448"/>
    <s v="US"/>
    <s v="USD"/>
    <x v="850"/>
    <n v="1458104400"/>
    <x v="850"/>
    <x v="848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x v="287"/>
    <n v="43.87096774193548"/>
    <s v="US"/>
    <s v="USD"/>
    <x v="851"/>
    <n v="1298268000"/>
    <x v="851"/>
    <x v="248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x v="574"/>
    <n v="40.063909774436091"/>
    <s v="US"/>
    <s v="USD"/>
    <x v="852"/>
    <n v="1386223200"/>
    <x v="852"/>
    <x v="849"/>
    <b v="0"/>
    <b v="0"/>
    <s v="food/food trucks"/>
    <x v="0"/>
    <s v="food trucks"/>
  </r>
  <r>
    <n v="963"/>
    <s v="Rodriguez-Robinson"/>
    <s v="Ergonomic methodical hub"/>
    <n v="5900"/>
    <n v="4997"/>
    <n v="85"/>
    <x v="0"/>
    <x v="493"/>
    <n v="43.833333333333336"/>
    <s v="IT"/>
    <s v="EUR"/>
    <x v="853"/>
    <n v="1299823200"/>
    <x v="853"/>
    <x v="85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x v="287"/>
    <n v="84.92903225806451"/>
    <s v="US"/>
    <s v="USD"/>
    <x v="854"/>
    <n v="1431752400"/>
    <x v="854"/>
    <x v="851"/>
    <b v="0"/>
    <b v="0"/>
    <s v="theater/plays"/>
    <x v="3"/>
    <s v="plays"/>
  </r>
  <r>
    <n v="965"/>
    <s v="Nunez-King"/>
    <s v="Phased clear-thinking policy"/>
    <n v="2200"/>
    <n v="8501"/>
    <n v="386"/>
    <x v="1"/>
    <x v="512"/>
    <n v="41.067632850241544"/>
    <s v="GB"/>
    <s v="GBP"/>
    <x v="67"/>
    <n v="1267855200"/>
    <x v="67"/>
    <x v="852"/>
    <b v="0"/>
    <b v="0"/>
    <s v="music/rock"/>
    <x v="1"/>
    <s v="rock"/>
  </r>
  <r>
    <n v="966"/>
    <s v="Davis and Sons"/>
    <s v="Seamless solution-oriented capacity"/>
    <n v="1700"/>
    <n v="13468"/>
    <n v="792"/>
    <x v="1"/>
    <x v="242"/>
    <n v="54.971428571428568"/>
    <s v="US"/>
    <s v="USD"/>
    <x v="855"/>
    <n v="1497675600"/>
    <x v="855"/>
    <x v="853"/>
    <b v="0"/>
    <b v="0"/>
    <s v="theater/plays"/>
    <x v="3"/>
    <s v="plays"/>
  </r>
  <r>
    <n v="967"/>
    <s v="Howard-Douglas"/>
    <s v="Organized human-resource attitude"/>
    <n v="88400"/>
    <n v="121138"/>
    <n v="137"/>
    <x v="1"/>
    <x v="575"/>
    <n v="77.010807374443743"/>
    <s v="US"/>
    <s v="USD"/>
    <x v="107"/>
    <n v="1336885200"/>
    <x v="107"/>
    <x v="104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x v="493"/>
    <n v="71.201754385964918"/>
    <s v="US"/>
    <s v="USD"/>
    <x v="344"/>
    <n v="1295157600"/>
    <x v="344"/>
    <x v="854"/>
    <b v="0"/>
    <b v="0"/>
    <s v="food/food trucks"/>
    <x v="0"/>
    <s v="food trucks"/>
  </r>
  <r>
    <n v="969"/>
    <s v="Lopez-King"/>
    <s v="Multi-lateral radical solution"/>
    <n v="7900"/>
    <n v="8550"/>
    <n v="108"/>
    <x v="1"/>
    <x v="576"/>
    <n v="91.935483870967744"/>
    <s v="US"/>
    <s v="USD"/>
    <x v="856"/>
    <n v="1577599200"/>
    <x v="856"/>
    <x v="855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x v="577"/>
    <n v="97.069023569023571"/>
    <s v="US"/>
    <s v="USD"/>
    <x v="857"/>
    <n v="1305003600"/>
    <x v="857"/>
    <x v="856"/>
    <b v="0"/>
    <b v="0"/>
    <s v="theater/plays"/>
    <x v="3"/>
    <s v="plays"/>
  </r>
  <r>
    <n v="971"/>
    <s v="Garner and Sons"/>
    <s v="Versatile neutral workforce"/>
    <n v="5100"/>
    <n v="1414"/>
    <n v="28"/>
    <x v="0"/>
    <x v="3"/>
    <n v="58.916666666666664"/>
    <s v="US"/>
    <s v="USD"/>
    <x v="858"/>
    <n v="1381726800"/>
    <x v="858"/>
    <x v="857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x v="578"/>
    <n v="58.015466983938133"/>
    <s v="US"/>
    <s v="USD"/>
    <x v="859"/>
    <n v="1402462800"/>
    <x v="859"/>
    <x v="858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x v="526"/>
    <n v="103.87301587301587"/>
    <s v="US"/>
    <s v="USD"/>
    <x v="860"/>
    <n v="1292133600"/>
    <x v="860"/>
    <x v="859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x v="235"/>
    <n v="93.46875"/>
    <s v="US"/>
    <s v="USD"/>
    <x v="170"/>
    <n v="1368939600"/>
    <x v="170"/>
    <x v="860"/>
    <b v="0"/>
    <b v="0"/>
    <s v="music/indie rock"/>
    <x v="1"/>
    <s v="indie rock"/>
  </r>
  <r>
    <n v="975"/>
    <s v="Ayala Group"/>
    <s v="Right-sized maximized migration"/>
    <n v="5400"/>
    <n v="8366"/>
    <n v="155"/>
    <x v="1"/>
    <x v="18"/>
    <n v="61.970370370370368"/>
    <s v="US"/>
    <s v="USD"/>
    <x v="861"/>
    <n v="1452146400"/>
    <x v="861"/>
    <x v="264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x v="382"/>
    <n v="92.042857142857144"/>
    <s v="US"/>
    <s v="USD"/>
    <x v="862"/>
    <n v="1296712800"/>
    <x v="862"/>
    <x v="65"/>
    <b v="0"/>
    <b v="1"/>
    <s v="theater/plays"/>
    <x v="3"/>
    <s v="plays"/>
  </r>
  <r>
    <n v="977"/>
    <s v="Johnson Group"/>
    <s v="Vision-oriented interactive solution"/>
    <n v="7000"/>
    <n v="5177"/>
    <n v="74"/>
    <x v="0"/>
    <x v="109"/>
    <n v="77.268656716417908"/>
    <s v="US"/>
    <s v="USD"/>
    <x v="863"/>
    <n v="1520748000"/>
    <x v="863"/>
    <x v="861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x v="45"/>
    <n v="93.923913043478265"/>
    <s v="US"/>
    <s v="USD"/>
    <x v="864"/>
    <n v="1480831200"/>
    <x v="864"/>
    <x v="862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x v="579"/>
    <n v="84.969458128078813"/>
    <s v="GB"/>
    <s v="GBP"/>
    <x v="527"/>
    <n v="1426914000"/>
    <x v="527"/>
    <x v="454"/>
    <b v="0"/>
    <b v="0"/>
    <s v="theater/plays"/>
    <x v="3"/>
    <s v="plays"/>
  </r>
  <r>
    <n v="980"/>
    <s v="Huff-Johnson"/>
    <s v="Universal fault-tolerant orchestration"/>
    <n v="195200"/>
    <n v="78630"/>
    <n v="40"/>
    <x v="0"/>
    <x v="580"/>
    <n v="105.97035040431267"/>
    <s v="US"/>
    <s v="USD"/>
    <x v="865"/>
    <n v="1446616800"/>
    <x v="865"/>
    <x v="863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x v="581"/>
    <n v="36.969040247678016"/>
    <s v="US"/>
    <s v="USD"/>
    <x v="866"/>
    <n v="1517032800"/>
    <x v="866"/>
    <x v="864"/>
    <b v="0"/>
    <b v="0"/>
    <s v="technology/web"/>
    <x v="2"/>
    <s v="web"/>
  </r>
  <r>
    <n v="982"/>
    <s v="Freeman-French"/>
    <s v="Multi-layered optimal application"/>
    <n v="7200"/>
    <n v="6115"/>
    <n v="85"/>
    <x v="0"/>
    <x v="51"/>
    <n v="81.533333333333331"/>
    <s v="US"/>
    <s v="USD"/>
    <x v="867"/>
    <n v="1311224400"/>
    <x v="867"/>
    <x v="865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x v="582"/>
    <n v="80.999140154772135"/>
    <s v="US"/>
    <s v="USD"/>
    <x v="868"/>
    <n v="1566190800"/>
    <x v="868"/>
    <x v="866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x v="345"/>
    <n v="26.010498687664043"/>
    <s v="US"/>
    <s v="USD"/>
    <x v="105"/>
    <n v="1570165200"/>
    <x v="105"/>
    <x v="867"/>
    <b v="0"/>
    <b v="0"/>
    <s v="theater/plays"/>
    <x v="3"/>
    <s v="plays"/>
  </r>
  <r>
    <n v="985"/>
    <s v="Logan-Curtis"/>
    <s v="Enhanced optimal ability"/>
    <n v="170600"/>
    <n v="114523"/>
    <n v="67"/>
    <x v="0"/>
    <x v="583"/>
    <n v="25.998410896708286"/>
    <s v="US"/>
    <s v="USD"/>
    <x v="481"/>
    <n v="1388556000"/>
    <x v="481"/>
    <x v="868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x v="45"/>
    <n v="34.173913043478258"/>
    <s v="US"/>
    <s v="USD"/>
    <x v="253"/>
    <n v="1303189200"/>
    <x v="253"/>
    <x v="296"/>
    <b v="0"/>
    <b v="0"/>
    <s v="music/rock"/>
    <x v="1"/>
    <s v="rock"/>
  </r>
  <r>
    <n v="987"/>
    <s v="Wilson Group"/>
    <s v="Ameliorated foreground focus group"/>
    <n v="6200"/>
    <n v="13441"/>
    <n v="217"/>
    <x v="1"/>
    <x v="584"/>
    <n v="28.002083333333335"/>
    <s v="US"/>
    <s v="USD"/>
    <x v="869"/>
    <n v="1494478800"/>
    <x v="869"/>
    <x v="869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x v="251"/>
    <n v="76.546875"/>
    <s v="US"/>
    <s v="USD"/>
    <x v="864"/>
    <n v="1480744800"/>
    <x v="864"/>
    <x v="274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x v="31"/>
    <n v="53.053097345132741"/>
    <s v="US"/>
    <s v="USD"/>
    <x v="843"/>
    <n v="1555822800"/>
    <x v="843"/>
    <x v="354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x v="251"/>
    <n v="106.859375"/>
    <s v="US"/>
    <s v="USD"/>
    <x v="289"/>
    <n v="1458882000"/>
    <x v="289"/>
    <x v="870"/>
    <b v="0"/>
    <b v="1"/>
    <s v="film &amp; video/drama"/>
    <x v="4"/>
    <s v="drama"/>
  </r>
  <r>
    <n v="991"/>
    <s v="Ramirez LLC"/>
    <s v="Reduced reciprocal focus group"/>
    <n v="9800"/>
    <n v="11091"/>
    <n v="113"/>
    <x v="1"/>
    <x v="585"/>
    <n v="46.020746887966808"/>
    <s v="US"/>
    <s v="USD"/>
    <x v="870"/>
    <n v="1411966800"/>
    <x v="870"/>
    <x v="871"/>
    <b v="0"/>
    <b v="1"/>
    <s v="music/rock"/>
    <x v="1"/>
    <s v="rock"/>
  </r>
  <r>
    <n v="992"/>
    <s v="Morrow Inc"/>
    <s v="Networked global migration"/>
    <n v="3100"/>
    <n v="13223"/>
    <n v="427"/>
    <x v="1"/>
    <x v="227"/>
    <n v="100.17424242424242"/>
    <s v="US"/>
    <s v="USD"/>
    <x v="871"/>
    <n v="1526878800"/>
    <x v="871"/>
    <x v="98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x v="51"/>
    <n v="101.44"/>
    <s v="IT"/>
    <s v="EUR"/>
    <x v="872"/>
    <n v="1452405600"/>
    <x v="872"/>
    <x v="872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x v="586"/>
    <n v="87.972684085510693"/>
    <s v="US"/>
    <s v="USD"/>
    <x v="873"/>
    <n v="1414040400"/>
    <x v="873"/>
    <x v="873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x v="587"/>
    <n v="74.995594713656388"/>
    <s v="US"/>
    <s v="USD"/>
    <x v="874"/>
    <n v="1543816800"/>
    <x v="874"/>
    <x v="526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x v="192"/>
    <n v="42.982142857142854"/>
    <s v="US"/>
    <s v="USD"/>
    <x v="875"/>
    <n v="1359698400"/>
    <x v="875"/>
    <x v="874"/>
    <b v="0"/>
    <b v="0"/>
    <s v="theater/plays"/>
    <x v="3"/>
    <s v="plays"/>
  </r>
  <r>
    <n v="997"/>
    <s v="Ball LLC"/>
    <s v="Right-sized full-range throughput"/>
    <n v="7600"/>
    <n v="4603"/>
    <n v="61"/>
    <x v="3"/>
    <x v="279"/>
    <n v="33.115107913669064"/>
    <s v="IT"/>
    <s v="EUR"/>
    <x v="876"/>
    <n v="1390629600"/>
    <x v="876"/>
    <x v="875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x v="82"/>
    <n v="101.13101604278074"/>
    <s v="US"/>
    <s v="USD"/>
    <x v="877"/>
    <n v="1267077600"/>
    <x v="877"/>
    <x v="876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x v="588"/>
    <n v="55.98841354723708"/>
    <s v="US"/>
    <s v="USD"/>
    <x v="878"/>
    <n v="1467781200"/>
    <x v="878"/>
    <x v="877"/>
    <b v="0"/>
    <b v="0"/>
    <s v="food/food trucks"/>
    <x v="0"/>
    <s v="food trucks"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  <r>
    <m/>
    <m/>
    <m/>
    <m/>
    <m/>
    <m/>
    <x v="4"/>
    <x v="589"/>
    <m/>
    <m/>
    <m/>
    <x v="879"/>
    <m/>
    <x v="879"/>
    <x v="878"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87281C-8088-6746-8B47-511289F9CFA0}" name="PivotTable1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B3F0F1-A6FE-9848-8DB6-D20B35444E8F}" name="PivotTable2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D11693-3AE7-3E4E-A3C6-629609CC4D4D}" name="PivotTable2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9DC2-B343-B946-8326-04A8899F19C7}">
  <dimension ref="A1:F14"/>
  <sheetViews>
    <sheetView workbookViewId="0">
      <selection activeCell="E13" sqref="E1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2046</v>
      </c>
    </row>
    <row r="3" spans="1:6" x14ac:dyDescent="0.2">
      <c r="A3" s="6" t="s">
        <v>2033</v>
      </c>
      <c r="B3" s="6" t="s">
        <v>2034</v>
      </c>
    </row>
    <row r="4" spans="1:6" x14ac:dyDescent="0.2">
      <c r="A4" s="6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7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2040</v>
      </c>
      <c r="E8">
        <v>4</v>
      </c>
      <c r="F8">
        <v>4</v>
      </c>
    </row>
    <row r="9" spans="1:6" x14ac:dyDescent="0.2">
      <c r="A9" s="7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C5FF-9DBF-704E-A171-8E828DDCED6E}">
  <dimension ref="A1:F30"/>
  <sheetViews>
    <sheetView workbookViewId="0">
      <selection activeCell="C43" sqref="C4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2046</v>
      </c>
    </row>
    <row r="2" spans="1:6" x14ac:dyDescent="0.2">
      <c r="A2" s="6" t="s">
        <v>2031</v>
      </c>
      <c r="B2" t="s">
        <v>2046</v>
      </c>
    </row>
    <row r="4" spans="1:6" x14ac:dyDescent="0.2">
      <c r="A4" s="6" t="s">
        <v>2033</v>
      </c>
      <c r="B4" s="6" t="s">
        <v>2034</v>
      </c>
    </row>
    <row r="5" spans="1:6" x14ac:dyDescent="0.2">
      <c r="A5" s="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260A-CFA9-F340-A8E2-00518745C500}">
  <dimension ref="A1:E18"/>
  <sheetViews>
    <sheetView workbookViewId="0">
      <selection activeCell="G25" sqref="G2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6" t="s">
        <v>2031</v>
      </c>
      <c r="B1" t="s">
        <v>2046</v>
      </c>
    </row>
    <row r="2" spans="1:5" x14ac:dyDescent="0.2">
      <c r="A2" s="6" t="s">
        <v>2085</v>
      </c>
      <c r="B2" t="s">
        <v>2046</v>
      </c>
    </row>
    <row r="4" spans="1:5" x14ac:dyDescent="0.2">
      <c r="A4" s="6" t="s">
        <v>2033</v>
      </c>
      <c r="B4" s="6" t="s">
        <v>2034</v>
      </c>
    </row>
    <row r="5" spans="1:5" x14ac:dyDescent="0.2">
      <c r="A5" s="6" t="s">
        <v>2036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6"/>
  <sheetViews>
    <sheetView workbookViewId="0">
      <selection sqref="A1:XFD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4" width="7.1640625" bestFit="1" customWidth="1"/>
    <col min="5" max="5" width="9.6640625" style="4" bestFit="1" customWidth="1"/>
    <col min="6" max="6" width="13.83203125" customWidth="1"/>
    <col min="7" max="7" width="9.5" style="12" bestFit="1" customWidth="1"/>
    <col min="8" max="8" width="13" bestFit="1" customWidth="1"/>
    <col min="9" max="9" width="16" bestFit="1" customWidth="1"/>
    <col min="10" max="10" width="7.33203125" bestFit="1" customWidth="1"/>
    <col min="11" max="11" width="8.1640625" bestFit="1" customWidth="1"/>
    <col min="12" max="13" width="11.1640625" bestFit="1" customWidth="1"/>
    <col min="14" max="15" width="21" customWidth="1"/>
    <col min="16" max="16" width="9.33203125" bestFit="1" customWidth="1"/>
    <col min="17" max="17" width="8.33203125" bestFit="1" customWidth="1"/>
    <col min="18" max="18" width="28" bestFit="1" customWidth="1"/>
    <col min="19" max="19" width="14.33203125" bestFit="1" customWidth="1"/>
    <col min="20" max="20" width="17.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0" t="s">
        <v>3</v>
      </c>
      <c r="F1" s="1" t="s">
        <v>2029</v>
      </c>
      <c r="G1" s="1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 s="4">
        <v>0</v>
      </c>
      <c r="F2" s="4">
        <f>ROUND((E2/D2)*100,0)</f>
        <v>0</v>
      </c>
      <c r="G2" s="12" t="s">
        <v>14</v>
      </c>
      <c r="H2">
        <v>0</v>
      </c>
      <c r="I2">
        <f>0</f>
        <v>0</v>
      </c>
      <c r="J2" t="s">
        <v>15</v>
      </c>
      <c r="K2" t="s">
        <v>16</v>
      </c>
      <c r="L2">
        <v>1448690400</v>
      </c>
      <c r="M2">
        <v>1450159200</v>
      </c>
      <c r="N2" s="8">
        <v>42336.25</v>
      </c>
      <c r="O2" s="8"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 s="4">
        <v>14560</v>
      </c>
      <c r="F3" s="4">
        <f>ROUND((E3/D3)*100,0)</f>
        <v>1040</v>
      </c>
      <c r="G3" s="12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v>41870.208333333336</v>
      </c>
      <c r="O3" s="8"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 s="4">
        <v>142523</v>
      </c>
      <c r="F4" s="4">
        <f t="shared" ref="F4:F66" si="0">ROUND((E4/D4)*100,0)</f>
        <v>131</v>
      </c>
      <c r="G4" s="12" t="s">
        <v>20</v>
      </c>
      <c r="H4">
        <v>1425</v>
      </c>
      <c r="I4" s="5">
        <f t="shared" ref="I4:I67" si="1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v>41595.25</v>
      </c>
      <c r="O4" s="8"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 s="4">
        <v>2477</v>
      </c>
      <c r="F5" s="4">
        <f t="shared" si="0"/>
        <v>59</v>
      </c>
      <c r="G5" s="12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v>43688.208333333328</v>
      </c>
      <c r="O5" s="8"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 s="4">
        <v>5265</v>
      </c>
      <c r="F6" s="4">
        <f t="shared" si="0"/>
        <v>69</v>
      </c>
      <c r="G6" s="12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v>43485.25</v>
      </c>
      <c r="O6" s="8"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 s="4">
        <v>13195</v>
      </c>
      <c r="F7" s="4">
        <f t="shared" si="0"/>
        <v>174</v>
      </c>
      <c r="G7" s="12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v>41149.208333333336</v>
      </c>
      <c r="O7" s="8"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 s="4">
        <v>1090</v>
      </c>
      <c r="F8" s="4">
        <f t="shared" si="0"/>
        <v>21</v>
      </c>
      <c r="G8" s="12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v>42991.208333333328</v>
      </c>
      <c r="O8" s="8"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 s="4">
        <v>14741</v>
      </c>
      <c r="F9" s="4">
        <f t="shared" si="0"/>
        <v>328</v>
      </c>
      <c r="G9" s="12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v>42229.208333333328</v>
      </c>
      <c r="O9" s="8"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 s="4">
        <v>21946</v>
      </c>
      <c r="F10" s="4">
        <f t="shared" si="0"/>
        <v>20</v>
      </c>
      <c r="G10" s="12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v>40399.208333333336</v>
      </c>
      <c r="O10" s="8"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 s="4">
        <v>3208</v>
      </c>
      <c r="F11" s="4">
        <f t="shared" si="0"/>
        <v>52</v>
      </c>
      <c r="G11" s="12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v>41536.208333333336</v>
      </c>
      <c r="O11" s="8"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 s="4">
        <v>13838</v>
      </c>
      <c r="F12" s="4">
        <f t="shared" si="0"/>
        <v>266</v>
      </c>
      <c r="G12" s="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v>40404.208333333336</v>
      </c>
      <c r="O12" s="8"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 s="4">
        <v>3030</v>
      </c>
      <c r="F13" s="4">
        <f>ROUND((E13/D13)*100,0)</f>
        <v>48</v>
      </c>
      <c r="G13" s="12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v>40442.208333333336</v>
      </c>
      <c r="O13" s="8"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 s="4">
        <v>5629</v>
      </c>
      <c r="F14" s="4">
        <f t="shared" si="0"/>
        <v>89</v>
      </c>
      <c r="G14" s="12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v>43760.208333333328</v>
      </c>
      <c r="O14" s="8"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 s="4">
        <v>10295</v>
      </c>
      <c r="F15" s="4">
        <f t="shared" si="0"/>
        <v>245</v>
      </c>
      <c r="G15" s="12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v>42532.208333333328</v>
      </c>
      <c r="O15" s="8"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 s="4">
        <v>18829</v>
      </c>
      <c r="F16" s="4">
        <f t="shared" si="0"/>
        <v>67</v>
      </c>
      <c r="G16" s="12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v>40974.25</v>
      </c>
      <c r="O16" s="8"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 s="4">
        <v>38414</v>
      </c>
      <c r="F17" s="4">
        <f t="shared" si="0"/>
        <v>47</v>
      </c>
      <c r="G17" s="12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v>43809.25</v>
      </c>
      <c r="O17" s="8"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 s="4">
        <v>11041</v>
      </c>
      <c r="F18" s="4">
        <f t="shared" si="0"/>
        <v>649</v>
      </c>
      <c r="G18" s="12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v>41661.25</v>
      </c>
      <c r="O18" s="8"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 s="4">
        <v>134845</v>
      </c>
      <c r="F19" s="4">
        <f t="shared" si="0"/>
        <v>159</v>
      </c>
      <c r="G19" s="12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v>40555.25</v>
      </c>
      <c r="O19" s="8"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 s="4">
        <v>6089</v>
      </c>
      <c r="F20" s="4">
        <f t="shared" si="0"/>
        <v>67</v>
      </c>
      <c r="G20" s="12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v>43351.208333333328</v>
      </c>
      <c r="O20" s="8"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 s="4">
        <v>30331</v>
      </c>
      <c r="F21" s="4">
        <f t="shared" si="0"/>
        <v>49</v>
      </c>
      <c r="G21" s="12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v>43528.25</v>
      </c>
      <c r="O21" s="8"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 s="4">
        <v>147936</v>
      </c>
      <c r="F22" s="4">
        <f t="shared" si="0"/>
        <v>112</v>
      </c>
      <c r="G22" s="1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v>41848.208333333336</v>
      </c>
      <c r="O22" s="8"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 s="4">
        <v>38533</v>
      </c>
      <c r="F23" s="4">
        <f t="shared" si="0"/>
        <v>41</v>
      </c>
      <c r="G23" s="12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v>40770.208333333336</v>
      </c>
      <c r="O23" s="8"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 s="4">
        <v>75690</v>
      </c>
      <c r="F24" s="4">
        <f t="shared" si="0"/>
        <v>128</v>
      </c>
      <c r="G24" s="12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v>43193.208333333328</v>
      </c>
      <c r="O24" s="8"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 s="4">
        <v>14942</v>
      </c>
      <c r="F25" s="4">
        <f t="shared" si="0"/>
        <v>332</v>
      </c>
      <c r="G25" s="12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v>43510.25</v>
      </c>
      <c r="O25" s="8"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 s="4">
        <v>104257</v>
      </c>
      <c r="F26" s="4">
        <f t="shared" si="0"/>
        <v>113</v>
      </c>
      <c r="G26" s="12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v>41811.208333333336</v>
      </c>
      <c r="O26" s="8"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 s="4">
        <v>11904</v>
      </c>
      <c r="F27" s="4">
        <f t="shared" si="0"/>
        <v>216</v>
      </c>
      <c r="G27" s="12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v>40681.208333333336</v>
      </c>
      <c r="O27" s="8"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 s="4">
        <v>51814</v>
      </c>
      <c r="F28" s="4">
        <f t="shared" si="0"/>
        <v>48</v>
      </c>
      <c r="G28" s="12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v>43312.208333333328</v>
      </c>
      <c r="O28" s="8"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 s="4">
        <v>1599</v>
      </c>
      <c r="F29" s="4">
        <f t="shared" si="0"/>
        <v>80</v>
      </c>
      <c r="G29" s="12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v>42280.208333333328</v>
      </c>
      <c r="O29" s="8"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 s="4">
        <v>137635</v>
      </c>
      <c r="F30" s="4">
        <f t="shared" si="0"/>
        <v>105</v>
      </c>
      <c r="G30" s="12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v>40218.25</v>
      </c>
      <c r="O30" s="8"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 s="4">
        <v>150965</v>
      </c>
      <c r="F31" s="4">
        <f t="shared" si="0"/>
        <v>329</v>
      </c>
      <c r="G31" s="12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v>43301.208333333328</v>
      </c>
      <c r="O31" s="8"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 s="4">
        <v>14455</v>
      </c>
      <c r="F32" s="4">
        <f t="shared" si="0"/>
        <v>161</v>
      </c>
      <c r="G32" s="1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v>43609.208333333328</v>
      </c>
      <c r="O32" s="8"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 s="4">
        <v>10850</v>
      </c>
      <c r="F33" s="4">
        <f t="shared" si="0"/>
        <v>310</v>
      </c>
      <c r="G33" s="12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v>42374.25</v>
      </c>
      <c r="O33" s="8"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 s="4">
        <v>87676</v>
      </c>
      <c r="F34" s="4">
        <f t="shared" si="0"/>
        <v>87</v>
      </c>
      <c r="G34" s="12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v>43110.25</v>
      </c>
      <c r="O34" s="8"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 s="4">
        <v>189666</v>
      </c>
      <c r="F35" s="4">
        <f t="shared" si="0"/>
        <v>378</v>
      </c>
      <c r="G35" s="12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v>41917.208333333336</v>
      </c>
      <c r="O35" s="8"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 s="4">
        <v>14025</v>
      </c>
      <c r="F36" s="4">
        <f t="shared" si="0"/>
        <v>151</v>
      </c>
      <c r="G36" s="12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v>42817.208333333328</v>
      </c>
      <c r="O36" s="8"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 s="4">
        <v>188628</v>
      </c>
      <c r="F37" s="4">
        <f t="shared" si="0"/>
        <v>150</v>
      </c>
      <c r="G37" s="12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v>43484.25</v>
      </c>
      <c r="O37" s="8"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 s="4">
        <v>1101</v>
      </c>
      <c r="F38" s="4">
        <f t="shared" si="0"/>
        <v>157</v>
      </c>
      <c r="G38" s="12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v>40600.25</v>
      </c>
      <c r="O38" s="8"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 s="4">
        <v>11339</v>
      </c>
      <c r="F39" s="4">
        <f t="shared" si="0"/>
        <v>140</v>
      </c>
      <c r="G39" s="12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v>43744.208333333328</v>
      </c>
      <c r="O39" s="8"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 s="4">
        <v>10085</v>
      </c>
      <c r="F40" s="4">
        <f t="shared" si="0"/>
        <v>325</v>
      </c>
      <c r="G40" s="12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v>40469.208333333336</v>
      </c>
      <c r="O40" s="8"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 s="4">
        <v>5027</v>
      </c>
      <c r="F41" s="4">
        <f t="shared" si="0"/>
        <v>51</v>
      </c>
      <c r="G41" s="12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v>41330.25</v>
      </c>
      <c r="O41" s="8"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 s="4">
        <v>14878</v>
      </c>
      <c r="F42" s="4">
        <f t="shared" si="0"/>
        <v>169</v>
      </c>
      <c r="G42" s="1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v>40334.208333333336</v>
      </c>
      <c r="O42" s="8"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 s="4">
        <v>11924</v>
      </c>
      <c r="F43" s="4">
        <f t="shared" si="0"/>
        <v>213</v>
      </c>
      <c r="G43" s="12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v>41156.208333333336</v>
      </c>
      <c r="O43" s="8"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 s="4">
        <v>7991</v>
      </c>
      <c r="F44" s="4">
        <f t="shared" si="0"/>
        <v>444</v>
      </c>
      <c r="G44" s="12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v>40728.208333333336</v>
      </c>
      <c r="O44" s="8"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 s="4">
        <v>167717</v>
      </c>
      <c r="F45" s="4">
        <f t="shared" si="0"/>
        <v>186</v>
      </c>
      <c r="G45" s="12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v>41844.208333333336</v>
      </c>
      <c r="O45" s="8"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 s="4">
        <v>10541</v>
      </c>
      <c r="F46" s="4">
        <f t="shared" si="0"/>
        <v>659</v>
      </c>
      <c r="G46" s="12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v>43541.208333333328</v>
      </c>
      <c r="O46" s="8"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 s="4">
        <v>4530</v>
      </c>
      <c r="F47" s="4">
        <f t="shared" si="0"/>
        <v>48</v>
      </c>
      <c r="G47" s="12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v>42676.208333333328</v>
      </c>
      <c r="O47" s="8"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 s="4">
        <v>4247</v>
      </c>
      <c r="F48" s="4">
        <f t="shared" si="0"/>
        <v>115</v>
      </c>
      <c r="G48" s="12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v>40367.208333333336</v>
      </c>
      <c r="O48" s="8"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 s="4">
        <v>7129</v>
      </c>
      <c r="F49" s="4">
        <f t="shared" si="0"/>
        <v>475</v>
      </c>
      <c r="G49" s="12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v>41727.208333333336</v>
      </c>
      <c r="O49" s="8"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 s="4">
        <v>128862</v>
      </c>
      <c r="F50" s="4">
        <f t="shared" si="0"/>
        <v>387</v>
      </c>
      <c r="G50" s="12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v>42180.208333333328</v>
      </c>
      <c r="O50" s="8"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 s="4">
        <v>13653</v>
      </c>
      <c r="F51" s="4">
        <f t="shared" si="0"/>
        <v>190</v>
      </c>
      <c r="G51" s="12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v>43758.208333333328</v>
      </c>
      <c r="O51" s="8"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 s="4">
        <v>2</v>
      </c>
      <c r="F52" s="4">
        <f t="shared" si="0"/>
        <v>2</v>
      </c>
      <c r="G52" s="1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v>41487.208333333336</v>
      </c>
      <c r="O52" s="8"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 s="4">
        <v>145243</v>
      </c>
      <c r="F53" s="4">
        <f t="shared" si="0"/>
        <v>92</v>
      </c>
      <c r="G53" s="12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v>40995.208333333336</v>
      </c>
      <c r="O53" s="8"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 s="4">
        <v>2459</v>
      </c>
      <c r="F54" s="4">
        <f t="shared" si="0"/>
        <v>34</v>
      </c>
      <c r="G54" s="12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v>40436.208333333336</v>
      </c>
      <c r="O54" s="8"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 s="4">
        <v>12356</v>
      </c>
      <c r="F55" s="4">
        <f t="shared" si="0"/>
        <v>140</v>
      </c>
      <c r="G55" s="12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v>41779.208333333336</v>
      </c>
      <c r="O55" s="8"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 s="4">
        <v>5392</v>
      </c>
      <c r="F56" s="4">
        <f t="shared" si="0"/>
        <v>90</v>
      </c>
      <c r="G56" s="12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v>43170.25</v>
      </c>
      <c r="O56" s="8"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 s="4">
        <v>11746</v>
      </c>
      <c r="F57" s="4">
        <f t="shared" si="0"/>
        <v>178</v>
      </c>
      <c r="G57" s="12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v>43311.208333333328</v>
      </c>
      <c r="O57" s="8"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 s="4">
        <v>11493</v>
      </c>
      <c r="F58" s="4">
        <f t="shared" si="0"/>
        <v>144</v>
      </c>
      <c r="G58" s="12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v>42014.25</v>
      </c>
      <c r="O58" s="8"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 s="4">
        <v>6243</v>
      </c>
      <c r="F59" s="4">
        <f t="shared" si="0"/>
        <v>215</v>
      </c>
      <c r="G59" s="12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v>42979.208333333328</v>
      </c>
      <c r="O59" s="8"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 s="4">
        <v>6132</v>
      </c>
      <c r="F60" s="4">
        <f t="shared" si="0"/>
        <v>227</v>
      </c>
      <c r="G60" s="12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v>42268.208333333328</v>
      </c>
      <c r="O60" s="8"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 s="4">
        <v>3851</v>
      </c>
      <c r="F61" s="4">
        <f t="shared" si="0"/>
        <v>275</v>
      </c>
      <c r="G61" s="12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v>42898.208333333328</v>
      </c>
      <c r="O61" s="8"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 s="4">
        <v>135997</v>
      </c>
      <c r="F62" s="4">
        <f t="shared" si="0"/>
        <v>144</v>
      </c>
      <c r="G62" s="1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v>41107.208333333336</v>
      </c>
      <c r="O62" s="8"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 s="4">
        <v>184750</v>
      </c>
      <c r="F63" s="4">
        <f t="shared" si="0"/>
        <v>93</v>
      </c>
      <c r="G63" s="12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v>40595.25</v>
      </c>
      <c r="O63" s="8"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 s="4">
        <v>14452</v>
      </c>
      <c r="F64" s="4">
        <f t="shared" si="0"/>
        <v>723</v>
      </c>
      <c r="G64" s="12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v>42160.208333333328</v>
      </c>
      <c r="O64" s="8"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 s="4">
        <v>557</v>
      </c>
      <c r="F65" s="4">
        <f t="shared" si="0"/>
        <v>12</v>
      </c>
      <c r="G65" s="12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v>42853.208333333328</v>
      </c>
      <c r="O65" s="8"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 s="4">
        <v>2734</v>
      </c>
      <c r="F66" s="4">
        <f t="shared" si="0"/>
        <v>98</v>
      </c>
      <c r="G66" s="12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v>43283.208333333328</v>
      </c>
      <c r="O66" s="8"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 s="4">
        <v>14405</v>
      </c>
      <c r="F67" s="4">
        <f t="shared" ref="F67:F130" si="2">ROUND((E67/D67)*100,0)</f>
        <v>236</v>
      </c>
      <c r="G67" s="12" t="s">
        <v>20</v>
      </c>
      <c r="H67">
        <v>236</v>
      </c>
      <c r="I67" s="5">
        <f t="shared" si="1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v>40570.25</v>
      </c>
      <c r="O67" s="8"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 s="4">
        <v>1307</v>
      </c>
      <c r="F68" s="4">
        <f t="shared" si="2"/>
        <v>45</v>
      </c>
      <c r="G68" s="12" t="s">
        <v>14</v>
      </c>
      <c r="H68">
        <v>12</v>
      </c>
      <c r="I68" s="5">
        <f t="shared" ref="I68:I131" si="3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v>42102.208333333328</v>
      </c>
      <c r="O68" s="8"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 s="4">
        <v>117892</v>
      </c>
      <c r="F69" s="4">
        <f t="shared" si="2"/>
        <v>162</v>
      </c>
      <c r="G69" s="12" t="s">
        <v>20</v>
      </c>
      <c r="H69">
        <v>4065</v>
      </c>
      <c r="I69" s="5">
        <f t="shared" si="3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v>40203.25</v>
      </c>
      <c r="O69" s="8"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 s="4">
        <v>14508</v>
      </c>
      <c r="F70" s="4">
        <f t="shared" si="2"/>
        <v>255</v>
      </c>
      <c r="G70" s="12" t="s">
        <v>20</v>
      </c>
      <c r="H70">
        <v>246</v>
      </c>
      <c r="I70" s="5">
        <f t="shared" si="3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v>42943.208333333328</v>
      </c>
      <c r="O70" s="8"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 s="4">
        <v>1901</v>
      </c>
      <c r="F71" s="4">
        <f t="shared" si="2"/>
        <v>24</v>
      </c>
      <c r="G71" s="12" t="s">
        <v>74</v>
      </c>
      <c r="H71">
        <v>17</v>
      </c>
      <c r="I71" s="5">
        <f t="shared" si="3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v>40531.25</v>
      </c>
      <c r="O71" s="8"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 s="4">
        <v>158389</v>
      </c>
      <c r="F72" s="4">
        <f t="shared" si="2"/>
        <v>124</v>
      </c>
      <c r="G72" s="12" t="s">
        <v>20</v>
      </c>
      <c r="H72">
        <v>2475</v>
      </c>
      <c r="I72" s="5">
        <f t="shared" si="3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v>40484.208333333336</v>
      </c>
      <c r="O72" s="8"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 s="4">
        <v>6484</v>
      </c>
      <c r="F73" s="4">
        <f t="shared" si="2"/>
        <v>108</v>
      </c>
      <c r="G73" s="12" t="s">
        <v>20</v>
      </c>
      <c r="H73">
        <v>76</v>
      </c>
      <c r="I73" s="5">
        <f t="shared" si="3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v>43799.25</v>
      </c>
      <c r="O73" s="8"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 s="4">
        <v>4022</v>
      </c>
      <c r="F74" s="4">
        <f t="shared" si="2"/>
        <v>670</v>
      </c>
      <c r="G74" s="12" t="s">
        <v>20</v>
      </c>
      <c r="H74">
        <v>54</v>
      </c>
      <c r="I74" s="5">
        <f t="shared" si="3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v>42186.208333333328</v>
      </c>
      <c r="O74" s="8"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 s="4">
        <v>9253</v>
      </c>
      <c r="F75" s="4">
        <f t="shared" si="2"/>
        <v>661</v>
      </c>
      <c r="G75" s="12" t="s">
        <v>20</v>
      </c>
      <c r="H75">
        <v>88</v>
      </c>
      <c r="I75" s="5">
        <f t="shared" si="3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v>42701.25</v>
      </c>
      <c r="O75" s="8"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 s="4">
        <v>4776</v>
      </c>
      <c r="F76" s="4">
        <f t="shared" si="2"/>
        <v>122</v>
      </c>
      <c r="G76" s="12" t="s">
        <v>20</v>
      </c>
      <c r="H76">
        <v>85</v>
      </c>
      <c r="I76" s="5">
        <f t="shared" si="3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v>42456.208333333328</v>
      </c>
      <c r="O76" s="8"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 s="4">
        <v>14606</v>
      </c>
      <c r="F77" s="4">
        <f t="shared" si="2"/>
        <v>151</v>
      </c>
      <c r="G77" s="12" t="s">
        <v>20</v>
      </c>
      <c r="H77">
        <v>170</v>
      </c>
      <c r="I77" s="5">
        <f t="shared" si="3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v>43296.208333333328</v>
      </c>
      <c r="O77" s="8"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 s="4">
        <v>95993</v>
      </c>
      <c r="F78" s="4">
        <f t="shared" si="2"/>
        <v>78</v>
      </c>
      <c r="G78" s="12" t="s">
        <v>14</v>
      </c>
      <c r="H78">
        <v>1684</v>
      </c>
      <c r="I78" s="5">
        <f t="shared" si="3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v>42027.25</v>
      </c>
      <c r="O78" s="8"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 s="4">
        <v>4460</v>
      </c>
      <c r="F79" s="4">
        <f t="shared" si="2"/>
        <v>47</v>
      </c>
      <c r="G79" s="12" t="s">
        <v>14</v>
      </c>
      <c r="H79">
        <v>56</v>
      </c>
      <c r="I79" s="5">
        <f t="shared" si="3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v>40448.208333333336</v>
      </c>
      <c r="O79" s="8"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 s="4">
        <v>13536</v>
      </c>
      <c r="F80" s="4">
        <f t="shared" si="2"/>
        <v>301</v>
      </c>
      <c r="G80" s="12" t="s">
        <v>20</v>
      </c>
      <c r="H80">
        <v>330</v>
      </c>
      <c r="I80" s="5">
        <f t="shared" si="3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v>43206.208333333328</v>
      </c>
      <c r="O80" s="8"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 s="4">
        <v>40228</v>
      </c>
      <c r="F81" s="4">
        <f t="shared" si="2"/>
        <v>70</v>
      </c>
      <c r="G81" s="12" t="s">
        <v>14</v>
      </c>
      <c r="H81">
        <v>838</v>
      </c>
      <c r="I81" s="5">
        <f t="shared" si="3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v>43267.208333333328</v>
      </c>
      <c r="O81" s="8"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 s="4">
        <v>7012</v>
      </c>
      <c r="F82" s="4">
        <f t="shared" si="2"/>
        <v>637</v>
      </c>
      <c r="G82" s="12" t="s">
        <v>20</v>
      </c>
      <c r="H82">
        <v>127</v>
      </c>
      <c r="I82" s="5">
        <f t="shared" si="3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v>42976.208333333328</v>
      </c>
      <c r="O82" s="8"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 s="4">
        <v>37857</v>
      </c>
      <c r="F83" s="4">
        <f t="shared" si="2"/>
        <v>225</v>
      </c>
      <c r="G83" s="12" t="s">
        <v>20</v>
      </c>
      <c r="H83">
        <v>411</v>
      </c>
      <c r="I83" s="5">
        <f t="shared" si="3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v>43062.25</v>
      </c>
      <c r="O83" s="8"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 s="4">
        <v>14973</v>
      </c>
      <c r="F84" s="4">
        <f t="shared" si="2"/>
        <v>1497</v>
      </c>
      <c r="G84" s="12" t="s">
        <v>20</v>
      </c>
      <c r="H84">
        <v>180</v>
      </c>
      <c r="I84" s="5">
        <f t="shared" si="3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v>43482.25</v>
      </c>
      <c r="O84" s="8"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 s="4">
        <v>39996</v>
      </c>
      <c r="F85" s="4">
        <f t="shared" si="2"/>
        <v>38</v>
      </c>
      <c r="G85" s="12" t="s">
        <v>14</v>
      </c>
      <c r="H85">
        <v>1000</v>
      </c>
      <c r="I85" s="5">
        <f t="shared" si="3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v>42579.208333333328</v>
      </c>
      <c r="O85" s="8"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 s="4">
        <v>41564</v>
      </c>
      <c r="F86" s="4">
        <f t="shared" si="2"/>
        <v>132</v>
      </c>
      <c r="G86" s="12" t="s">
        <v>20</v>
      </c>
      <c r="H86">
        <v>374</v>
      </c>
      <c r="I86" s="5">
        <f t="shared" si="3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v>41118.208333333336</v>
      </c>
      <c r="O86" s="8"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 s="4">
        <v>6430</v>
      </c>
      <c r="F87" s="4">
        <f t="shared" si="2"/>
        <v>131</v>
      </c>
      <c r="G87" s="12" t="s">
        <v>20</v>
      </c>
      <c r="H87">
        <v>71</v>
      </c>
      <c r="I87" s="5">
        <f t="shared" si="3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v>40797.208333333336</v>
      </c>
      <c r="O87" s="8"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 s="4">
        <v>12405</v>
      </c>
      <c r="F88" s="4">
        <f t="shared" si="2"/>
        <v>168</v>
      </c>
      <c r="G88" s="12" t="s">
        <v>20</v>
      </c>
      <c r="H88">
        <v>203</v>
      </c>
      <c r="I88" s="5">
        <f t="shared" si="3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v>42128.208333333328</v>
      </c>
      <c r="O88" s="8"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 s="4">
        <v>123040</v>
      </c>
      <c r="F89" s="4">
        <f t="shared" si="2"/>
        <v>62</v>
      </c>
      <c r="G89" s="12" t="s">
        <v>14</v>
      </c>
      <c r="H89">
        <v>1482</v>
      </c>
      <c r="I89" s="5">
        <f t="shared" si="3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v>40610.25</v>
      </c>
      <c r="O89" s="8"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 s="4">
        <v>12516</v>
      </c>
      <c r="F90" s="4">
        <f t="shared" si="2"/>
        <v>261</v>
      </c>
      <c r="G90" s="12" t="s">
        <v>20</v>
      </c>
      <c r="H90">
        <v>113</v>
      </c>
      <c r="I90" s="5">
        <f t="shared" si="3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v>42110.208333333328</v>
      </c>
      <c r="O90" s="8"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 s="4">
        <v>8588</v>
      </c>
      <c r="F91" s="4">
        <f t="shared" si="2"/>
        <v>253</v>
      </c>
      <c r="G91" s="12" t="s">
        <v>20</v>
      </c>
      <c r="H91">
        <v>96</v>
      </c>
      <c r="I91" s="5">
        <f t="shared" si="3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v>40283.208333333336</v>
      </c>
      <c r="O91" s="8"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 s="4">
        <v>6132</v>
      </c>
      <c r="F92" s="4">
        <f t="shared" si="2"/>
        <v>79</v>
      </c>
      <c r="G92" s="12" t="s">
        <v>14</v>
      </c>
      <c r="H92">
        <v>106</v>
      </c>
      <c r="I92" s="5">
        <f t="shared" si="3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v>42425.25</v>
      </c>
      <c r="O92" s="8"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 s="4">
        <v>74688</v>
      </c>
      <c r="F93" s="4">
        <f t="shared" si="2"/>
        <v>48</v>
      </c>
      <c r="G93" s="12" t="s">
        <v>14</v>
      </c>
      <c r="H93">
        <v>679</v>
      </c>
      <c r="I93" s="5">
        <f t="shared" si="3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v>42588.208333333328</v>
      </c>
      <c r="O93" s="8"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 s="4">
        <v>51775</v>
      </c>
      <c r="F94" s="4">
        <f t="shared" si="2"/>
        <v>259</v>
      </c>
      <c r="G94" s="12" t="s">
        <v>20</v>
      </c>
      <c r="H94">
        <v>498</v>
      </c>
      <c r="I94" s="5">
        <f t="shared" si="3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v>40352.208333333336</v>
      </c>
      <c r="O94" s="8"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 s="4">
        <v>65877</v>
      </c>
      <c r="F95" s="4">
        <f t="shared" si="2"/>
        <v>61</v>
      </c>
      <c r="G95" s="12" t="s">
        <v>74</v>
      </c>
      <c r="H95">
        <v>610</v>
      </c>
      <c r="I95" s="5">
        <f t="shared" si="3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v>41202.208333333336</v>
      </c>
      <c r="O95" s="8"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 s="4">
        <v>8807</v>
      </c>
      <c r="F96" s="4">
        <f t="shared" si="2"/>
        <v>304</v>
      </c>
      <c r="G96" s="12" t="s">
        <v>20</v>
      </c>
      <c r="H96">
        <v>180</v>
      </c>
      <c r="I96" s="5">
        <f t="shared" si="3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v>43562.208333333328</v>
      </c>
      <c r="O96" s="8"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 s="4">
        <v>1017</v>
      </c>
      <c r="F97" s="4">
        <f t="shared" si="2"/>
        <v>113</v>
      </c>
      <c r="G97" s="12" t="s">
        <v>20</v>
      </c>
      <c r="H97">
        <v>27</v>
      </c>
      <c r="I97" s="5">
        <f t="shared" si="3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v>43752.208333333328</v>
      </c>
      <c r="O97" s="8"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 s="4">
        <v>151513</v>
      </c>
      <c r="F98" s="4">
        <f t="shared" si="2"/>
        <v>217</v>
      </c>
      <c r="G98" s="12" t="s">
        <v>20</v>
      </c>
      <c r="H98">
        <v>2331</v>
      </c>
      <c r="I98" s="5">
        <f t="shared" si="3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v>40612.25</v>
      </c>
      <c r="O98" s="8"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 s="4">
        <v>12047</v>
      </c>
      <c r="F99" s="4">
        <f t="shared" si="2"/>
        <v>927</v>
      </c>
      <c r="G99" s="12" t="s">
        <v>20</v>
      </c>
      <c r="H99">
        <v>113</v>
      </c>
      <c r="I99" s="5">
        <f t="shared" si="3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v>42180.208333333328</v>
      </c>
      <c r="O99" s="8"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 s="4">
        <v>32951</v>
      </c>
      <c r="F100" s="4">
        <f t="shared" si="2"/>
        <v>34</v>
      </c>
      <c r="G100" s="12" t="s">
        <v>14</v>
      </c>
      <c r="H100">
        <v>1220</v>
      </c>
      <c r="I100" s="5">
        <f t="shared" si="3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v>42212.208333333328</v>
      </c>
      <c r="O100" s="8"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 s="4">
        <v>14951</v>
      </c>
      <c r="F101" s="4">
        <f t="shared" si="2"/>
        <v>197</v>
      </c>
      <c r="G101" s="12" t="s">
        <v>20</v>
      </c>
      <c r="H101">
        <v>164</v>
      </c>
      <c r="I101" s="5">
        <f t="shared" si="3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v>41968.25</v>
      </c>
      <c r="O101" s="8"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 s="4">
        <v>1</v>
      </c>
      <c r="F102" s="4">
        <f t="shared" si="2"/>
        <v>1</v>
      </c>
      <c r="G102" s="12" t="s">
        <v>14</v>
      </c>
      <c r="H102">
        <v>1</v>
      </c>
      <c r="I102" s="5">
        <f t="shared" si="3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v>40835.208333333336</v>
      </c>
      <c r="O102" s="8"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 s="4">
        <v>9193</v>
      </c>
      <c r="F103" s="4">
        <f t="shared" si="2"/>
        <v>1021</v>
      </c>
      <c r="G103" s="12" t="s">
        <v>20</v>
      </c>
      <c r="H103">
        <v>164</v>
      </c>
      <c r="I103" s="5">
        <f t="shared" si="3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v>42056.25</v>
      </c>
      <c r="O103" s="8"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 s="4">
        <v>10422</v>
      </c>
      <c r="F104" s="4">
        <f t="shared" si="2"/>
        <v>282</v>
      </c>
      <c r="G104" s="12" t="s">
        <v>20</v>
      </c>
      <c r="H104">
        <v>336</v>
      </c>
      <c r="I104" s="5">
        <f t="shared" si="3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v>43234.208333333328</v>
      </c>
      <c r="O104" s="8"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 s="4">
        <v>2461</v>
      </c>
      <c r="F105" s="4">
        <f t="shared" si="2"/>
        <v>25</v>
      </c>
      <c r="G105" s="12" t="s">
        <v>14</v>
      </c>
      <c r="H105">
        <v>37</v>
      </c>
      <c r="I105" s="5">
        <f t="shared" si="3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v>40475.208333333336</v>
      </c>
      <c r="O105" s="8"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 s="4">
        <v>170623</v>
      </c>
      <c r="F106" s="4">
        <f t="shared" si="2"/>
        <v>143</v>
      </c>
      <c r="G106" s="12" t="s">
        <v>20</v>
      </c>
      <c r="H106">
        <v>1917</v>
      </c>
      <c r="I106" s="5">
        <f t="shared" si="3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v>42878.208333333328</v>
      </c>
      <c r="O106" s="8"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 s="4">
        <v>9829</v>
      </c>
      <c r="F107" s="4">
        <f t="shared" si="2"/>
        <v>145</v>
      </c>
      <c r="G107" s="12" t="s">
        <v>20</v>
      </c>
      <c r="H107">
        <v>95</v>
      </c>
      <c r="I107" s="5">
        <f t="shared" si="3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v>41366.208333333336</v>
      </c>
      <c r="O107" s="8"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 s="4">
        <v>14006</v>
      </c>
      <c r="F108" s="4">
        <f t="shared" si="2"/>
        <v>359</v>
      </c>
      <c r="G108" s="12" t="s">
        <v>20</v>
      </c>
      <c r="H108">
        <v>147</v>
      </c>
      <c r="I108" s="5">
        <f t="shared" si="3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v>43716.208333333328</v>
      </c>
      <c r="O108" s="8"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 s="4">
        <v>6527</v>
      </c>
      <c r="F109" s="4">
        <f t="shared" si="2"/>
        <v>186</v>
      </c>
      <c r="G109" s="12" t="s">
        <v>20</v>
      </c>
      <c r="H109">
        <v>86</v>
      </c>
      <c r="I109" s="5">
        <f t="shared" si="3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v>43213.208333333328</v>
      </c>
      <c r="O109" s="8"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 s="4">
        <v>8929</v>
      </c>
      <c r="F110" s="4">
        <f t="shared" si="2"/>
        <v>595</v>
      </c>
      <c r="G110" s="12" t="s">
        <v>20</v>
      </c>
      <c r="H110">
        <v>83</v>
      </c>
      <c r="I110" s="5">
        <f t="shared" si="3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v>41005.208333333336</v>
      </c>
      <c r="O110" s="8"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 s="4">
        <v>3079</v>
      </c>
      <c r="F111" s="4">
        <f t="shared" si="2"/>
        <v>59</v>
      </c>
      <c r="G111" s="12" t="s">
        <v>14</v>
      </c>
      <c r="H111">
        <v>60</v>
      </c>
      <c r="I111" s="5">
        <f t="shared" si="3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v>41651.25</v>
      </c>
      <c r="O111" s="8"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 s="4">
        <v>21307</v>
      </c>
      <c r="F112" s="4">
        <f t="shared" si="2"/>
        <v>15</v>
      </c>
      <c r="G112" s="12" t="s">
        <v>14</v>
      </c>
      <c r="H112">
        <v>296</v>
      </c>
      <c r="I112" s="5">
        <f t="shared" si="3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v>43354.208333333328</v>
      </c>
      <c r="O112" s="8"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 s="4">
        <v>73653</v>
      </c>
      <c r="F113" s="4">
        <f t="shared" si="2"/>
        <v>120</v>
      </c>
      <c r="G113" s="12" t="s">
        <v>20</v>
      </c>
      <c r="H113">
        <v>676</v>
      </c>
      <c r="I113" s="5">
        <f t="shared" si="3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v>41174.208333333336</v>
      </c>
      <c r="O113" s="8"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 s="4">
        <v>12635</v>
      </c>
      <c r="F114" s="4">
        <f t="shared" si="2"/>
        <v>269</v>
      </c>
      <c r="G114" s="12" t="s">
        <v>20</v>
      </c>
      <c r="H114">
        <v>361</v>
      </c>
      <c r="I114" s="5">
        <f t="shared" si="3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v>41875.208333333336</v>
      </c>
      <c r="O114" s="8"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 s="4">
        <v>12437</v>
      </c>
      <c r="F115" s="4">
        <f t="shared" si="2"/>
        <v>377</v>
      </c>
      <c r="G115" s="12" t="s">
        <v>20</v>
      </c>
      <c r="H115">
        <v>131</v>
      </c>
      <c r="I115" s="5">
        <f t="shared" si="3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v>42990.208333333328</v>
      </c>
      <c r="O115" s="8"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 s="4">
        <v>13816</v>
      </c>
      <c r="F116" s="4">
        <f t="shared" si="2"/>
        <v>727</v>
      </c>
      <c r="G116" s="12" t="s">
        <v>20</v>
      </c>
      <c r="H116">
        <v>126</v>
      </c>
      <c r="I116" s="5">
        <f t="shared" si="3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v>43564.208333333328</v>
      </c>
      <c r="O116" s="8"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 s="4">
        <v>145382</v>
      </c>
      <c r="F117" s="4">
        <f t="shared" si="2"/>
        <v>87</v>
      </c>
      <c r="G117" s="12" t="s">
        <v>14</v>
      </c>
      <c r="H117">
        <v>3304</v>
      </c>
      <c r="I117" s="5">
        <f t="shared" si="3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v>43056.25</v>
      </c>
      <c r="O117" s="8"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 s="4">
        <v>6336</v>
      </c>
      <c r="F118" s="4">
        <f t="shared" si="2"/>
        <v>88</v>
      </c>
      <c r="G118" s="12" t="s">
        <v>14</v>
      </c>
      <c r="H118">
        <v>73</v>
      </c>
      <c r="I118" s="5">
        <f t="shared" si="3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v>42265.208333333328</v>
      </c>
      <c r="O118" s="8"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 s="4">
        <v>8523</v>
      </c>
      <c r="F119" s="4">
        <f t="shared" si="2"/>
        <v>174</v>
      </c>
      <c r="G119" s="12" t="s">
        <v>20</v>
      </c>
      <c r="H119">
        <v>275</v>
      </c>
      <c r="I119" s="5">
        <f t="shared" si="3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v>40808.208333333336</v>
      </c>
      <c r="O119" s="8"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 s="4">
        <v>6351</v>
      </c>
      <c r="F120" s="4">
        <f t="shared" si="2"/>
        <v>118</v>
      </c>
      <c r="G120" s="12" t="s">
        <v>20</v>
      </c>
      <c r="H120">
        <v>67</v>
      </c>
      <c r="I120" s="5">
        <f t="shared" si="3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v>41665.25</v>
      </c>
      <c r="O120" s="8"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 s="4">
        <v>10748</v>
      </c>
      <c r="F121" s="4">
        <f t="shared" si="2"/>
        <v>215</v>
      </c>
      <c r="G121" s="12" t="s">
        <v>20</v>
      </c>
      <c r="H121">
        <v>154</v>
      </c>
      <c r="I121" s="5">
        <f t="shared" si="3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v>41806.208333333336</v>
      </c>
      <c r="O121" s="8"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 s="4">
        <v>112272</v>
      </c>
      <c r="F122" s="4">
        <f t="shared" si="2"/>
        <v>149</v>
      </c>
      <c r="G122" s="12" t="s">
        <v>20</v>
      </c>
      <c r="H122">
        <v>1782</v>
      </c>
      <c r="I122" s="5">
        <f t="shared" si="3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v>42111.208333333328</v>
      </c>
      <c r="O122" s="8"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 s="4">
        <v>99361</v>
      </c>
      <c r="F123" s="4">
        <f t="shared" si="2"/>
        <v>219</v>
      </c>
      <c r="G123" s="12" t="s">
        <v>20</v>
      </c>
      <c r="H123">
        <v>903</v>
      </c>
      <c r="I123" s="5">
        <f t="shared" si="3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v>41917.208333333336</v>
      </c>
      <c r="O123" s="8"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 s="4">
        <v>88055</v>
      </c>
      <c r="F124" s="4">
        <f t="shared" si="2"/>
        <v>64</v>
      </c>
      <c r="G124" s="12" t="s">
        <v>14</v>
      </c>
      <c r="H124">
        <v>3387</v>
      </c>
      <c r="I124" s="5">
        <f t="shared" si="3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v>41970.25</v>
      </c>
      <c r="O124" s="8"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 s="4">
        <v>33092</v>
      </c>
      <c r="F125" s="4">
        <f t="shared" si="2"/>
        <v>19</v>
      </c>
      <c r="G125" s="12" t="s">
        <v>14</v>
      </c>
      <c r="H125">
        <v>662</v>
      </c>
      <c r="I125" s="5">
        <f t="shared" si="3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v>42332.25</v>
      </c>
      <c r="O125" s="8"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 s="4">
        <v>9562</v>
      </c>
      <c r="F126" s="4">
        <f t="shared" si="2"/>
        <v>368</v>
      </c>
      <c r="G126" s="12" t="s">
        <v>20</v>
      </c>
      <c r="H126">
        <v>94</v>
      </c>
      <c r="I126" s="5">
        <f t="shared" si="3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v>43598.208333333328</v>
      </c>
      <c r="O126" s="8"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 s="4">
        <v>8475</v>
      </c>
      <c r="F127" s="4">
        <f t="shared" si="2"/>
        <v>160</v>
      </c>
      <c r="G127" s="12" t="s">
        <v>20</v>
      </c>
      <c r="H127">
        <v>180</v>
      </c>
      <c r="I127" s="5">
        <f t="shared" si="3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v>43362.208333333328</v>
      </c>
      <c r="O127" s="8"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 s="4">
        <v>69617</v>
      </c>
      <c r="F128" s="4">
        <f t="shared" si="2"/>
        <v>39</v>
      </c>
      <c r="G128" s="12" t="s">
        <v>14</v>
      </c>
      <c r="H128">
        <v>774</v>
      </c>
      <c r="I128" s="5">
        <f t="shared" si="3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v>42596.208333333328</v>
      </c>
      <c r="O128" s="8"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 s="4">
        <v>53067</v>
      </c>
      <c r="F129" s="4">
        <f t="shared" si="2"/>
        <v>51</v>
      </c>
      <c r="G129" s="12" t="s">
        <v>14</v>
      </c>
      <c r="H129">
        <v>672</v>
      </c>
      <c r="I129" s="5">
        <f t="shared" si="3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v>40310.208333333336</v>
      </c>
      <c r="O129" s="8"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 s="4">
        <v>42596</v>
      </c>
      <c r="F130" s="4">
        <f t="shared" si="2"/>
        <v>60</v>
      </c>
      <c r="G130" s="12" t="s">
        <v>74</v>
      </c>
      <c r="H130">
        <v>532</v>
      </c>
      <c r="I130" s="5">
        <f t="shared" si="3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v>40417.208333333336</v>
      </c>
      <c r="O130" s="8"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 s="4">
        <v>4756</v>
      </c>
      <c r="F131" s="4">
        <f t="shared" ref="F131:F194" si="4">ROUND((E131/D131)*100,0)</f>
        <v>3</v>
      </c>
      <c r="G131" s="12" t="s">
        <v>74</v>
      </c>
      <c r="H131">
        <v>55</v>
      </c>
      <c r="I131" s="5">
        <f t="shared" si="3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v>42038.25</v>
      </c>
      <c r="O131" s="8"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 s="4">
        <v>14925</v>
      </c>
      <c r="F132" s="4">
        <f t="shared" si="4"/>
        <v>155</v>
      </c>
      <c r="G132" s="12" t="s">
        <v>20</v>
      </c>
      <c r="H132">
        <v>533</v>
      </c>
      <c r="I132" s="5">
        <f t="shared" ref="I132:I195" si="5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v>40842.208333333336</v>
      </c>
      <c r="O132" s="8"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 s="4">
        <v>166116</v>
      </c>
      <c r="F133" s="4">
        <f t="shared" si="4"/>
        <v>101</v>
      </c>
      <c r="G133" s="12" t="s">
        <v>20</v>
      </c>
      <c r="H133">
        <v>2443</v>
      </c>
      <c r="I133" s="5">
        <f t="shared" si="5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v>41607.25</v>
      </c>
      <c r="O133" s="8"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 s="4">
        <v>3834</v>
      </c>
      <c r="F134" s="4">
        <f t="shared" si="4"/>
        <v>116</v>
      </c>
      <c r="G134" s="12" t="s">
        <v>20</v>
      </c>
      <c r="H134">
        <v>89</v>
      </c>
      <c r="I134" s="5">
        <f t="shared" si="5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v>43112.25</v>
      </c>
      <c r="O134" s="8"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 s="4">
        <v>13985</v>
      </c>
      <c r="F135" s="4">
        <f t="shared" si="4"/>
        <v>311</v>
      </c>
      <c r="G135" s="12" t="s">
        <v>20</v>
      </c>
      <c r="H135">
        <v>159</v>
      </c>
      <c r="I135" s="5">
        <f t="shared" si="5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v>40767.208333333336</v>
      </c>
      <c r="O135" s="8"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 s="4">
        <v>89288</v>
      </c>
      <c r="F136" s="4">
        <f t="shared" si="4"/>
        <v>90</v>
      </c>
      <c r="G136" s="12" t="s">
        <v>14</v>
      </c>
      <c r="H136">
        <v>940</v>
      </c>
      <c r="I136" s="5">
        <f t="shared" si="5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v>40713.208333333336</v>
      </c>
      <c r="O136" s="8"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 s="4">
        <v>5488</v>
      </c>
      <c r="F137" s="4">
        <f t="shared" si="4"/>
        <v>71</v>
      </c>
      <c r="G137" s="12" t="s">
        <v>14</v>
      </c>
      <c r="H137">
        <v>117</v>
      </c>
      <c r="I137" s="5">
        <f t="shared" si="5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v>41340.25</v>
      </c>
      <c r="O137" s="8"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 s="4">
        <v>2721</v>
      </c>
      <c r="F138" s="4">
        <f t="shared" si="4"/>
        <v>3</v>
      </c>
      <c r="G138" s="12" t="s">
        <v>74</v>
      </c>
      <c r="H138">
        <v>58</v>
      </c>
      <c r="I138" s="5">
        <f t="shared" si="5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v>41797.208333333336</v>
      </c>
      <c r="O138" s="8"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 s="4">
        <v>4712</v>
      </c>
      <c r="F139" s="4">
        <f t="shared" si="4"/>
        <v>262</v>
      </c>
      <c r="G139" s="12" t="s">
        <v>20</v>
      </c>
      <c r="H139">
        <v>50</v>
      </c>
      <c r="I139" s="5">
        <f t="shared" si="5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v>40457.208333333336</v>
      </c>
      <c r="O139" s="8"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 s="4">
        <v>9216</v>
      </c>
      <c r="F140" s="4">
        <f t="shared" si="4"/>
        <v>96</v>
      </c>
      <c r="G140" s="12" t="s">
        <v>14</v>
      </c>
      <c r="H140">
        <v>115</v>
      </c>
      <c r="I140" s="5">
        <f t="shared" si="5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v>41180.208333333336</v>
      </c>
      <c r="O140" s="8"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 s="4">
        <v>19246</v>
      </c>
      <c r="F141" s="4">
        <f t="shared" si="4"/>
        <v>21</v>
      </c>
      <c r="G141" s="12" t="s">
        <v>14</v>
      </c>
      <c r="H141">
        <v>326</v>
      </c>
      <c r="I141" s="5">
        <f t="shared" si="5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v>42115.208333333328</v>
      </c>
      <c r="O141" s="8"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 s="4">
        <v>12274</v>
      </c>
      <c r="F142" s="4">
        <f t="shared" si="4"/>
        <v>223</v>
      </c>
      <c r="G142" s="12" t="s">
        <v>20</v>
      </c>
      <c r="H142">
        <v>186</v>
      </c>
      <c r="I142" s="5">
        <f t="shared" si="5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v>43156.25</v>
      </c>
      <c r="O142" s="8"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 s="4">
        <v>65323</v>
      </c>
      <c r="F143" s="4">
        <f t="shared" si="4"/>
        <v>102</v>
      </c>
      <c r="G143" s="12" t="s">
        <v>20</v>
      </c>
      <c r="H143">
        <v>1071</v>
      </c>
      <c r="I143" s="5">
        <f t="shared" si="5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v>42167.208333333328</v>
      </c>
      <c r="O143" s="8"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 s="4">
        <v>11502</v>
      </c>
      <c r="F144" s="4">
        <f t="shared" si="4"/>
        <v>230</v>
      </c>
      <c r="G144" s="12" t="s">
        <v>20</v>
      </c>
      <c r="H144">
        <v>117</v>
      </c>
      <c r="I144" s="5">
        <f t="shared" si="5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v>41005.208333333336</v>
      </c>
      <c r="O144" s="8"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 s="4">
        <v>7322</v>
      </c>
      <c r="F145" s="4">
        <f t="shared" si="4"/>
        <v>136</v>
      </c>
      <c r="G145" s="12" t="s">
        <v>20</v>
      </c>
      <c r="H145">
        <v>70</v>
      </c>
      <c r="I145" s="5">
        <f t="shared" si="5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v>40357.208333333336</v>
      </c>
      <c r="O145" s="8"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 s="4">
        <v>11619</v>
      </c>
      <c r="F146" s="4">
        <f t="shared" si="4"/>
        <v>129</v>
      </c>
      <c r="G146" s="12" t="s">
        <v>20</v>
      </c>
      <c r="H146">
        <v>135</v>
      </c>
      <c r="I146" s="5">
        <f t="shared" si="5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v>43633.208333333328</v>
      </c>
      <c r="O146" s="8"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 s="4">
        <v>59128</v>
      </c>
      <c r="F147" s="4">
        <f t="shared" si="4"/>
        <v>237</v>
      </c>
      <c r="G147" s="12" t="s">
        <v>20</v>
      </c>
      <c r="H147">
        <v>768</v>
      </c>
      <c r="I147" s="5">
        <f t="shared" si="5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v>41889.208333333336</v>
      </c>
      <c r="O147" s="8"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 s="4">
        <v>1518</v>
      </c>
      <c r="F148" s="4">
        <f t="shared" si="4"/>
        <v>17</v>
      </c>
      <c r="G148" s="12" t="s">
        <v>74</v>
      </c>
      <c r="H148">
        <v>51</v>
      </c>
      <c r="I148" s="5">
        <f t="shared" si="5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v>40855.25</v>
      </c>
      <c r="O148" s="8"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 s="4">
        <v>9337</v>
      </c>
      <c r="F149" s="4">
        <f t="shared" si="4"/>
        <v>112</v>
      </c>
      <c r="G149" s="12" t="s">
        <v>20</v>
      </c>
      <c r="H149">
        <v>199</v>
      </c>
      <c r="I149" s="5">
        <f t="shared" si="5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v>42534.208333333328</v>
      </c>
      <c r="O149" s="8"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 s="4">
        <v>11255</v>
      </c>
      <c r="F150" s="4">
        <f t="shared" si="4"/>
        <v>121</v>
      </c>
      <c r="G150" s="12" t="s">
        <v>20</v>
      </c>
      <c r="H150">
        <v>107</v>
      </c>
      <c r="I150" s="5">
        <f t="shared" si="5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v>42941.208333333328</v>
      </c>
      <c r="O150" s="8"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 s="4">
        <v>13632</v>
      </c>
      <c r="F151" s="4">
        <f t="shared" si="4"/>
        <v>220</v>
      </c>
      <c r="G151" s="12" t="s">
        <v>20</v>
      </c>
      <c r="H151">
        <v>195</v>
      </c>
      <c r="I151" s="5">
        <f t="shared" si="5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v>41275.25</v>
      </c>
      <c r="O151" s="8"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 s="4">
        <v>1</v>
      </c>
      <c r="F152" s="4">
        <f t="shared" si="4"/>
        <v>1</v>
      </c>
      <c r="G152" s="12" t="s">
        <v>14</v>
      </c>
      <c r="H152">
        <v>1</v>
      </c>
      <c r="I152" s="5">
        <f t="shared" si="5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v>43450.25</v>
      </c>
      <c r="O152" s="8"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 s="4">
        <v>88037</v>
      </c>
      <c r="F153" s="4">
        <f t="shared" si="4"/>
        <v>64</v>
      </c>
      <c r="G153" s="12" t="s">
        <v>14</v>
      </c>
      <c r="H153">
        <v>1467</v>
      </c>
      <c r="I153" s="5">
        <f t="shared" si="5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v>41799.208333333336</v>
      </c>
      <c r="O153" s="8"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 s="4">
        <v>175573</v>
      </c>
      <c r="F154" s="4">
        <f t="shared" si="4"/>
        <v>423</v>
      </c>
      <c r="G154" s="12" t="s">
        <v>20</v>
      </c>
      <c r="H154">
        <v>3376</v>
      </c>
      <c r="I154" s="5">
        <f t="shared" si="5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v>42783.25</v>
      </c>
      <c r="O154" s="8"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 s="4">
        <v>176112</v>
      </c>
      <c r="F155" s="4">
        <f t="shared" si="4"/>
        <v>93</v>
      </c>
      <c r="G155" s="12" t="s">
        <v>14</v>
      </c>
      <c r="H155">
        <v>5681</v>
      </c>
      <c r="I155" s="5">
        <f t="shared" si="5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v>41201.208333333336</v>
      </c>
      <c r="O155" s="8"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 s="4">
        <v>100650</v>
      </c>
      <c r="F156" s="4">
        <f t="shared" si="4"/>
        <v>59</v>
      </c>
      <c r="G156" s="12" t="s">
        <v>14</v>
      </c>
      <c r="H156">
        <v>1059</v>
      </c>
      <c r="I156" s="5">
        <f t="shared" si="5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v>42502.208333333328</v>
      </c>
      <c r="O156" s="8"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 s="4">
        <v>90706</v>
      </c>
      <c r="F157" s="4">
        <f t="shared" si="4"/>
        <v>65</v>
      </c>
      <c r="G157" s="12" t="s">
        <v>14</v>
      </c>
      <c r="H157">
        <v>1194</v>
      </c>
      <c r="I157" s="5">
        <f t="shared" si="5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v>40262.208333333336</v>
      </c>
      <c r="O157" s="8"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 s="4">
        <v>26914</v>
      </c>
      <c r="F158" s="4">
        <f t="shared" si="4"/>
        <v>74</v>
      </c>
      <c r="G158" s="12" t="s">
        <v>74</v>
      </c>
      <c r="H158">
        <v>379</v>
      </c>
      <c r="I158" s="5">
        <f t="shared" si="5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v>43743.208333333328</v>
      </c>
      <c r="O158" s="8"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 s="4">
        <v>2212</v>
      </c>
      <c r="F159" s="4">
        <f t="shared" si="4"/>
        <v>53</v>
      </c>
      <c r="G159" s="12" t="s">
        <v>14</v>
      </c>
      <c r="H159">
        <v>30</v>
      </c>
      <c r="I159" s="5">
        <f t="shared" si="5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v>41638.25</v>
      </c>
      <c r="O159" s="8"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 s="4">
        <v>4640</v>
      </c>
      <c r="F160" s="4">
        <f t="shared" si="4"/>
        <v>221</v>
      </c>
      <c r="G160" s="12" t="s">
        <v>20</v>
      </c>
      <c r="H160">
        <v>41</v>
      </c>
      <c r="I160" s="5">
        <f t="shared" si="5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v>42346.25</v>
      </c>
      <c r="O160" s="8"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 s="4">
        <v>191222</v>
      </c>
      <c r="F161" s="4">
        <f t="shared" si="4"/>
        <v>100</v>
      </c>
      <c r="G161" s="12" t="s">
        <v>20</v>
      </c>
      <c r="H161">
        <v>1821</v>
      </c>
      <c r="I161" s="5">
        <f t="shared" si="5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v>43551.208333333328</v>
      </c>
      <c r="O161" s="8"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 s="4">
        <v>12985</v>
      </c>
      <c r="F162" s="4">
        <f t="shared" si="4"/>
        <v>162</v>
      </c>
      <c r="G162" s="12" t="s">
        <v>20</v>
      </c>
      <c r="H162">
        <v>164</v>
      </c>
      <c r="I162" s="5">
        <f t="shared" si="5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v>43582.208333333328</v>
      </c>
      <c r="O162" s="8"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 s="4">
        <v>4300</v>
      </c>
      <c r="F163" s="4">
        <f t="shared" si="4"/>
        <v>78</v>
      </c>
      <c r="G163" s="12" t="s">
        <v>14</v>
      </c>
      <c r="H163">
        <v>75</v>
      </c>
      <c r="I163" s="5">
        <f t="shared" si="5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v>42270.208333333328</v>
      </c>
      <c r="O163" s="8"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 s="4">
        <v>9134</v>
      </c>
      <c r="F164" s="4">
        <f t="shared" si="4"/>
        <v>150</v>
      </c>
      <c r="G164" s="12" t="s">
        <v>20</v>
      </c>
      <c r="H164">
        <v>157</v>
      </c>
      <c r="I164" s="5">
        <f t="shared" si="5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v>43442.25</v>
      </c>
      <c r="O164" s="8"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 s="4">
        <v>8864</v>
      </c>
      <c r="F165" s="4">
        <f t="shared" si="4"/>
        <v>253</v>
      </c>
      <c r="G165" s="12" t="s">
        <v>20</v>
      </c>
      <c r="H165">
        <v>246</v>
      </c>
      <c r="I165" s="5">
        <f t="shared" si="5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v>43028.208333333328</v>
      </c>
      <c r="O165" s="8"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 s="4">
        <v>150755</v>
      </c>
      <c r="F166" s="4">
        <f t="shared" si="4"/>
        <v>100</v>
      </c>
      <c r="G166" s="12" t="s">
        <v>20</v>
      </c>
      <c r="H166">
        <v>1396</v>
      </c>
      <c r="I166" s="5">
        <f t="shared" si="5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v>43016.208333333328</v>
      </c>
      <c r="O166" s="8"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 s="4">
        <v>110279</v>
      </c>
      <c r="F167" s="4">
        <f t="shared" si="4"/>
        <v>122</v>
      </c>
      <c r="G167" s="12" t="s">
        <v>20</v>
      </c>
      <c r="H167">
        <v>2506</v>
      </c>
      <c r="I167" s="5">
        <f t="shared" si="5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v>42948.208333333328</v>
      </c>
      <c r="O167" s="8"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 s="4">
        <v>13439</v>
      </c>
      <c r="F168" s="4">
        <f t="shared" si="4"/>
        <v>137</v>
      </c>
      <c r="G168" s="12" t="s">
        <v>20</v>
      </c>
      <c r="H168">
        <v>244</v>
      </c>
      <c r="I168" s="5">
        <f t="shared" si="5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v>40534.25</v>
      </c>
      <c r="O168" s="8"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 s="4">
        <v>10804</v>
      </c>
      <c r="F169" s="4">
        <f t="shared" si="4"/>
        <v>416</v>
      </c>
      <c r="G169" s="12" t="s">
        <v>20</v>
      </c>
      <c r="H169">
        <v>146</v>
      </c>
      <c r="I169" s="5">
        <f t="shared" si="5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v>41435.208333333336</v>
      </c>
      <c r="O169" s="8"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 s="4">
        <v>40107</v>
      </c>
      <c r="F170" s="4">
        <f t="shared" si="4"/>
        <v>31</v>
      </c>
      <c r="G170" s="12" t="s">
        <v>14</v>
      </c>
      <c r="H170">
        <v>955</v>
      </c>
      <c r="I170" s="5">
        <f t="shared" si="5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v>43518.25</v>
      </c>
      <c r="O170" s="8"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 s="4">
        <v>98811</v>
      </c>
      <c r="F171" s="4">
        <f t="shared" si="4"/>
        <v>424</v>
      </c>
      <c r="G171" s="12" t="s">
        <v>20</v>
      </c>
      <c r="H171">
        <v>1267</v>
      </c>
      <c r="I171" s="5">
        <f t="shared" si="5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v>41077.208333333336</v>
      </c>
      <c r="O171" s="8"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 s="4">
        <v>5528</v>
      </c>
      <c r="F172" s="4">
        <f t="shared" si="4"/>
        <v>3</v>
      </c>
      <c r="G172" s="12" t="s">
        <v>14</v>
      </c>
      <c r="H172">
        <v>67</v>
      </c>
      <c r="I172" s="5">
        <f t="shared" si="5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v>42950.208333333328</v>
      </c>
      <c r="O172" s="8"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 s="4">
        <v>521</v>
      </c>
      <c r="F173" s="4">
        <f t="shared" si="4"/>
        <v>11</v>
      </c>
      <c r="G173" s="12" t="s">
        <v>14</v>
      </c>
      <c r="H173">
        <v>5</v>
      </c>
      <c r="I173" s="5">
        <f t="shared" si="5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v>41718.208333333336</v>
      </c>
      <c r="O173" s="8"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 s="4">
        <v>663</v>
      </c>
      <c r="F174" s="4">
        <f t="shared" si="4"/>
        <v>83</v>
      </c>
      <c r="G174" s="12" t="s">
        <v>14</v>
      </c>
      <c r="H174">
        <v>26</v>
      </c>
      <c r="I174" s="5">
        <f t="shared" si="5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v>41839.208333333336</v>
      </c>
      <c r="O174" s="8"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 s="4">
        <v>157635</v>
      </c>
      <c r="F175" s="4">
        <f t="shared" si="4"/>
        <v>163</v>
      </c>
      <c r="G175" s="12" t="s">
        <v>20</v>
      </c>
      <c r="H175">
        <v>1561</v>
      </c>
      <c r="I175" s="5">
        <f t="shared" si="5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v>41412.208333333336</v>
      </c>
      <c r="O175" s="8"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 s="4">
        <v>5368</v>
      </c>
      <c r="F176" s="4">
        <f t="shared" si="4"/>
        <v>895</v>
      </c>
      <c r="G176" s="12" t="s">
        <v>20</v>
      </c>
      <c r="H176">
        <v>48</v>
      </c>
      <c r="I176" s="5">
        <f t="shared" si="5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v>42282.208333333328</v>
      </c>
      <c r="O176" s="8"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 s="4">
        <v>47459</v>
      </c>
      <c r="F177" s="4">
        <f t="shared" si="4"/>
        <v>26</v>
      </c>
      <c r="G177" s="12" t="s">
        <v>14</v>
      </c>
      <c r="H177">
        <v>1130</v>
      </c>
      <c r="I177" s="5">
        <f t="shared" si="5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v>42613.208333333328</v>
      </c>
      <c r="O177" s="8"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 s="4">
        <v>86060</v>
      </c>
      <c r="F178" s="4">
        <f t="shared" si="4"/>
        <v>75</v>
      </c>
      <c r="G178" s="12" t="s">
        <v>14</v>
      </c>
      <c r="H178">
        <v>782</v>
      </c>
      <c r="I178" s="5">
        <f t="shared" si="5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v>42616.208333333328</v>
      </c>
      <c r="O178" s="8"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 s="4">
        <v>161593</v>
      </c>
      <c r="F179" s="4">
        <f t="shared" si="4"/>
        <v>416</v>
      </c>
      <c r="G179" s="12" t="s">
        <v>20</v>
      </c>
      <c r="H179">
        <v>2739</v>
      </c>
      <c r="I179" s="5">
        <f t="shared" si="5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v>40497.25</v>
      </c>
      <c r="O179" s="8"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 s="4">
        <v>6927</v>
      </c>
      <c r="F180" s="4">
        <f t="shared" si="4"/>
        <v>96</v>
      </c>
      <c r="G180" s="12" t="s">
        <v>14</v>
      </c>
      <c r="H180">
        <v>210</v>
      </c>
      <c r="I180" s="5">
        <f t="shared" si="5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v>42999.208333333328</v>
      </c>
      <c r="O180" s="8"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 s="4">
        <v>159185</v>
      </c>
      <c r="F181" s="4">
        <f t="shared" si="4"/>
        <v>358</v>
      </c>
      <c r="G181" s="12" t="s">
        <v>20</v>
      </c>
      <c r="H181">
        <v>3537</v>
      </c>
      <c r="I181" s="5">
        <f t="shared" si="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v>41350.208333333336</v>
      </c>
      <c r="O181" s="8"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 s="4">
        <v>172736</v>
      </c>
      <c r="F182" s="4">
        <f t="shared" si="4"/>
        <v>308</v>
      </c>
      <c r="G182" s="12" t="s">
        <v>20</v>
      </c>
      <c r="H182">
        <v>2107</v>
      </c>
      <c r="I182" s="5">
        <f t="shared" si="5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v>40259.208333333336</v>
      </c>
      <c r="O182" s="8"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 s="4">
        <v>5315</v>
      </c>
      <c r="F183" s="4">
        <f t="shared" si="4"/>
        <v>62</v>
      </c>
      <c r="G183" s="12" t="s">
        <v>14</v>
      </c>
      <c r="H183">
        <v>136</v>
      </c>
      <c r="I183" s="5">
        <f t="shared" si="5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v>43012.208333333328</v>
      </c>
      <c r="O183" s="8"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 s="4">
        <v>195750</v>
      </c>
      <c r="F184" s="4">
        <f t="shared" si="4"/>
        <v>722</v>
      </c>
      <c r="G184" s="12" t="s">
        <v>20</v>
      </c>
      <c r="H184">
        <v>3318</v>
      </c>
      <c r="I184" s="5">
        <f t="shared" si="5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v>43631.208333333328</v>
      </c>
      <c r="O184" s="8"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 s="4">
        <v>3525</v>
      </c>
      <c r="F185" s="4">
        <f t="shared" si="4"/>
        <v>69</v>
      </c>
      <c r="G185" s="12" t="s">
        <v>14</v>
      </c>
      <c r="H185">
        <v>86</v>
      </c>
      <c r="I185" s="5">
        <f t="shared" si="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v>40430.208333333336</v>
      </c>
      <c r="O185" s="8"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 s="4">
        <v>10550</v>
      </c>
      <c r="F186" s="4">
        <f t="shared" si="4"/>
        <v>293</v>
      </c>
      <c r="G186" s="12" t="s">
        <v>20</v>
      </c>
      <c r="H186">
        <v>340</v>
      </c>
      <c r="I186" s="5">
        <f t="shared" si="5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v>43588.208333333328</v>
      </c>
      <c r="O186" s="8"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 s="4">
        <v>718</v>
      </c>
      <c r="F187" s="4">
        <f t="shared" si="4"/>
        <v>72</v>
      </c>
      <c r="G187" s="12" t="s">
        <v>14</v>
      </c>
      <c r="H187">
        <v>19</v>
      </c>
      <c r="I187" s="5">
        <f t="shared" si="5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v>43233.208333333328</v>
      </c>
      <c r="O187" s="8"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 s="4">
        <v>28358</v>
      </c>
      <c r="F188" s="4">
        <f t="shared" si="4"/>
        <v>32</v>
      </c>
      <c r="G188" s="12" t="s">
        <v>14</v>
      </c>
      <c r="H188">
        <v>886</v>
      </c>
      <c r="I188" s="5">
        <f t="shared" si="5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v>41782.208333333336</v>
      </c>
      <c r="O188" s="8"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 s="4">
        <v>138384</v>
      </c>
      <c r="F189" s="4">
        <f t="shared" si="4"/>
        <v>230</v>
      </c>
      <c r="G189" s="12" t="s">
        <v>20</v>
      </c>
      <c r="H189">
        <v>1442</v>
      </c>
      <c r="I189" s="5">
        <f t="shared" si="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v>41328.25</v>
      </c>
      <c r="O189" s="8"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 s="4">
        <v>2625</v>
      </c>
      <c r="F190" s="4">
        <f t="shared" si="4"/>
        <v>32</v>
      </c>
      <c r="G190" s="12" t="s">
        <v>14</v>
      </c>
      <c r="H190">
        <v>35</v>
      </c>
      <c r="I190" s="5">
        <f t="shared" si="5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v>41975.25</v>
      </c>
      <c r="O190" s="8"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 s="4">
        <v>45004</v>
      </c>
      <c r="F191" s="4">
        <f t="shared" si="4"/>
        <v>24</v>
      </c>
      <c r="G191" s="12" t="s">
        <v>74</v>
      </c>
      <c r="H191">
        <v>441</v>
      </c>
      <c r="I191" s="5">
        <f t="shared" si="5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v>42433.25</v>
      </c>
      <c r="O191" s="8"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 s="4">
        <v>2538</v>
      </c>
      <c r="F192" s="4">
        <f t="shared" si="4"/>
        <v>69</v>
      </c>
      <c r="G192" s="12" t="s">
        <v>14</v>
      </c>
      <c r="H192">
        <v>24</v>
      </c>
      <c r="I192" s="5">
        <f t="shared" si="5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v>41429.208333333336</v>
      </c>
      <c r="O192" s="8"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 s="4">
        <v>3188</v>
      </c>
      <c r="F193" s="4">
        <f t="shared" si="4"/>
        <v>38</v>
      </c>
      <c r="G193" s="12" t="s">
        <v>14</v>
      </c>
      <c r="H193">
        <v>86</v>
      </c>
      <c r="I193" s="5">
        <f t="shared" si="5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v>43536.208333333328</v>
      </c>
      <c r="O193" s="8"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 s="4">
        <v>8517</v>
      </c>
      <c r="F194" s="4">
        <f t="shared" si="4"/>
        <v>20</v>
      </c>
      <c r="G194" s="12" t="s">
        <v>14</v>
      </c>
      <c r="H194">
        <v>243</v>
      </c>
      <c r="I194" s="5">
        <f t="shared" si="5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v>41817.208333333336</v>
      </c>
      <c r="O194" s="8"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 s="4">
        <v>3012</v>
      </c>
      <c r="F195" s="4">
        <f t="shared" ref="F195:F258" si="6">ROUND((E195/D195)*100,0)</f>
        <v>46</v>
      </c>
      <c r="G195" s="12" t="s">
        <v>14</v>
      </c>
      <c r="H195">
        <v>65</v>
      </c>
      <c r="I195" s="5">
        <f t="shared" si="5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v>43198.208333333328</v>
      </c>
      <c r="O195" s="8"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 s="4">
        <v>8716</v>
      </c>
      <c r="F196" s="4">
        <f t="shared" si="6"/>
        <v>123</v>
      </c>
      <c r="G196" s="12" t="s">
        <v>20</v>
      </c>
      <c r="H196">
        <v>126</v>
      </c>
      <c r="I196" s="5">
        <f t="shared" ref="I196:I259" si="7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v>42261.208333333328</v>
      </c>
      <c r="O196" s="8"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 s="4">
        <v>57157</v>
      </c>
      <c r="F197" s="4">
        <f t="shared" si="6"/>
        <v>362</v>
      </c>
      <c r="G197" s="12" t="s">
        <v>20</v>
      </c>
      <c r="H197">
        <v>524</v>
      </c>
      <c r="I197" s="5">
        <f t="shared" si="7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v>43310.208333333328</v>
      </c>
      <c r="O197" s="8"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 s="4">
        <v>5178</v>
      </c>
      <c r="F198" s="4">
        <f t="shared" si="6"/>
        <v>63</v>
      </c>
      <c r="G198" s="12" t="s">
        <v>14</v>
      </c>
      <c r="H198">
        <v>100</v>
      </c>
      <c r="I198" s="5">
        <f t="shared" si="7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v>42616.208333333328</v>
      </c>
      <c r="O198" s="8"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 s="4">
        <v>163118</v>
      </c>
      <c r="F199" s="4">
        <f t="shared" si="6"/>
        <v>298</v>
      </c>
      <c r="G199" s="12" t="s">
        <v>20</v>
      </c>
      <c r="H199">
        <v>1989</v>
      </c>
      <c r="I199" s="5">
        <f t="shared" si="7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v>42909.208333333328</v>
      </c>
      <c r="O199" s="8"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 s="4">
        <v>6041</v>
      </c>
      <c r="F200" s="4">
        <f t="shared" si="6"/>
        <v>10</v>
      </c>
      <c r="G200" s="12" t="s">
        <v>14</v>
      </c>
      <c r="H200">
        <v>168</v>
      </c>
      <c r="I200" s="5">
        <f t="shared" si="7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v>40396.208333333336</v>
      </c>
      <c r="O200" s="8"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 s="4">
        <v>968</v>
      </c>
      <c r="F201" s="4">
        <f t="shared" si="6"/>
        <v>54</v>
      </c>
      <c r="G201" s="12" t="s">
        <v>14</v>
      </c>
      <c r="H201">
        <v>13</v>
      </c>
      <c r="I201" s="5">
        <f t="shared" si="7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v>42192.208333333328</v>
      </c>
      <c r="O201" s="8"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 s="4">
        <v>2</v>
      </c>
      <c r="F202" s="4">
        <f t="shared" si="6"/>
        <v>2</v>
      </c>
      <c r="G202" s="12" t="s">
        <v>14</v>
      </c>
      <c r="H202">
        <v>1</v>
      </c>
      <c r="I202" s="5">
        <f t="shared" si="7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v>40262.208333333336</v>
      </c>
      <c r="O202" s="8"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 s="4">
        <v>14305</v>
      </c>
      <c r="F203" s="4">
        <f t="shared" si="6"/>
        <v>681</v>
      </c>
      <c r="G203" s="12" t="s">
        <v>20</v>
      </c>
      <c r="H203">
        <v>157</v>
      </c>
      <c r="I203" s="5">
        <f t="shared" si="7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v>41845.208333333336</v>
      </c>
      <c r="O203" s="8"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 s="4">
        <v>6543</v>
      </c>
      <c r="F204" s="4">
        <f t="shared" si="6"/>
        <v>79</v>
      </c>
      <c r="G204" s="12" t="s">
        <v>74</v>
      </c>
      <c r="H204">
        <v>82</v>
      </c>
      <c r="I204" s="5">
        <f t="shared" si="7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v>40818.208333333336</v>
      </c>
      <c r="O204" s="8"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 s="4">
        <v>193413</v>
      </c>
      <c r="F205" s="4">
        <f t="shared" si="6"/>
        <v>134</v>
      </c>
      <c r="G205" s="12" t="s">
        <v>20</v>
      </c>
      <c r="H205">
        <v>4498</v>
      </c>
      <c r="I205" s="5">
        <f t="shared" si="7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v>42752.25</v>
      </c>
      <c r="O205" s="8"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 s="4">
        <v>2529</v>
      </c>
      <c r="F206" s="4">
        <f t="shared" si="6"/>
        <v>3</v>
      </c>
      <c r="G206" s="12" t="s">
        <v>14</v>
      </c>
      <c r="H206">
        <v>40</v>
      </c>
      <c r="I206" s="5">
        <f t="shared" si="7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v>40636.208333333336</v>
      </c>
      <c r="O206" s="8"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 s="4">
        <v>5614</v>
      </c>
      <c r="F207" s="4">
        <f t="shared" si="6"/>
        <v>432</v>
      </c>
      <c r="G207" s="12" t="s">
        <v>20</v>
      </c>
      <c r="H207">
        <v>80</v>
      </c>
      <c r="I207" s="5">
        <f t="shared" si="7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v>43390.208333333328</v>
      </c>
      <c r="O207" s="8"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 s="4">
        <v>3496</v>
      </c>
      <c r="F208" s="4">
        <f t="shared" si="6"/>
        <v>39</v>
      </c>
      <c r="G208" s="12" t="s">
        <v>74</v>
      </c>
      <c r="H208">
        <v>57</v>
      </c>
      <c r="I208" s="5">
        <f t="shared" si="7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v>40236.25</v>
      </c>
      <c r="O208" s="8"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 s="4">
        <v>4257</v>
      </c>
      <c r="F209" s="4">
        <f t="shared" si="6"/>
        <v>426</v>
      </c>
      <c r="G209" s="12" t="s">
        <v>20</v>
      </c>
      <c r="H209">
        <v>43</v>
      </c>
      <c r="I209" s="5">
        <f t="shared" si="7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v>43340.208333333328</v>
      </c>
      <c r="O209" s="8"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 s="4">
        <v>199110</v>
      </c>
      <c r="F210" s="4">
        <f t="shared" si="6"/>
        <v>101</v>
      </c>
      <c r="G210" s="12" t="s">
        <v>20</v>
      </c>
      <c r="H210">
        <v>2053</v>
      </c>
      <c r="I210" s="5">
        <f t="shared" si="7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v>43048.25</v>
      </c>
      <c r="O210" s="8"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 s="4">
        <v>41212</v>
      </c>
      <c r="F211" s="4">
        <f t="shared" si="6"/>
        <v>21</v>
      </c>
      <c r="G211" s="12" t="s">
        <v>47</v>
      </c>
      <c r="H211">
        <v>808</v>
      </c>
      <c r="I211" s="5">
        <f t="shared" si="7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v>42496.208333333328</v>
      </c>
      <c r="O211" s="8"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 s="4">
        <v>6338</v>
      </c>
      <c r="F212" s="4">
        <f t="shared" si="6"/>
        <v>67</v>
      </c>
      <c r="G212" s="12" t="s">
        <v>14</v>
      </c>
      <c r="H212">
        <v>226</v>
      </c>
      <c r="I212" s="5">
        <f t="shared" si="7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v>42797.25</v>
      </c>
      <c r="O212" s="8"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 s="4">
        <v>99100</v>
      </c>
      <c r="F213" s="4">
        <f t="shared" si="6"/>
        <v>95</v>
      </c>
      <c r="G213" s="12" t="s">
        <v>14</v>
      </c>
      <c r="H213">
        <v>1625</v>
      </c>
      <c r="I213" s="5">
        <f t="shared" si="7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v>41513.208333333336</v>
      </c>
      <c r="O213" s="8"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 s="4">
        <v>12300</v>
      </c>
      <c r="F214" s="4">
        <f t="shared" si="6"/>
        <v>152</v>
      </c>
      <c r="G214" s="12" t="s">
        <v>20</v>
      </c>
      <c r="H214">
        <v>168</v>
      </c>
      <c r="I214" s="5">
        <f t="shared" si="7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v>43814.25</v>
      </c>
      <c r="O214" s="8"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 s="4">
        <v>171549</v>
      </c>
      <c r="F215" s="4">
        <f t="shared" si="6"/>
        <v>195</v>
      </c>
      <c r="G215" s="12" t="s">
        <v>20</v>
      </c>
      <c r="H215">
        <v>4289</v>
      </c>
      <c r="I215" s="5">
        <f t="shared" si="7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v>40488.208333333336</v>
      </c>
      <c r="O215" s="8"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 s="4">
        <v>14324</v>
      </c>
      <c r="F216" s="4">
        <f t="shared" si="6"/>
        <v>1023</v>
      </c>
      <c r="G216" s="12" t="s">
        <v>20</v>
      </c>
      <c r="H216">
        <v>165</v>
      </c>
      <c r="I216" s="5">
        <f t="shared" si="7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v>40409.208333333336</v>
      </c>
      <c r="O216" s="8"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 s="4">
        <v>6024</v>
      </c>
      <c r="F217" s="4">
        <f t="shared" si="6"/>
        <v>4</v>
      </c>
      <c r="G217" s="12" t="s">
        <v>14</v>
      </c>
      <c r="H217">
        <v>143</v>
      </c>
      <c r="I217" s="5">
        <f t="shared" si="7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v>43509.25</v>
      </c>
      <c r="O217" s="8"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 s="4">
        <v>188721</v>
      </c>
      <c r="F218" s="4">
        <f t="shared" si="6"/>
        <v>155</v>
      </c>
      <c r="G218" s="12" t="s">
        <v>20</v>
      </c>
      <c r="H218">
        <v>1815</v>
      </c>
      <c r="I218" s="5">
        <f t="shared" si="7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v>40869.25</v>
      </c>
      <c r="O218" s="8"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 s="4">
        <v>57911</v>
      </c>
      <c r="F219" s="4">
        <f t="shared" si="6"/>
        <v>45</v>
      </c>
      <c r="G219" s="12" t="s">
        <v>14</v>
      </c>
      <c r="H219">
        <v>934</v>
      </c>
      <c r="I219" s="5">
        <f t="shared" si="7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v>43583.208333333328</v>
      </c>
      <c r="O219" s="8"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 s="4">
        <v>12309</v>
      </c>
      <c r="F220" s="4">
        <f t="shared" si="6"/>
        <v>216</v>
      </c>
      <c r="G220" s="12" t="s">
        <v>20</v>
      </c>
      <c r="H220">
        <v>397</v>
      </c>
      <c r="I220" s="5">
        <f t="shared" si="7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v>40858.25</v>
      </c>
      <c r="O220" s="8"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 s="4">
        <v>138497</v>
      </c>
      <c r="F221" s="4">
        <f t="shared" si="6"/>
        <v>332</v>
      </c>
      <c r="G221" s="12" t="s">
        <v>20</v>
      </c>
      <c r="H221">
        <v>1539</v>
      </c>
      <c r="I221" s="5">
        <f t="shared" si="7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v>41137.208333333336</v>
      </c>
      <c r="O221" s="8"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 s="4">
        <v>667</v>
      </c>
      <c r="F222" s="4">
        <f t="shared" si="6"/>
        <v>8</v>
      </c>
      <c r="G222" s="12" t="s">
        <v>14</v>
      </c>
      <c r="H222">
        <v>17</v>
      </c>
      <c r="I222" s="5">
        <f t="shared" si="7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v>40725.208333333336</v>
      </c>
      <c r="O222" s="8"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 s="4">
        <v>119830</v>
      </c>
      <c r="F223" s="4">
        <f t="shared" si="6"/>
        <v>99</v>
      </c>
      <c r="G223" s="12" t="s">
        <v>14</v>
      </c>
      <c r="H223">
        <v>2179</v>
      </c>
      <c r="I223" s="5">
        <f t="shared" si="7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v>41081.208333333336</v>
      </c>
      <c r="O223" s="8"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 s="4">
        <v>6623</v>
      </c>
      <c r="F224" s="4">
        <f t="shared" si="6"/>
        <v>138</v>
      </c>
      <c r="G224" s="12" t="s">
        <v>20</v>
      </c>
      <c r="H224">
        <v>138</v>
      </c>
      <c r="I224" s="5">
        <f t="shared" si="7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v>41914.208333333336</v>
      </c>
      <c r="O224" s="8"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 s="4">
        <v>81897</v>
      </c>
      <c r="F225" s="4">
        <f t="shared" si="6"/>
        <v>94</v>
      </c>
      <c r="G225" s="12" t="s">
        <v>14</v>
      </c>
      <c r="H225">
        <v>931</v>
      </c>
      <c r="I225" s="5">
        <f t="shared" si="7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v>42445.208333333328</v>
      </c>
      <c r="O225" s="8"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 s="4">
        <v>186885</v>
      </c>
      <c r="F226" s="4">
        <f t="shared" si="6"/>
        <v>404</v>
      </c>
      <c r="G226" s="12" t="s">
        <v>20</v>
      </c>
      <c r="H226">
        <v>3594</v>
      </c>
      <c r="I226" s="5">
        <f t="shared" si="7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v>41906.208333333336</v>
      </c>
      <c r="O226" s="8"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 s="4">
        <v>176398</v>
      </c>
      <c r="F227" s="4">
        <f t="shared" si="6"/>
        <v>260</v>
      </c>
      <c r="G227" s="12" t="s">
        <v>20</v>
      </c>
      <c r="H227">
        <v>5880</v>
      </c>
      <c r="I227" s="5">
        <f t="shared" si="7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v>41762.208333333336</v>
      </c>
      <c r="O227" s="8"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 s="4">
        <v>10999</v>
      </c>
      <c r="F228" s="4">
        <f t="shared" si="6"/>
        <v>367</v>
      </c>
      <c r="G228" s="12" t="s">
        <v>20</v>
      </c>
      <c r="H228">
        <v>112</v>
      </c>
      <c r="I228" s="5">
        <f t="shared" si="7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v>40276.208333333336</v>
      </c>
      <c r="O228" s="8"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 s="4">
        <v>102751</v>
      </c>
      <c r="F229" s="4">
        <f t="shared" si="6"/>
        <v>169</v>
      </c>
      <c r="G229" s="12" t="s">
        <v>20</v>
      </c>
      <c r="H229">
        <v>943</v>
      </c>
      <c r="I229" s="5">
        <f t="shared" si="7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v>42139.208333333328</v>
      </c>
      <c r="O229" s="8"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 s="4">
        <v>165352</v>
      </c>
      <c r="F230" s="4">
        <f t="shared" si="6"/>
        <v>120</v>
      </c>
      <c r="G230" s="12" t="s">
        <v>20</v>
      </c>
      <c r="H230">
        <v>2468</v>
      </c>
      <c r="I230" s="5">
        <f t="shared" si="7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v>42613.208333333328</v>
      </c>
      <c r="O230" s="8"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 s="4">
        <v>165798</v>
      </c>
      <c r="F231" s="4">
        <f t="shared" si="6"/>
        <v>194</v>
      </c>
      <c r="G231" s="12" t="s">
        <v>20</v>
      </c>
      <c r="H231">
        <v>2551</v>
      </c>
      <c r="I231" s="5">
        <f t="shared" si="7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v>42887.208333333328</v>
      </c>
      <c r="O231" s="8"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 s="4">
        <v>10084</v>
      </c>
      <c r="F232" s="4">
        <f t="shared" si="6"/>
        <v>420</v>
      </c>
      <c r="G232" s="12" t="s">
        <v>20</v>
      </c>
      <c r="H232">
        <v>101</v>
      </c>
      <c r="I232" s="5">
        <f t="shared" si="7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v>43805.25</v>
      </c>
      <c r="O232" s="8"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 s="4">
        <v>5523</v>
      </c>
      <c r="F233" s="4">
        <f t="shared" si="6"/>
        <v>77</v>
      </c>
      <c r="G233" s="12" t="s">
        <v>74</v>
      </c>
      <c r="H233">
        <v>67</v>
      </c>
      <c r="I233" s="5">
        <f t="shared" si="7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v>41415.208333333336</v>
      </c>
      <c r="O233" s="8"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 s="4">
        <v>5823</v>
      </c>
      <c r="F234" s="4">
        <f t="shared" si="6"/>
        <v>171</v>
      </c>
      <c r="G234" s="12" t="s">
        <v>20</v>
      </c>
      <c r="H234">
        <v>92</v>
      </c>
      <c r="I234" s="5">
        <f t="shared" si="7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v>42576.208333333328</v>
      </c>
      <c r="O234" s="8"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 s="4">
        <v>6000</v>
      </c>
      <c r="F235" s="4">
        <f t="shared" si="6"/>
        <v>158</v>
      </c>
      <c r="G235" s="12" t="s">
        <v>20</v>
      </c>
      <c r="H235">
        <v>62</v>
      </c>
      <c r="I235" s="5">
        <f t="shared" si="7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v>40706.208333333336</v>
      </c>
      <c r="O235" s="8"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 s="4">
        <v>8181</v>
      </c>
      <c r="F236" s="4">
        <f t="shared" si="6"/>
        <v>109</v>
      </c>
      <c r="G236" s="12" t="s">
        <v>20</v>
      </c>
      <c r="H236">
        <v>149</v>
      </c>
      <c r="I236" s="5">
        <f t="shared" si="7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v>42969.208333333328</v>
      </c>
      <c r="O236" s="8"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 s="4">
        <v>3589</v>
      </c>
      <c r="F237" s="4">
        <f t="shared" si="6"/>
        <v>42</v>
      </c>
      <c r="G237" s="12" t="s">
        <v>14</v>
      </c>
      <c r="H237">
        <v>92</v>
      </c>
      <c r="I237" s="5">
        <f t="shared" si="7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v>42779.25</v>
      </c>
      <c r="O237" s="8"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 s="4">
        <v>4323</v>
      </c>
      <c r="F238" s="4">
        <f t="shared" si="6"/>
        <v>11</v>
      </c>
      <c r="G238" s="12" t="s">
        <v>14</v>
      </c>
      <c r="H238">
        <v>57</v>
      </c>
      <c r="I238" s="5">
        <f t="shared" si="7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v>43641.208333333328</v>
      </c>
      <c r="O238" s="8"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 s="4">
        <v>14822</v>
      </c>
      <c r="F239" s="4">
        <f t="shared" si="6"/>
        <v>159</v>
      </c>
      <c r="G239" s="12" t="s">
        <v>20</v>
      </c>
      <c r="H239">
        <v>329</v>
      </c>
      <c r="I239" s="5">
        <f t="shared" si="7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v>41754.208333333336</v>
      </c>
      <c r="O239" s="8"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 s="4">
        <v>10138</v>
      </c>
      <c r="F240" s="4">
        <f t="shared" si="6"/>
        <v>422</v>
      </c>
      <c r="G240" s="12" t="s">
        <v>20</v>
      </c>
      <c r="H240">
        <v>97</v>
      </c>
      <c r="I240" s="5">
        <f t="shared" si="7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v>43083.25</v>
      </c>
      <c r="O240" s="8"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 s="4">
        <v>3127</v>
      </c>
      <c r="F241" s="4">
        <f t="shared" si="6"/>
        <v>98</v>
      </c>
      <c r="G241" s="12" t="s">
        <v>14</v>
      </c>
      <c r="H241">
        <v>41</v>
      </c>
      <c r="I241" s="5">
        <f t="shared" si="7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v>42245.208333333328</v>
      </c>
      <c r="O241" s="8"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 s="4">
        <v>123124</v>
      </c>
      <c r="F242" s="4">
        <f t="shared" si="6"/>
        <v>419</v>
      </c>
      <c r="G242" s="12" t="s">
        <v>20</v>
      </c>
      <c r="H242">
        <v>1784</v>
      </c>
      <c r="I242" s="5">
        <f t="shared" si="7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v>40396.208333333336</v>
      </c>
      <c r="O242" s="8"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 s="4">
        <v>171729</v>
      </c>
      <c r="F243" s="4">
        <f t="shared" si="6"/>
        <v>102</v>
      </c>
      <c r="G243" s="12" t="s">
        <v>20</v>
      </c>
      <c r="H243">
        <v>1684</v>
      </c>
      <c r="I243" s="5">
        <f t="shared" si="7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v>41742.208333333336</v>
      </c>
      <c r="O243" s="8"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 s="4">
        <v>10729</v>
      </c>
      <c r="F244" s="4">
        <f t="shared" si="6"/>
        <v>128</v>
      </c>
      <c r="G244" s="12" t="s">
        <v>20</v>
      </c>
      <c r="H244">
        <v>250</v>
      </c>
      <c r="I244" s="5">
        <f t="shared" si="7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v>42865.208333333328</v>
      </c>
      <c r="O244" s="8"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 s="4">
        <v>10240</v>
      </c>
      <c r="F245" s="4">
        <f t="shared" si="6"/>
        <v>445</v>
      </c>
      <c r="G245" s="12" t="s">
        <v>20</v>
      </c>
      <c r="H245">
        <v>238</v>
      </c>
      <c r="I245" s="5">
        <f t="shared" si="7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v>43163.25</v>
      </c>
      <c r="O245" s="8"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 s="4">
        <v>3988</v>
      </c>
      <c r="F246" s="4">
        <f t="shared" si="6"/>
        <v>570</v>
      </c>
      <c r="G246" s="12" t="s">
        <v>20</v>
      </c>
      <c r="H246">
        <v>53</v>
      </c>
      <c r="I246" s="5">
        <f t="shared" si="7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v>41834.208333333336</v>
      </c>
      <c r="O246" s="8"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 s="4">
        <v>14771</v>
      </c>
      <c r="F247" s="4">
        <f t="shared" si="6"/>
        <v>509</v>
      </c>
      <c r="G247" s="12" t="s">
        <v>20</v>
      </c>
      <c r="H247">
        <v>214</v>
      </c>
      <c r="I247" s="5">
        <f t="shared" si="7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v>41736.208333333336</v>
      </c>
      <c r="O247" s="8"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 s="4">
        <v>14649</v>
      </c>
      <c r="F248" s="4">
        <f t="shared" si="6"/>
        <v>326</v>
      </c>
      <c r="G248" s="12" t="s">
        <v>20</v>
      </c>
      <c r="H248">
        <v>222</v>
      </c>
      <c r="I248" s="5">
        <f t="shared" si="7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v>41491.208333333336</v>
      </c>
      <c r="O248" s="8"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 s="4">
        <v>184658</v>
      </c>
      <c r="F249" s="4">
        <f t="shared" si="6"/>
        <v>933</v>
      </c>
      <c r="G249" s="12" t="s">
        <v>20</v>
      </c>
      <c r="H249">
        <v>1884</v>
      </c>
      <c r="I249" s="5">
        <f t="shared" si="7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v>42726.25</v>
      </c>
      <c r="O249" s="8"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 s="4">
        <v>13103</v>
      </c>
      <c r="F250" s="4">
        <f t="shared" si="6"/>
        <v>211</v>
      </c>
      <c r="G250" s="12" t="s">
        <v>20</v>
      </c>
      <c r="H250">
        <v>218</v>
      </c>
      <c r="I250" s="5">
        <f t="shared" si="7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v>42004.25</v>
      </c>
      <c r="O250" s="8"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 s="4">
        <v>168095</v>
      </c>
      <c r="F251" s="4">
        <f t="shared" si="6"/>
        <v>273</v>
      </c>
      <c r="G251" s="12" t="s">
        <v>20</v>
      </c>
      <c r="H251">
        <v>6465</v>
      </c>
      <c r="I251" s="5">
        <f t="shared" si="7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v>42006.25</v>
      </c>
      <c r="O251" s="8"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 s="4">
        <v>3</v>
      </c>
      <c r="F252" s="4">
        <f t="shared" si="6"/>
        <v>3</v>
      </c>
      <c r="G252" s="12" t="s">
        <v>14</v>
      </c>
      <c r="H252">
        <v>1</v>
      </c>
      <c r="I252" s="5">
        <f t="shared" si="7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v>40203.25</v>
      </c>
      <c r="O252" s="8"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 s="4">
        <v>3840</v>
      </c>
      <c r="F253" s="4">
        <f t="shared" si="6"/>
        <v>54</v>
      </c>
      <c r="G253" s="12" t="s">
        <v>14</v>
      </c>
      <c r="H253">
        <v>101</v>
      </c>
      <c r="I253" s="5">
        <f t="shared" si="7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v>41252.25</v>
      </c>
      <c r="O253" s="8"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 s="4">
        <v>6263</v>
      </c>
      <c r="F254" s="4">
        <f t="shared" si="6"/>
        <v>626</v>
      </c>
      <c r="G254" s="12" t="s">
        <v>20</v>
      </c>
      <c r="H254">
        <v>59</v>
      </c>
      <c r="I254" s="5">
        <f t="shared" si="7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v>41572.208333333336</v>
      </c>
      <c r="O254" s="8"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 s="4">
        <v>108161</v>
      </c>
      <c r="F255" s="4">
        <f t="shared" si="6"/>
        <v>89</v>
      </c>
      <c r="G255" s="12" t="s">
        <v>14</v>
      </c>
      <c r="H255">
        <v>1335</v>
      </c>
      <c r="I255" s="5">
        <f t="shared" si="7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v>40641.208333333336</v>
      </c>
      <c r="O255" s="8"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 s="4">
        <v>8505</v>
      </c>
      <c r="F256" s="4">
        <f t="shared" si="6"/>
        <v>185</v>
      </c>
      <c r="G256" s="12" t="s">
        <v>20</v>
      </c>
      <c r="H256">
        <v>88</v>
      </c>
      <c r="I256" s="5">
        <f t="shared" si="7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v>42787.25</v>
      </c>
      <c r="O256" s="8"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 s="4">
        <v>96735</v>
      </c>
      <c r="F257" s="4">
        <f t="shared" si="6"/>
        <v>120</v>
      </c>
      <c r="G257" s="12" t="s">
        <v>20</v>
      </c>
      <c r="H257">
        <v>1697</v>
      </c>
      <c r="I257" s="5">
        <f t="shared" si="7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v>40590.25</v>
      </c>
      <c r="O257" s="8"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 s="4">
        <v>959</v>
      </c>
      <c r="F258" s="4">
        <f t="shared" si="6"/>
        <v>23</v>
      </c>
      <c r="G258" s="12" t="s">
        <v>14</v>
      </c>
      <c r="H258">
        <v>15</v>
      </c>
      <c r="I258" s="5">
        <f t="shared" si="7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v>42393.25</v>
      </c>
      <c r="O258" s="8"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 s="4">
        <v>8322</v>
      </c>
      <c r="F259" s="4">
        <f t="shared" ref="F259:F322" si="8">ROUND((E259/D259)*100,0)</f>
        <v>146</v>
      </c>
      <c r="G259" s="12" t="s">
        <v>20</v>
      </c>
      <c r="H259">
        <v>92</v>
      </c>
      <c r="I259" s="5">
        <f t="shared" si="7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v>41338.25</v>
      </c>
      <c r="O259" s="8"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 s="4">
        <v>13424</v>
      </c>
      <c r="F260" s="4">
        <f t="shared" si="8"/>
        <v>268</v>
      </c>
      <c r="G260" s="12" t="s">
        <v>20</v>
      </c>
      <c r="H260">
        <v>186</v>
      </c>
      <c r="I260" s="5">
        <f t="shared" ref="I260:I323" si="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v>42712.25</v>
      </c>
      <c r="O260" s="8"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 s="4">
        <v>10755</v>
      </c>
      <c r="F261" s="4">
        <f t="shared" si="8"/>
        <v>598</v>
      </c>
      <c r="G261" s="12" t="s">
        <v>20</v>
      </c>
      <c r="H261">
        <v>138</v>
      </c>
      <c r="I261" s="5">
        <f t="shared" si="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v>41251.25</v>
      </c>
      <c r="O261" s="8"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 s="4">
        <v>9935</v>
      </c>
      <c r="F262" s="4">
        <f t="shared" si="8"/>
        <v>158</v>
      </c>
      <c r="G262" s="12" t="s">
        <v>20</v>
      </c>
      <c r="H262">
        <v>261</v>
      </c>
      <c r="I262" s="5">
        <f t="shared" si="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v>41180.208333333336</v>
      </c>
      <c r="O262" s="8"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 s="4">
        <v>26303</v>
      </c>
      <c r="F263" s="4">
        <f t="shared" si="8"/>
        <v>31</v>
      </c>
      <c r="G263" s="12" t="s">
        <v>14</v>
      </c>
      <c r="H263">
        <v>454</v>
      </c>
      <c r="I263" s="5">
        <f t="shared" si="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v>40415.208333333336</v>
      </c>
      <c r="O263" s="8"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 s="4">
        <v>5328</v>
      </c>
      <c r="F264" s="4">
        <f t="shared" si="8"/>
        <v>313</v>
      </c>
      <c r="G264" s="12" t="s">
        <v>20</v>
      </c>
      <c r="H264">
        <v>107</v>
      </c>
      <c r="I264" s="5">
        <f t="shared" si="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v>40638.208333333336</v>
      </c>
      <c r="O264" s="8"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 s="4">
        <v>10756</v>
      </c>
      <c r="F265" s="4">
        <f t="shared" si="8"/>
        <v>371</v>
      </c>
      <c r="G265" s="12" t="s">
        <v>20</v>
      </c>
      <c r="H265">
        <v>199</v>
      </c>
      <c r="I265" s="5">
        <f t="shared" si="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v>40187.25</v>
      </c>
      <c r="O265" s="8"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 s="4">
        <v>165375</v>
      </c>
      <c r="F266" s="4">
        <f t="shared" si="8"/>
        <v>363</v>
      </c>
      <c r="G266" s="12" t="s">
        <v>20</v>
      </c>
      <c r="H266">
        <v>5512</v>
      </c>
      <c r="I266" s="5">
        <f t="shared" si="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v>41317.25</v>
      </c>
      <c r="O266" s="8"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 s="4">
        <v>6031</v>
      </c>
      <c r="F267" s="4">
        <f t="shared" si="8"/>
        <v>123</v>
      </c>
      <c r="G267" s="12" t="s">
        <v>20</v>
      </c>
      <c r="H267">
        <v>86</v>
      </c>
      <c r="I267" s="5">
        <f t="shared" si="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v>42372.25</v>
      </c>
      <c r="O267" s="8"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 s="4">
        <v>85902</v>
      </c>
      <c r="F268" s="4">
        <f t="shared" si="8"/>
        <v>77</v>
      </c>
      <c r="G268" s="12" t="s">
        <v>14</v>
      </c>
      <c r="H268">
        <v>3182</v>
      </c>
      <c r="I268" s="5">
        <f t="shared" si="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v>41950.25</v>
      </c>
      <c r="O268" s="8"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 s="4">
        <v>143910</v>
      </c>
      <c r="F269" s="4">
        <f t="shared" si="8"/>
        <v>234</v>
      </c>
      <c r="G269" s="12" t="s">
        <v>20</v>
      </c>
      <c r="H269">
        <v>2768</v>
      </c>
      <c r="I269" s="5">
        <f t="shared" si="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v>41206.208333333336</v>
      </c>
      <c r="O269" s="8"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 s="4">
        <v>2708</v>
      </c>
      <c r="F270" s="4">
        <f t="shared" si="8"/>
        <v>181</v>
      </c>
      <c r="G270" s="12" t="s">
        <v>20</v>
      </c>
      <c r="H270">
        <v>48</v>
      </c>
      <c r="I270" s="5">
        <f t="shared" si="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v>41186.208333333336</v>
      </c>
      <c r="O270" s="8"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 s="4">
        <v>8842</v>
      </c>
      <c r="F271" s="4">
        <f t="shared" si="8"/>
        <v>253</v>
      </c>
      <c r="G271" s="12" t="s">
        <v>20</v>
      </c>
      <c r="H271">
        <v>87</v>
      </c>
      <c r="I271" s="5">
        <f t="shared" si="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v>43496.25</v>
      </c>
      <c r="O271" s="8"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 s="4">
        <v>47260</v>
      </c>
      <c r="F272" s="4">
        <f t="shared" si="8"/>
        <v>27</v>
      </c>
      <c r="G272" s="12" t="s">
        <v>74</v>
      </c>
      <c r="H272">
        <v>1890</v>
      </c>
      <c r="I272" s="5">
        <f t="shared" si="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v>40514.25</v>
      </c>
      <c r="O272" s="8"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 s="4">
        <v>1953</v>
      </c>
      <c r="F273" s="4">
        <f t="shared" si="8"/>
        <v>1</v>
      </c>
      <c r="G273" s="12" t="s">
        <v>47</v>
      </c>
      <c r="H273">
        <v>61</v>
      </c>
      <c r="I273" s="5">
        <f t="shared" si="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v>42345.25</v>
      </c>
      <c r="O273" s="8"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 s="4">
        <v>155349</v>
      </c>
      <c r="F274" s="4">
        <f t="shared" si="8"/>
        <v>304</v>
      </c>
      <c r="G274" s="12" t="s">
        <v>20</v>
      </c>
      <c r="H274">
        <v>1894</v>
      </c>
      <c r="I274" s="5">
        <f t="shared" si="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v>43656.208333333328</v>
      </c>
      <c r="O274" s="8"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 s="4">
        <v>10704</v>
      </c>
      <c r="F275" s="4">
        <f t="shared" si="8"/>
        <v>137</v>
      </c>
      <c r="G275" s="12" t="s">
        <v>20</v>
      </c>
      <c r="H275">
        <v>282</v>
      </c>
      <c r="I275" s="5">
        <f t="shared" si="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v>42995.208333333328</v>
      </c>
      <c r="O275" s="8"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 s="4">
        <v>773</v>
      </c>
      <c r="F276" s="4">
        <f t="shared" si="8"/>
        <v>32</v>
      </c>
      <c r="G276" s="12" t="s">
        <v>14</v>
      </c>
      <c r="H276">
        <v>15</v>
      </c>
      <c r="I276" s="5">
        <f t="shared" si="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v>43045.25</v>
      </c>
      <c r="O276" s="8"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 s="4">
        <v>9419</v>
      </c>
      <c r="F277" s="4">
        <f t="shared" si="8"/>
        <v>242</v>
      </c>
      <c r="G277" s="12" t="s">
        <v>20</v>
      </c>
      <c r="H277">
        <v>116</v>
      </c>
      <c r="I277" s="5">
        <f t="shared" si="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v>43561.208333333328</v>
      </c>
      <c r="O277" s="8"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 s="4">
        <v>5324</v>
      </c>
      <c r="F278" s="4">
        <f t="shared" si="8"/>
        <v>97</v>
      </c>
      <c r="G278" s="12" t="s">
        <v>14</v>
      </c>
      <c r="H278">
        <v>133</v>
      </c>
      <c r="I278" s="5">
        <f t="shared" si="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v>41018.208333333336</v>
      </c>
      <c r="O278" s="8"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 s="4">
        <v>7465</v>
      </c>
      <c r="F279" s="4">
        <f t="shared" si="8"/>
        <v>1066</v>
      </c>
      <c r="G279" s="12" t="s">
        <v>20</v>
      </c>
      <c r="H279">
        <v>83</v>
      </c>
      <c r="I279" s="5">
        <f t="shared" si="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v>40378.208333333336</v>
      </c>
      <c r="O279" s="8"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 s="4">
        <v>8799</v>
      </c>
      <c r="F280" s="4">
        <f t="shared" si="8"/>
        <v>326</v>
      </c>
      <c r="G280" s="12" t="s">
        <v>20</v>
      </c>
      <c r="H280">
        <v>91</v>
      </c>
      <c r="I280" s="5">
        <f t="shared" si="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v>41239.25</v>
      </c>
      <c r="O280" s="8"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 s="4">
        <v>13656</v>
      </c>
      <c r="F281" s="4">
        <f t="shared" si="8"/>
        <v>171</v>
      </c>
      <c r="G281" s="12" t="s">
        <v>20</v>
      </c>
      <c r="H281">
        <v>546</v>
      </c>
      <c r="I281" s="5">
        <f t="shared" si="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v>43346.208333333328</v>
      </c>
      <c r="O281" s="8"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 s="4">
        <v>14536</v>
      </c>
      <c r="F282" s="4">
        <f t="shared" si="8"/>
        <v>581</v>
      </c>
      <c r="G282" s="12" t="s">
        <v>20</v>
      </c>
      <c r="H282">
        <v>393</v>
      </c>
      <c r="I282" s="5">
        <f t="shared" si="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v>43060.25</v>
      </c>
      <c r="O282" s="8"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 s="4">
        <v>150552</v>
      </c>
      <c r="F283" s="4">
        <f t="shared" si="8"/>
        <v>92</v>
      </c>
      <c r="G283" s="12" t="s">
        <v>14</v>
      </c>
      <c r="H283">
        <v>2062</v>
      </c>
      <c r="I283" s="5">
        <f t="shared" si="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v>40979.25</v>
      </c>
      <c r="O283" s="8"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 s="4">
        <v>9076</v>
      </c>
      <c r="F284" s="4">
        <f t="shared" si="8"/>
        <v>108</v>
      </c>
      <c r="G284" s="12" t="s">
        <v>20</v>
      </c>
      <c r="H284">
        <v>133</v>
      </c>
      <c r="I284" s="5">
        <f t="shared" si="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v>42701.25</v>
      </c>
      <c r="O284" s="8"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 s="4">
        <v>1517</v>
      </c>
      <c r="F285" s="4">
        <f t="shared" si="8"/>
        <v>19</v>
      </c>
      <c r="G285" s="12" t="s">
        <v>14</v>
      </c>
      <c r="H285">
        <v>29</v>
      </c>
      <c r="I285" s="5">
        <f t="shared" si="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v>42520.208333333328</v>
      </c>
      <c r="O285" s="8"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 s="4">
        <v>8153</v>
      </c>
      <c r="F286" s="4">
        <f t="shared" si="8"/>
        <v>83</v>
      </c>
      <c r="G286" s="12" t="s">
        <v>14</v>
      </c>
      <c r="H286">
        <v>132</v>
      </c>
      <c r="I286" s="5">
        <f t="shared" si="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v>41030.208333333336</v>
      </c>
      <c r="O286" s="8"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 s="4">
        <v>6357</v>
      </c>
      <c r="F287" s="4">
        <f t="shared" si="8"/>
        <v>706</v>
      </c>
      <c r="G287" s="12" t="s">
        <v>20</v>
      </c>
      <c r="H287">
        <v>254</v>
      </c>
      <c r="I287" s="5">
        <f t="shared" si="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v>42623.208333333328</v>
      </c>
      <c r="O287" s="8"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 s="4">
        <v>19557</v>
      </c>
      <c r="F288" s="4">
        <f t="shared" si="8"/>
        <v>17</v>
      </c>
      <c r="G288" s="12" t="s">
        <v>74</v>
      </c>
      <c r="H288">
        <v>184</v>
      </c>
      <c r="I288" s="5">
        <f t="shared" si="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v>42697.25</v>
      </c>
      <c r="O288" s="8"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 s="4">
        <v>13213</v>
      </c>
      <c r="F289" s="4">
        <f t="shared" si="8"/>
        <v>210</v>
      </c>
      <c r="G289" s="12" t="s">
        <v>20</v>
      </c>
      <c r="H289">
        <v>176</v>
      </c>
      <c r="I289" s="5">
        <f t="shared" si="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v>42122.208333333328</v>
      </c>
      <c r="O289" s="8"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 s="4">
        <v>5476</v>
      </c>
      <c r="F290" s="4">
        <f t="shared" si="8"/>
        <v>98</v>
      </c>
      <c r="G290" s="12" t="s">
        <v>14</v>
      </c>
      <c r="H290">
        <v>137</v>
      </c>
      <c r="I290" s="5">
        <f t="shared" si="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v>40982.208333333336</v>
      </c>
      <c r="O290" s="8"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 s="4">
        <v>13474</v>
      </c>
      <c r="F291" s="4">
        <f t="shared" si="8"/>
        <v>1684</v>
      </c>
      <c r="G291" s="12" t="s">
        <v>20</v>
      </c>
      <c r="H291">
        <v>337</v>
      </c>
      <c r="I291" s="5">
        <f t="shared" si="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v>42219.208333333328</v>
      </c>
      <c r="O291" s="8"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 s="4">
        <v>91722</v>
      </c>
      <c r="F292" s="4">
        <f t="shared" si="8"/>
        <v>54</v>
      </c>
      <c r="G292" s="12" t="s">
        <v>14</v>
      </c>
      <c r="H292">
        <v>908</v>
      </c>
      <c r="I292" s="5">
        <f t="shared" si="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v>41404.208333333336</v>
      </c>
      <c r="O292" s="8"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 s="4">
        <v>8219</v>
      </c>
      <c r="F293" s="4">
        <f t="shared" si="8"/>
        <v>457</v>
      </c>
      <c r="G293" s="12" t="s">
        <v>20</v>
      </c>
      <c r="H293">
        <v>107</v>
      </c>
      <c r="I293" s="5">
        <f t="shared" si="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v>40831.208333333336</v>
      </c>
      <c r="O293" s="8"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 s="4">
        <v>717</v>
      </c>
      <c r="F294" s="4">
        <f t="shared" si="8"/>
        <v>10</v>
      </c>
      <c r="G294" s="12" t="s">
        <v>14</v>
      </c>
      <c r="H294">
        <v>10</v>
      </c>
      <c r="I294" s="5">
        <f t="shared" si="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v>40984.208333333336</v>
      </c>
      <c r="O294" s="8"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 s="4">
        <v>1065</v>
      </c>
      <c r="F295" s="4">
        <f t="shared" si="8"/>
        <v>16</v>
      </c>
      <c r="G295" s="12" t="s">
        <v>74</v>
      </c>
      <c r="H295">
        <v>32</v>
      </c>
      <c r="I295" s="5">
        <f t="shared" si="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v>40456.208333333336</v>
      </c>
      <c r="O295" s="8"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 s="4">
        <v>8038</v>
      </c>
      <c r="F296" s="4">
        <f t="shared" si="8"/>
        <v>1340</v>
      </c>
      <c r="G296" s="12" t="s">
        <v>20</v>
      </c>
      <c r="H296">
        <v>183</v>
      </c>
      <c r="I296" s="5">
        <f t="shared" si="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v>43399.208333333328</v>
      </c>
      <c r="O296" s="8"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 s="4">
        <v>68769</v>
      </c>
      <c r="F297" s="4">
        <f t="shared" si="8"/>
        <v>36</v>
      </c>
      <c r="G297" s="12" t="s">
        <v>14</v>
      </c>
      <c r="H297">
        <v>1910</v>
      </c>
      <c r="I297" s="5">
        <f t="shared" si="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v>41562.208333333336</v>
      </c>
      <c r="O297" s="8"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 s="4">
        <v>3352</v>
      </c>
      <c r="F298" s="4">
        <f t="shared" si="8"/>
        <v>55</v>
      </c>
      <c r="G298" s="12" t="s">
        <v>14</v>
      </c>
      <c r="H298">
        <v>38</v>
      </c>
      <c r="I298" s="5">
        <f t="shared" si="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v>43493.25</v>
      </c>
      <c r="O298" s="8"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 s="4">
        <v>6785</v>
      </c>
      <c r="F299" s="4">
        <f t="shared" si="8"/>
        <v>94</v>
      </c>
      <c r="G299" s="12" t="s">
        <v>14</v>
      </c>
      <c r="H299">
        <v>104</v>
      </c>
      <c r="I299" s="5">
        <f t="shared" si="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v>41653.25</v>
      </c>
      <c r="O299" s="8"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 s="4">
        <v>5037</v>
      </c>
      <c r="F300" s="4">
        <f t="shared" si="8"/>
        <v>144</v>
      </c>
      <c r="G300" s="12" t="s">
        <v>20</v>
      </c>
      <c r="H300">
        <v>72</v>
      </c>
      <c r="I300" s="5">
        <f t="shared" si="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v>42426.25</v>
      </c>
      <c r="O300" s="8"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 s="4">
        <v>1954</v>
      </c>
      <c r="F301" s="4">
        <f t="shared" si="8"/>
        <v>51</v>
      </c>
      <c r="G301" s="12" t="s">
        <v>14</v>
      </c>
      <c r="H301">
        <v>49</v>
      </c>
      <c r="I301" s="5">
        <f t="shared" si="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v>42432.25</v>
      </c>
      <c r="O301" s="8"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 s="4">
        <v>5</v>
      </c>
      <c r="F302" s="4">
        <f t="shared" si="8"/>
        <v>5</v>
      </c>
      <c r="G302" s="12" t="s">
        <v>14</v>
      </c>
      <c r="H302">
        <v>1</v>
      </c>
      <c r="I302" s="5">
        <f t="shared" si="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v>42977.208333333328</v>
      </c>
      <c r="O302" s="8"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 s="4">
        <v>12102</v>
      </c>
      <c r="F303" s="4">
        <f t="shared" si="8"/>
        <v>1345</v>
      </c>
      <c r="G303" s="12" t="s">
        <v>20</v>
      </c>
      <c r="H303">
        <v>295</v>
      </c>
      <c r="I303" s="5">
        <f t="shared" si="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v>42061.25</v>
      </c>
      <c r="O303" s="8"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 s="4">
        <v>24234</v>
      </c>
      <c r="F304" s="4">
        <f t="shared" si="8"/>
        <v>32</v>
      </c>
      <c r="G304" s="12" t="s">
        <v>14</v>
      </c>
      <c r="H304">
        <v>245</v>
      </c>
      <c r="I304" s="5">
        <f t="shared" si="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v>43345.208333333328</v>
      </c>
      <c r="O304" s="8"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 s="4">
        <v>2809</v>
      </c>
      <c r="F305" s="4">
        <f t="shared" si="8"/>
        <v>83</v>
      </c>
      <c r="G305" s="12" t="s">
        <v>14</v>
      </c>
      <c r="H305">
        <v>32</v>
      </c>
      <c r="I305" s="5">
        <f t="shared" si="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v>42376.25</v>
      </c>
      <c r="O305" s="8"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 s="4">
        <v>11469</v>
      </c>
      <c r="F306" s="4">
        <f t="shared" si="8"/>
        <v>546</v>
      </c>
      <c r="G306" s="12" t="s">
        <v>20</v>
      </c>
      <c r="H306">
        <v>142</v>
      </c>
      <c r="I306" s="5">
        <f t="shared" si="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v>42589.208333333328</v>
      </c>
      <c r="O306" s="8"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 s="4">
        <v>8014</v>
      </c>
      <c r="F307" s="4">
        <f t="shared" si="8"/>
        <v>286</v>
      </c>
      <c r="G307" s="12" t="s">
        <v>20</v>
      </c>
      <c r="H307">
        <v>85</v>
      </c>
      <c r="I307" s="5">
        <f t="shared" si="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v>42448.208333333328</v>
      </c>
      <c r="O307" s="8"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 s="4">
        <v>514</v>
      </c>
      <c r="F308" s="4">
        <f t="shared" si="8"/>
        <v>8</v>
      </c>
      <c r="G308" s="12" t="s">
        <v>14</v>
      </c>
      <c r="H308">
        <v>7</v>
      </c>
      <c r="I308" s="5">
        <f t="shared" si="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v>42930.208333333328</v>
      </c>
      <c r="O308" s="8"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 s="4">
        <v>43473</v>
      </c>
      <c r="F309" s="4">
        <f t="shared" si="8"/>
        <v>132</v>
      </c>
      <c r="G309" s="12" t="s">
        <v>20</v>
      </c>
      <c r="H309">
        <v>659</v>
      </c>
      <c r="I309" s="5">
        <f t="shared" si="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v>41066.208333333336</v>
      </c>
      <c r="O309" s="8"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 s="4">
        <v>87560</v>
      </c>
      <c r="F310" s="4">
        <f t="shared" si="8"/>
        <v>74</v>
      </c>
      <c r="G310" s="12" t="s">
        <v>14</v>
      </c>
      <c r="H310">
        <v>803</v>
      </c>
      <c r="I310" s="5">
        <f t="shared" si="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v>40651.208333333336</v>
      </c>
      <c r="O310" s="8"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 s="4">
        <v>3087</v>
      </c>
      <c r="F311" s="4">
        <f t="shared" si="8"/>
        <v>75</v>
      </c>
      <c r="G311" s="12" t="s">
        <v>74</v>
      </c>
      <c r="H311">
        <v>75</v>
      </c>
      <c r="I311" s="5">
        <f t="shared" si="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v>40807.208333333336</v>
      </c>
      <c r="O311" s="8"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 s="4">
        <v>1586</v>
      </c>
      <c r="F312" s="4">
        <f t="shared" si="8"/>
        <v>20</v>
      </c>
      <c r="G312" s="12" t="s">
        <v>14</v>
      </c>
      <c r="H312">
        <v>16</v>
      </c>
      <c r="I312" s="5">
        <f t="shared" si="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v>40277.208333333336</v>
      </c>
      <c r="O312" s="8"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 s="4">
        <v>12812</v>
      </c>
      <c r="F313" s="4">
        <f t="shared" si="8"/>
        <v>203</v>
      </c>
      <c r="G313" s="12" t="s">
        <v>20</v>
      </c>
      <c r="H313">
        <v>121</v>
      </c>
      <c r="I313" s="5">
        <f t="shared" si="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v>40590.25</v>
      </c>
      <c r="O313" s="8"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 s="4">
        <v>183345</v>
      </c>
      <c r="F314" s="4">
        <f t="shared" si="8"/>
        <v>310</v>
      </c>
      <c r="G314" s="12" t="s">
        <v>20</v>
      </c>
      <c r="H314">
        <v>3742</v>
      </c>
      <c r="I314" s="5">
        <f t="shared" si="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v>41572.208333333336</v>
      </c>
      <c r="O314" s="8"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 s="4">
        <v>8697</v>
      </c>
      <c r="F315" s="4">
        <f t="shared" si="8"/>
        <v>395</v>
      </c>
      <c r="G315" s="12" t="s">
        <v>20</v>
      </c>
      <c r="H315">
        <v>223</v>
      </c>
      <c r="I315" s="5">
        <f t="shared" si="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v>40966.25</v>
      </c>
      <c r="O315" s="8"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 s="4">
        <v>4126</v>
      </c>
      <c r="F316" s="4">
        <f t="shared" si="8"/>
        <v>295</v>
      </c>
      <c r="G316" s="12" t="s">
        <v>20</v>
      </c>
      <c r="H316">
        <v>133</v>
      </c>
      <c r="I316" s="5">
        <f t="shared" si="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v>43536.208333333328</v>
      </c>
      <c r="O316" s="8"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 s="4">
        <v>3220</v>
      </c>
      <c r="F317" s="4">
        <f t="shared" si="8"/>
        <v>34</v>
      </c>
      <c r="G317" s="12" t="s">
        <v>14</v>
      </c>
      <c r="H317">
        <v>31</v>
      </c>
      <c r="I317" s="5">
        <f t="shared" si="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v>41783.208333333336</v>
      </c>
      <c r="O317" s="8"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 s="4">
        <v>6401</v>
      </c>
      <c r="F318" s="4">
        <f t="shared" si="8"/>
        <v>67</v>
      </c>
      <c r="G318" s="12" t="s">
        <v>14</v>
      </c>
      <c r="H318">
        <v>108</v>
      </c>
      <c r="I318" s="5">
        <f t="shared" si="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v>43788.25</v>
      </c>
      <c r="O318" s="8"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 s="4">
        <v>1269</v>
      </c>
      <c r="F319" s="4">
        <f t="shared" si="8"/>
        <v>19</v>
      </c>
      <c r="G319" s="12" t="s">
        <v>14</v>
      </c>
      <c r="H319">
        <v>30</v>
      </c>
      <c r="I319" s="5">
        <f t="shared" si="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v>42869.208333333328</v>
      </c>
      <c r="O319" s="8"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 s="4">
        <v>903</v>
      </c>
      <c r="F320" s="4">
        <f t="shared" si="8"/>
        <v>16</v>
      </c>
      <c r="G320" s="12" t="s">
        <v>14</v>
      </c>
      <c r="H320">
        <v>17</v>
      </c>
      <c r="I320" s="5">
        <f t="shared" si="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v>41684.25</v>
      </c>
      <c r="O320" s="8"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 s="4">
        <v>3251</v>
      </c>
      <c r="F321" s="4">
        <f t="shared" si="8"/>
        <v>39</v>
      </c>
      <c r="G321" s="12" t="s">
        <v>74</v>
      </c>
      <c r="H321">
        <v>64</v>
      </c>
      <c r="I321" s="5">
        <f t="shared" si="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v>40402.208333333336</v>
      </c>
      <c r="O321" s="8"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 s="4">
        <v>8092</v>
      </c>
      <c r="F322" s="4">
        <f t="shared" si="8"/>
        <v>10</v>
      </c>
      <c r="G322" s="12" t="s">
        <v>14</v>
      </c>
      <c r="H322">
        <v>80</v>
      </c>
      <c r="I322" s="5">
        <f t="shared" si="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v>40673.208333333336</v>
      </c>
      <c r="O322" s="8"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 s="4">
        <v>160422</v>
      </c>
      <c r="F323" s="4">
        <f t="shared" ref="F323:F386" si="10">ROUND((E323/D323)*100,0)</f>
        <v>94</v>
      </c>
      <c r="G323" s="12" t="s">
        <v>14</v>
      </c>
      <c r="H323">
        <v>2468</v>
      </c>
      <c r="I323" s="5">
        <f t="shared" si="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v>40634.208333333336</v>
      </c>
      <c r="O323" s="8"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 s="4">
        <v>196377</v>
      </c>
      <c r="F324" s="4">
        <f t="shared" si="10"/>
        <v>167</v>
      </c>
      <c r="G324" s="12" t="s">
        <v>20</v>
      </c>
      <c r="H324">
        <v>5168</v>
      </c>
      <c r="I324" s="5">
        <f t="shared" ref="I324:I387" si="11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v>40507.25</v>
      </c>
      <c r="O324" s="8"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 s="4">
        <v>2148</v>
      </c>
      <c r="F325" s="4">
        <f t="shared" si="10"/>
        <v>24</v>
      </c>
      <c r="G325" s="12" t="s">
        <v>14</v>
      </c>
      <c r="H325">
        <v>26</v>
      </c>
      <c r="I325" s="5">
        <f t="shared" si="1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v>41725.208333333336</v>
      </c>
      <c r="O325" s="8"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 s="4">
        <v>11648</v>
      </c>
      <c r="F326" s="4">
        <f t="shared" si="10"/>
        <v>164</v>
      </c>
      <c r="G326" s="12" t="s">
        <v>20</v>
      </c>
      <c r="H326">
        <v>307</v>
      </c>
      <c r="I326" s="5">
        <f t="shared" si="1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v>42176.208333333328</v>
      </c>
      <c r="O326" s="8"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 s="4">
        <v>5897</v>
      </c>
      <c r="F327" s="4">
        <f t="shared" si="10"/>
        <v>91</v>
      </c>
      <c r="G327" s="12" t="s">
        <v>14</v>
      </c>
      <c r="H327">
        <v>73</v>
      </c>
      <c r="I327" s="5">
        <f t="shared" si="1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v>43267.208333333328</v>
      </c>
      <c r="O327" s="8"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 s="4">
        <v>3326</v>
      </c>
      <c r="F328" s="4">
        <f t="shared" si="10"/>
        <v>46</v>
      </c>
      <c r="G328" s="12" t="s">
        <v>14</v>
      </c>
      <c r="H328">
        <v>128</v>
      </c>
      <c r="I328" s="5">
        <f t="shared" si="1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v>42364.25</v>
      </c>
      <c r="O328" s="8"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 s="4">
        <v>1002</v>
      </c>
      <c r="F329" s="4">
        <f t="shared" si="10"/>
        <v>39</v>
      </c>
      <c r="G329" s="12" t="s">
        <v>14</v>
      </c>
      <c r="H329">
        <v>33</v>
      </c>
      <c r="I329" s="5">
        <f t="shared" si="1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v>43705.208333333328</v>
      </c>
      <c r="O329" s="8"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 s="4">
        <v>131826</v>
      </c>
      <c r="F330" s="4">
        <f t="shared" si="10"/>
        <v>134</v>
      </c>
      <c r="G330" s="12" t="s">
        <v>20</v>
      </c>
      <c r="H330">
        <v>2441</v>
      </c>
      <c r="I330" s="5">
        <f t="shared" si="1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v>43434.25</v>
      </c>
      <c r="O330" s="8"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 s="4">
        <v>21477</v>
      </c>
      <c r="F331" s="4">
        <f t="shared" si="10"/>
        <v>23</v>
      </c>
      <c r="G331" s="12" t="s">
        <v>47</v>
      </c>
      <c r="H331">
        <v>211</v>
      </c>
      <c r="I331" s="5">
        <f t="shared" si="1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v>42716.25</v>
      </c>
      <c r="O331" s="8"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 s="4">
        <v>62330</v>
      </c>
      <c r="F332" s="4">
        <f t="shared" si="10"/>
        <v>185</v>
      </c>
      <c r="G332" s="12" t="s">
        <v>20</v>
      </c>
      <c r="H332">
        <v>1385</v>
      </c>
      <c r="I332" s="5">
        <f t="shared" si="1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v>43077.25</v>
      </c>
      <c r="O332" s="8"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 s="4">
        <v>14643</v>
      </c>
      <c r="F333" s="4">
        <f t="shared" si="10"/>
        <v>444</v>
      </c>
      <c r="G333" s="12" t="s">
        <v>20</v>
      </c>
      <c r="H333">
        <v>190</v>
      </c>
      <c r="I333" s="5">
        <f t="shared" si="1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v>40896.25</v>
      </c>
      <c r="O333" s="8"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 s="4">
        <v>41396</v>
      </c>
      <c r="F334" s="4">
        <f t="shared" si="10"/>
        <v>200</v>
      </c>
      <c r="G334" s="12" t="s">
        <v>20</v>
      </c>
      <c r="H334">
        <v>470</v>
      </c>
      <c r="I334" s="5">
        <f t="shared" si="1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v>41361.208333333336</v>
      </c>
      <c r="O334" s="8"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 s="4">
        <v>11900</v>
      </c>
      <c r="F335" s="4">
        <f t="shared" si="10"/>
        <v>124</v>
      </c>
      <c r="G335" s="12" t="s">
        <v>20</v>
      </c>
      <c r="H335">
        <v>253</v>
      </c>
      <c r="I335" s="5">
        <f t="shared" si="1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v>43424.25</v>
      </c>
      <c r="O335" s="8"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 s="4">
        <v>123538</v>
      </c>
      <c r="F336" s="4">
        <f t="shared" si="10"/>
        <v>187</v>
      </c>
      <c r="G336" s="12" t="s">
        <v>20</v>
      </c>
      <c r="H336">
        <v>1113</v>
      </c>
      <c r="I336" s="5">
        <f t="shared" si="1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v>43110.25</v>
      </c>
      <c r="O336" s="8"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 s="4">
        <v>198628</v>
      </c>
      <c r="F337" s="4">
        <f t="shared" si="10"/>
        <v>114</v>
      </c>
      <c r="G337" s="12" t="s">
        <v>20</v>
      </c>
      <c r="H337">
        <v>2283</v>
      </c>
      <c r="I337" s="5">
        <f t="shared" si="1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v>43784.25</v>
      </c>
      <c r="O337" s="8"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 s="4">
        <v>68602</v>
      </c>
      <c r="F338" s="4">
        <f t="shared" si="10"/>
        <v>97</v>
      </c>
      <c r="G338" s="12" t="s">
        <v>14</v>
      </c>
      <c r="H338">
        <v>1072</v>
      </c>
      <c r="I338" s="5">
        <f t="shared" si="1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v>40527.25</v>
      </c>
      <c r="O338" s="8"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 s="4">
        <v>116064</v>
      </c>
      <c r="F339" s="4">
        <f t="shared" si="10"/>
        <v>123</v>
      </c>
      <c r="G339" s="12" t="s">
        <v>20</v>
      </c>
      <c r="H339">
        <v>1095</v>
      </c>
      <c r="I339" s="5">
        <f t="shared" si="1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v>43780.25</v>
      </c>
      <c r="O339" s="8"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 s="4">
        <v>125042</v>
      </c>
      <c r="F340" s="4">
        <f t="shared" si="10"/>
        <v>179</v>
      </c>
      <c r="G340" s="12" t="s">
        <v>20</v>
      </c>
      <c r="H340">
        <v>1690</v>
      </c>
      <c r="I340" s="5">
        <f t="shared" si="1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v>40821.208333333336</v>
      </c>
      <c r="O340" s="8"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 s="4">
        <v>108974</v>
      </c>
      <c r="F341" s="4">
        <f t="shared" si="10"/>
        <v>80</v>
      </c>
      <c r="G341" s="12" t="s">
        <v>74</v>
      </c>
      <c r="H341">
        <v>1297</v>
      </c>
      <c r="I341" s="5">
        <f t="shared" si="1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v>42949.208333333328</v>
      </c>
      <c r="O341" s="8"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 s="4">
        <v>34964</v>
      </c>
      <c r="F342" s="4">
        <f t="shared" si="10"/>
        <v>94</v>
      </c>
      <c r="G342" s="12" t="s">
        <v>14</v>
      </c>
      <c r="H342">
        <v>393</v>
      </c>
      <c r="I342" s="5">
        <f t="shared" si="1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v>40889.25</v>
      </c>
      <c r="O342" s="8"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 s="4">
        <v>96777</v>
      </c>
      <c r="F343" s="4">
        <f t="shared" si="10"/>
        <v>85</v>
      </c>
      <c r="G343" s="12" t="s">
        <v>14</v>
      </c>
      <c r="H343">
        <v>1257</v>
      </c>
      <c r="I343" s="5">
        <f t="shared" si="1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v>42244.208333333328</v>
      </c>
      <c r="O343" s="8"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 s="4">
        <v>31864</v>
      </c>
      <c r="F344" s="4">
        <f t="shared" si="10"/>
        <v>67</v>
      </c>
      <c r="G344" s="12" t="s">
        <v>14</v>
      </c>
      <c r="H344">
        <v>328</v>
      </c>
      <c r="I344" s="5">
        <f t="shared" si="1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v>41475.208333333336</v>
      </c>
      <c r="O344" s="8"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 s="4">
        <v>4853</v>
      </c>
      <c r="F345" s="4">
        <f t="shared" si="10"/>
        <v>54</v>
      </c>
      <c r="G345" s="12" t="s">
        <v>14</v>
      </c>
      <c r="H345">
        <v>147</v>
      </c>
      <c r="I345" s="5">
        <f t="shared" si="1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v>41597.25</v>
      </c>
      <c r="O345" s="8"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 s="4">
        <v>82959</v>
      </c>
      <c r="F346" s="4">
        <f t="shared" si="10"/>
        <v>42</v>
      </c>
      <c r="G346" s="12" t="s">
        <v>14</v>
      </c>
      <c r="H346">
        <v>830</v>
      </c>
      <c r="I346" s="5">
        <f t="shared" si="1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v>43122.25</v>
      </c>
      <c r="O346" s="8"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 s="4">
        <v>23159</v>
      </c>
      <c r="F347" s="4">
        <f t="shared" si="10"/>
        <v>15</v>
      </c>
      <c r="G347" s="12" t="s">
        <v>14</v>
      </c>
      <c r="H347">
        <v>331</v>
      </c>
      <c r="I347" s="5">
        <f t="shared" si="1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v>42194.208333333328</v>
      </c>
      <c r="O347" s="8"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 s="4">
        <v>2758</v>
      </c>
      <c r="F348" s="4">
        <f t="shared" si="10"/>
        <v>34</v>
      </c>
      <c r="G348" s="12" t="s">
        <v>14</v>
      </c>
      <c r="H348">
        <v>25</v>
      </c>
      <c r="I348" s="5">
        <f t="shared" si="1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v>42971.208333333328</v>
      </c>
      <c r="O348" s="8"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 s="4">
        <v>12607</v>
      </c>
      <c r="F349" s="4">
        <f t="shared" si="10"/>
        <v>1401</v>
      </c>
      <c r="G349" s="12" t="s">
        <v>20</v>
      </c>
      <c r="H349">
        <v>191</v>
      </c>
      <c r="I349" s="5">
        <f t="shared" si="1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v>42046.25</v>
      </c>
      <c r="O349" s="8"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 s="4">
        <v>142823</v>
      </c>
      <c r="F350" s="4">
        <f t="shared" si="10"/>
        <v>72</v>
      </c>
      <c r="G350" s="12" t="s">
        <v>14</v>
      </c>
      <c r="H350">
        <v>3483</v>
      </c>
      <c r="I350" s="5">
        <f t="shared" si="1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v>42782.25</v>
      </c>
      <c r="O350" s="8"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 s="4">
        <v>95958</v>
      </c>
      <c r="F351" s="4">
        <f t="shared" si="10"/>
        <v>53</v>
      </c>
      <c r="G351" s="12" t="s">
        <v>14</v>
      </c>
      <c r="H351">
        <v>923</v>
      </c>
      <c r="I351" s="5">
        <f t="shared" si="1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v>42930.208333333328</v>
      </c>
      <c r="O351" s="8"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 s="4">
        <v>5</v>
      </c>
      <c r="F352" s="4">
        <f t="shared" si="10"/>
        <v>5</v>
      </c>
      <c r="G352" s="12" t="s">
        <v>14</v>
      </c>
      <c r="H352">
        <v>1</v>
      </c>
      <c r="I352" s="5">
        <f t="shared" si="1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v>42144.208333333328</v>
      </c>
      <c r="O352" s="8"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 s="4">
        <v>94631</v>
      </c>
      <c r="F353" s="4">
        <f t="shared" si="10"/>
        <v>128</v>
      </c>
      <c r="G353" s="12" t="s">
        <v>20</v>
      </c>
      <c r="H353">
        <v>2013</v>
      </c>
      <c r="I353" s="5">
        <f t="shared" si="1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v>42240.208333333328</v>
      </c>
      <c r="O353" s="8"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 s="4">
        <v>977</v>
      </c>
      <c r="F354" s="4">
        <f t="shared" si="10"/>
        <v>35</v>
      </c>
      <c r="G354" s="12" t="s">
        <v>14</v>
      </c>
      <c r="H354">
        <v>33</v>
      </c>
      <c r="I354" s="5">
        <f t="shared" si="1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v>42315.25</v>
      </c>
      <c r="O354" s="8"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 s="4">
        <v>137961</v>
      </c>
      <c r="F355" s="4">
        <f t="shared" si="10"/>
        <v>411</v>
      </c>
      <c r="G355" s="12" t="s">
        <v>20</v>
      </c>
      <c r="H355">
        <v>1703</v>
      </c>
      <c r="I355" s="5">
        <f t="shared" si="1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v>43651.208333333328</v>
      </c>
      <c r="O355" s="8"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 s="4">
        <v>7548</v>
      </c>
      <c r="F356" s="4">
        <f t="shared" si="10"/>
        <v>124</v>
      </c>
      <c r="G356" s="12" t="s">
        <v>20</v>
      </c>
      <c r="H356">
        <v>80</v>
      </c>
      <c r="I356" s="5">
        <f t="shared" si="1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v>41520.208333333336</v>
      </c>
      <c r="O356" s="8"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 s="4">
        <v>2241</v>
      </c>
      <c r="F357" s="4">
        <f t="shared" si="10"/>
        <v>59</v>
      </c>
      <c r="G357" s="12" t="s">
        <v>47</v>
      </c>
      <c r="H357">
        <v>86</v>
      </c>
      <c r="I357" s="5">
        <f t="shared" si="1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v>42757.25</v>
      </c>
      <c r="O357" s="8"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 s="4">
        <v>3431</v>
      </c>
      <c r="F358" s="4">
        <f t="shared" si="10"/>
        <v>37</v>
      </c>
      <c r="G358" s="12" t="s">
        <v>14</v>
      </c>
      <c r="H358">
        <v>40</v>
      </c>
      <c r="I358" s="5">
        <f t="shared" si="1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v>40922.25</v>
      </c>
      <c r="O358" s="8"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 s="4">
        <v>4253</v>
      </c>
      <c r="F359" s="4">
        <f t="shared" si="10"/>
        <v>185</v>
      </c>
      <c r="G359" s="12" t="s">
        <v>20</v>
      </c>
      <c r="H359">
        <v>41</v>
      </c>
      <c r="I359" s="5">
        <f t="shared" si="1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v>42250.208333333328</v>
      </c>
      <c r="O359" s="8"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 s="4">
        <v>1146</v>
      </c>
      <c r="F360" s="4">
        <f t="shared" si="10"/>
        <v>12</v>
      </c>
      <c r="G360" s="12" t="s">
        <v>14</v>
      </c>
      <c r="H360">
        <v>23</v>
      </c>
      <c r="I360" s="5">
        <f t="shared" si="1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v>43322.208333333328</v>
      </c>
      <c r="O360" s="8"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 s="4">
        <v>11948</v>
      </c>
      <c r="F361" s="4">
        <f t="shared" si="10"/>
        <v>299</v>
      </c>
      <c r="G361" s="12" t="s">
        <v>20</v>
      </c>
      <c r="H361">
        <v>187</v>
      </c>
      <c r="I361" s="5">
        <f t="shared" si="1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v>40782.208333333336</v>
      </c>
      <c r="O361" s="8"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 s="4">
        <v>135132</v>
      </c>
      <c r="F362" s="4">
        <f t="shared" si="10"/>
        <v>226</v>
      </c>
      <c r="G362" s="12" t="s">
        <v>20</v>
      </c>
      <c r="H362">
        <v>2875</v>
      </c>
      <c r="I362" s="5">
        <f t="shared" si="1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v>40544.25</v>
      </c>
      <c r="O362" s="8"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 s="4">
        <v>9546</v>
      </c>
      <c r="F363" s="4">
        <f t="shared" si="10"/>
        <v>174</v>
      </c>
      <c r="G363" s="12" t="s">
        <v>20</v>
      </c>
      <c r="H363">
        <v>88</v>
      </c>
      <c r="I363" s="5">
        <f t="shared" si="1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v>43015.208333333328</v>
      </c>
      <c r="O363" s="8"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 s="4">
        <v>13755</v>
      </c>
      <c r="F364" s="4">
        <f t="shared" si="10"/>
        <v>372</v>
      </c>
      <c r="G364" s="12" t="s">
        <v>20</v>
      </c>
      <c r="H364">
        <v>191</v>
      </c>
      <c r="I364" s="5">
        <f t="shared" si="1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v>40570.25</v>
      </c>
      <c r="O364" s="8"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 s="4">
        <v>8330</v>
      </c>
      <c r="F365" s="4">
        <f t="shared" si="10"/>
        <v>160</v>
      </c>
      <c r="G365" s="12" t="s">
        <v>20</v>
      </c>
      <c r="H365">
        <v>139</v>
      </c>
      <c r="I365" s="5">
        <f t="shared" si="1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v>40904.25</v>
      </c>
      <c r="O365" s="8"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 s="4">
        <v>14547</v>
      </c>
      <c r="F366" s="4">
        <f t="shared" si="10"/>
        <v>1616</v>
      </c>
      <c r="G366" s="12" t="s">
        <v>20</v>
      </c>
      <c r="H366">
        <v>186</v>
      </c>
      <c r="I366" s="5">
        <f t="shared" si="1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v>43164.25</v>
      </c>
      <c r="O366" s="8"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 s="4">
        <v>11735</v>
      </c>
      <c r="F367" s="4">
        <f t="shared" si="10"/>
        <v>733</v>
      </c>
      <c r="G367" s="12" t="s">
        <v>20</v>
      </c>
      <c r="H367">
        <v>112</v>
      </c>
      <c r="I367" s="5">
        <f t="shared" si="1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v>42733.25</v>
      </c>
      <c r="O367" s="8"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 s="4">
        <v>10658</v>
      </c>
      <c r="F368" s="4">
        <f t="shared" si="10"/>
        <v>592</v>
      </c>
      <c r="G368" s="12" t="s">
        <v>20</v>
      </c>
      <c r="H368">
        <v>101</v>
      </c>
      <c r="I368" s="5">
        <f t="shared" si="1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v>40546.25</v>
      </c>
      <c r="O368" s="8"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 s="4">
        <v>1870</v>
      </c>
      <c r="F369" s="4">
        <f t="shared" si="10"/>
        <v>19</v>
      </c>
      <c r="G369" s="12" t="s">
        <v>14</v>
      </c>
      <c r="H369">
        <v>75</v>
      </c>
      <c r="I369" s="5">
        <f t="shared" si="1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v>41930.208333333336</v>
      </c>
      <c r="O369" s="8"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 s="4">
        <v>14394</v>
      </c>
      <c r="F370" s="4">
        <f t="shared" si="10"/>
        <v>277</v>
      </c>
      <c r="G370" s="12" t="s">
        <v>20</v>
      </c>
      <c r="H370">
        <v>206</v>
      </c>
      <c r="I370" s="5">
        <f t="shared" si="1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v>40464.208333333336</v>
      </c>
      <c r="O370" s="8"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 s="4">
        <v>14743</v>
      </c>
      <c r="F371" s="4">
        <f t="shared" si="10"/>
        <v>273</v>
      </c>
      <c r="G371" s="12" t="s">
        <v>20</v>
      </c>
      <c r="H371">
        <v>154</v>
      </c>
      <c r="I371" s="5">
        <f t="shared" si="1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v>41308.25</v>
      </c>
      <c r="O371" s="8"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 s="4">
        <v>178965</v>
      </c>
      <c r="F372" s="4">
        <f t="shared" si="10"/>
        <v>159</v>
      </c>
      <c r="G372" s="12" t="s">
        <v>20</v>
      </c>
      <c r="H372">
        <v>5966</v>
      </c>
      <c r="I372" s="5">
        <f t="shared" si="1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v>43570.208333333328</v>
      </c>
      <c r="O372" s="8"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 s="4">
        <v>128410</v>
      </c>
      <c r="F373" s="4">
        <f t="shared" si="10"/>
        <v>68</v>
      </c>
      <c r="G373" s="12" t="s">
        <v>14</v>
      </c>
      <c r="H373">
        <v>2176</v>
      </c>
      <c r="I373" s="5">
        <f t="shared" si="1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v>42043.25</v>
      </c>
      <c r="O373" s="8"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 s="4">
        <v>14324</v>
      </c>
      <c r="F374" s="4">
        <f t="shared" si="10"/>
        <v>1592</v>
      </c>
      <c r="G374" s="12" t="s">
        <v>20</v>
      </c>
      <c r="H374">
        <v>169</v>
      </c>
      <c r="I374" s="5">
        <f t="shared" si="1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v>42012.25</v>
      </c>
      <c r="O374" s="8"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 s="4">
        <v>164291</v>
      </c>
      <c r="F375" s="4">
        <f t="shared" si="10"/>
        <v>730</v>
      </c>
      <c r="G375" s="12" t="s">
        <v>20</v>
      </c>
      <c r="H375">
        <v>2106</v>
      </c>
      <c r="I375" s="5">
        <f t="shared" si="1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v>42964.208333333328</v>
      </c>
      <c r="O375" s="8"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 s="4">
        <v>22073</v>
      </c>
      <c r="F376" s="4">
        <f t="shared" si="10"/>
        <v>13</v>
      </c>
      <c r="G376" s="12" t="s">
        <v>14</v>
      </c>
      <c r="H376">
        <v>441</v>
      </c>
      <c r="I376" s="5">
        <f t="shared" si="1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v>43476.25</v>
      </c>
      <c r="O376" s="8"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 s="4">
        <v>1479</v>
      </c>
      <c r="F377" s="4">
        <f t="shared" si="10"/>
        <v>55</v>
      </c>
      <c r="G377" s="12" t="s">
        <v>14</v>
      </c>
      <c r="H377">
        <v>25</v>
      </c>
      <c r="I377" s="5">
        <f t="shared" si="1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v>42293.208333333328</v>
      </c>
      <c r="O377" s="8"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 s="4">
        <v>12275</v>
      </c>
      <c r="F378" s="4">
        <f t="shared" si="10"/>
        <v>361</v>
      </c>
      <c r="G378" s="12" t="s">
        <v>20</v>
      </c>
      <c r="H378">
        <v>131</v>
      </c>
      <c r="I378" s="5">
        <f t="shared" si="1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v>41826.208333333336</v>
      </c>
      <c r="O378" s="8"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 s="4">
        <v>5098</v>
      </c>
      <c r="F379" s="4">
        <f t="shared" si="10"/>
        <v>10</v>
      </c>
      <c r="G379" s="12" t="s">
        <v>14</v>
      </c>
      <c r="H379">
        <v>127</v>
      </c>
      <c r="I379" s="5">
        <f t="shared" si="1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v>43760.208333333328</v>
      </c>
      <c r="O379" s="8"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 s="4">
        <v>24882</v>
      </c>
      <c r="F380" s="4">
        <f t="shared" si="10"/>
        <v>14</v>
      </c>
      <c r="G380" s="12" t="s">
        <v>14</v>
      </c>
      <c r="H380">
        <v>355</v>
      </c>
      <c r="I380" s="5">
        <f t="shared" si="1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v>43241.208333333328</v>
      </c>
      <c r="O380" s="8"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 s="4">
        <v>2912</v>
      </c>
      <c r="F381" s="4">
        <f t="shared" si="10"/>
        <v>40</v>
      </c>
      <c r="G381" s="12" t="s">
        <v>14</v>
      </c>
      <c r="H381">
        <v>44</v>
      </c>
      <c r="I381" s="5">
        <f t="shared" si="1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v>40843.208333333336</v>
      </c>
      <c r="O381" s="8"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 s="4">
        <v>4008</v>
      </c>
      <c r="F382" s="4">
        <f t="shared" si="10"/>
        <v>160</v>
      </c>
      <c r="G382" s="12" t="s">
        <v>20</v>
      </c>
      <c r="H382">
        <v>84</v>
      </c>
      <c r="I382" s="5">
        <f t="shared" si="1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v>41448.208333333336</v>
      </c>
      <c r="O382" s="8"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 s="4">
        <v>9749</v>
      </c>
      <c r="F383" s="4">
        <f t="shared" si="10"/>
        <v>184</v>
      </c>
      <c r="G383" s="12" t="s">
        <v>20</v>
      </c>
      <c r="H383">
        <v>155</v>
      </c>
      <c r="I383" s="5">
        <f t="shared" si="1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v>42163.208333333328</v>
      </c>
      <c r="O383" s="8"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 s="4">
        <v>5803</v>
      </c>
      <c r="F384" s="4">
        <f t="shared" si="10"/>
        <v>64</v>
      </c>
      <c r="G384" s="12" t="s">
        <v>14</v>
      </c>
      <c r="H384">
        <v>67</v>
      </c>
      <c r="I384" s="5">
        <f t="shared" si="1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v>43024.208333333328</v>
      </c>
      <c r="O384" s="8"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 s="4">
        <v>14199</v>
      </c>
      <c r="F385" s="4">
        <f t="shared" si="10"/>
        <v>225</v>
      </c>
      <c r="G385" s="12" t="s">
        <v>20</v>
      </c>
      <c r="H385">
        <v>189</v>
      </c>
      <c r="I385" s="5">
        <f t="shared" si="1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v>43509.25</v>
      </c>
      <c r="O385" s="8"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 s="4">
        <v>196779</v>
      </c>
      <c r="F386" s="4">
        <f t="shared" si="10"/>
        <v>172</v>
      </c>
      <c r="G386" s="12" t="s">
        <v>20</v>
      </c>
      <c r="H386">
        <v>4799</v>
      </c>
      <c r="I386" s="5">
        <f t="shared" si="1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v>42776.25</v>
      </c>
      <c r="O386" s="8"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 s="4">
        <v>56859</v>
      </c>
      <c r="F387" s="4">
        <f t="shared" ref="F387:F450" si="12">ROUND((E387/D387)*100,0)</f>
        <v>146</v>
      </c>
      <c r="G387" s="12" t="s">
        <v>20</v>
      </c>
      <c r="H387">
        <v>1137</v>
      </c>
      <c r="I387" s="5">
        <f t="shared" si="11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v>43553.208333333328</v>
      </c>
      <c r="O387" s="8"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 s="4">
        <v>103554</v>
      </c>
      <c r="F388" s="4">
        <f t="shared" si="12"/>
        <v>76</v>
      </c>
      <c r="G388" s="12" t="s">
        <v>14</v>
      </c>
      <c r="H388">
        <v>1068</v>
      </c>
      <c r="I388" s="5">
        <f t="shared" ref="I388:I451" si="13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v>40355.208333333336</v>
      </c>
      <c r="O388" s="8"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 s="4">
        <v>42795</v>
      </c>
      <c r="F389" s="4">
        <f t="shared" si="12"/>
        <v>39</v>
      </c>
      <c r="G389" s="12" t="s">
        <v>14</v>
      </c>
      <c r="H389">
        <v>424</v>
      </c>
      <c r="I389" s="5">
        <f t="shared" si="1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v>41072.208333333336</v>
      </c>
      <c r="O389" s="8"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 s="4">
        <v>12938</v>
      </c>
      <c r="F390" s="4">
        <f t="shared" si="12"/>
        <v>11</v>
      </c>
      <c r="G390" s="12" t="s">
        <v>74</v>
      </c>
      <c r="H390">
        <v>145</v>
      </c>
      <c r="I390" s="5">
        <f t="shared" si="1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v>40912.25</v>
      </c>
      <c r="O390" s="8"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 s="4">
        <v>101352</v>
      </c>
      <c r="F391" s="4">
        <f t="shared" si="12"/>
        <v>122</v>
      </c>
      <c r="G391" s="12" t="s">
        <v>20</v>
      </c>
      <c r="H391">
        <v>1152</v>
      </c>
      <c r="I391" s="5">
        <f t="shared" si="1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v>40479.208333333336</v>
      </c>
      <c r="O391" s="8"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 s="4">
        <v>4477</v>
      </c>
      <c r="F392" s="4">
        <f t="shared" si="12"/>
        <v>187</v>
      </c>
      <c r="G392" s="12" t="s">
        <v>20</v>
      </c>
      <c r="H392">
        <v>50</v>
      </c>
      <c r="I392" s="5">
        <f t="shared" si="13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v>41530.208333333336</v>
      </c>
      <c r="O392" s="8"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 s="4">
        <v>4393</v>
      </c>
      <c r="F393" s="4">
        <f t="shared" si="12"/>
        <v>7</v>
      </c>
      <c r="G393" s="12" t="s">
        <v>14</v>
      </c>
      <c r="H393">
        <v>151</v>
      </c>
      <c r="I393" s="5">
        <f t="shared" si="1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v>41653.25</v>
      </c>
      <c r="O393" s="8"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 s="4">
        <v>67546</v>
      </c>
      <c r="F394" s="4">
        <f t="shared" si="12"/>
        <v>66</v>
      </c>
      <c r="G394" s="12" t="s">
        <v>14</v>
      </c>
      <c r="H394">
        <v>1608</v>
      </c>
      <c r="I394" s="5">
        <f t="shared" si="1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v>40549.25</v>
      </c>
      <c r="O394" s="8"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 s="4">
        <v>143788</v>
      </c>
      <c r="F395" s="4">
        <f t="shared" si="12"/>
        <v>229</v>
      </c>
      <c r="G395" s="12" t="s">
        <v>20</v>
      </c>
      <c r="H395">
        <v>3059</v>
      </c>
      <c r="I395" s="5">
        <f t="shared" si="1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v>42933.208333333328</v>
      </c>
      <c r="O395" s="8"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 s="4">
        <v>3755</v>
      </c>
      <c r="F396" s="4">
        <f t="shared" si="12"/>
        <v>469</v>
      </c>
      <c r="G396" s="12" t="s">
        <v>20</v>
      </c>
      <c r="H396">
        <v>34</v>
      </c>
      <c r="I396" s="5">
        <f t="shared" si="1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v>41484.208333333336</v>
      </c>
      <c r="O396" s="8"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 s="4">
        <v>9238</v>
      </c>
      <c r="F397" s="4">
        <f t="shared" si="12"/>
        <v>130</v>
      </c>
      <c r="G397" s="12" t="s">
        <v>20</v>
      </c>
      <c r="H397">
        <v>220</v>
      </c>
      <c r="I397" s="5">
        <f t="shared" si="1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v>40885.25</v>
      </c>
      <c r="O397" s="8"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 s="4">
        <v>77012</v>
      </c>
      <c r="F398" s="4">
        <f t="shared" si="12"/>
        <v>167</v>
      </c>
      <c r="G398" s="12" t="s">
        <v>20</v>
      </c>
      <c r="H398">
        <v>1604</v>
      </c>
      <c r="I398" s="5">
        <f t="shared" si="1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v>43378.208333333328</v>
      </c>
      <c r="O398" s="8"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 s="4">
        <v>14083</v>
      </c>
      <c r="F399" s="4">
        <f t="shared" si="12"/>
        <v>174</v>
      </c>
      <c r="G399" s="12" t="s">
        <v>20</v>
      </c>
      <c r="H399">
        <v>454</v>
      </c>
      <c r="I399" s="5">
        <f t="shared" si="1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v>41417.208333333336</v>
      </c>
      <c r="O399" s="8"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 s="4">
        <v>12202</v>
      </c>
      <c r="F400" s="4">
        <f t="shared" si="12"/>
        <v>718</v>
      </c>
      <c r="G400" s="12" t="s">
        <v>20</v>
      </c>
      <c r="H400">
        <v>123</v>
      </c>
      <c r="I400" s="5">
        <f t="shared" si="1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v>43228.208333333328</v>
      </c>
      <c r="O400" s="8"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 s="4">
        <v>62127</v>
      </c>
      <c r="F401" s="4">
        <f t="shared" si="12"/>
        <v>64</v>
      </c>
      <c r="G401" s="12" t="s">
        <v>14</v>
      </c>
      <c r="H401">
        <v>941</v>
      </c>
      <c r="I401" s="5">
        <f t="shared" si="1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v>40576.25</v>
      </c>
      <c r="O401" s="8"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 s="4">
        <v>2</v>
      </c>
      <c r="F402" s="4">
        <f t="shared" si="12"/>
        <v>2</v>
      </c>
      <c r="G402" s="12" t="s">
        <v>14</v>
      </c>
      <c r="H402">
        <v>1</v>
      </c>
      <c r="I402" s="5">
        <f t="shared" si="13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v>41502.208333333336</v>
      </c>
      <c r="O402" s="8"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 s="4">
        <v>13772</v>
      </c>
      <c r="F403" s="4">
        <f t="shared" si="12"/>
        <v>1530</v>
      </c>
      <c r="G403" s="12" t="s">
        <v>20</v>
      </c>
      <c r="H403">
        <v>299</v>
      </c>
      <c r="I403" s="5">
        <f t="shared" si="1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v>43765.208333333328</v>
      </c>
      <c r="O403" s="8"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 s="4">
        <v>2946</v>
      </c>
      <c r="F404" s="4">
        <f t="shared" si="12"/>
        <v>40</v>
      </c>
      <c r="G404" s="12" t="s">
        <v>14</v>
      </c>
      <c r="H404">
        <v>40</v>
      </c>
      <c r="I404" s="5">
        <f t="shared" si="1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v>40914.25</v>
      </c>
      <c r="O404" s="8"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 s="4">
        <v>168820</v>
      </c>
      <c r="F405" s="4">
        <f t="shared" si="12"/>
        <v>86</v>
      </c>
      <c r="G405" s="12" t="s">
        <v>14</v>
      </c>
      <c r="H405">
        <v>3015</v>
      </c>
      <c r="I405" s="5">
        <f t="shared" si="1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v>40310.208333333336</v>
      </c>
      <c r="O405" s="8"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 s="4">
        <v>154321</v>
      </c>
      <c r="F406" s="4">
        <f t="shared" si="12"/>
        <v>316</v>
      </c>
      <c r="G406" s="12" t="s">
        <v>20</v>
      </c>
      <c r="H406">
        <v>2237</v>
      </c>
      <c r="I406" s="5">
        <f t="shared" si="1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v>43053.25</v>
      </c>
      <c r="O406" s="8"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 s="4">
        <v>26527</v>
      </c>
      <c r="F407" s="4">
        <f t="shared" si="12"/>
        <v>90</v>
      </c>
      <c r="G407" s="12" t="s">
        <v>14</v>
      </c>
      <c r="H407">
        <v>435</v>
      </c>
      <c r="I407" s="5">
        <f t="shared" si="1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v>43255.208333333328</v>
      </c>
      <c r="O407" s="8"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 s="4">
        <v>71583</v>
      </c>
      <c r="F408" s="4">
        <f t="shared" si="12"/>
        <v>182</v>
      </c>
      <c r="G408" s="12" t="s">
        <v>20</v>
      </c>
      <c r="H408">
        <v>645</v>
      </c>
      <c r="I408" s="5">
        <f t="shared" si="1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v>41304.25</v>
      </c>
      <c r="O408" s="8"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 s="4">
        <v>12100</v>
      </c>
      <c r="F409" s="4">
        <f t="shared" si="12"/>
        <v>356</v>
      </c>
      <c r="G409" s="12" t="s">
        <v>20</v>
      </c>
      <c r="H409">
        <v>484</v>
      </c>
      <c r="I409" s="5">
        <f t="shared" si="13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v>43751.208333333328</v>
      </c>
      <c r="O409" s="8"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 s="4">
        <v>12129</v>
      </c>
      <c r="F410" s="4">
        <f t="shared" si="12"/>
        <v>132</v>
      </c>
      <c r="G410" s="12" t="s">
        <v>20</v>
      </c>
      <c r="H410">
        <v>154</v>
      </c>
      <c r="I410" s="5">
        <f t="shared" si="1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v>42541.208333333328</v>
      </c>
      <c r="O410" s="8"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 s="4">
        <v>62804</v>
      </c>
      <c r="F411" s="4">
        <f t="shared" si="12"/>
        <v>46</v>
      </c>
      <c r="G411" s="12" t="s">
        <v>14</v>
      </c>
      <c r="H411">
        <v>714</v>
      </c>
      <c r="I411" s="5">
        <f t="shared" si="1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v>42843.208333333328</v>
      </c>
      <c r="O411" s="8"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 s="4">
        <v>55536</v>
      </c>
      <c r="F412" s="4">
        <f t="shared" si="12"/>
        <v>36</v>
      </c>
      <c r="G412" s="12" t="s">
        <v>47</v>
      </c>
      <c r="H412">
        <v>1111</v>
      </c>
      <c r="I412" s="5">
        <f t="shared" si="1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v>42122.208333333328</v>
      </c>
      <c r="O412" s="8"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 s="4">
        <v>8161</v>
      </c>
      <c r="F413" s="4">
        <f t="shared" si="12"/>
        <v>105</v>
      </c>
      <c r="G413" s="12" t="s">
        <v>20</v>
      </c>
      <c r="H413">
        <v>82</v>
      </c>
      <c r="I413" s="5">
        <f t="shared" si="1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v>42884.208333333328</v>
      </c>
      <c r="O413" s="8"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 s="4">
        <v>14046</v>
      </c>
      <c r="F414" s="4">
        <f t="shared" si="12"/>
        <v>669</v>
      </c>
      <c r="G414" s="12" t="s">
        <v>20</v>
      </c>
      <c r="H414">
        <v>134</v>
      </c>
      <c r="I414" s="5">
        <f t="shared" si="1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v>41642.25</v>
      </c>
      <c r="O414" s="8"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 s="4">
        <v>117628</v>
      </c>
      <c r="F415" s="4">
        <f t="shared" si="12"/>
        <v>62</v>
      </c>
      <c r="G415" s="12" t="s">
        <v>47</v>
      </c>
      <c r="H415">
        <v>1089</v>
      </c>
      <c r="I415" s="5">
        <f t="shared" si="1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v>43431.25</v>
      </c>
      <c r="O415" s="8"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 s="4">
        <v>159405</v>
      </c>
      <c r="F416" s="4">
        <f t="shared" si="12"/>
        <v>85</v>
      </c>
      <c r="G416" s="12" t="s">
        <v>14</v>
      </c>
      <c r="H416">
        <v>5497</v>
      </c>
      <c r="I416" s="5">
        <f t="shared" si="1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v>40288.208333333336</v>
      </c>
      <c r="O416" s="8"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 s="4">
        <v>12552</v>
      </c>
      <c r="F417" s="4">
        <f t="shared" si="12"/>
        <v>11</v>
      </c>
      <c r="G417" s="12" t="s">
        <v>14</v>
      </c>
      <c r="H417">
        <v>418</v>
      </c>
      <c r="I417" s="5">
        <f t="shared" si="1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v>40921.25</v>
      </c>
      <c r="O417" s="8"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 s="4">
        <v>59007</v>
      </c>
      <c r="F418" s="4">
        <f t="shared" si="12"/>
        <v>44</v>
      </c>
      <c r="G418" s="12" t="s">
        <v>14</v>
      </c>
      <c r="H418">
        <v>1439</v>
      </c>
      <c r="I418" s="5">
        <f t="shared" si="1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v>40560.25</v>
      </c>
      <c r="O418" s="8"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 s="4">
        <v>943</v>
      </c>
      <c r="F419" s="4">
        <f t="shared" si="12"/>
        <v>55</v>
      </c>
      <c r="G419" s="12" t="s">
        <v>14</v>
      </c>
      <c r="H419">
        <v>15</v>
      </c>
      <c r="I419" s="5">
        <f t="shared" si="1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v>43407.208333333328</v>
      </c>
      <c r="O419" s="8"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 s="4">
        <v>93963</v>
      </c>
      <c r="F420" s="4">
        <f t="shared" si="12"/>
        <v>57</v>
      </c>
      <c r="G420" s="12" t="s">
        <v>14</v>
      </c>
      <c r="H420">
        <v>1999</v>
      </c>
      <c r="I420" s="5">
        <f t="shared" si="1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v>41035.208333333336</v>
      </c>
      <c r="O420" s="8"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 s="4">
        <v>140469</v>
      </c>
      <c r="F421" s="4">
        <f t="shared" si="12"/>
        <v>123</v>
      </c>
      <c r="G421" s="12" t="s">
        <v>20</v>
      </c>
      <c r="H421">
        <v>5203</v>
      </c>
      <c r="I421" s="5">
        <f t="shared" si="1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v>40899.25</v>
      </c>
      <c r="O421" s="8"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 s="4">
        <v>6423</v>
      </c>
      <c r="F422" s="4">
        <f t="shared" si="12"/>
        <v>128</v>
      </c>
      <c r="G422" s="12" t="s">
        <v>20</v>
      </c>
      <c r="H422">
        <v>94</v>
      </c>
      <c r="I422" s="5">
        <f t="shared" si="1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v>42911.208333333328</v>
      </c>
      <c r="O422" s="8"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 s="4">
        <v>6015</v>
      </c>
      <c r="F423" s="4">
        <f t="shared" si="12"/>
        <v>64</v>
      </c>
      <c r="G423" s="12" t="s">
        <v>14</v>
      </c>
      <c r="H423">
        <v>118</v>
      </c>
      <c r="I423" s="5">
        <f t="shared" si="1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v>42915.208333333328</v>
      </c>
      <c r="O423" s="8"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 s="4">
        <v>11075</v>
      </c>
      <c r="F424" s="4">
        <f t="shared" si="12"/>
        <v>127</v>
      </c>
      <c r="G424" s="12" t="s">
        <v>20</v>
      </c>
      <c r="H424">
        <v>205</v>
      </c>
      <c r="I424" s="5">
        <f t="shared" si="1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v>40285.208333333336</v>
      </c>
      <c r="O424" s="8"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 s="4">
        <v>15723</v>
      </c>
      <c r="F425" s="4">
        <f t="shared" si="12"/>
        <v>11</v>
      </c>
      <c r="G425" s="12" t="s">
        <v>14</v>
      </c>
      <c r="H425">
        <v>162</v>
      </c>
      <c r="I425" s="5">
        <f t="shared" si="1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v>40808.208333333336</v>
      </c>
      <c r="O425" s="8"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 s="4">
        <v>2064</v>
      </c>
      <c r="F426" s="4">
        <f t="shared" si="12"/>
        <v>40</v>
      </c>
      <c r="G426" s="12" t="s">
        <v>14</v>
      </c>
      <c r="H426">
        <v>83</v>
      </c>
      <c r="I426" s="5">
        <f t="shared" si="1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v>43208.208333333328</v>
      </c>
      <c r="O426" s="8"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 s="4">
        <v>7767</v>
      </c>
      <c r="F427" s="4">
        <f t="shared" si="12"/>
        <v>288</v>
      </c>
      <c r="G427" s="12" t="s">
        <v>20</v>
      </c>
      <c r="H427">
        <v>92</v>
      </c>
      <c r="I427" s="5">
        <f t="shared" si="1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v>42213.208333333328</v>
      </c>
      <c r="O427" s="8"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 s="4">
        <v>10313</v>
      </c>
      <c r="F428" s="4">
        <f t="shared" si="12"/>
        <v>573</v>
      </c>
      <c r="G428" s="12" t="s">
        <v>20</v>
      </c>
      <c r="H428">
        <v>219</v>
      </c>
      <c r="I428" s="5">
        <f t="shared" si="1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v>41332.25</v>
      </c>
      <c r="O428" s="8"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 s="4">
        <v>197018</v>
      </c>
      <c r="F429" s="4">
        <f t="shared" si="12"/>
        <v>113</v>
      </c>
      <c r="G429" s="12" t="s">
        <v>20</v>
      </c>
      <c r="H429">
        <v>2526</v>
      </c>
      <c r="I429" s="5">
        <f t="shared" si="1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v>41895.208333333336</v>
      </c>
      <c r="O429" s="8"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 s="4">
        <v>47037</v>
      </c>
      <c r="F430" s="4">
        <f t="shared" si="12"/>
        <v>46</v>
      </c>
      <c r="G430" s="12" t="s">
        <v>14</v>
      </c>
      <c r="H430">
        <v>747</v>
      </c>
      <c r="I430" s="5">
        <f t="shared" si="1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v>40585.25</v>
      </c>
      <c r="O430" s="8"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 s="4">
        <v>173191</v>
      </c>
      <c r="F431" s="4">
        <f t="shared" si="12"/>
        <v>91</v>
      </c>
      <c r="G431" s="12" t="s">
        <v>74</v>
      </c>
      <c r="H431">
        <v>2138</v>
      </c>
      <c r="I431" s="5">
        <f t="shared" si="1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v>41680.25</v>
      </c>
      <c r="O431" s="8"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 s="4">
        <v>5487</v>
      </c>
      <c r="F432" s="4">
        <f t="shared" si="12"/>
        <v>68</v>
      </c>
      <c r="G432" s="12" t="s">
        <v>14</v>
      </c>
      <c r="H432">
        <v>84</v>
      </c>
      <c r="I432" s="5">
        <f t="shared" si="1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v>43737.208333333328</v>
      </c>
      <c r="O432" s="8"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 s="4">
        <v>9817</v>
      </c>
      <c r="F433" s="4">
        <f t="shared" si="12"/>
        <v>192</v>
      </c>
      <c r="G433" s="12" t="s">
        <v>20</v>
      </c>
      <c r="H433">
        <v>94</v>
      </c>
      <c r="I433" s="5">
        <f t="shared" si="1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v>43273.208333333328</v>
      </c>
      <c r="O433" s="8"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 s="4">
        <v>6369</v>
      </c>
      <c r="F434" s="4">
        <f t="shared" si="12"/>
        <v>83</v>
      </c>
      <c r="G434" s="12" t="s">
        <v>14</v>
      </c>
      <c r="H434">
        <v>91</v>
      </c>
      <c r="I434" s="5">
        <f t="shared" si="1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v>41761.208333333336</v>
      </c>
      <c r="O434" s="8"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 s="4">
        <v>65755</v>
      </c>
      <c r="F435" s="4">
        <f t="shared" si="12"/>
        <v>54</v>
      </c>
      <c r="G435" s="12" t="s">
        <v>14</v>
      </c>
      <c r="H435">
        <v>792</v>
      </c>
      <c r="I435" s="5">
        <f t="shared" si="1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v>41603.25</v>
      </c>
      <c r="O435" s="8"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 s="4">
        <v>903</v>
      </c>
      <c r="F436" s="4">
        <f t="shared" si="12"/>
        <v>17</v>
      </c>
      <c r="G436" s="12" t="s">
        <v>74</v>
      </c>
      <c r="H436">
        <v>10</v>
      </c>
      <c r="I436" s="5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v>42705.25</v>
      </c>
      <c r="O436" s="8"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 s="4">
        <v>178120</v>
      </c>
      <c r="F437" s="4">
        <f t="shared" si="12"/>
        <v>117</v>
      </c>
      <c r="G437" s="12" t="s">
        <v>20</v>
      </c>
      <c r="H437">
        <v>1713</v>
      </c>
      <c r="I437" s="5">
        <f t="shared" si="1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v>41988.25</v>
      </c>
      <c r="O437" s="8"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 s="4">
        <v>13678</v>
      </c>
      <c r="F438" s="4">
        <f t="shared" si="12"/>
        <v>1052</v>
      </c>
      <c r="G438" s="12" t="s">
        <v>20</v>
      </c>
      <c r="H438">
        <v>249</v>
      </c>
      <c r="I438" s="5">
        <f t="shared" si="1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v>43575.208333333328</v>
      </c>
      <c r="O438" s="8"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 s="4">
        <v>9969</v>
      </c>
      <c r="F439" s="4">
        <f t="shared" si="12"/>
        <v>123</v>
      </c>
      <c r="G439" s="12" t="s">
        <v>20</v>
      </c>
      <c r="H439">
        <v>192</v>
      </c>
      <c r="I439" s="5">
        <f t="shared" si="13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v>42260.208333333328</v>
      </c>
      <c r="O439" s="8"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 s="4">
        <v>14827</v>
      </c>
      <c r="F440" s="4">
        <f t="shared" si="12"/>
        <v>179</v>
      </c>
      <c r="G440" s="12" t="s">
        <v>20</v>
      </c>
      <c r="H440">
        <v>247</v>
      </c>
      <c r="I440" s="5">
        <f t="shared" si="1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v>41337.25</v>
      </c>
      <c r="O440" s="8"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 s="4">
        <v>100900</v>
      </c>
      <c r="F441" s="4">
        <f t="shared" si="12"/>
        <v>355</v>
      </c>
      <c r="G441" s="12" t="s">
        <v>20</v>
      </c>
      <c r="H441">
        <v>2293</v>
      </c>
      <c r="I441" s="5">
        <f t="shared" si="1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v>42680.208333333328</v>
      </c>
      <c r="O441" s="8"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 s="4">
        <v>165954</v>
      </c>
      <c r="F442" s="4">
        <f t="shared" si="12"/>
        <v>162</v>
      </c>
      <c r="G442" s="12" t="s">
        <v>20</v>
      </c>
      <c r="H442">
        <v>3131</v>
      </c>
      <c r="I442" s="5">
        <f t="shared" si="1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v>42916.208333333328</v>
      </c>
      <c r="O442" s="8"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 s="4">
        <v>1744</v>
      </c>
      <c r="F443" s="4">
        <f t="shared" si="12"/>
        <v>25</v>
      </c>
      <c r="G443" s="12" t="s">
        <v>14</v>
      </c>
      <c r="H443">
        <v>32</v>
      </c>
      <c r="I443" s="5">
        <f t="shared" si="13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v>41025.208333333336</v>
      </c>
      <c r="O443" s="8"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 s="4">
        <v>10731</v>
      </c>
      <c r="F444" s="4">
        <f t="shared" si="12"/>
        <v>199</v>
      </c>
      <c r="G444" s="12" t="s">
        <v>20</v>
      </c>
      <c r="H444">
        <v>143</v>
      </c>
      <c r="I444" s="5">
        <f t="shared" si="1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v>42980.208333333328</v>
      </c>
      <c r="O444" s="8"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 s="4">
        <v>3232</v>
      </c>
      <c r="F445" s="4">
        <f t="shared" si="12"/>
        <v>35</v>
      </c>
      <c r="G445" s="12" t="s">
        <v>74</v>
      </c>
      <c r="H445">
        <v>90</v>
      </c>
      <c r="I445" s="5">
        <f t="shared" si="1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v>40451.208333333336</v>
      </c>
      <c r="O445" s="8"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 s="4">
        <v>10938</v>
      </c>
      <c r="F446" s="4">
        <f t="shared" si="12"/>
        <v>176</v>
      </c>
      <c r="G446" s="12" t="s">
        <v>20</v>
      </c>
      <c r="H446">
        <v>296</v>
      </c>
      <c r="I446" s="5">
        <f t="shared" si="1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v>40748.208333333336</v>
      </c>
      <c r="O446" s="8"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 s="4">
        <v>10739</v>
      </c>
      <c r="F447" s="4">
        <f t="shared" si="12"/>
        <v>511</v>
      </c>
      <c r="G447" s="12" t="s">
        <v>20</v>
      </c>
      <c r="H447">
        <v>170</v>
      </c>
      <c r="I447" s="5">
        <f t="shared" si="1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v>40515.25</v>
      </c>
      <c r="O447" s="8"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 s="4">
        <v>5579</v>
      </c>
      <c r="F448" s="4">
        <f t="shared" si="12"/>
        <v>82</v>
      </c>
      <c r="G448" s="12" t="s">
        <v>14</v>
      </c>
      <c r="H448">
        <v>186</v>
      </c>
      <c r="I448" s="5">
        <f t="shared" si="1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v>41261.25</v>
      </c>
      <c r="O448" s="8"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 s="4">
        <v>37754</v>
      </c>
      <c r="F449" s="4">
        <f t="shared" si="12"/>
        <v>24</v>
      </c>
      <c r="G449" s="12" t="s">
        <v>74</v>
      </c>
      <c r="H449">
        <v>439</v>
      </c>
      <c r="I449" s="5">
        <f t="shared" si="13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v>43088.25</v>
      </c>
      <c r="O449" s="8"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 s="4">
        <v>45384</v>
      </c>
      <c r="F450" s="4">
        <f t="shared" si="12"/>
        <v>50</v>
      </c>
      <c r="G450" s="12" t="s">
        <v>14</v>
      </c>
      <c r="H450">
        <v>605</v>
      </c>
      <c r="I450" s="5">
        <f t="shared" si="13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v>41378.208333333336</v>
      </c>
      <c r="O450" s="8"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 s="4">
        <v>8703</v>
      </c>
      <c r="F451" s="4">
        <f t="shared" ref="F451:F514" si="14">ROUND((E451/D451)*100,0)</f>
        <v>967</v>
      </c>
      <c r="G451" s="12" t="s">
        <v>20</v>
      </c>
      <c r="H451">
        <v>86</v>
      </c>
      <c r="I451" s="5">
        <f t="shared" si="13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v>43530.25</v>
      </c>
      <c r="O451" s="8"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 s="4">
        <v>4</v>
      </c>
      <c r="F452" s="4">
        <f t="shared" si="14"/>
        <v>4</v>
      </c>
      <c r="G452" s="12" t="s">
        <v>14</v>
      </c>
      <c r="H452">
        <v>1</v>
      </c>
      <c r="I452" s="5">
        <f t="shared" ref="I452:I515" si="15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v>43394.208333333328</v>
      </c>
      <c r="O452" s="8"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 s="4">
        <v>182302</v>
      </c>
      <c r="F453" s="4">
        <f t="shared" si="14"/>
        <v>123</v>
      </c>
      <c r="G453" s="12" t="s">
        <v>20</v>
      </c>
      <c r="H453">
        <v>6286</v>
      </c>
      <c r="I453" s="5">
        <f t="shared" si="15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v>42935.208333333328</v>
      </c>
      <c r="O453" s="8"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 s="4">
        <v>3045</v>
      </c>
      <c r="F454" s="4">
        <f t="shared" si="14"/>
        <v>63</v>
      </c>
      <c r="G454" s="12" t="s">
        <v>14</v>
      </c>
      <c r="H454">
        <v>31</v>
      </c>
      <c r="I454" s="5">
        <f t="shared" si="15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v>40365.208333333336</v>
      </c>
      <c r="O454" s="8"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 s="4">
        <v>102749</v>
      </c>
      <c r="F455" s="4">
        <f t="shared" si="14"/>
        <v>56</v>
      </c>
      <c r="G455" s="12" t="s">
        <v>14</v>
      </c>
      <c r="H455">
        <v>1181</v>
      </c>
      <c r="I455" s="5">
        <f t="shared" si="15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v>42705.25</v>
      </c>
      <c r="O455" s="8"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 s="4">
        <v>1763</v>
      </c>
      <c r="F456" s="4">
        <f t="shared" si="14"/>
        <v>44</v>
      </c>
      <c r="G456" s="12" t="s">
        <v>14</v>
      </c>
      <c r="H456">
        <v>39</v>
      </c>
      <c r="I456" s="5">
        <f t="shared" si="15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v>41568.208333333336</v>
      </c>
      <c r="O456" s="8"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 s="4">
        <v>137904</v>
      </c>
      <c r="F457" s="4">
        <f t="shared" si="14"/>
        <v>118</v>
      </c>
      <c r="G457" s="12" t="s">
        <v>20</v>
      </c>
      <c r="H457">
        <v>3727</v>
      </c>
      <c r="I457" s="5">
        <f t="shared" si="15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v>40809.208333333336</v>
      </c>
      <c r="O457" s="8"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 s="4">
        <v>152438</v>
      </c>
      <c r="F458" s="4">
        <f t="shared" si="14"/>
        <v>104</v>
      </c>
      <c r="G458" s="12" t="s">
        <v>20</v>
      </c>
      <c r="H458">
        <v>1605</v>
      </c>
      <c r="I458" s="5">
        <f t="shared" si="15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v>43141.25</v>
      </c>
      <c r="O458" s="8"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 s="4">
        <v>1332</v>
      </c>
      <c r="F459" s="4">
        <f t="shared" si="14"/>
        <v>27</v>
      </c>
      <c r="G459" s="12" t="s">
        <v>14</v>
      </c>
      <c r="H459">
        <v>46</v>
      </c>
      <c r="I459" s="5">
        <f t="shared" si="15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v>42657.208333333328</v>
      </c>
      <c r="O459" s="8"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 s="4">
        <v>118706</v>
      </c>
      <c r="F460" s="4">
        <f t="shared" si="14"/>
        <v>351</v>
      </c>
      <c r="G460" s="12" t="s">
        <v>20</v>
      </c>
      <c r="H460">
        <v>2120</v>
      </c>
      <c r="I460" s="5">
        <f t="shared" si="15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v>40265.208333333336</v>
      </c>
      <c r="O460" s="8"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 s="4">
        <v>5674</v>
      </c>
      <c r="F461" s="4">
        <f t="shared" si="14"/>
        <v>90</v>
      </c>
      <c r="G461" s="12" t="s">
        <v>14</v>
      </c>
      <c r="H461">
        <v>105</v>
      </c>
      <c r="I461" s="5">
        <f t="shared" si="15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v>42001.25</v>
      </c>
      <c r="O461" s="8"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 s="4">
        <v>4119</v>
      </c>
      <c r="F462" s="4">
        <f t="shared" si="14"/>
        <v>172</v>
      </c>
      <c r="G462" s="12" t="s">
        <v>20</v>
      </c>
      <c r="H462">
        <v>50</v>
      </c>
      <c r="I462" s="5">
        <f t="shared" si="15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v>40399.208333333336</v>
      </c>
      <c r="O462" s="8"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 s="4">
        <v>139354</v>
      </c>
      <c r="F463" s="4">
        <f t="shared" si="14"/>
        <v>141</v>
      </c>
      <c r="G463" s="12" t="s">
        <v>20</v>
      </c>
      <c r="H463">
        <v>2080</v>
      </c>
      <c r="I463" s="5">
        <f t="shared" si="15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v>41757.208333333336</v>
      </c>
      <c r="O463" s="8"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 s="4">
        <v>57734</v>
      </c>
      <c r="F464" s="4">
        <f t="shared" si="14"/>
        <v>31</v>
      </c>
      <c r="G464" s="12" t="s">
        <v>14</v>
      </c>
      <c r="H464">
        <v>535</v>
      </c>
      <c r="I464" s="5">
        <f t="shared" si="15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v>41304.25</v>
      </c>
      <c r="O464" s="8"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 s="4">
        <v>145265</v>
      </c>
      <c r="F465" s="4">
        <f t="shared" si="14"/>
        <v>108</v>
      </c>
      <c r="G465" s="12" t="s">
        <v>20</v>
      </c>
      <c r="H465">
        <v>2105</v>
      </c>
      <c r="I465" s="5">
        <f t="shared" si="15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v>41639.25</v>
      </c>
      <c r="O465" s="8"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 s="4">
        <v>95020</v>
      </c>
      <c r="F466" s="4">
        <f t="shared" si="14"/>
        <v>133</v>
      </c>
      <c r="G466" s="12" t="s">
        <v>20</v>
      </c>
      <c r="H466">
        <v>2436</v>
      </c>
      <c r="I466" s="5">
        <f t="shared" si="15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v>43142.25</v>
      </c>
      <c r="O466" s="8"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 s="4">
        <v>8829</v>
      </c>
      <c r="F467" s="4">
        <f t="shared" si="14"/>
        <v>188</v>
      </c>
      <c r="G467" s="12" t="s">
        <v>20</v>
      </c>
      <c r="H467">
        <v>80</v>
      </c>
      <c r="I467" s="5">
        <f t="shared" si="15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v>43127.25</v>
      </c>
      <c r="O467" s="8"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 s="4">
        <v>3984</v>
      </c>
      <c r="F468" s="4">
        <f t="shared" si="14"/>
        <v>332</v>
      </c>
      <c r="G468" s="12" t="s">
        <v>20</v>
      </c>
      <c r="H468">
        <v>42</v>
      </c>
      <c r="I468" s="5">
        <f t="shared" si="15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v>41409.208333333336</v>
      </c>
      <c r="O468" s="8"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 s="4">
        <v>8053</v>
      </c>
      <c r="F469" s="4">
        <f t="shared" si="14"/>
        <v>575</v>
      </c>
      <c r="G469" s="12" t="s">
        <v>20</v>
      </c>
      <c r="H469">
        <v>139</v>
      </c>
      <c r="I469" s="5">
        <f t="shared" si="15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v>42331.25</v>
      </c>
      <c r="O469" s="8"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 s="4">
        <v>1620</v>
      </c>
      <c r="F470" s="4">
        <f t="shared" si="14"/>
        <v>41</v>
      </c>
      <c r="G470" s="12" t="s">
        <v>14</v>
      </c>
      <c r="H470">
        <v>16</v>
      </c>
      <c r="I470" s="5">
        <f t="shared" si="15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v>43569.208333333328</v>
      </c>
      <c r="O470" s="8"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 s="4">
        <v>10328</v>
      </c>
      <c r="F471" s="4">
        <f t="shared" si="14"/>
        <v>184</v>
      </c>
      <c r="G471" s="12" t="s">
        <v>20</v>
      </c>
      <c r="H471">
        <v>159</v>
      </c>
      <c r="I471" s="5">
        <f t="shared" si="15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v>42142.208333333328</v>
      </c>
      <c r="O471" s="8"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 s="4">
        <v>10289</v>
      </c>
      <c r="F472" s="4">
        <f t="shared" si="14"/>
        <v>286</v>
      </c>
      <c r="G472" s="12" t="s">
        <v>20</v>
      </c>
      <c r="H472">
        <v>381</v>
      </c>
      <c r="I472" s="5">
        <f t="shared" si="15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v>42716.25</v>
      </c>
      <c r="O472" s="8"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 s="4">
        <v>9889</v>
      </c>
      <c r="F473" s="4">
        <f t="shared" si="14"/>
        <v>319</v>
      </c>
      <c r="G473" s="12" t="s">
        <v>20</v>
      </c>
      <c r="H473">
        <v>194</v>
      </c>
      <c r="I473" s="5">
        <f t="shared" si="15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v>41031.208333333336</v>
      </c>
      <c r="O473" s="8"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 s="4">
        <v>60342</v>
      </c>
      <c r="F474" s="4">
        <f t="shared" si="14"/>
        <v>39</v>
      </c>
      <c r="G474" s="12" t="s">
        <v>14</v>
      </c>
      <c r="H474">
        <v>575</v>
      </c>
      <c r="I474" s="5">
        <f t="shared" si="15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v>43535.208333333328</v>
      </c>
      <c r="O474" s="8"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 s="4">
        <v>8907</v>
      </c>
      <c r="F475" s="4">
        <f t="shared" si="14"/>
        <v>178</v>
      </c>
      <c r="G475" s="12" t="s">
        <v>20</v>
      </c>
      <c r="H475">
        <v>106</v>
      </c>
      <c r="I475" s="5">
        <f t="shared" si="15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v>43277.208333333328</v>
      </c>
      <c r="O475" s="8"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 s="4">
        <v>14606</v>
      </c>
      <c r="F476" s="4">
        <f t="shared" si="14"/>
        <v>365</v>
      </c>
      <c r="G476" s="12" t="s">
        <v>20</v>
      </c>
      <c r="H476">
        <v>142</v>
      </c>
      <c r="I476" s="5">
        <f t="shared" si="15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v>41989.25</v>
      </c>
      <c r="O476" s="8"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 s="4">
        <v>8432</v>
      </c>
      <c r="F477" s="4">
        <f t="shared" si="14"/>
        <v>114</v>
      </c>
      <c r="G477" s="12" t="s">
        <v>20</v>
      </c>
      <c r="H477">
        <v>211</v>
      </c>
      <c r="I477" s="5">
        <f t="shared" si="15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v>41450.208333333336</v>
      </c>
      <c r="O477" s="8"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 s="4">
        <v>57122</v>
      </c>
      <c r="F478" s="4">
        <f t="shared" si="14"/>
        <v>30</v>
      </c>
      <c r="G478" s="12" t="s">
        <v>14</v>
      </c>
      <c r="H478">
        <v>1120</v>
      </c>
      <c r="I478" s="5">
        <f t="shared" si="15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v>43322.208333333328</v>
      </c>
      <c r="O478" s="8"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 s="4">
        <v>4613</v>
      </c>
      <c r="F479" s="4">
        <f t="shared" si="14"/>
        <v>54</v>
      </c>
      <c r="G479" s="12" t="s">
        <v>14</v>
      </c>
      <c r="H479">
        <v>113</v>
      </c>
      <c r="I479" s="5">
        <f t="shared" si="15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v>40720.208333333336</v>
      </c>
      <c r="O479" s="8"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 s="4">
        <v>162603</v>
      </c>
      <c r="F480" s="4">
        <f t="shared" si="14"/>
        <v>236</v>
      </c>
      <c r="G480" s="12" t="s">
        <v>20</v>
      </c>
      <c r="H480">
        <v>2756</v>
      </c>
      <c r="I480" s="5">
        <f t="shared" si="15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v>42072.208333333328</v>
      </c>
      <c r="O480" s="8"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 s="4">
        <v>12310</v>
      </c>
      <c r="F481" s="4">
        <f t="shared" si="14"/>
        <v>513</v>
      </c>
      <c r="G481" s="12" t="s">
        <v>20</v>
      </c>
      <c r="H481">
        <v>173</v>
      </c>
      <c r="I481" s="5">
        <f t="shared" si="15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v>42945.208333333328</v>
      </c>
      <c r="O481" s="8"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 s="4">
        <v>8656</v>
      </c>
      <c r="F482" s="4">
        <f t="shared" si="14"/>
        <v>101</v>
      </c>
      <c r="G482" s="12" t="s">
        <v>20</v>
      </c>
      <c r="H482">
        <v>87</v>
      </c>
      <c r="I482" s="5">
        <f t="shared" si="15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v>40248.25</v>
      </c>
      <c r="O482" s="8"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 s="4">
        <v>159931</v>
      </c>
      <c r="F483" s="4">
        <f t="shared" si="14"/>
        <v>81</v>
      </c>
      <c r="G483" s="12" t="s">
        <v>14</v>
      </c>
      <c r="H483">
        <v>1538</v>
      </c>
      <c r="I483" s="5">
        <f t="shared" si="15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v>41913.208333333336</v>
      </c>
      <c r="O483" s="8"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 s="4">
        <v>689</v>
      </c>
      <c r="F484" s="4">
        <f t="shared" si="14"/>
        <v>16</v>
      </c>
      <c r="G484" s="12" t="s">
        <v>14</v>
      </c>
      <c r="H484">
        <v>9</v>
      </c>
      <c r="I484" s="5">
        <f t="shared" si="15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v>40963.25</v>
      </c>
      <c r="O484" s="8"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 s="4">
        <v>48236</v>
      </c>
      <c r="F485" s="4">
        <f t="shared" si="14"/>
        <v>53</v>
      </c>
      <c r="G485" s="12" t="s">
        <v>14</v>
      </c>
      <c r="H485">
        <v>554</v>
      </c>
      <c r="I485" s="5">
        <f t="shared" si="15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v>43811.25</v>
      </c>
      <c r="O485" s="8"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 s="4">
        <v>77021</v>
      </c>
      <c r="F486" s="4">
        <f t="shared" si="14"/>
        <v>260</v>
      </c>
      <c r="G486" s="12" t="s">
        <v>20</v>
      </c>
      <c r="H486">
        <v>1572</v>
      </c>
      <c r="I486" s="5">
        <f t="shared" si="15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v>41855.208333333336</v>
      </c>
      <c r="O486" s="8"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 s="4">
        <v>27844</v>
      </c>
      <c r="F487" s="4">
        <f t="shared" si="14"/>
        <v>31</v>
      </c>
      <c r="G487" s="12" t="s">
        <v>14</v>
      </c>
      <c r="H487">
        <v>648</v>
      </c>
      <c r="I487" s="5">
        <f t="shared" si="15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v>43626.208333333328</v>
      </c>
      <c r="O487" s="8"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 s="4">
        <v>702</v>
      </c>
      <c r="F488" s="4">
        <f t="shared" si="14"/>
        <v>14</v>
      </c>
      <c r="G488" s="12" t="s">
        <v>14</v>
      </c>
      <c r="H488">
        <v>21</v>
      </c>
      <c r="I488" s="5">
        <f t="shared" si="15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v>43168.25</v>
      </c>
      <c r="O488" s="8"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 s="4">
        <v>197024</v>
      </c>
      <c r="F489" s="4">
        <f t="shared" si="14"/>
        <v>179</v>
      </c>
      <c r="G489" s="12" t="s">
        <v>20</v>
      </c>
      <c r="H489">
        <v>2346</v>
      </c>
      <c r="I489" s="5">
        <f t="shared" si="15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v>42845.208333333328</v>
      </c>
      <c r="O489" s="8"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 s="4">
        <v>11663</v>
      </c>
      <c r="F490" s="4">
        <f t="shared" si="14"/>
        <v>220</v>
      </c>
      <c r="G490" s="12" t="s">
        <v>20</v>
      </c>
      <c r="H490">
        <v>115</v>
      </c>
      <c r="I490" s="5">
        <f t="shared" si="15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v>42403.25</v>
      </c>
      <c r="O490" s="8"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 s="4">
        <v>9339</v>
      </c>
      <c r="F491" s="4">
        <f t="shared" si="14"/>
        <v>102</v>
      </c>
      <c r="G491" s="12" t="s">
        <v>20</v>
      </c>
      <c r="H491">
        <v>85</v>
      </c>
      <c r="I491" s="5">
        <f t="shared" si="15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v>40406.208333333336</v>
      </c>
      <c r="O491" s="8"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 s="4">
        <v>4596</v>
      </c>
      <c r="F492" s="4">
        <f t="shared" si="14"/>
        <v>192</v>
      </c>
      <c r="G492" s="12" t="s">
        <v>20</v>
      </c>
      <c r="H492">
        <v>144</v>
      </c>
      <c r="I492" s="5">
        <f t="shared" si="15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v>43786.25</v>
      </c>
      <c r="O492" s="8"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 s="4">
        <v>173437</v>
      </c>
      <c r="F493" s="4">
        <f t="shared" si="14"/>
        <v>305</v>
      </c>
      <c r="G493" s="12" t="s">
        <v>20</v>
      </c>
      <c r="H493">
        <v>2443</v>
      </c>
      <c r="I493" s="5">
        <f t="shared" si="15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v>41456.208333333336</v>
      </c>
      <c r="O493" s="8"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 s="4">
        <v>45831</v>
      </c>
      <c r="F494" s="4">
        <f t="shared" si="14"/>
        <v>24</v>
      </c>
      <c r="G494" s="12" t="s">
        <v>74</v>
      </c>
      <c r="H494">
        <v>595</v>
      </c>
      <c r="I494" s="5">
        <f t="shared" si="15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v>40336.208333333336</v>
      </c>
      <c r="O494" s="8"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 s="4">
        <v>6514</v>
      </c>
      <c r="F495" s="4">
        <f t="shared" si="14"/>
        <v>724</v>
      </c>
      <c r="G495" s="12" t="s">
        <v>20</v>
      </c>
      <c r="H495">
        <v>64</v>
      </c>
      <c r="I495" s="5">
        <f t="shared" si="15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v>43645.208333333328</v>
      </c>
      <c r="O495" s="8"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 s="4">
        <v>13684</v>
      </c>
      <c r="F496" s="4">
        <f t="shared" si="14"/>
        <v>547</v>
      </c>
      <c r="G496" s="12" t="s">
        <v>20</v>
      </c>
      <c r="H496">
        <v>268</v>
      </c>
      <c r="I496" s="5">
        <f t="shared" si="15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v>40990.208333333336</v>
      </c>
      <c r="O496" s="8"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 s="4">
        <v>13264</v>
      </c>
      <c r="F497" s="4">
        <f t="shared" si="14"/>
        <v>415</v>
      </c>
      <c r="G497" s="12" t="s">
        <v>20</v>
      </c>
      <c r="H497">
        <v>195</v>
      </c>
      <c r="I497" s="5">
        <f t="shared" si="15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v>41800.208333333336</v>
      </c>
      <c r="O497" s="8"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 s="4">
        <v>1667</v>
      </c>
      <c r="F498" s="4">
        <f t="shared" si="14"/>
        <v>1</v>
      </c>
      <c r="G498" s="12" t="s">
        <v>14</v>
      </c>
      <c r="H498">
        <v>54</v>
      </c>
      <c r="I498" s="5">
        <f t="shared" si="15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v>42876.208333333328</v>
      </c>
      <c r="O498" s="8"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 s="4">
        <v>3349</v>
      </c>
      <c r="F499" s="4">
        <f t="shared" si="14"/>
        <v>34</v>
      </c>
      <c r="G499" s="12" t="s">
        <v>14</v>
      </c>
      <c r="H499">
        <v>120</v>
      </c>
      <c r="I499" s="5">
        <f t="shared" si="15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v>42724.25</v>
      </c>
      <c r="O499" s="8"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 s="4">
        <v>46317</v>
      </c>
      <c r="F500" s="4">
        <f t="shared" si="14"/>
        <v>24</v>
      </c>
      <c r="G500" s="12" t="s">
        <v>14</v>
      </c>
      <c r="H500">
        <v>579</v>
      </c>
      <c r="I500" s="5">
        <f t="shared" si="15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v>42005.25</v>
      </c>
      <c r="O500" s="8"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 s="4">
        <v>78743</v>
      </c>
      <c r="F501" s="4">
        <f t="shared" si="14"/>
        <v>48</v>
      </c>
      <c r="G501" s="12" t="s">
        <v>14</v>
      </c>
      <c r="H501">
        <v>2072</v>
      </c>
      <c r="I501" s="5">
        <f t="shared" si="15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v>42444.208333333328</v>
      </c>
      <c r="O501" s="8"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 s="4">
        <v>0</v>
      </c>
      <c r="F502" s="4">
        <f t="shared" si="14"/>
        <v>0</v>
      </c>
      <c r="G502" s="12" t="s">
        <v>14</v>
      </c>
      <c r="H502">
        <v>0</v>
      </c>
      <c r="I502" s="5" t="e">
        <f t="shared" si="15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v>41395.208333333336</v>
      </c>
      <c r="O502" s="8"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 s="4">
        <v>107743</v>
      </c>
      <c r="F503" s="4">
        <f t="shared" si="14"/>
        <v>70</v>
      </c>
      <c r="G503" s="12" t="s">
        <v>14</v>
      </c>
      <c r="H503">
        <v>1796</v>
      </c>
      <c r="I503" s="5">
        <f t="shared" si="15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v>41345.208333333336</v>
      </c>
      <c r="O503" s="8"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 s="4">
        <v>6889</v>
      </c>
      <c r="F504" s="4">
        <f t="shared" si="14"/>
        <v>530</v>
      </c>
      <c r="G504" s="12" t="s">
        <v>20</v>
      </c>
      <c r="H504">
        <v>186</v>
      </c>
      <c r="I504" s="5">
        <f t="shared" si="15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v>41117.208333333336</v>
      </c>
      <c r="O504" s="8"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 s="4">
        <v>45983</v>
      </c>
      <c r="F505" s="4">
        <f t="shared" si="14"/>
        <v>180</v>
      </c>
      <c r="G505" s="12" t="s">
        <v>20</v>
      </c>
      <c r="H505">
        <v>460</v>
      </c>
      <c r="I505" s="5">
        <f t="shared" si="15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v>42186.208333333328</v>
      </c>
      <c r="O505" s="8"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 s="4">
        <v>6924</v>
      </c>
      <c r="F506" s="4">
        <f t="shared" si="14"/>
        <v>92</v>
      </c>
      <c r="G506" s="12" t="s">
        <v>14</v>
      </c>
      <c r="H506">
        <v>62</v>
      </c>
      <c r="I506" s="5">
        <f t="shared" si="15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v>42142.208333333328</v>
      </c>
      <c r="O506" s="8"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 s="4">
        <v>12497</v>
      </c>
      <c r="F507" s="4">
        <f t="shared" si="14"/>
        <v>14</v>
      </c>
      <c r="G507" s="12" t="s">
        <v>14</v>
      </c>
      <c r="H507">
        <v>347</v>
      </c>
      <c r="I507" s="5">
        <f t="shared" si="15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v>41341.25</v>
      </c>
      <c r="O507" s="8"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 s="4">
        <v>166874</v>
      </c>
      <c r="F508" s="4">
        <f t="shared" si="14"/>
        <v>927</v>
      </c>
      <c r="G508" s="12" t="s">
        <v>20</v>
      </c>
      <c r="H508">
        <v>2528</v>
      </c>
      <c r="I508" s="5">
        <f t="shared" si="15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v>43062.25</v>
      </c>
      <c r="O508" s="8"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 s="4">
        <v>837</v>
      </c>
      <c r="F509" s="4">
        <f t="shared" si="14"/>
        <v>40</v>
      </c>
      <c r="G509" s="12" t="s">
        <v>14</v>
      </c>
      <c r="H509">
        <v>19</v>
      </c>
      <c r="I509" s="5">
        <f t="shared" si="15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v>41373.208333333336</v>
      </c>
      <c r="O509" s="8"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 s="4">
        <v>193820</v>
      </c>
      <c r="F510" s="4">
        <f t="shared" si="14"/>
        <v>112</v>
      </c>
      <c r="G510" s="12" t="s">
        <v>20</v>
      </c>
      <c r="H510">
        <v>3657</v>
      </c>
      <c r="I510" s="5">
        <f t="shared" si="15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v>43310.208333333328</v>
      </c>
      <c r="O510" s="8"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 s="4">
        <v>119510</v>
      </c>
      <c r="F511" s="4">
        <f t="shared" si="14"/>
        <v>71</v>
      </c>
      <c r="G511" s="12" t="s">
        <v>14</v>
      </c>
      <c r="H511">
        <v>1258</v>
      </c>
      <c r="I511" s="5">
        <f t="shared" si="15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v>41034.208333333336</v>
      </c>
      <c r="O511" s="8"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 s="4">
        <v>9289</v>
      </c>
      <c r="F512" s="4">
        <f t="shared" si="14"/>
        <v>119</v>
      </c>
      <c r="G512" s="12" t="s">
        <v>20</v>
      </c>
      <c r="H512">
        <v>131</v>
      </c>
      <c r="I512" s="5">
        <f t="shared" si="15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v>43251.208333333328</v>
      </c>
      <c r="O512" s="8"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 s="4">
        <v>35498</v>
      </c>
      <c r="F513" s="4">
        <f t="shared" si="14"/>
        <v>24</v>
      </c>
      <c r="G513" s="12" t="s">
        <v>14</v>
      </c>
      <c r="H513">
        <v>362</v>
      </c>
      <c r="I513" s="5">
        <f t="shared" si="15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v>43671.208333333328</v>
      </c>
      <c r="O513" s="8"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 s="4">
        <v>12678</v>
      </c>
      <c r="F514" s="4">
        <f t="shared" si="14"/>
        <v>139</v>
      </c>
      <c r="G514" s="12" t="s">
        <v>20</v>
      </c>
      <c r="H514">
        <v>239</v>
      </c>
      <c r="I514" s="5">
        <f t="shared" si="15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v>41825.208333333336</v>
      </c>
      <c r="O514" s="8"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 s="4">
        <v>3260</v>
      </c>
      <c r="F515" s="4">
        <f t="shared" ref="F515:F578" si="16">ROUND((E515/D515)*100,0)</f>
        <v>39</v>
      </c>
      <c r="G515" s="12" t="s">
        <v>74</v>
      </c>
      <c r="H515">
        <v>35</v>
      </c>
      <c r="I515" s="5">
        <f t="shared" si="15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v>40430.208333333336</v>
      </c>
      <c r="O515" s="8"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 s="4">
        <v>31123</v>
      </c>
      <c r="F516" s="4">
        <f t="shared" si="16"/>
        <v>22</v>
      </c>
      <c r="G516" s="12" t="s">
        <v>74</v>
      </c>
      <c r="H516">
        <v>528</v>
      </c>
      <c r="I516" s="5">
        <f t="shared" ref="I516:I579" si="17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v>41614.25</v>
      </c>
      <c r="O516" s="8"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 s="4">
        <v>4797</v>
      </c>
      <c r="F517" s="4">
        <f t="shared" si="16"/>
        <v>56</v>
      </c>
      <c r="G517" s="12" t="s">
        <v>14</v>
      </c>
      <c r="H517">
        <v>133</v>
      </c>
      <c r="I517" s="5">
        <f t="shared" si="1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v>40900.25</v>
      </c>
      <c r="O517" s="8"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 s="4">
        <v>53324</v>
      </c>
      <c r="F518" s="4">
        <f t="shared" si="16"/>
        <v>43</v>
      </c>
      <c r="G518" s="12" t="s">
        <v>14</v>
      </c>
      <c r="H518">
        <v>846</v>
      </c>
      <c r="I518" s="5">
        <f t="shared" si="1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v>40396.208333333336</v>
      </c>
      <c r="O518" s="8"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 s="4">
        <v>6608</v>
      </c>
      <c r="F519" s="4">
        <f t="shared" si="16"/>
        <v>112</v>
      </c>
      <c r="G519" s="12" t="s">
        <v>20</v>
      </c>
      <c r="H519">
        <v>78</v>
      </c>
      <c r="I519" s="5">
        <f t="shared" si="1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v>42860.208333333328</v>
      </c>
      <c r="O519" s="8"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 s="4">
        <v>622</v>
      </c>
      <c r="F520" s="4">
        <f t="shared" si="16"/>
        <v>7</v>
      </c>
      <c r="G520" s="12" t="s">
        <v>14</v>
      </c>
      <c r="H520">
        <v>10</v>
      </c>
      <c r="I520" s="5">
        <f t="shared" si="17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v>43154.25</v>
      </c>
      <c r="O520" s="8"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 s="4">
        <v>180802</v>
      </c>
      <c r="F521" s="4">
        <f t="shared" si="16"/>
        <v>102</v>
      </c>
      <c r="G521" s="12" t="s">
        <v>20</v>
      </c>
      <c r="H521">
        <v>1773</v>
      </c>
      <c r="I521" s="5">
        <f t="shared" si="1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v>42012.25</v>
      </c>
      <c r="O521" s="8"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 s="4">
        <v>3406</v>
      </c>
      <c r="F522" s="4">
        <f t="shared" si="16"/>
        <v>426</v>
      </c>
      <c r="G522" s="12" t="s">
        <v>20</v>
      </c>
      <c r="H522">
        <v>32</v>
      </c>
      <c r="I522" s="5">
        <f t="shared" si="17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v>43574.208333333328</v>
      </c>
      <c r="O522" s="8"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 s="4">
        <v>11061</v>
      </c>
      <c r="F523" s="4">
        <f t="shared" si="16"/>
        <v>146</v>
      </c>
      <c r="G523" s="12" t="s">
        <v>20</v>
      </c>
      <c r="H523">
        <v>369</v>
      </c>
      <c r="I523" s="5">
        <f t="shared" si="1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v>42605.208333333328</v>
      </c>
      <c r="O523" s="8"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 s="4">
        <v>16389</v>
      </c>
      <c r="F524" s="4">
        <f t="shared" si="16"/>
        <v>32</v>
      </c>
      <c r="G524" s="12" t="s">
        <v>14</v>
      </c>
      <c r="H524">
        <v>191</v>
      </c>
      <c r="I524" s="5">
        <f t="shared" si="1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v>41093.208333333336</v>
      </c>
      <c r="O524" s="8"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 s="4">
        <v>6303</v>
      </c>
      <c r="F525" s="4">
        <f t="shared" si="16"/>
        <v>700</v>
      </c>
      <c r="G525" s="12" t="s">
        <v>20</v>
      </c>
      <c r="H525">
        <v>89</v>
      </c>
      <c r="I525" s="5">
        <f t="shared" si="1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v>40241.25</v>
      </c>
      <c r="O525" s="8"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 s="4">
        <v>81136</v>
      </c>
      <c r="F526" s="4">
        <f t="shared" si="16"/>
        <v>84</v>
      </c>
      <c r="G526" s="12" t="s">
        <v>14</v>
      </c>
      <c r="H526">
        <v>1979</v>
      </c>
      <c r="I526" s="5">
        <f t="shared" si="1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v>40294.208333333336</v>
      </c>
      <c r="O526" s="8"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 s="4">
        <v>1768</v>
      </c>
      <c r="F527" s="4">
        <f t="shared" si="16"/>
        <v>84</v>
      </c>
      <c r="G527" s="12" t="s">
        <v>14</v>
      </c>
      <c r="H527">
        <v>63</v>
      </c>
      <c r="I527" s="5">
        <f t="shared" si="1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v>40505.25</v>
      </c>
      <c r="O527" s="8"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 s="4">
        <v>12944</v>
      </c>
      <c r="F528" s="4">
        <f t="shared" si="16"/>
        <v>156</v>
      </c>
      <c r="G528" s="12" t="s">
        <v>20</v>
      </c>
      <c r="H528">
        <v>147</v>
      </c>
      <c r="I528" s="5">
        <f t="shared" si="1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v>42364.25</v>
      </c>
      <c r="O528" s="8"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 s="4">
        <v>188480</v>
      </c>
      <c r="F529" s="4">
        <f t="shared" si="16"/>
        <v>100</v>
      </c>
      <c r="G529" s="12" t="s">
        <v>14</v>
      </c>
      <c r="H529">
        <v>6080</v>
      </c>
      <c r="I529" s="5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v>42405.25</v>
      </c>
      <c r="O529" s="8"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 s="4">
        <v>7227</v>
      </c>
      <c r="F530" s="4">
        <f t="shared" si="16"/>
        <v>80</v>
      </c>
      <c r="G530" s="12" t="s">
        <v>14</v>
      </c>
      <c r="H530">
        <v>80</v>
      </c>
      <c r="I530" s="5">
        <f t="shared" si="1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v>41601.25</v>
      </c>
      <c r="O530" s="8"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 s="4">
        <v>574</v>
      </c>
      <c r="F531" s="4">
        <f t="shared" si="16"/>
        <v>11</v>
      </c>
      <c r="G531" s="12" t="s">
        <v>14</v>
      </c>
      <c r="H531">
        <v>9</v>
      </c>
      <c r="I531" s="5">
        <f t="shared" si="1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v>41769.208333333336</v>
      </c>
      <c r="O531" s="8"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 s="4">
        <v>96328</v>
      </c>
      <c r="F532" s="4">
        <f t="shared" si="16"/>
        <v>92</v>
      </c>
      <c r="G532" s="12" t="s">
        <v>14</v>
      </c>
      <c r="H532">
        <v>1784</v>
      </c>
      <c r="I532" s="5">
        <f t="shared" si="1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v>40421.208333333336</v>
      </c>
      <c r="O532" s="8"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 s="4">
        <v>178338</v>
      </c>
      <c r="F533" s="4">
        <f t="shared" si="16"/>
        <v>96</v>
      </c>
      <c r="G533" s="12" t="s">
        <v>47</v>
      </c>
      <c r="H533">
        <v>3640</v>
      </c>
      <c r="I533" s="5">
        <f t="shared" si="1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v>41589.25</v>
      </c>
      <c r="O533" s="8"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 s="4">
        <v>8046</v>
      </c>
      <c r="F534" s="4">
        <f t="shared" si="16"/>
        <v>503</v>
      </c>
      <c r="G534" s="12" t="s">
        <v>20</v>
      </c>
      <c r="H534">
        <v>126</v>
      </c>
      <c r="I534" s="5">
        <f t="shared" si="1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v>43125.25</v>
      </c>
      <c r="O534" s="8"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 s="4">
        <v>184086</v>
      </c>
      <c r="F535" s="4">
        <f t="shared" si="16"/>
        <v>159</v>
      </c>
      <c r="G535" s="12" t="s">
        <v>20</v>
      </c>
      <c r="H535">
        <v>2218</v>
      </c>
      <c r="I535" s="5">
        <f t="shared" si="1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v>41479.208333333336</v>
      </c>
      <c r="O535" s="8"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 s="4">
        <v>13385</v>
      </c>
      <c r="F536" s="4">
        <f t="shared" si="16"/>
        <v>15</v>
      </c>
      <c r="G536" s="12" t="s">
        <v>14</v>
      </c>
      <c r="H536">
        <v>243</v>
      </c>
      <c r="I536" s="5">
        <f t="shared" si="1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v>43329.208333333328</v>
      </c>
      <c r="O536" s="8"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 s="4">
        <v>12533</v>
      </c>
      <c r="F537" s="4">
        <f t="shared" si="16"/>
        <v>482</v>
      </c>
      <c r="G537" s="12" t="s">
        <v>20</v>
      </c>
      <c r="H537">
        <v>202</v>
      </c>
      <c r="I537" s="5">
        <f t="shared" si="1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v>43259.208333333328</v>
      </c>
      <c r="O537" s="8"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 s="4">
        <v>14697</v>
      </c>
      <c r="F538" s="4">
        <f t="shared" si="16"/>
        <v>150</v>
      </c>
      <c r="G538" s="12" t="s">
        <v>20</v>
      </c>
      <c r="H538">
        <v>140</v>
      </c>
      <c r="I538" s="5">
        <f t="shared" si="1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v>40414.208333333336</v>
      </c>
      <c r="O538" s="8"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 s="4">
        <v>98935</v>
      </c>
      <c r="F539" s="4">
        <f t="shared" si="16"/>
        <v>117</v>
      </c>
      <c r="G539" s="12" t="s">
        <v>20</v>
      </c>
      <c r="H539">
        <v>1052</v>
      </c>
      <c r="I539" s="5">
        <f t="shared" si="1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v>43342.208333333328</v>
      </c>
      <c r="O539" s="8"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 s="4">
        <v>57034</v>
      </c>
      <c r="F540" s="4">
        <f t="shared" si="16"/>
        <v>38</v>
      </c>
      <c r="G540" s="12" t="s">
        <v>14</v>
      </c>
      <c r="H540">
        <v>1296</v>
      </c>
      <c r="I540" s="5">
        <f t="shared" si="1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v>41539.208333333336</v>
      </c>
      <c r="O540" s="8"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 s="4">
        <v>7120</v>
      </c>
      <c r="F541" s="4">
        <f t="shared" si="16"/>
        <v>73</v>
      </c>
      <c r="G541" s="12" t="s">
        <v>14</v>
      </c>
      <c r="H541">
        <v>77</v>
      </c>
      <c r="I541" s="5">
        <f t="shared" si="1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v>43647.208333333328</v>
      </c>
      <c r="O541" s="8"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 s="4">
        <v>14097</v>
      </c>
      <c r="F542" s="4">
        <f t="shared" si="16"/>
        <v>266</v>
      </c>
      <c r="G542" s="12" t="s">
        <v>20</v>
      </c>
      <c r="H542">
        <v>247</v>
      </c>
      <c r="I542" s="5">
        <f t="shared" si="1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v>43225.208333333328</v>
      </c>
      <c r="O542" s="8"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 s="4">
        <v>43086</v>
      </c>
      <c r="F543" s="4">
        <f t="shared" si="16"/>
        <v>24</v>
      </c>
      <c r="G543" s="12" t="s">
        <v>14</v>
      </c>
      <c r="H543">
        <v>395</v>
      </c>
      <c r="I543" s="5">
        <f t="shared" si="1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v>42165.208333333328</v>
      </c>
      <c r="O543" s="8"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 s="4">
        <v>1930</v>
      </c>
      <c r="F544" s="4">
        <f t="shared" si="16"/>
        <v>3</v>
      </c>
      <c r="G544" s="12" t="s">
        <v>14</v>
      </c>
      <c r="H544">
        <v>49</v>
      </c>
      <c r="I544" s="5">
        <f t="shared" si="1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v>42391.25</v>
      </c>
      <c r="O544" s="8"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 s="4">
        <v>13864</v>
      </c>
      <c r="F545" s="4">
        <f t="shared" si="16"/>
        <v>16</v>
      </c>
      <c r="G545" s="12" t="s">
        <v>14</v>
      </c>
      <c r="H545">
        <v>180</v>
      </c>
      <c r="I545" s="5">
        <f t="shared" si="1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v>41528.208333333336</v>
      </c>
      <c r="O545" s="8"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 s="4">
        <v>7742</v>
      </c>
      <c r="F546" s="4">
        <f t="shared" si="16"/>
        <v>277</v>
      </c>
      <c r="G546" s="12" t="s">
        <v>20</v>
      </c>
      <c r="H546">
        <v>84</v>
      </c>
      <c r="I546" s="5">
        <f t="shared" si="1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v>42377.25</v>
      </c>
      <c r="O546" s="8"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 s="4">
        <v>164109</v>
      </c>
      <c r="F547" s="4">
        <f t="shared" si="16"/>
        <v>89</v>
      </c>
      <c r="G547" s="12" t="s">
        <v>14</v>
      </c>
      <c r="H547">
        <v>2690</v>
      </c>
      <c r="I547" s="5">
        <f t="shared" si="1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v>43824.25</v>
      </c>
      <c r="O547" s="8"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 s="4">
        <v>6870</v>
      </c>
      <c r="F548" s="4">
        <f t="shared" si="16"/>
        <v>164</v>
      </c>
      <c r="G548" s="12" t="s">
        <v>20</v>
      </c>
      <c r="H548">
        <v>88</v>
      </c>
      <c r="I548" s="5">
        <f t="shared" si="1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v>43360.208333333328</v>
      </c>
      <c r="O548" s="8"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 s="4">
        <v>12597</v>
      </c>
      <c r="F549" s="4">
        <f t="shared" si="16"/>
        <v>969</v>
      </c>
      <c r="G549" s="12" t="s">
        <v>20</v>
      </c>
      <c r="H549">
        <v>156</v>
      </c>
      <c r="I549" s="5">
        <f t="shared" si="17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v>42029.25</v>
      </c>
      <c r="O549" s="8"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 s="4">
        <v>179074</v>
      </c>
      <c r="F550" s="4">
        <f t="shared" si="16"/>
        <v>271</v>
      </c>
      <c r="G550" s="12" t="s">
        <v>20</v>
      </c>
      <c r="H550">
        <v>2985</v>
      </c>
      <c r="I550" s="5">
        <f t="shared" si="1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v>42461.208333333328</v>
      </c>
      <c r="O550" s="8"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 s="4">
        <v>83843</v>
      </c>
      <c r="F551" s="4">
        <f t="shared" si="16"/>
        <v>284</v>
      </c>
      <c r="G551" s="12" t="s">
        <v>20</v>
      </c>
      <c r="H551">
        <v>762</v>
      </c>
      <c r="I551" s="5">
        <f t="shared" si="1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v>41422.208333333336</v>
      </c>
      <c r="O551" s="8"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 s="4">
        <v>4</v>
      </c>
      <c r="F552" s="4">
        <f t="shared" si="16"/>
        <v>4</v>
      </c>
      <c r="G552" s="12" t="s">
        <v>74</v>
      </c>
      <c r="H552">
        <v>1</v>
      </c>
      <c r="I552" s="5">
        <f t="shared" si="17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v>40968.25</v>
      </c>
      <c r="O552" s="8"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 s="4">
        <v>105598</v>
      </c>
      <c r="F553" s="4">
        <f t="shared" si="16"/>
        <v>59</v>
      </c>
      <c r="G553" s="12" t="s">
        <v>14</v>
      </c>
      <c r="H553">
        <v>2779</v>
      </c>
      <c r="I553" s="5">
        <f t="shared" si="1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v>41993.25</v>
      </c>
      <c r="O553" s="8"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 s="4">
        <v>8866</v>
      </c>
      <c r="F554" s="4">
        <f t="shared" si="16"/>
        <v>99</v>
      </c>
      <c r="G554" s="12" t="s">
        <v>14</v>
      </c>
      <c r="H554">
        <v>92</v>
      </c>
      <c r="I554" s="5">
        <f t="shared" si="1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v>42700.25</v>
      </c>
      <c r="O554" s="8"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 s="4">
        <v>75022</v>
      </c>
      <c r="F555" s="4">
        <f t="shared" si="16"/>
        <v>44</v>
      </c>
      <c r="G555" s="12" t="s">
        <v>14</v>
      </c>
      <c r="H555">
        <v>1028</v>
      </c>
      <c r="I555" s="5">
        <f t="shared" si="1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v>40545.25</v>
      </c>
      <c r="O555" s="8"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 s="4">
        <v>14408</v>
      </c>
      <c r="F556" s="4">
        <f t="shared" si="16"/>
        <v>152</v>
      </c>
      <c r="G556" s="12" t="s">
        <v>20</v>
      </c>
      <c r="H556">
        <v>554</v>
      </c>
      <c r="I556" s="5">
        <f t="shared" si="1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v>42723.25</v>
      </c>
      <c r="O556" s="8"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 s="4">
        <v>14089</v>
      </c>
      <c r="F557" s="4">
        <f t="shared" si="16"/>
        <v>224</v>
      </c>
      <c r="G557" s="12" t="s">
        <v>20</v>
      </c>
      <c r="H557">
        <v>135</v>
      </c>
      <c r="I557" s="5">
        <f t="shared" si="1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v>41731.208333333336</v>
      </c>
      <c r="O557" s="8"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 s="4">
        <v>12467</v>
      </c>
      <c r="F558" s="4">
        <f t="shared" si="16"/>
        <v>240</v>
      </c>
      <c r="G558" s="12" t="s">
        <v>20</v>
      </c>
      <c r="H558">
        <v>122</v>
      </c>
      <c r="I558" s="5">
        <f t="shared" si="1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v>40792.208333333336</v>
      </c>
      <c r="O558" s="8"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 s="4">
        <v>11960</v>
      </c>
      <c r="F559" s="4">
        <f t="shared" si="16"/>
        <v>199</v>
      </c>
      <c r="G559" s="12" t="s">
        <v>20</v>
      </c>
      <c r="H559">
        <v>221</v>
      </c>
      <c r="I559" s="5">
        <f t="shared" si="1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v>42279.208333333328</v>
      </c>
      <c r="O559" s="8"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 s="4">
        <v>7966</v>
      </c>
      <c r="F560" s="4">
        <f t="shared" si="16"/>
        <v>137</v>
      </c>
      <c r="G560" s="12" t="s">
        <v>20</v>
      </c>
      <c r="H560">
        <v>126</v>
      </c>
      <c r="I560" s="5">
        <f t="shared" si="1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v>42424.25</v>
      </c>
      <c r="O560" s="8"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 s="4">
        <v>106321</v>
      </c>
      <c r="F561" s="4">
        <f t="shared" si="16"/>
        <v>101</v>
      </c>
      <c r="G561" s="12" t="s">
        <v>20</v>
      </c>
      <c r="H561">
        <v>1022</v>
      </c>
      <c r="I561" s="5">
        <f t="shared" si="1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v>42584.208333333328</v>
      </c>
      <c r="O561" s="8"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 s="4">
        <v>158832</v>
      </c>
      <c r="F562" s="4">
        <f t="shared" si="16"/>
        <v>794</v>
      </c>
      <c r="G562" s="12" t="s">
        <v>20</v>
      </c>
      <c r="H562">
        <v>3177</v>
      </c>
      <c r="I562" s="5">
        <f t="shared" si="1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v>40865.25</v>
      </c>
      <c r="O562" s="8"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 s="4">
        <v>11091</v>
      </c>
      <c r="F563" s="4">
        <f t="shared" si="16"/>
        <v>370</v>
      </c>
      <c r="G563" s="12" t="s">
        <v>20</v>
      </c>
      <c r="H563">
        <v>198</v>
      </c>
      <c r="I563" s="5">
        <f t="shared" si="1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v>40833.208333333336</v>
      </c>
      <c r="O563" s="8"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 s="4">
        <v>1269</v>
      </c>
      <c r="F564" s="4">
        <f t="shared" si="16"/>
        <v>13</v>
      </c>
      <c r="G564" s="12" t="s">
        <v>14</v>
      </c>
      <c r="H564">
        <v>26</v>
      </c>
      <c r="I564" s="5">
        <f t="shared" si="1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v>43536.208333333328</v>
      </c>
      <c r="O564" s="8"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 s="4">
        <v>5107</v>
      </c>
      <c r="F565" s="4">
        <f t="shared" si="16"/>
        <v>138</v>
      </c>
      <c r="G565" s="12" t="s">
        <v>20</v>
      </c>
      <c r="H565">
        <v>85</v>
      </c>
      <c r="I565" s="5">
        <f t="shared" si="1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v>43417.25</v>
      </c>
      <c r="O565" s="8"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 s="4">
        <v>141393</v>
      </c>
      <c r="F566" s="4">
        <f t="shared" si="16"/>
        <v>84</v>
      </c>
      <c r="G566" s="12" t="s">
        <v>14</v>
      </c>
      <c r="H566">
        <v>1790</v>
      </c>
      <c r="I566" s="5">
        <f t="shared" si="1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v>42078.208333333328</v>
      </c>
      <c r="O566" s="8"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 s="4">
        <v>194166</v>
      </c>
      <c r="F567" s="4">
        <f t="shared" si="16"/>
        <v>205</v>
      </c>
      <c r="G567" s="12" t="s">
        <v>20</v>
      </c>
      <c r="H567">
        <v>3596</v>
      </c>
      <c r="I567" s="5">
        <f t="shared" si="1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v>40862.25</v>
      </c>
      <c r="O567" s="8"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 s="4">
        <v>4124</v>
      </c>
      <c r="F568" s="4">
        <f t="shared" si="16"/>
        <v>44</v>
      </c>
      <c r="G568" s="12" t="s">
        <v>14</v>
      </c>
      <c r="H568">
        <v>37</v>
      </c>
      <c r="I568" s="5">
        <f t="shared" si="1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v>42424.25</v>
      </c>
      <c r="O568" s="8"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 s="4">
        <v>14865</v>
      </c>
      <c r="F569" s="4">
        <f t="shared" si="16"/>
        <v>219</v>
      </c>
      <c r="G569" s="12" t="s">
        <v>20</v>
      </c>
      <c r="H569">
        <v>244</v>
      </c>
      <c r="I569" s="5">
        <f t="shared" si="1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v>41830.208333333336</v>
      </c>
      <c r="O569" s="8"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 s="4">
        <v>134688</v>
      </c>
      <c r="F570" s="4">
        <f t="shared" si="16"/>
        <v>186</v>
      </c>
      <c r="G570" s="12" t="s">
        <v>20</v>
      </c>
      <c r="H570">
        <v>5180</v>
      </c>
      <c r="I570" s="5">
        <f t="shared" si="1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v>40374.208333333336</v>
      </c>
      <c r="O570" s="8"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 s="4">
        <v>47705</v>
      </c>
      <c r="F571" s="4">
        <f t="shared" si="16"/>
        <v>237</v>
      </c>
      <c r="G571" s="12" t="s">
        <v>20</v>
      </c>
      <c r="H571">
        <v>589</v>
      </c>
      <c r="I571" s="5">
        <f t="shared" si="1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v>40554.25</v>
      </c>
      <c r="O571" s="8"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 s="4">
        <v>95364</v>
      </c>
      <c r="F572" s="4">
        <f t="shared" si="16"/>
        <v>306</v>
      </c>
      <c r="G572" s="12" t="s">
        <v>20</v>
      </c>
      <c r="H572">
        <v>2725</v>
      </c>
      <c r="I572" s="5">
        <f t="shared" si="1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v>41993.25</v>
      </c>
      <c r="O572" s="8"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 s="4">
        <v>3295</v>
      </c>
      <c r="F573" s="4">
        <f t="shared" si="16"/>
        <v>94</v>
      </c>
      <c r="G573" s="12" t="s">
        <v>14</v>
      </c>
      <c r="H573">
        <v>35</v>
      </c>
      <c r="I573" s="5">
        <f t="shared" si="1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v>42174.208333333328</v>
      </c>
      <c r="O573" s="8"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 s="4">
        <v>4896</v>
      </c>
      <c r="F574" s="4">
        <f t="shared" si="16"/>
        <v>54</v>
      </c>
      <c r="G574" s="12" t="s">
        <v>74</v>
      </c>
      <c r="H574">
        <v>94</v>
      </c>
      <c r="I574" s="5">
        <f t="shared" si="1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v>42275.208333333328</v>
      </c>
      <c r="O574" s="8"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 s="4">
        <v>7496</v>
      </c>
      <c r="F575" s="4">
        <f t="shared" si="16"/>
        <v>112</v>
      </c>
      <c r="G575" s="12" t="s">
        <v>20</v>
      </c>
      <c r="H575">
        <v>300</v>
      </c>
      <c r="I575" s="5">
        <f t="shared" si="1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v>41761.208333333336</v>
      </c>
      <c r="O575" s="8"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 s="4">
        <v>9967</v>
      </c>
      <c r="F576" s="4">
        <f t="shared" si="16"/>
        <v>369</v>
      </c>
      <c r="G576" s="12" t="s">
        <v>20</v>
      </c>
      <c r="H576">
        <v>144</v>
      </c>
      <c r="I576" s="5">
        <f t="shared" si="1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v>43806.25</v>
      </c>
      <c r="O576" s="8"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 s="4">
        <v>52421</v>
      </c>
      <c r="F577" s="4">
        <f t="shared" si="16"/>
        <v>63</v>
      </c>
      <c r="G577" s="12" t="s">
        <v>14</v>
      </c>
      <c r="H577">
        <v>558</v>
      </c>
      <c r="I577" s="5">
        <f t="shared" si="1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v>41779.208333333336</v>
      </c>
      <c r="O577" s="8"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 s="4">
        <v>6298</v>
      </c>
      <c r="F578" s="4">
        <f t="shared" si="16"/>
        <v>65</v>
      </c>
      <c r="G578" s="12" t="s">
        <v>14</v>
      </c>
      <c r="H578">
        <v>64</v>
      </c>
      <c r="I578" s="5">
        <f t="shared" si="17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v>43040.208333333328</v>
      </c>
      <c r="O578" s="8"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 s="4">
        <v>1546</v>
      </c>
      <c r="F579" s="4">
        <f t="shared" ref="F579:F642" si="18">ROUND((E579/D579)*100,0)</f>
        <v>19</v>
      </c>
      <c r="G579" s="12" t="s">
        <v>74</v>
      </c>
      <c r="H579">
        <v>37</v>
      </c>
      <c r="I579" s="5">
        <f t="shared" si="17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v>40613.25</v>
      </c>
      <c r="O579" s="8"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 s="4">
        <v>16168</v>
      </c>
      <c r="F580" s="4">
        <f t="shared" si="18"/>
        <v>17</v>
      </c>
      <c r="G580" s="12" t="s">
        <v>14</v>
      </c>
      <c r="H580">
        <v>245</v>
      </c>
      <c r="I580" s="5">
        <f t="shared" ref="I580:I643" si="1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v>40878.25</v>
      </c>
      <c r="O580" s="8"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 s="4">
        <v>6269</v>
      </c>
      <c r="F581" s="4">
        <f t="shared" si="18"/>
        <v>101</v>
      </c>
      <c r="G581" s="12" t="s">
        <v>20</v>
      </c>
      <c r="H581">
        <v>87</v>
      </c>
      <c r="I581" s="5">
        <f t="shared" si="1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v>40762.208333333336</v>
      </c>
      <c r="O581" s="8"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 s="4">
        <v>149578</v>
      </c>
      <c r="F582" s="4">
        <f t="shared" si="18"/>
        <v>342</v>
      </c>
      <c r="G582" s="12" t="s">
        <v>20</v>
      </c>
      <c r="H582">
        <v>3116</v>
      </c>
      <c r="I582" s="5">
        <f t="shared" si="1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v>41696.25</v>
      </c>
      <c r="O582" s="8"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 s="4">
        <v>3841</v>
      </c>
      <c r="F583" s="4">
        <f t="shared" si="18"/>
        <v>64</v>
      </c>
      <c r="G583" s="12" t="s">
        <v>14</v>
      </c>
      <c r="H583">
        <v>71</v>
      </c>
      <c r="I583" s="5">
        <f t="shared" si="1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v>40662.208333333336</v>
      </c>
      <c r="O583" s="8"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 s="4">
        <v>4531</v>
      </c>
      <c r="F584" s="4">
        <f t="shared" si="18"/>
        <v>52</v>
      </c>
      <c r="G584" s="12" t="s">
        <v>14</v>
      </c>
      <c r="H584">
        <v>42</v>
      </c>
      <c r="I584" s="5">
        <f t="shared" si="1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v>42165.208333333328</v>
      </c>
      <c r="O584" s="8"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 s="4">
        <v>60934</v>
      </c>
      <c r="F585" s="4">
        <f t="shared" si="18"/>
        <v>322</v>
      </c>
      <c r="G585" s="12" t="s">
        <v>20</v>
      </c>
      <c r="H585">
        <v>909</v>
      </c>
      <c r="I585" s="5">
        <f t="shared" si="1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v>40959.25</v>
      </c>
      <c r="O585" s="8"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 s="4">
        <v>103255</v>
      </c>
      <c r="F586" s="4">
        <f t="shared" si="18"/>
        <v>120</v>
      </c>
      <c r="G586" s="12" t="s">
        <v>20</v>
      </c>
      <c r="H586">
        <v>1613</v>
      </c>
      <c r="I586" s="5">
        <f t="shared" si="1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v>41024.208333333336</v>
      </c>
      <c r="O586" s="8"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 s="4">
        <v>13065</v>
      </c>
      <c r="F587" s="4">
        <f t="shared" si="18"/>
        <v>147</v>
      </c>
      <c r="G587" s="12" t="s">
        <v>20</v>
      </c>
      <c r="H587">
        <v>136</v>
      </c>
      <c r="I587" s="5">
        <f t="shared" si="1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v>40255.208333333336</v>
      </c>
      <c r="O587" s="8"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 s="4">
        <v>6654</v>
      </c>
      <c r="F588" s="4">
        <f t="shared" si="18"/>
        <v>951</v>
      </c>
      <c r="G588" s="12" t="s">
        <v>20</v>
      </c>
      <c r="H588">
        <v>130</v>
      </c>
      <c r="I588" s="5">
        <f t="shared" si="1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v>40499.25</v>
      </c>
      <c r="O588" s="8"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 s="4">
        <v>6852</v>
      </c>
      <c r="F589" s="4">
        <f t="shared" si="18"/>
        <v>73</v>
      </c>
      <c r="G589" s="12" t="s">
        <v>14</v>
      </c>
      <c r="H589">
        <v>156</v>
      </c>
      <c r="I589" s="5">
        <f t="shared" si="1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v>43484.25</v>
      </c>
      <c r="O589" s="8"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 s="4">
        <v>124517</v>
      </c>
      <c r="F590" s="4">
        <f t="shared" si="18"/>
        <v>79</v>
      </c>
      <c r="G590" s="12" t="s">
        <v>14</v>
      </c>
      <c r="H590">
        <v>1368</v>
      </c>
      <c r="I590" s="5">
        <f t="shared" si="1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v>40262.208333333336</v>
      </c>
      <c r="O590" s="8"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 s="4">
        <v>5113</v>
      </c>
      <c r="F591" s="4">
        <f t="shared" si="18"/>
        <v>65</v>
      </c>
      <c r="G591" s="12" t="s">
        <v>14</v>
      </c>
      <c r="H591">
        <v>102</v>
      </c>
      <c r="I591" s="5">
        <f t="shared" si="1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v>42190.208333333328</v>
      </c>
      <c r="O591" s="8"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 s="4">
        <v>5824</v>
      </c>
      <c r="F592" s="4">
        <f t="shared" si="18"/>
        <v>82</v>
      </c>
      <c r="G592" s="12" t="s">
        <v>14</v>
      </c>
      <c r="H592">
        <v>86</v>
      </c>
      <c r="I592" s="5">
        <f t="shared" si="1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v>41994.25</v>
      </c>
      <c r="O592" s="8"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 s="4">
        <v>6226</v>
      </c>
      <c r="F593" s="4">
        <f t="shared" si="18"/>
        <v>1038</v>
      </c>
      <c r="G593" s="12" t="s">
        <v>20</v>
      </c>
      <c r="H593">
        <v>102</v>
      </c>
      <c r="I593" s="5">
        <f t="shared" si="1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v>40373.208333333336</v>
      </c>
      <c r="O593" s="8"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 s="4">
        <v>20243</v>
      </c>
      <c r="F594" s="4">
        <f t="shared" si="18"/>
        <v>13</v>
      </c>
      <c r="G594" s="12" t="s">
        <v>14</v>
      </c>
      <c r="H594">
        <v>253</v>
      </c>
      <c r="I594" s="5">
        <f t="shared" si="1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v>41789.208333333336</v>
      </c>
      <c r="O594" s="8"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 s="4">
        <v>188288</v>
      </c>
      <c r="F595" s="4">
        <f t="shared" si="18"/>
        <v>155</v>
      </c>
      <c r="G595" s="12" t="s">
        <v>20</v>
      </c>
      <c r="H595">
        <v>4006</v>
      </c>
      <c r="I595" s="5">
        <f t="shared" si="1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v>41724.208333333336</v>
      </c>
      <c r="O595" s="8"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 s="4">
        <v>11167</v>
      </c>
      <c r="F596" s="4">
        <f t="shared" si="18"/>
        <v>7</v>
      </c>
      <c r="G596" s="12" t="s">
        <v>14</v>
      </c>
      <c r="H596">
        <v>157</v>
      </c>
      <c r="I596" s="5">
        <f t="shared" si="1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v>42548.208333333328</v>
      </c>
      <c r="O596" s="8"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 s="4">
        <v>146595</v>
      </c>
      <c r="F597" s="4">
        <f t="shared" si="18"/>
        <v>209</v>
      </c>
      <c r="G597" s="12" t="s">
        <v>20</v>
      </c>
      <c r="H597">
        <v>1629</v>
      </c>
      <c r="I597" s="5">
        <f t="shared" si="1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v>40253.208333333336</v>
      </c>
      <c r="O597" s="8"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 s="4">
        <v>7875</v>
      </c>
      <c r="F598" s="4">
        <f t="shared" si="18"/>
        <v>100</v>
      </c>
      <c r="G598" s="12" t="s">
        <v>14</v>
      </c>
      <c r="H598">
        <v>183</v>
      </c>
      <c r="I598" s="5">
        <f t="shared" si="1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v>42434.25</v>
      </c>
      <c r="O598" s="8"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 s="4">
        <v>148779</v>
      </c>
      <c r="F599" s="4">
        <f t="shared" si="18"/>
        <v>202</v>
      </c>
      <c r="G599" s="12" t="s">
        <v>20</v>
      </c>
      <c r="H599">
        <v>2188</v>
      </c>
      <c r="I599" s="5">
        <f t="shared" si="1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v>43786.25</v>
      </c>
      <c r="O599" s="8"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 s="4">
        <v>175868</v>
      </c>
      <c r="F600" s="4">
        <f t="shared" si="18"/>
        <v>162</v>
      </c>
      <c r="G600" s="12" t="s">
        <v>20</v>
      </c>
      <c r="H600">
        <v>2409</v>
      </c>
      <c r="I600" s="5">
        <f t="shared" si="1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v>40344.208333333336</v>
      </c>
      <c r="O600" s="8"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 s="4">
        <v>5112</v>
      </c>
      <c r="F601" s="4">
        <f t="shared" si="18"/>
        <v>4</v>
      </c>
      <c r="G601" s="12" t="s">
        <v>14</v>
      </c>
      <c r="H601">
        <v>82</v>
      </c>
      <c r="I601" s="5">
        <f t="shared" si="1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v>42047.25</v>
      </c>
      <c r="O601" s="8"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 s="4">
        <v>5</v>
      </c>
      <c r="F602" s="4">
        <f t="shared" si="18"/>
        <v>5</v>
      </c>
      <c r="G602" s="12" t="s">
        <v>14</v>
      </c>
      <c r="H602">
        <v>1</v>
      </c>
      <c r="I602" s="5">
        <f t="shared" si="1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v>41485.208333333336</v>
      </c>
      <c r="O602" s="8"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 s="4">
        <v>13018</v>
      </c>
      <c r="F603" s="4">
        <f t="shared" si="18"/>
        <v>207</v>
      </c>
      <c r="G603" s="12" t="s">
        <v>20</v>
      </c>
      <c r="H603">
        <v>194</v>
      </c>
      <c r="I603" s="5">
        <f t="shared" si="1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v>41789.208333333336</v>
      </c>
      <c r="O603" s="8"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 s="4">
        <v>91176</v>
      </c>
      <c r="F604" s="4">
        <f t="shared" si="18"/>
        <v>128</v>
      </c>
      <c r="G604" s="12" t="s">
        <v>20</v>
      </c>
      <c r="H604">
        <v>1140</v>
      </c>
      <c r="I604" s="5">
        <f t="shared" si="1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v>42160.208333333328</v>
      </c>
      <c r="O604" s="8"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 s="4">
        <v>6342</v>
      </c>
      <c r="F605" s="4">
        <f t="shared" si="18"/>
        <v>120</v>
      </c>
      <c r="G605" s="12" t="s">
        <v>20</v>
      </c>
      <c r="H605">
        <v>102</v>
      </c>
      <c r="I605" s="5">
        <f t="shared" si="1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v>43573.208333333328</v>
      </c>
      <c r="O605" s="8"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 s="4">
        <v>151438</v>
      </c>
      <c r="F606" s="4">
        <f t="shared" si="18"/>
        <v>171</v>
      </c>
      <c r="G606" s="12" t="s">
        <v>20</v>
      </c>
      <c r="H606">
        <v>2857</v>
      </c>
      <c r="I606" s="5">
        <f t="shared" si="1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v>40565.25</v>
      </c>
      <c r="O606" s="8"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 s="4">
        <v>6178</v>
      </c>
      <c r="F607" s="4">
        <f t="shared" si="18"/>
        <v>187</v>
      </c>
      <c r="G607" s="12" t="s">
        <v>20</v>
      </c>
      <c r="H607">
        <v>107</v>
      </c>
      <c r="I607" s="5">
        <f t="shared" si="1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v>42280.208333333328</v>
      </c>
      <c r="O607" s="8"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 s="4">
        <v>6405</v>
      </c>
      <c r="F608" s="4">
        <f t="shared" si="18"/>
        <v>188</v>
      </c>
      <c r="G608" s="12" t="s">
        <v>20</v>
      </c>
      <c r="H608">
        <v>160</v>
      </c>
      <c r="I608" s="5">
        <f t="shared" si="1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v>42436.25</v>
      </c>
      <c r="O608" s="8"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 s="4">
        <v>180667</v>
      </c>
      <c r="F609" s="4">
        <f t="shared" si="18"/>
        <v>131</v>
      </c>
      <c r="G609" s="12" t="s">
        <v>20</v>
      </c>
      <c r="H609">
        <v>2230</v>
      </c>
      <c r="I609" s="5">
        <f t="shared" si="1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v>41721.208333333336</v>
      </c>
      <c r="O609" s="8"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 s="4">
        <v>11075</v>
      </c>
      <c r="F610" s="4">
        <f t="shared" si="18"/>
        <v>284</v>
      </c>
      <c r="G610" s="12" t="s">
        <v>20</v>
      </c>
      <c r="H610">
        <v>316</v>
      </c>
      <c r="I610" s="5">
        <f t="shared" si="1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v>43530.25</v>
      </c>
      <c r="O610" s="8"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 s="4">
        <v>12042</v>
      </c>
      <c r="F611" s="4">
        <f t="shared" si="18"/>
        <v>120</v>
      </c>
      <c r="G611" s="12" t="s">
        <v>20</v>
      </c>
      <c r="H611">
        <v>117</v>
      </c>
      <c r="I611" s="5">
        <f t="shared" si="1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v>43481.25</v>
      </c>
      <c r="O611" s="8"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 s="4">
        <v>179356</v>
      </c>
      <c r="F612" s="4">
        <f t="shared" si="18"/>
        <v>419</v>
      </c>
      <c r="G612" s="12" t="s">
        <v>20</v>
      </c>
      <c r="H612">
        <v>6406</v>
      </c>
      <c r="I612" s="5">
        <f t="shared" si="1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v>41259.25</v>
      </c>
      <c r="O612" s="8"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 s="4">
        <v>1136</v>
      </c>
      <c r="F613" s="4">
        <f t="shared" si="18"/>
        <v>14</v>
      </c>
      <c r="G613" s="12" t="s">
        <v>74</v>
      </c>
      <c r="H613">
        <v>15</v>
      </c>
      <c r="I613" s="5">
        <f t="shared" si="1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v>41480.208333333336</v>
      </c>
      <c r="O613" s="8"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 s="4">
        <v>8645</v>
      </c>
      <c r="F614" s="4">
        <f t="shared" si="18"/>
        <v>139</v>
      </c>
      <c r="G614" s="12" t="s">
        <v>20</v>
      </c>
      <c r="H614">
        <v>192</v>
      </c>
      <c r="I614" s="5">
        <f t="shared" si="1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v>40474.208333333336</v>
      </c>
      <c r="O614" s="8"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 s="4">
        <v>1914</v>
      </c>
      <c r="F615" s="4">
        <f t="shared" si="18"/>
        <v>174</v>
      </c>
      <c r="G615" s="12" t="s">
        <v>20</v>
      </c>
      <c r="H615">
        <v>26</v>
      </c>
      <c r="I615" s="5">
        <f t="shared" si="1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v>42973.208333333328</v>
      </c>
      <c r="O615" s="8"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 s="4">
        <v>41205</v>
      </c>
      <c r="F616" s="4">
        <f t="shared" si="18"/>
        <v>155</v>
      </c>
      <c r="G616" s="12" t="s">
        <v>20</v>
      </c>
      <c r="H616">
        <v>723</v>
      </c>
      <c r="I616" s="5">
        <f t="shared" si="1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v>42746.25</v>
      </c>
      <c r="O616" s="8"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 s="4">
        <v>14488</v>
      </c>
      <c r="F617" s="4">
        <f t="shared" si="18"/>
        <v>170</v>
      </c>
      <c r="G617" s="12" t="s">
        <v>20</v>
      </c>
      <c r="H617">
        <v>170</v>
      </c>
      <c r="I617" s="5">
        <f t="shared" si="1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v>42489.208333333328</v>
      </c>
      <c r="O617" s="8"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 s="4">
        <v>12129</v>
      </c>
      <c r="F618" s="4">
        <f t="shared" si="18"/>
        <v>190</v>
      </c>
      <c r="G618" s="12" t="s">
        <v>20</v>
      </c>
      <c r="H618">
        <v>238</v>
      </c>
      <c r="I618" s="5">
        <f t="shared" si="1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v>41537.208333333336</v>
      </c>
      <c r="O618" s="8"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 s="4">
        <v>3496</v>
      </c>
      <c r="F619" s="4">
        <f t="shared" si="18"/>
        <v>250</v>
      </c>
      <c r="G619" s="12" t="s">
        <v>20</v>
      </c>
      <c r="H619">
        <v>55</v>
      </c>
      <c r="I619" s="5">
        <f t="shared" si="1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v>41794.208333333336</v>
      </c>
      <c r="O619" s="8"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 s="4">
        <v>97037</v>
      </c>
      <c r="F620" s="4">
        <f t="shared" si="18"/>
        <v>49</v>
      </c>
      <c r="G620" s="12" t="s">
        <v>14</v>
      </c>
      <c r="H620">
        <v>1198</v>
      </c>
      <c r="I620" s="5">
        <f t="shared" si="1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v>41396.208333333336</v>
      </c>
      <c r="O620" s="8"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 s="4">
        <v>55757</v>
      </c>
      <c r="F621" s="4">
        <f t="shared" si="18"/>
        <v>28</v>
      </c>
      <c r="G621" s="12" t="s">
        <v>14</v>
      </c>
      <c r="H621">
        <v>648</v>
      </c>
      <c r="I621" s="5">
        <f t="shared" si="1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v>40669.208333333336</v>
      </c>
      <c r="O621" s="8"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 s="4">
        <v>11525</v>
      </c>
      <c r="F622" s="4">
        <f t="shared" si="18"/>
        <v>268</v>
      </c>
      <c r="G622" s="12" t="s">
        <v>20</v>
      </c>
      <c r="H622">
        <v>128</v>
      </c>
      <c r="I622" s="5">
        <f t="shared" si="1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v>42559.208333333328</v>
      </c>
      <c r="O622" s="8"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 s="4">
        <v>158669</v>
      </c>
      <c r="F623" s="4">
        <f t="shared" si="18"/>
        <v>620</v>
      </c>
      <c r="G623" s="12" t="s">
        <v>20</v>
      </c>
      <c r="H623">
        <v>2144</v>
      </c>
      <c r="I623" s="5">
        <f t="shared" si="1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v>42626.208333333328</v>
      </c>
      <c r="O623" s="8"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 s="4">
        <v>5916</v>
      </c>
      <c r="F624" s="4">
        <f t="shared" si="18"/>
        <v>3</v>
      </c>
      <c r="G624" s="12" t="s">
        <v>14</v>
      </c>
      <c r="H624">
        <v>64</v>
      </c>
      <c r="I624" s="5">
        <f t="shared" si="1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v>43205.208333333328</v>
      </c>
      <c r="O624" s="8"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 s="4">
        <v>150806</v>
      </c>
      <c r="F625" s="4">
        <f t="shared" si="18"/>
        <v>160</v>
      </c>
      <c r="G625" s="12" t="s">
        <v>20</v>
      </c>
      <c r="H625">
        <v>2693</v>
      </c>
      <c r="I625" s="5">
        <f t="shared" si="1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v>42201.208333333328</v>
      </c>
      <c r="O625" s="8"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 s="4">
        <v>14249</v>
      </c>
      <c r="F626" s="4">
        <f t="shared" si="18"/>
        <v>279</v>
      </c>
      <c r="G626" s="12" t="s">
        <v>20</v>
      </c>
      <c r="H626">
        <v>432</v>
      </c>
      <c r="I626" s="5">
        <f t="shared" si="1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v>42029.25</v>
      </c>
      <c r="O626" s="8"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 s="4">
        <v>5803</v>
      </c>
      <c r="F627" s="4">
        <f t="shared" si="18"/>
        <v>77</v>
      </c>
      <c r="G627" s="12" t="s">
        <v>14</v>
      </c>
      <c r="H627">
        <v>62</v>
      </c>
      <c r="I627" s="5">
        <f t="shared" si="1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v>43857.25</v>
      </c>
      <c r="O627" s="8"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 s="4">
        <v>13205</v>
      </c>
      <c r="F628" s="4">
        <f t="shared" si="18"/>
        <v>206</v>
      </c>
      <c r="G628" s="12" t="s">
        <v>20</v>
      </c>
      <c r="H628">
        <v>189</v>
      </c>
      <c r="I628" s="5">
        <f t="shared" si="1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v>40449.208333333336</v>
      </c>
      <c r="O628" s="8"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 s="4">
        <v>11108</v>
      </c>
      <c r="F629" s="4">
        <f t="shared" si="18"/>
        <v>694</v>
      </c>
      <c r="G629" s="12" t="s">
        <v>20</v>
      </c>
      <c r="H629">
        <v>154</v>
      </c>
      <c r="I629" s="5">
        <f t="shared" si="1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v>40345.208333333336</v>
      </c>
      <c r="O629" s="8"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 s="4">
        <v>2884</v>
      </c>
      <c r="F630" s="4">
        <f t="shared" si="18"/>
        <v>152</v>
      </c>
      <c r="G630" s="12" t="s">
        <v>20</v>
      </c>
      <c r="H630">
        <v>96</v>
      </c>
      <c r="I630" s="5">
        <f t="shared" si="1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v>40455.208333333336</v>
      </c>
      <c r="O630" s="8"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 s="4">
        <v>55476</v>
      </c>
      <c r="F631" s="4">
        <f t="shared" si="18"/>
        <v>65</v>
      </c>
      <c r="G631" s="12" t="s">
        <v>14</v>
      </c>
      <c r="H631">
        <v>750</v>
      </c>
      <c r="I631" s="5">
        <f t="shared" si="1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v>42557.208333333328</v>
      </c>
      <c r="O631" s="8"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 s="4">
        <v>5973</v>
      </c>
      <c r="F632" s="4">
        <f t="shared" si="18"/>
        <v>63</v>
      </c>
      <c r="G632" s="12" t="s">
        <v>74</v>
      </c>
      <c r="H632">
        <v>87</v>
      </c>
      <c r="I632" s="5">
        <f t="shared" si="1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v>43586.208333333328</v>
      </c>
      <c r="O632" s="8"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 s="4">
        <v>183756</v>
      </c>
      <c r="F633" s="4">
        <f t="shared" si="18"/>
        <v>310</v>
      </c>
      <c r="G633" s="12" t="s">
        <v>20</v>
      </c>
      <c r="H633">
        <v>3063</v>
      </c>
      <c r="I633" s="5">
        <f t="shared" si="1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v>43550.208333333328</v>
      </c>
      <c r="O633" s="8"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 s="4">
        <v>30902</v>
      </c>
      <c r="F634" s="4">
        <f t="shared" si="18"/>
        <v>43</v>
      </c>
      <c r="G634" s="12" t="s">
        <v>47</v>
      </c>
      <c r="H634">
        <v>278</v>
      </c>
      <c r="I634" s="5">
        <f t="shared" si="1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v>41945.208333333336</v>
      </c>
      <c r="O634" s="8"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 s="4">
        <v>5569</v>
      </c>
      <c r="F635" s="4">
        <f t="shared" si="18"/>
        <v>83</v>
      </c>
      <c r="G635" s="12" t="s">
        <v>14</v>
      </c>
      <c r="H635">
        <v>105</v>
      </c>
      <c r="I635" s="5">
        <f t="shared" si="1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v>42315.25</v>
      </c>
      <c r="O635" s="8"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 s="4">
        <v>92824</v>
      </c>
      <c r="F636" s="4">
        <f t="shared" si="18"/>
        <v>79</v>
      </c>
      <c r="G636" s="12" t="s">
        <v>74</v>
      </c>
      <c r="H636">
        <v>1658</v>
      </c>
      <c r="I636" s="5">
        <f t="shared" si="1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v>42819.208333333328</v>
      </c>
      <c r="O636" s="8"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 s="4">
        <v>158590</v>
      </c>
      <c r="F637" s="4">
        <f t="shared" si="18"/>
        <v>114</v>
      </c>
      <c r="G637" s="12" t="s">
        <v>20</v>
      </c>
      <c r="H637">
        <v>2266</v>
      </c>
      <c r="I637" s="5">
        <f t="shared" si="1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v>41314.25</v>
      </c>
      <c r="O637" s="8"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 s="4">
        <v>127591</v>
      </c>
      <c r="F638" s="4">
        <f t="shared" si="18"/>
        <v>65</v>
      </c>
      <c r="G638" s="12" t="s">
        <v>14</v>
      </c>
      <c r="H638">
        <v>2604</v>
      </c>
      <c r="I638" s="5">
        <f t="shared" si="1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v>40926.25</v>
      </c>
      <c r="O638" s="8"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 s="4">
        <v>6750</v>
      </c>
      <c r="F639" s="4">
        <f t="shared" si="18"/>
        <v>79</v>
      </c>
      <c r="G639" s="12" t="s">
        <v>14</v>
      </c>
      <c r="H639">
        <v>65</v>
      </c>
      <c r="I639" s="5">
        <f t="shared" si="1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v>42688.25</v>
      </c>
      <c r="O639" s="8"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 s="4">
        <v>9318</v>
      </c>
      <c r="F640" s="4">
        <f t="shared" si="18"/>
        <v>11</v>
      </c>
      <c r="G640" s="12" t="s">
        <v>14</v>
      </c>
      <c r="H640">
        <v>94</v>
      </c>
      <c r="I640" s="5">
        <f t="shared" si="1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v>40386.208333333336</v>
      </c>
      <c r="O640" s="8"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 s="4">
        <v>4832</v>
      </c>
      <c r="F641" s="4">
        <f t="shared" si="18"/>
        <v>56</v>
      </c>
      <c r="G641" s="12" t="s">
        <v>47</v>
      </c>
      <c r="H641">
        <v>45</v>
      </c>
      <c r="I641" s="5">
        <f t="shared" si="1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v>43309.208333333328</v>
      </c>
      <c r="O641" s="8"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 s="4">
        <v>19769</v>
      </c>
      <c r="F642" s="4">
        <f t="shared" si="18"/>
        <v>17</v>
      </c>
      <c r="G642" s="12" t="s">
        <v>14</v>
      </c>
      <c r="H642">
        <v>257</v>
      </c>
      <c r="I642" s="5">
        <f t="shared" si="1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v>42387.25</v>
      </c>
      <c r="O642" s="8"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 s="4">
        <v>11277</v>
      </c>
      <c r="F643" s="4">
        <f t="shared" ref="F643:F706" si="20">ROUND((E643/D643)*100,0)</f>
        <v>120</v>
      </c>
      <c r="G643" s="12" t="s">
        <v>20</v>
      </c>
      <c r="H643">
        <v>194</v>
      </c>
      <c r="I643" s="5">
        <f t="shared" si="1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v>42786.25</v>
      </c>
      <c r="O643" s="8"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 s="4">
        <v>13382</v>
      </c>
      <c r="F644" s="4">
        <f t="shared" si="20"/>
        <v>145</v>
      </c>
      <c r="G644" s="12" t="s">
        <v>20</v>
      </c>
      <c r="H644">
        <v>129</v>
      </c>
      <c r="I644" s="5">
        <f t="shared" ref="I644:I707" si="21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v>43451.25</v>
      </c>
      <c r="O644" s="8"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 s="4">
        <v>32986</v>
      </c>
      <c r="F645" s="4">
        <f t="shared" si="20"/>
        <v>221</v>
      </c>
      <c r="G645" s="12" t="s">
        <v>20</v>
      </c>
      <c r="H645">
        <v>375</v>
      </c>
      <c r="I645" s="5">
        <f t="shared" si="2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v>42795.25</v>
      </c>
      <c r="O645" s="8"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 s="4">
        <v>81984</v>
      </c>
      <c r="F646" s="4">
        <f t="shared" si="20"/>
        <v>48</v>
      </c>
      <c r="G646" s="12" t="s">
        <v>14</v>
      </c>
      <c r="H646">
        <v>2928</v>
      </c>
      <c r="I646" s="5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v>43452.25</v>
      </c>
      <c r="O646" s="8"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 s="4">
        <v>178483</v>
      </c>
      <c r="F647" s="4">
        <f t="shared" si="20"/>
        <v>93</v>
      </c>
      <c r="G647" s="12" t="s">
        <v>14</v>
      </c>
      <c r="H647">
        <v>4697</v>
      </c>
      <c r="I647" s="5">
        <f t="shared" si="2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v>43369.208333333328</v>
      </c>
      <c r="O647" s="8"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 s="4">
        <v>87448</v>
      </c>
      <c r="F648" s="4">
        <f t="shared" si="20"/>
        <v>89</v>
      </c>
      <c r="G648" s="12" t="s">
        <v>14</v>
      </c>
      <c r="H648">
        <v>2915</v>
      </c>
      <c r="I648" s="5">
        <f t="shared" si="2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v>41346.208333333336</v>
      </c>
      <c r="O648" s="8"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 s="4">
        <v>1863</v>
      </c>
      <c r="F649" s="4">
        <f t="shared" si="20"/>
        <v>41</v>
      </c>
      <c r="G649" s="12" t="s">
        <v>14</v>
      </c>
      <c r="H649">
        <v>18</v>
      </c>
      <c r="I649" s="5">
        <f t="shared" si="2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v>43199.208333333328</v>
      </c>
      <c r="O649" s="8"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 s="4">
        <v>62174</v>
      </c>
      <c r="F650" s="4">
        <f t="shared" si="20"/>
        <v>63</v>
      </c>
      <c r="G650" s="12" t="s">
        <v>74</v>
      </c>
      <c r="H650">
        <v>723</v>
      </c>
      <c r="I650" s="5">
        <f t="shared" si="2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v>42922.208333333328</v>
      </c>
      <c r="O650" s="8"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 s="4">
        <v>59003</v>
      </c>
      <c r="F651" s="4">
        <f t="shared" si="20"/>
        <v>48</v>
      </c>
      <c r="G651" s="12" t="s">
        <v>14</v>
      </c>
      <c r="H651">
        <v>602</v>
      </c>
      <c r="I651" s="5">
        <f t="shared" si="2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v>40471.208333333336</v>
      </c>
      <c r="O651" s="8"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 s="4">
        <v>2</v>
      </c>
      <c r="F652" s="4">
        <f t="shared" si="20"/>
        <v>2</v>
      </c>
      <c r="G652" s="12" t="s">
        <v>14</v>
      </c>
      <c r="H652">
        <v>1</v>
      </c>
      <c r="I652" s="5">
        <f t="shared" si="2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v>41828.208333333336</v>
      </c>
      <c r="O652" s="8"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 s="4">
        <v>174039</v>
      </c>
      <c r="F653" s="4">
        <f t="shared" si="20"/>
        <v>88</v>
      </c>
      <c r="G653" s="12" t="s">
        <v>14</v>
      </c>
      <c r="H653">
        <v>3868</v>
      </c>
      <c r="I653" s="5">
        <f t="shared" si="2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v>41692.25</v>
      </c>
      <c r="O653" s="8"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 s="4">
        <v>12684</v>
      </c>
      <c r="F654" s="4">
        <f t="shared" si="20"/>
        <v>127</v>
      </c>
      <c r="G654" s="12" t="s">
        <v>20</v>
      </c>
      <c r="H654">
        <v>409</v>
      </c>
      <c r="I654" s="5">
        <f t="shared" si="2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v>42587.208333333328</v>
      </c>
      <c r="O654" s="8"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 s="4">
        <v>14033</v>
      </c>
      <c r="F655" s="4">
        <f t="shared" si="20"/>
        <v>2339</v>
      </c>
      <c r="G655" s="12" t="s">
        <v>20</v>
      </c>
      <c r="H655">
        <v>234</v>
      </c>
      <c r="I655" s="5">
        <f t="shared" si="2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v>42468.208333333328</v>
      </c>
      <c r="O655" s="8"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 s="4">
        <v>177936</v>
      </c>
      <c r="F656" s="4">
        <f t="shared" si="20"/>
        <v>508</v>
      </c>
      <c r="G656" s="12" t="s">
        <v>20</v>
      </c>
      <c r="H656">
        <v>3016</v>
      </c>
      <c r="I656" s="5">
        <f t="shared" si="2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v>42240.208333333328</v>
      </c>
      <c r="O656" s="8"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 s="4">
        <v>13212</v>
      </c>
      <c r="F657" s="4">
        <f t="shared" si="20"/>
        <v>191</v>
      </c>
      <c r="G657" s="12" t="s">
        <v>20</v>
      </c>
      <c r="H657">
        <v>264</v>
      </c>
      <c r="I657" s="5">
        <f t="shared" si="2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v>42796.25</v>
      </c>
      <c r="O657" s="8"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 s="4">
        <v>49879</v>
      </c>
      <c r="F658" s="4">
        <f t="shared" si="20"/>
        <v>42</v>
      </c>
      <c r="G658" s="12" t="s">
        <v>14</v>
      </c>
      <c r="H658">
        <v>504</v>
      </c>
      <c r="I658" s="5">
        <f t="shared" si="2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v>43097.25</v>
      </c>
      <c r="O658" s="8"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 s="4">
        <v>824</v>
      </c>
      <c r="F659" s="4">
        <f t="shared" si="20"/>
        <v>8</v>
      </c>
      <c r="G659" s="12" t="s">
        <v>14</v>
      </c>
      <c r="H659">
        <v>14</v>
      </c>
      <c r="I659" s="5">
        <f t="shared" si="2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v>43096.25</v>
      </c>
      <c r="O659" s="8"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 s="4">
        <v>31594</v>
      </c>
      <c r="F660" s="4">
        <f t="shared" si="20"/>
        <v>60</v>
      </c>
      <c r="G660" s="12" t="s">
        <v>74</v>
      </c>
      <c r="H660">
        <v>390</v>
      </c>
      <c r="I660" s="5">
        <f t="shared" si="2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v>42246.208333333328</v>
      </c>
      <c r="O660" s="8"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 s="4">
        <v>57010</v>
      </c>
      <c r="F661" s="4">
        <f t="shared" si="20"/>
        <v>47</v>
      </c>
      <c r="G661" s="12" t="s">
        <v>14</v>
      </c>
      <c r="H661">
        <v>750</v>
      </c>
      <c r="I661" s="5">
        <f t="shared" si="2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v>40570.25</v>
      </c>
      <c r="O661" s="8"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 s="4">
        <v>7438</v>
      </c>
      <c r="F662" s="4">
        <f t="shared" si="20"/>
        <v>82</v>
      </c>
      <c r="G662" s="12" t="s">
        <v>14</v>
      </c>
      <c r="H662">
        <v>77</v>
      </c>
      <c r="I662" s="5">
        <f t="shared" si="2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v>42237.208333333328</v>
      </c>
      <c r="O662" s="8"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 s="4">
        <v>57872</v>
      </c>
      <c r="F663" s="4">
        <f t="shared" si="20"/>
        <v>54</v>
      </c>
      <c r="G663" s="12" t="s">
        <v>14</v>
      </c>
      <c r="H663">
        <v>752</v>
      </c>
      <c r="I663" s="5">
        <f t="shared" si="2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v>40996.208333333336</v>
      </c>
      <c r="O663" s="8"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 s="4">
        <v>8906</v>
      </c>
      <c r="F664" s="4">
        <f t="shared" si="20"/>
        <v>98</v>
      </c>
      <c r="G664" s="12" t="s">
        <v>14</v>
      </c>
      <c r="H664">
        <v>131</v>
      </c>
      <c r="I664" s="5">
        <f t="shared" si="2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v>43443.25</v>
      </c>
      <c r="O664" s="8"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 s="4">
        <v>7724</v>
      </c>
      <c r="F665" s="4">
        <f t="shared" si="20"/>
        <v>77</v>
      </c>
      <c r="G665" s="12" t="s">
        <v>14</v>
      </c>
      <c r="H665">
        <v>87</v>
      </c>
      <c r="I665" s="5">
        <f t="shared" si="2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v>40458.208333333336</v>
      </c>
      <c r="O665" s="8"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 s="4">
        <v>26571</v>
      </c>
      <c r="F666" s="4">
        <f t="shared" si="20"/>
        <v>33</v>
      </c>
      <c r="G666" s="12" t="s">
        <v>14</v>
      </c>
      <c r="H666">
        <v>1063</v>
      </c>
      <c r="I666" s="5">
        <f t="shared" si="2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v>40959.25</v>
      </c>
      <c r="O666" s="8"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 s="4">
        <v>12219</v>
      </c>
      <c r="F667" s="4">
        <f t="shared" si="20"/>
        <v>240</v>
      </c>
      <c r="G667" s="12" t="s">
        <v>20</v>
      </c>
      <c r="H667">
        <v>272</v>
      </c>
      <c r="I667" s="5">
        <f t="shared" si="2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v>40733.208333333336</v>
      </c>
      <c r="O667" s="8"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 s="4">
        <v>1985</v>
      </c>
      <c r="F668" s="4">
        <f t="shared" si="20"/>
        <v>64</v>
      </c>
      <c r="G668" s="12" t="s">
        <v>74</v>
      </c>
      <c r="H668">
        <v>25</v>
      </c>
      <c r="I668" s="5">
        <f t="shared" si="2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v>41516.208333333336</v>
      </c>
      <c r="O668" s="8"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 s="4">
        <v>12155</v>
      </c>
      <c r="F669" s="4">
        <f t="shared" si="20"/>
        <v>176</v>
      </c>
      <c r="G669" s="12" t="s">
        <v>20</v>
      </c>
      <c r="H669">
        <v>419</v>
      </c>
      <c r="I669" s="5">
        <f t="shared" si="2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v>41892.208333333336</v>
      </c>
      <c r="O669" s="8"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 s="4">
        <v>5593</v>
      </c>
      <c r="F670" s="4">
        <f t="shared" si="20"/>
        <v>20</v>
      </c>
      <c r="G670" s="12" t="s">
        <v>14</v>
      </c>
      <c r="H670">
        <v>76</v>
      </c>
      <c r="I670" s="5">
        <f t="shared" si="2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v>41122.208333333336</v>
      </c>
      <c r="O670" s="8"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 s="4">
        <v>175020</v>
      </c>
      <c r="F671" s="4">
        <f t="shared" si="20"/>
        <v>359</v>
      </c>
      <c r="G671" s="12" t="s">
        <v>20</v>
      </c>
      <c r="H671">
        <v>1621</v>
      </c>
      <c r="I671" s="5">
        <f t="shared" si="2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v>42912.208333333328</v>
      </c>
      <c r="O671" s="8"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 s="4">
        <v>75955</v>
      </c>
      <c r="F672" s="4">
        <f t="shared" si="20"/>
        <v>469</v>
      </c>
      <c r="G672" s="12" t="s">
        <v>20</v>
      </c>
      <c r="H672">
        <v>1101</v>
      </c>
      <c r="I672" s="5">
        <f t="shared" si="2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v>42425.25</v>
      </c>
      <c r="O672" s="8"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 s="4">
        <v>119127</v>
      </c>
      <c r="F673" s="4">
        <f t="shared" si="20"/>
        <v>122</v>
      </c>
      <c r="G673" s="12" t="s">
        <v>20</v>
      </c>
      <c r="H673">
        <v>1073</v>
      </c>
      <c r="I673" s="5">
        <f t="shared" si="2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v>40390.208333333336</v>
      </c>
      <c r="O673" s="8"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 s="4">
        <v>110689</v>
      </c>
      <c r="F674" s="4">
        <f t="shared" si="20"/>
        <v>56</v>
      </c>
      <c r="G674" s="12" t="s">
        <v>14</v>
      </c>
      <c r="H674">
        <v>4428</v>
      </c>
      <c r="I674" s="5">
        <f t="shared" si="2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v>43180.208333333328</v>
      </c>
      <c r="O674" s="8"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 s="4">
        <v>2445</v>
      </c>
      <c r="F675" s="4">
        <f t="shared" si="20"/>
        <v>44</v>
      </c>
      <c r="G675" s="12" t="s">
        <v>14</v>
      </c>
      <c r="H675">
        <v>58</v>
      </c>
      <c r="I675" s="5">
        <f t="shared" si="2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v>42475.208333333328</v>
      </c>
      <c r="O675" s="8"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 s="4">
        <v>57250</v>
      </c>
      <c r="F676" s="4">
        <f t="shared" si="20"/>
        <v>34</v>
      </c>
      <c r="G676" s="12" t="s">
        <v>74</v>
      </c>
      <c r="H676">
        <v>1218</v>
      </c>
      <c r="I676" s="5">
        <f t="shared" si="2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v>40774.208333333336</v>
      </c>
      <c r="O676" s="8"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 s="4">
        <v>11929</v>
      </c>
      <c r="F677" s="4">
        <f t="shared" si="20"/>
        <v>123</v>
      </c>
      <c r="G677" s="12" t="s">
        <v>20</v>
      </c>
      <c r="H677">
        <v>331</v>
      </c>
      <c r="I677" s="5">
        <f t="shared" si="2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v>43719.208333333328</v>
      </c>
      <c r="O677" s="8"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 s="4">
        <v>118214</v>
      </c>
      <c r="F678" s="4">
        <f t="shared" si="20"/>
        <v>190</v>
      </c>
      <c r="G678" s="12" t="s">
        <v>20</v>
      </c>
      <c r="H678">
        <v>1170</v>
      </c>
      <c r="I678" s="5">
        <f t="shared" si="2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v>41178.208333333336</v>
      </c>
      <c r="O678" s="8"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 s="4">
        <v>4432</v>
      </c>
      <c r="F679" s="4">
        <f t="shared" si="20"/>
        <v>84</v>
      </c>
      <c r="G679" s="12" t="s">
        <v>14</v>
      </c>
      <c r="H679">
        <v>111</v>
      </c>
      <c r="I679" s="5">
        <f t="shared" si="2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v>42561.208333333328</v>
      </c>
      <c r="O679" s="8"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 s="4">
        <v>17879</v>
      </c>
      <c r="F680" s="4">
        <f t="shared" si="20"/>
        <v>18</v>
      </c>
      <c r="G680" s="12" t="s">
        <v>74</v>
      </c>
      <c r="H680">
        <v>215</v>
      </c>
      <c r="I680" s="5">
        <f t="shared" si="2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v>43484.25</v>
      </c>
      <c r="O680" s="8"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 s="4">
        <v>14511</v>
      </c>
      <c r="F681" s="4">
        <f t="shared" si="20"/>
        <v>1037</v>
      </c>
      <c r="G681" s="12" t="s">
        <v>20</v>
      </c>
      <c r="H681">
        <v>363</v>
      </c>
      <c r="I681" s="5">
        <f t="shared" si="2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v>43756.208333333328</v>
      </c>
      <c r="O681" s="8"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 s="4">
        <v>141822</v>
      </c>
      <c r="F682" s="4">
        <f t="shared" si="20"/>
        <v>97</v>
      </c>
      <c r="G682" s="12" t="s">
        <v>14</v>
      </c>
      <c r="H682">
        <v>2955</v>
      </c>
      <c r="I682" s="5">
        <f t="shared" si="2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v>43813.25</v>
      </c>
      <c r="O682" s="8"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 s="4">
        <v>159037</v>
      </c>
      <c r="F683" s="4">
        <f t="shared" si="20"/>
        <v>86</v>
      </c>
      <c r="G683" s="12" t="s">
        <v>14</v>
      </c>
      <c r="H683">
        <v>1657</v>
      </c>
      <c r="I683" s="5">
        <f t="shared" si="2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v>40898.25</v>
      </c>
      <c r="O683" s="8"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 s="4">
        <v>8109</v>
      </c>
      <c r="F684" s="4">
        <f t="shared" si="20"/>
        <v>150</v>
      </c>
      <c r="G684" s="12" t="s">
        <v>20</v>
      </c>
      <c r="H684">
        <v>103</v>
      </c>
      <c r="I684" s="5">
        <f t="shared" si="2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v>41619.25</v>
      </c>
      <c r="O684" s="8"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 s="4">
        <v>8244</v>
      </c>
      <c r="F685" s="4">
        <f t="shared" si="20"/>
        <v>358</v>
      </c>
      <c r="G685" s="12" t="s">
        <v>20</v>
      </c>
      <c r="H685">
        <v>147</v>
      </c>
      <c r="I685" s="5">
        <f t="shared" si="2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v>43359.208333333328</v>
      </c>
      <c r="O685" s="8"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 s="4">
        <v>7600</v>
      </c>
      <c r="F686" s="4">
        <f t="shared" si="20"/>
        <v>543</v>
      </c>
      <c r="G686" s="12" t="s">
        <v>20</v>
      </c>
      <c r="H686">
        <v>110</v>
      </c>
      <c r="I686" s="5">
        <f t="shared" si="2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v>40358.208333333336</v>
      </c>
      <c r="O686" s="8"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 s="4">
        <v>94501</v>
      </c>
      <c r="F687" s="4">
        <f t="shared" si="20"/>
        <v>68</v>
      </c>
      <c r="G687" s="12" t="s">
        <v>14</v>
      </c>
      <c r="H687">
        <v>926</v>
      </c>
      <c r="I687" s="5">
        <f t="shared" si="2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v>42239.208333333328</v>
      </c>
      <c r="O687" s="8"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 s="4">
        <v>14381</v>
      </c>
      <c r="F688" s="4">
        <f t="shared" si="20"/>
        <v>192</v>
      </c>
      <c r="G688" s="12" t="s">
        <v>20</v>
      </c>
      <c r="H688">
        <v>134</v>
      </c>
      <c r="I688" s="5">
        <f t="shared" si="2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v>43186.208333333328</v>
      </c>
      <c r="O688" s="8"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 s="4">
        <v>13980</v>
      </c>
      <c r="F689" s="4">
        <f t="shared" si="20"/>
        <v>932</v>
      </c>
      <c r="G689" s="12" t="s">
        <v>20</v>
      </c>
      <c r="H689">
        <v>269</v>
      </c>
      <c r="I689" s="5">
        <f t="shared" si="2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v>42806.25</v>
      </c>
      <c r="O689" s="8"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 s="4">
        <v>12449</v>
      </c>
      <c r="F690" s="4">
        <f t="shared" si="20"/>
        <v>429</v>
      </c>
      <c r="G690" s="12" t="s">
        <v>20</v>
      </c>
      <c r="H690">
        <v>175</v>
      </c>
      <c r="I690" s="5">
        <f t="shared" si="2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v>43475.25</v>
      </c>
      <c r="O690" s="8"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 s="4">
        <v>7348</v>
      </c>
      <c r="F691" s="4">
        <f t="shared" si="20"/>
        <v>101</v>
      </c>
      <c r="G691" s="12" t="s">
        <v>20</v>
      </c>
      <c r="H691">
        <v>69</v>
      </c>
      <c r="I691" s="5">
        <f t="shared" si="2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v>41576.208333333336</v>
      </c>
      <c r="O691" s="8"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 s="4">
        <v>8158</v>
      </c>
      <c r="F692" s="4">
        <f t="shared" si="20"/>
        <v>227</v>
      </c>
      <c r="G692" s="12" t="s">
        <v>20</v>
      </c>
      <c r="H692">
        <v>190</v>
      </c>
      <c r="I692" s="5">
        <f t="shared" si="2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v>40874.25</v>
      </c>
      <c r="O692" s="8"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 s="4">
        <v>7119</v>
      </c>
      <c r="F693" s="4">
        <f t="shared" si="20"/>
        <v>142</v>
      </c>
      <c r="G693" s="12" t="s">
        <v>20</v>
      </c>
      <c r="H693">
        <v>237</v>
      </c>
      <c r="I693" s="5">
        <f t="shared" si="2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v>41185.208333333336</v>
      </c>
      <c r="O693" s="8"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 s="4">
        <v>5438</v>
      </c>
      <c r="F694" s="4">
        <f t="shared" si="20"/>
        <v>91</v>
      </c>
      <c r="G694" s="12" t="s">
        <v>14</v>
      </c>
      <c r="H694">
        <v>77</v>
      </c>
      <c r="I694" s="5">
        <f t="shared" si="2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v>43655.208333333328</v>
      </c>
      <c r="O694" s="8"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 s="4">
        <v>115396</v>
      </c>
      <c r="F695" s="4">
        <f t="shared" si="20"/>
        <v>64</v>
      </c>
      <c r="G695" s="12" t="s">
        <v>14</v>
      </c>
      <c r="H695">
        <v>1748</v>
      </c>
      <c r="I695" s="5">
        <f t="shared" si="2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v>43025.208333333328</v>
      </c>
      <c r="O695" s="8"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 s="4">
        <v>7656</v>
      </c>
      <c r="F696" s="4">
        <f t="shared" si="20"/>
        <v>84</v>
      </c>
      <c r="G696" s="12" t="s">
        <v>14</v>
      </c>
      <c r="H696">
        <v>79</v>
      </c>
      <c r="I696" s="5">
        <f t="shared" si="2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v>43066.25</v>
      </c>
      <c r="O696" s="8"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 s="4">
        <v>12322</v>
      </c>
      <c r="F697" s="4">
        <f t="shared" si="20"/>
        <v>134</v>
      </c>
      <c r="G697" s="12" t="s">
        <v>20</v>
      </c>
      <c r="H697">
        <v>196</v>
      </c>
      <c r="I697" s="5">
        <f t="shared" si="2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v>42322.25</v>
      </c>
      <c r="O697" s="8"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 s="4">
        <v>96888</v>
      </c>
      <c r="F698" s="4">
        <f t="shared" si="20"/>
        <v>59</v>
      </c>
      <c r="G698" s="12" t="s">
        <v>14</v>
      </c>
      <c r="H698">
        <v>889</v>
      </c>
      <c r="I698" s="5">
        <f t="shared" si="2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v>42114.208333333328</v>
      </c>
      <c r="O698" s="8"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 s="4">
        <v>196960</v>
      </c>
      <c r="F699" s="4">
        <f t="shared" si="20"/>
        <v>153</v>
      </c>
      <c r="G699" s="12" t="s">
        <v>20</v>
      </c>
      <c r="H699">
        <v>7295</v>
      </c>
      <c r="I699" s="5">
        <f t="shared" si="2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v>43190.208333333328</v>
      </c>
      <c r="O699" s="8"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 s="4">
        <v>188057</v>
      </c>
      <c r="F700" s="4">
        <f t="shared" si="20"/>
        <v>447</v>
      </c>
      <c r="G700" s="12" t="s">
        <v>20</v>
      </c>
      <c r="H700">
        <v>2893</v>
      </c>
      <c r="I700" s="5">
        <f t="shared" si="2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v>40871.25</v>
      </c>
      <c r="O700" s="8"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 s="4">
        <v>6245</v>
      </c>
      <c r="F701" s="4">
        <f t="shared" si="20"/>
        <v>84</v>
      </c>
      <c r="G701" s="12" t="s">
        <v>14</v>
      </c>
      <c r="H701">
        <v>56</v>
      </c>
      <c r="I701" s="5">
        <f t="shared" si="2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v>43641.208333333328</v>
      </c>
      <c r="O701" s="8"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 s="4">
        <v>3</v>
      </c>
      <c r="F702" s="4">
        <f t="shared" si="20"/>
        <v>3</v>
      </c>
      <c r="G702" s="12" t="s">
        <v>14</v>
      </c>
      <c r="H702">
        <v>1</v>
      </c>
      <c r="I702" s="5">
        <f t="shared" si="2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v>40203.25</v>
      </c>
      <c r="O702" s="8"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 s="4">
        <v>91014</v>
      </c>
      <c r="F703" s="4">
        <f t="shared" si="20"/>
        <v>175</v>
      </c>
      <c r="G703" s="12" t="s">
        <v>20</v>
      </c>
      <c r="H703">
        <v>820</v>
      </c>
      <c r="I703" s="5">
        <f t="shared" si="2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v>40629.208333333336</v>
      </c>
      <c r="O703" s="8"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 s="4">
        <v>4710</v>
      </c>
      <c r="F704" s="4">
        <f t="shared" si="20"/>
        <v>54</v>
      </c>
      <c r="G704" s="12" t="s">
        <v>14</v>
      </c>
      <c r="H704">
        <v>83</v>
      </c>
      <c r="I704" s="5">
        <f t="shared" si="2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v>41477.208333333336</v>
      </c>
      <c r="O704" s="8"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 s="4">
        <v>197728</v>
      </c>
      <c r="F705" s="4">
        <f t="shared" si="20"/>
        <v>312</v>
      </c>
      <c r="G705" s="12" t="s">
        <v>20</v>
      </c>
      <c r="H705">
        <v>2038</v>
      </c>
      <c r="I705" s="5">
        <f t="shared" si="2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v>41020.208333333336</v>
      </c>
      <c r="O705" s="8"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 s="4">
        <v>10682</v>
      </c>
      <c r="F706" s="4">
        <f t="shared" si="20"/>
        <v>123</v>
      </c>
      <c r="G706" s="12" t="s">
        <v>20</v>
      </c>
      <c r="H706">
        <v>116</v>
      </c>
      <c r="I706" s="5">
        <f t="shared" si="2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v>42555.208333333328</v>
      </c>
      <c r="O706" s="8"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 s="4">
        <v>168048</v>
      </c>
      <c r="F707" s="4">
        <f t="shared" ref="F707:F770" si="22">ROUND((E707/D707)*100,0)</f>
        <v>99</v>
      </c>
      <c r="G707" s="12" t="s">
        <v>14</v>
      </c>
      <c r="H707">
        <v>2025</v>
      </c>
      <c r="I707" s="5">
        <f t="shared" si="21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v>41619.25</v>
      </c>
      <c r="O707" s="8"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 s="4">
        <v>138586</v>
      </c>
      <c r="F708" s="4">
        <f t="shared" si="22"/>
        <v>128</v>
      </c>
      <c r="G708" s="12" t="s">
        <v>20</v>
      </c>
      <c r="H708">
        <v>1345</v>
      </c>
      <c r="I708" s="5">
        <f t="shared" ref="I708:I771" si="23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v>43471.25</v>
      </c>
      <c r="O708" s="8"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 s="4">
        <v>11579</v>
      </c>
      <c r="F709" s="4">
        <f t="shared" si="22"/>
        <v>159</v>
      </c>
      <c r="G709" s="12" t="s">
        <v>20</v>
      </c>
      <c r="H709">
        <v>168</v>
      </c>
      <c r="I709" s="5">
        <f t="shared" si="2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v>43442.25</v>
      </c>
      <c r="O709" s="8"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 s="4">
        <v>12020</v>
      </c>
      <c r="F710" s="4">
        <f t="shared" si="22"/>
        <v>707</v>
      </c>
      <c r="G710" s="12" t="s">
        <v>20</v>
      </c>
      <c r="H710">
        <v>137</v>
      </c>
      <c r="I710" s="5">
        <f t="shared" si="23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v>42877.208333333328</v>
      </c>
      <c r="O710" s="8"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 s="4">
        <v>13954</v>
      </c>
      <c r="F711" s="4">
        <f t="shared" si="22"/>
        <v>142</v>
      </c>
      <c r="G711" s="12" t="s">
        <v>20</v>
      </c>
      <c r="H711">
        <v>186</v>
      </c>
      <c r="I711" s="5">
        <f t="shared" si="23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v>41018.208333333336</v>
      </c>
      <c r="O711" s="8"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 s="4">
        <v>6358</v>
      </c>
      <c r="F712" s="4">
        <f t="shared" si="22"/>
        <v>148</v>
      </c>
      <c r="G712" s="12" t="s">
        <v>20</v>
      </c>
      <c r="H712">
        <v>125</v>
      </c>
      <c r="I712" s="5">
        <f t="shared" si="23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v>43295.208333333328</v>
      </c>
      <c r="O712" s="8"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 s="4">
        <v>1260</v>
      </c>
      <c r="F713" s="4">
        <f t="shared" si="22"/>
        <v>20</v>
      </c>
      <c r="G713" s="12" t="s">
        <v>14</v>
      </c>
      <c r="H713">
        <v>14</v>
      </c>
      <c r="I713" s="5">
        <f t="shared" si="23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v>42393.25</v>
      </c>
      <c r="O713" s="8"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 s="4">
        <v>14725</v>
      </c>
      <c r="F714" s="4">
        <f t="shared" si="22"/>
        <v>1841</v>
      </c>
      <c r="G714" s="12" t="s">
        <v>20</v>
      </c>
      <c r="H714">
        <v>202</v>
      </c>
      <c r="I714" s="5">
        <f t="shared" si="23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v>42559.208333333328</v>
      </c>
      <c r="O714" s="8"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 s="4">
        <v>11174</v>
      </c>
      <c r="F715" s="4">
        <f t="shared" si="22"/>
        <v>162</v>
      </c>
      <c r="G715" s="12" t="s">
        <v>20</v>
      </c>
      <c r="H715">
        <v>103</v>
      </c>
      <c r="I715" s="5">
        <f t="shared" si="23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v>42604.208333333328</v>
      </c>
      <c r="O715" s="8"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 s="4">
        <v>182036</v>
      </c>
      <c r="F716" s="4">
        <f t="shared" si="22"/>
        <v>473</v>
      </c>
      <c r="G716" s="12" t="s">
        <v>20</v>
      </c>
      <c r="H716">
        <v>1785</v>
      </c>
      <c r="I716" s="5">
        <f t="shared" si="23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v>41870.208333333336</v>
      </c>
      <c r="O716" s="8"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 s="4">
        <v>28870</v>
      </c>
      <c r="F717" s="4">
        <f t="shared" si="22"/>
        <v>24</v>
      </c>
      <c r="G717" s="12" t="s">
        <v>14</v>
      </c>
      <c r="H717">
        <v>656</v>
      </c>
      <c r="I717" s="5">
        <f t="shared" si="23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v>40397.208333333336</v>
      </c>
      <c r="O717" s="8"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 s="4">
        <v>10353</v>
      </c>
      <c r="F718" s="4">
        <f t="shared" si="22"/>
        <v>518</v>
      </c>
      <c r="G718" s="12" t="s">
        <v>20</v>
      </c>
      <c r="H718">
        <v>157</v>
      </c>
      <c r="I718" s="5">
        <f t="shared" si="23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v>41465.208333333336</v>
      </c>
      <c r="O718" s="8"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 s="4">
        <v>13868</v>
      </c>
      <c r="F719" s="4">
        <f t="shared" si="22"/>
        <v>248</v>
      </c>
      <c r="G719" s="12" t="s">
        <v>20</v>
      </c>
      <c r="H719">
        <v>555</v>
      </c>
      <c r="I719" s="5">
        <f t="shared" si="23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v>40777.208333333336</v>
      </c>
      <c r="O719" s="8"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 s="4">
        <v>8317</v>
      </c>
      <c r="F720" s="4">
        <f t="shared" si="22"/>
        <v>100</v>
      </c>
      <c r="G720" s="12" t="s">
        <v>20</v>
      </c>
      <c r="H720">
        <v>297</v>
      </c>
      <c r="I720" s="5">
        <f t="shared" si="23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v>41442.208333333336</v>
      </c>
      <c r="O720" s="8"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 s="4">
        <v>10557</v>
      </c>
      <c r="F721" s="4">
        <f t="shared" si="22"/>
        <v>153</v>
      </c>
      <c r="G721" s="12" t="s">
        <v>20</v>
      </c>
      <c r="H721">
        <v>123</v>
      </c>
      <c r="I721" s="5">
        <f t="shared" si="23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v>41058.208333333336</v>
      </c>
      <c r="O721" s="8"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 s="4">
        <v>3227</v>
      </c>
      <c r="F722" s="4">
        <f t="shared" si="22"/>
        <v>37</v>
      </c>
      <c r="G722" s="12" t="s">
        <v>74</v>
      </c>
      <c r="H722">
        <v>38</v>
      </c>
      <c r="I722" s="5">
        <f t="shared" si="23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v>43152.25</v>
      </c>
      <c r="O722" s="8"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 s="4">
        <v>5429</v>
      </c>
      <c r="F723" s="4">
        <f t="shared" si="22"/>
        <v>4</v>
      </c>
      <c r="G723" s="12" t="s">
        <v>74</v>
      </c>
      <c r="H723">
        <v>60</v>
      </c>
      <c r="I723" s="5">
        <f t="shared" si="23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v>43194.208333333328</v>
      </c>
      <c r="O723" s="8"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 s="4">
        <v>75906</v>
      </c>
      <c r="F724" s="4">
        <f t="shared" si="22"/>
        <v>157</v>
      </c>
      <c r="G724" s="12" t="s">
        <v>20</v>
      </c>
      <c r="H724">
        <v>3036</v>
      </c>
      <c r="I724" s="5">
        <f t="shared" si="23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v>43045.25</v>
      </c>
      <c r="O724" s="8"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 s="4">
        <v>13250</v>
      </c>
      <c r="F725" s="4">
        <f t="shared" si="22"/>
        <v>270</v>
      </c>
      <c r="G725" s="12" t="s">
        <v>20</v>
      </c>
      <c r="H725">
        <v>144</v>
      </c>
      <c r="I725" s="5">
        <f t="shared" si="23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v>42431.25</v>
      </c>
      <c r="O725" s="8"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 s="4">
        <v>11261</v>
      </c>
      <c r="F726" s="4">
        <f t="shared" si="22"/>
        <v>134</v>
      </c>
      <c r="G726" s="12" t="s">
        <v>20</v>
      </c>
      <c r="H726">
        <v>121</v>
      </c>
      <c r="I726" s="5">
        <f t="shared" si="23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v>41934.208333333336</v>
      </c>
      <c r="O726" s="8"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 s="4">
        <v>97369</v>
      </c>
      <c r="F727" s="4">
        <f t="shared" si="22"/>
        <v>50</v>
      </c>
      <c r="G727" s="12" t="s">
        <v>14</v>
      </c>
      <c r="H727">
        <v>1596</v>
      </c>
      <c r="I727" s="5">
        <f t="shared" si="23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v>41958.25</v>
      </c>
      <c r="O727" s="8"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 s="4">
        <v>48227</v>
      </c>
      <c r="F728" s="4">
        <f t="shared" si="22"/>
        <v>89</v>
      </c>
      <c r="G728" s="12" t="s">
        <v>74</v>
      </c>
      <c r="H728">
        <v>524</v>
      </c>
      <c r="I728" s="5">
        <f t="shared" si="23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v>40476.208333333336</v>
      </c>
      <c r="O728" s="8"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 s="4">
        <v>14685</v>
      </c>
      <c r="F729" s="4">
        <f t="shared" si="22"/>
        <v>165</v>
      </c>
      <c r="G729" s="12" t="s">
        <v>20</v>
      </c>
      <c r="H729">
        <v>181</v>
      </c>
      <c r="I729" s="5">
        <f t="shared" si="23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v>43485.25</v>
      </c>
      <c r="O729" s="8"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 s="4">
        <v>735</v>
      </c>
      <c r="F730" s="4">
        <f t="shared" si="22"/>
        <v>18</v>
      </c>
      <c r="G730" s="12" t="s">
        <v>14</v>
      </c>
      <c r="H730">
        <v>10</v>
      </c>
      <c r="I730" s="5">
        <f t="shared" si="23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v>42515.208333333328</v>
      </c>
      <c r="O730" s="8"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 s="4">
        <v>10397</v>
      </c>
      <c r="F731" s="4">
        <f t="shared" si="22"/>
        <v>186</v>
      </c>
      <c r="G731" s="12" t="s">
        <v>20</v>
      </c>
      <c r="H731">
        <v>122</v>
      </c>
      <c r="I731" s="5">
        <f t="shared" si="23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v>41309.25</v>
      </c>
      <c r="O731" s="8"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 s="4">
        <v>118847</v>
      </c>
      <c r="F732" s="4">
        <f t="shared" si="22"/>
        <v>413</v>
      </c>
      <c r="G732" s="12" t="s">
        <v>20</v>
      </c>
      <c r="H732">
        <v>1071</v>
      </c>
      <c r="I732" s="5">
        <f t="shared" si="23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v>42147.208333333328</v>
      </c>
      <c r="O732" s="8"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 s="4">
        <v>7220</v>
      </c>
      <c r="F733" s="4">
        <f t="shared" si="22"/>
        <v>90</v>
      </c>
      <c r="G733" s="12" t="s">
        <v>74</v>
      </c>
      <c r="H733">
        <v>219</v>
      </c>
      <c r="I733" s="5">
        <f t="shared" si="23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v>42939.208333333328</v>
      </c>
      <c r="O733" s="8"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 s="4">
        <v>107622</v>
      </c>
      <c r="F734" s="4">
        <f t="shared" si="22"/>
        <v>92</v>
      </c>
      <c r="G734" s="12" t="s">
        <v>14</v>
      </c>
      <c r="H734">
        <v>1121</v>
      </c>
      <c r="I734" s="5">
        <f t="shared" si="23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v>42816.208333333328</v>
      </c>
      <c r="O734" s="8"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 s="4">
        <v>83267</v>
      </c>
      <c r="F735" s="4">
        <f t="shared" si="22"/>
        <v>527</v>
      </c>
      <c r="G735" s="12" t="s">
        <v>20</v>
      </c>
      <c r="H735">
        <v>980</v>
      </c>
      <c r="I735" s="5">
        <f t="shared" si="23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v>41844.208333333336</v>
      </c>
      <c r="O735" s="8"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 s="4">
        <v>13404</v>
      </c>
      <c r="F736" s="4">
        <f t="shared" si="22"/>
        <v>319</v>
      </c>
      <c r="G736" s="12" t="s">
        <v>20</v>
      </c>
      <c r="H736">
        <v>536</v>
      </c>
      <c r="I736" s="5">
        <f t="shared" si="23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v>42763.25</v>
      </c>
      <c r="O736" s="8"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 s="4">
        <v>131404</v>
      </c>
      <c r="F737" s="4">
        <f t="shared" si="22"/>
        <v>354</v>
      </c>
      <c r="G737" s="12" t="s">
        <v>20</v>
      </c>
      <c r="H737">
        <v>1991</v>
      </c>
      <c r="I737" s="5">
        <f t="shared" si="23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v>42459.208333333328</v>
      </c>
      <c r="O737" s="8"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 s="4">
        <v>2533</v>
      </c>
      <c r="F738" s="4">
        <f t="shared" si="22"/>
        <v>33</v>
      </c>
      <c r="G738" s="12" t="s">
        <v>74</v>
      </c>
      <c r="H738">
        <v>29</v>
      </c>
      <c r="I738" s="5">
        <f t="shared" si="23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v>42055.25</v>
      </c>
      <c r="O738" s="8"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 s="4">
        <v>5028</v>
      </c>
      <c r="F739" s="4">
        <f t="shared" si="22"/>
        <v>136</v>
      </c>
      <c r="G739" s="12" t="s">
        <v>20</v>
      </c>
      <c r="H739">
        <v>180</v>
      </c>
      <c r="I739" s="5">
        <f t="shared" si="23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v>42685.25</v>
      </c>
      <c r="O739" s="8"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 s="4">
        <v>1557</v>
      </c>
      <c r="F740" s="4">
        <f t="shared" si="22"/>
        <v>2</v>
      </c>
      <c r="G740" s="12" t="s">
        <v>14</v>
      </c>
      <c r="H740">
        <v>15</v>
      </c>
      <c r="I740" s="5">
        <f t="shared" si="23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v>41959.25</v>
      </c>
      <c r="O740" s="8"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 s="4">
        <v>6100</v>
      </c>
      <c r="F741" s="4">
        <f t="shared" si="22"/>
        <v>61</v>
      </c>
      <c r="G741" s="12" t="s">
        <v>14</v>
      </c>
      <c r="H741">
        <v>191</v>
      </c>
      <c r="I741" s="5">
        <f t="shared" si="23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v>41089.208333333336</v>
      </c>
      <c r="O741" s="8"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 s="4">
        <v>1592</v>
      </c>
      <c r="F742" s="4">
        <f t="shared" si="22"/>
        <v>30</v>
      </c>
      <c r="G742" s="12" t="s">
        <v>14</v>
      </c>
      <c r="H742">
        <v>16</v>
      </c>
      <c r="I742" s="5">
        <f t="shared" si="23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v>42769.25</v>
      </c>
      <c r="O742" s="8"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 s="4">
        <v>14150</v>
      </c>
      <c r="F743" s="4">
        <f t="shared" si="22"/>
        <v>1179</v>
      </c>
      <c r="G743" s="12" t="s">
        <v>20</v>
      </c>
      <c r="H743">
        <v>130</v>
      </c>
      <c r="I743" s="5">
        <f t="shared" si="23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v>40321.208333333336</v>
      </c>
      <c r="O743" s="8"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 s="4">
        <v>13513</v>
      </c>
      <c r="F744" s="4">
        <f t="shared" si="22"/>
        <v>1126</v>
      </c>
      <c r="G744" s="12" t="s">
        <v>20</v>
      </c>
      <c r="H744">
        <v>122</v>
      </c>
      <c r="I744" s="5">
        <f t="shared" si="23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v>40197.25</v>
      </c>
      <c r="O744" s="8"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 s="4">
        <v>504</v>
      </c>
      <c r="F745" s="4">
        <f t="shared" si="22"/>
        <v>13</v>
      </c>
      <c r="G745" s="12" t="s">
        <v>14</v>
      </c>
      <c r="H745">
        <v>17</v>
      </c>
      <c r="I745" s="5">
        <f t="shared" si="23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v>42298.208333333328</v>
      </c>
      <c r="O745" s="8"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 s="4">
        <v>14240</v>
      </c>
      <c r="F746" s="4">
        <f t="shared" si="22"/>
        <v>712</v>
      </c>
      <c r="G746" s="12" t="s">
        <v>20</v>
      </c>
      <c r="H746">
        <v>140</v>
      </c>
      <c r="I746" s="5">
        <f t="shared" si="23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v>43322.208333333328</v>
      </c>
      <c r="O746" s="8"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 s="4">
        <v>2091</v>
      </c>
      <c r="F747" s="4">
        <f t="shared" si="22"/>
        <v>30</v>
      </c>
      <c r="G747" s="12" t="s">
        <v>14</v>
      </c>
      <c r="H747">
        <v>34</v>
      </c>
      <c r="I747" s="5">
        <f t="shared" si="23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v>40328.208333333336</v>
      </c>
      <c r="O747" s="8"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 s="4">
        <v>118580</v>
      </c>
      <c r="F748" s="4">
        <f t="shared" si="22"/>
        <v>213</v>
      </c>
      <c r="G748" s="12" t="s">
        <v>20</v>
      </c>
      <c r="H748">
        <v>3388</v>
      </c>
      <c r="I748" s="5">
        <f t="shared" si="23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v>40825.208333333336</v>
      </c>
      <c r="O748" s="8"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 s="4">
        <v>11214</v>
      </c>
      <c r="F749" s="4">
        <f t="shared" si="22"/>
        <v>229</v>
      </c>
      <c r="G749" s="12" t="s">
        <v>20</v>
      </c>
      <c r="H749">
        <v>280</v>
      </c>
      <c r="I749" s="5">
        <f t="shared" si="2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v>40423.208333333336</v>
      </c>
      <c r="O749" s="8"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 s="4">
        <v>68137</v>
      </c>
      <c r="F750" s="4">
        <f t="shared" si="22"/>
        <v>35</v>
      </c>
      <c r="G750" s="12" t="s">
        <v>74</v>
      </c>
      <c r="H750">
        <v>614</v>
      </c>
      <c r="I750" s="5">
        <f t="shared" si="23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v>40238.25</v>
      </c>
      <c r="O750" s="8"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 s="4">
        <v>13527</v>
      </c>
      <c r="F751" s="4">
        <f t="shared" si="22"/>
        <v>157</v>
      </c>
      <c r="G751" s="12" t="s">
        <v>20</v>
      </c>
      <c r="H751">
        <v>366</v>
      </c>
      <c r="I751" s="5">
        <f t="shared" si="23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v>41920.208333333336</v>
      </c>
      <c r="O751" s="8"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 s="4">
        <v>1</v>
      </c>
      <c r="F752" s="4">
        <f t="shared" si="22"/>
        <v>1</v>
      </c>
      <c r="G752" s="12" t="s">
        <v>14</v>
      </c>
      <c r="H752">
        <v>1</v>
      </c>
      <c r="I752" s="5">
        <f t="shared" si="23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v>40360.208333333336</v>
      </c>
      <c r="O752" s="8"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 s="4">
        <v>8363</v>
      </c>
      <c r="F753" s="4">
        <f t="shared" si="22"/>
        <v>232</v>
      </c>
      <c r="G753" s="12" t="s">
        <v>20</v>
      </c>
      <c r="H753">
        <v>270</v>
      </c>
      <c r="I753" s="5">
        <f t="shared" si="23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v>42446.208333333328</v>
      </c>
      <c r="O753" s="8"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 s="4">
        <v>5362</v>
      </c>
      <c r="F754" s="4">
        <f t="shared" si="22"/>
        <v>92</v>
      </c>
      <c r="G754" s="12" t="s">
        <v>74</v>
      </c>
      <c r="H754">
        <v>114</v>
      </c>
      <c r="I754" s="5">
        <f t="shared" si="23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v>40395.208333333336</v>
      </c>
      <c r="O754" s="8"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 s="4">
        <v>12065</v>
      </c>
      <c r="F755" s="4">
        <f t="shared" si="22"/>
        <v>257</v>
      </c>
      <c r="G755" s="12" t="s">
        <v>20</v>
      </c>
      <c r="H755">
        <v>137</v>
      </c>
      <c r="I755" s="5">
        <f t="shared" si="23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v>40321.208333333336</v>
      </c>
      <c r="O755" s="8"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 s="4">
        <v>118603</v>
      </c>
      <c r="F756" s="4">
        <f t="shared" si="22"/>
        <v>168</v>
      </c>
      <c r="G756" s="12" t="s">
        <v>20</v>
      </c>
      <c r="H756">
        <v>3205</v>
      </c>
      <c r="I756" s="5">
        <f t="shared" si="23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v>41210.208333333336</v>
      </c>
      <c r="O756" s="8"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 s="4">
        <v>7496</v>
      </c>
      <c r="F757" s="4">
        <f t="shared" si="22"/>
        <v>167</v>
      </c>
      <c r="G757" s="12" t="s">
        <v>20</v>
      </c>
      <c r="H757">
        <v>288</v>
      </c>
      <c r="I757" s="5">
        <f t="shared" si="23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v>43096.25</v>
      </c>
      <c r="O757" s="8"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 s="4">
        <v>10037</v>
      </c>
      <c r="F758" s="4">
        <f t="shared" si="22"/>
        <v>772</v>
      </c>
      <c r="G758" s="12" t="s">
        <v>20</v>
      </c>
      <c r="H758">
        <v>148</v>
      </c>
      <c r="I758" s="5">
        <f t="shared" si="23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v>42024.25</v>
      </c>
      <c r="O758" s="8"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 s="4">
        <v>5696</v>
      </c>
      <c r="F759" s="4">
        <f t="shared" si="22"/>
        <v>407</v>
      </c>
      <c r="G759" s="12" t="s">
        <v>20</v>
      </c>
      <c r="H759">
        <v>114</v>
      </c>
      <c r="I759" s="5">
        <f t="shared" si="23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v>40675.208333333336</v>
      </c>
      <c r="O759" s="8"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 s="4">
        <v>167005</v>
      </c>
      <c r="F760" s="4">
        <f t="shared" si="22"/>
        <v>564</v>
      </c>
      <c r="G760" s="12" t="s">
        <v>20</v>
      </c>
      <c r="H760">
        <v>1518</v>
      </c>
      <c r="I760" s="5">
        <f t="shared" si="23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v>41936.208333333336</v>
      </c>
      <c r="O760" s="8"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 s="4">
        <v>114615</v>
      </c>
      <c r="F761" s="4">
        <f t="shared" si="22"/>
        <v>68</v>
      </c>
      <c r="G761" s="12" t="s">
        <v>14</v>
      </c>
      <c r="H761">
        <v>1274</v>
      </c>
      <c r="I761" s="5">
        <f t="shared" si="23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v>43136.25</v>
      </c>
      <c r="O761" s="8"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 s="4">
        <v>16592</v>
      </c>
      <c r="F762" s="4">
        <f t="shared" si="22"/>
        <v>34</v>
      </c>
      <c r="G762" s="12" t="s">
        <v>14</v>
      </c>
      <c r="H762">
        <v>210</v>
      </c>
      <c r="I762" s="5">
        <f t="shared" si="23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v>43678.208333333328</v>
      </c>
      <c r="O762" s="8"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 s="4">
        <v>14420</v>
      </c>
      <c r="F763" s="4">
        <f t="shared" si="22"/>
        <v>655</v>
      </c>
      <c r="G763" s="12" t="s">
        <v>20</v>
      </c>
      <c r="H763">
        <v>166</v>
      </c>
      <c r="I763" s="5">
        <f t="shared" si="23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v>42938.208333333328</v>
      </c>
      <c r="O763" s="8"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 s="4">
        <v>6204</v>
      </c>
      <c r="F764" s="4">
        <f t="shared" si="22"/>
        <v>177</v>
      </c>
      <c r="G764" s="12" t="s">
        <v>20</v>
      </c>
      <c r="H764">
        <v>100</v>
      </c>
      <c r="I764" s="5">
        <f t="shared" si="23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v>41241.25</v>
      </c>
      <c r="O764" s="8"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 s="4">
        <v>6338</v>
      </c>
      <c r="F765" s="4">
        <f t="shared" si="22"/>
        <v>113</v>
      </c>
      <c r="G765" s="12" t="s">
        <v>20</v>
      </c>
      <c r="H765">
        <v>235</v>
      </c>
      <c r="I765" s="5">
        <f t="shared" si="23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v>41037.208333333336</v>
      </c>
      <c r="O765" s="8"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 s="4">
        <v>8010</v>
      </c>
      <c r="F766" s="4">
        <f t="shared" si="22"/>
        <v>728</v>
      </c>
      <c r="G766" s="12" t="s">
        <v>20</v>
      </c>
      <c r="H766">
        <v>148</v>
      </c>
      <c r="I766" s="5">
        <f t="shared" si="23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v>40676.208333333336</v>
      </c>
      <c r="O766" s="8"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 s="4">
        <v>8125</v>
      </c>
      <c r="F767" s="4">
        <f t="shared" si="22"/>
        <v>208</v>
      </c>
      <c r="G767" s="12" t="s">
        <v>20</v>
      </c>
      <c r="H767">
        <v>198</v>
      </c>
      <c r="I767" s="5">
        <f t="shared" si="23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v>42840.208333333328</v>
      </c>
      <c r="O767" s="8"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 s="4">
        <v>13653</v>
      </c>
      <c r="F768" s="4">
        <f t="shared" si="22"/>
        <v>31</v>
      </c>
      <c r="G768" s="12" t="s">
        <v>14</v>
      </c>
      <c r="H768">
        <v>248</v>
      </c>
      <c r="I768" s="5">
        <f t="shared" si="23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v>43362.208333333328</v>
      </c>
      <c r="O768" s="8"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 s="4">
        <v>55372</v>
      </c>
      <c r="F769" s="4">
        <f t="shared" si="22"/>
        <v>57</v>
      </c>
      <c r="G769" s="12" t="s">
        <v>14</v>
      </c>
      <c r="H769">
        <v>513</v>
      </c>
      <c r="I769" s="5">
        <f t="shared" si="23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v>42283.208333333328</v>
      </c>
      <c r="O769" s="8"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 s="4">
        <v>11088</v>
      </c>
      <c r="F770" s="4">
        <f t="shared" si="22"/>
        <v>231</v>
      </c>
      <c r="G770" s="12" t="s">
        <v>20</v>
      </c>
      <c r="H770">
        <v>150</v>
      </c>
      <c r="I770" s="5">
        <f t="shared" si="23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v>41619.25</v>
      </c>
      <c r="O770" s="8"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 s="4">
        <v>109106</v>
      </c>
      <c r="F771" s="4">
        <f t="shared" ref="F771:F834" si="24">ROUND((E771/D771)*100,0)</f>
        <v>87</v>
      </c>
      <c r="G771" s="12" t="s">
        <v>14</v>
      </c>
      <c r="H771">
        <v>3410</v>
      </c>
      <c r="I771" s="5">
        <f t="shared" si="23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v>41501.208333333336</v>
      </c>
      <c r="O771" s="8"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 s="4">
        <v>11642</v>
      </c>
      <c r="F772" s="4">
        <f t="shared" si="24"/>
        <v>271</v>
      </c>
      <c r="G772" s="12" t="s">
        <v>20</v>
      </c>
      <c r="H772">
        <v>216</v>
      </c>
      <c r="I772" s="5">
        <f t="shared" ref="I772:I835" si="25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v>41743.208333333336</v>
      </c>
      <c r="O772" s="8"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 s="4">
        <v>2769</v>
      </c>
      <c r="F773" s="4">
        <f t="shared" si="24"/>
        <v>49</v>
      </c>
      <c r="G773" s="12" t="s">
        <v>74</v>
      </c>
      <c r="H773">
        <v>26</v>
      </c>
      <c r="I773" s="5">
        <f t="shared" si="25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v>43491.25</v>
      </c>
      <c r="O773" s="8"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 s="4">
        <v>169586</v>
      </c>
      <c r="F774" s="4">
        <f t="shared" si="24"/>
        <v>113</v>
      </c>
      <c r="G774" s="12" t="s">
        <v>20</v>
      </c>
      <c r="H774">
        <v>5139</v>
      </c>
      <c r="I774" s="5">
        <f t="shared" si="2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v>43505.25</v>
      </c>
      <c r="O774" s="8"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 s="4">
        <v>101185</v>
      </c>
      <c r="F775" s="4">
        <f t="shared" si="24"/>
        <v>191</v>
      </c>
      <c r="G775" s="12" t="s">
        <v>20</v>
      </c>
      <c r="H775">
        <v>2353</v>
      </c>
      <c r="I775" s="5">
        <f t="shared" si="2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v>42838.208333333328</v>
      </c>
      <c r="O775" s="8"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 s="4">
        <v>6775</v>
      </c>
      <c r="F776" s="4">
        <f t="shared" si="24"/>
        <v>136</v>
      </c>
      <c r="G776" s="12" t="s">
        <v>20</v>
      </c>
      <c r="H776">
        <v>78</v>
      </c>
      <c r="I776" s="5">
        <f t="shared" si="2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v>42513.208333333328</v>
      </c>
      <c r="O776" s="8"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 s="4">
        <v>968</v>
      </c>
      <c r="F777" s="4">
        <f t="shared" si="24"/>
        <v>10</v>
      </c>
      <c r="G777" s="12" t="s">
        <v>14</v>
      </c>
      <c r="H777">
        <v>10</v>
      </c>
      <c r="I777" s="5">
        <f t="shared" si="25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v>41949.25</v>
      </c>
      <c r="O777" s="8"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 s="4">
        <v>72623</v>
      </c>
      <c r="F778" s="4">
        <f t="shared" si="24"/>
        <v>66</v>
      </c>
      <c r="G778" s="12" t="s">
        <v>14</v>
      </c>
      <c r="H778">
        <v>2201</v>
      </c>
      <c r="I778" s="5">
        <f t="shared" si="2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v>43650.208333333328</v>
      </c>
      <c r="O778" s="8"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 s="4">
        <v>45987</v>
      </c>
      <c r="F779" s="4">
        <f t="shared" si="24"/>
        <v>49</v>
      </c>
      <c r="G779" s="12" t="s">
        <v>14</v>
      </c>
      <c r="H779">
        <v>676</v>
      </c>
      <c r="I779" s="5">
        <f t="shared" si="2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v>40809.208333333336</v>
      </c>
      <c r="O779" s="8"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 s="4">
        <v>10243</v>
      </c>
      <c r="F780" s="4">
        <f t="shared" si="24"/>
        <v>788</v>
      </c>
      <c r="G780" s="12" t="s">
        <v>20</v>
      </c>
      <c r="H780">
        <v>174</v>
      </c>
      <c r="I780" s="5">
        <f t="shared" si="2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v>40768.208333333336</v>
      </c>
      <c r="O780" s="8"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 s="4">
        <v>87293</v>
      </c>
      <c r="F781" s="4">
        <f t="shared" si="24"/>
        <v>80</v>
      </c>
      <c r="G781" s="12" t="s">
        <v>14</v>
      </c>
      <c r="H781">
        <v>831</v>
      </c>
      <c r="I781" s="5">
        <f t="shared" si="2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v>42230.208333333328</v>
      </c>
      <c r="O781" s="8"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 s="4">
        <v>5421</v>
      </c>
      <c r="F782" s="4">
        <f t="shared" si="24"/>
        <v>106</v>
      </c>
      <c r="G782" s="12" t="s">
        <v>20</v>
      </c>
      <c r="H782">
        <v>164</v>
      </c>
      <c r="I782" s="5">
        <f t="shared" si="2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v>42573.208333333328</v>
      </c>
      <c r="O782" s="8"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 s="4">
        <v>4414</v>
      </c>
      <c r="F783" s="4">
        <f t="shared" si="24"/>
        <v>51</v>
      </c>
      <c r="G783" s="12" t="s">
        <v>74</v>
      </c>
      <c r="H783">
        <v>56</v>
      </c>
      <c r="I783" s="5">
        <f t="shared" si="2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v>40482.208333333336</v>
      </c>
      <c r="O783" s="8"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 s="4">
        <v>10981</v>
      </c>
      <c r="F784" s="4">
        <f t="shared" si="24"/>
        <v>215</v>
      </c>
      <c r="G784" s="12" t="s">
        <v>20</v>
      </c>
      <c r="H784">
        <v>161</v>
      </c>
      <c r="I784" s="5">
        <f t="shared" si="2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v>40603.25</v>
      </c>
      <c r="O784" s="8"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 s="4">
        <v>10451</v>
      </c>
      <c r="F785" s="4">
        <f t="shared" si="24"/>
        <v>141</v>
      </c>
      <c r="G785" s="12" t="s">
        <v>20</v>
      </c>
      <c r="H785">
        <v>138</v>
      </c>
      <c r="I785" s="5">
        <f t="shared" si="2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v>41625.25</v>
      </c>
      <c r="O785" s="8"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 s="4">
        <v>102535</v>
      </c>
      <c r="F786" s="4">
        <f t="shared" si="24"/>
        <v>115</v>
      </c>
      <c r="G786" s="12" t="s">
        <v>20</v>
      </c>
      <c r="H786">
        <v>3308</v>
      </c>
      <c r="I786" s="5">
        <f t="shared" si="2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v>42435.25</v>
      </c>
      <c r="O786" s="8"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 s="4">
        <v>12939</v>
      </c>
      <c r="F787" s="4">
        <f t="shared" si="24"/>
        <v>193</v>
      </c>
      <c r="G787" s="12" t="s">
        <v>20</v>
      </c>
      <c r="H787">
        <v>127</v>
      </c>
      <c r="I787" s="5">
        <f t="shared" si="2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v>43582.208333333328</v>
      </c>
      <c r="O787" s="8"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 s="4">
        <v>10946</v>
      </c>
      <c r="F788" s="4">
        <f t="shared" si="24"/>
        <v>730</v>
      </c>
      <c r="G788" s="12" t="s">
        <v>20</v>
      </c>
      <c r="H788">
        <v>207</v>
      </c>
      <c r="I788" s="5">
        <f t="shared" si="2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v>43186.208333333328</v>
      </c>
      <c r="O788" s="8"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 s="4">
        <v>60994</v>
      </c>
      <c r="F789" s="4">
        <f t="shared" si="24"/>
        <v>100</v>
      </c>
      <c r="G789" s="12" t="s">
        <v>14</v>
      </c>
      <c r="H789">
        <v>859</v>
      </c>
      <c r="I789" s="5">
        <f t="shared" si="2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v>40684.208333333336</v>
      </c>
      <c r="O789" s="8"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 s="4">
        <v>3174</v>
      </c>
      <c r="F790" s="4">
        <f t="shared" si="24"/>
        <v>88</v>
      </c>
      <c r="G790" s="12" t="s">
        <v>47</v>
      </c>
      <c r="H790">
        <v>31</v>
      </c>
      <c r="I790" s="5">
        <f t="shared" si="2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v>41202.208333333336</v>
      </c>
      <c r="O790" s="8"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 s="4">
        <v>3351</v>
      </c>
      <c r="F791" s="4">
        <f t="shared" si="24"/>
        <v>37</v>
      </c>
      <c r="G791" s="12" t="s">
        <v>14</v>
      </c>
      <c r="H791">
        <v>45</v>
      </c>
      <c r="I791" s="5">
        <f t="shared" si="2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v>41786.208333333336</v>
      </c>
      <c r="O791" s="8"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 s="4">
        <v>56774</v>
      </c>
      <c r="F792" s="4">
        <f t="shared" si="24"/>
        <v>31</v>
      </c>
      <c r="G792" s="12" t="s">
        <v>74</v>
      </c>
      <c r="H792">
        <v>1113</v>
      </c>
      <c r="I792" s="5">
        <f t="shared" si="2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v>40223.25</v>
      </c>
      <c r="O792" s="8"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 s="4">
        <v>540</v>
      </c>
      <c r="F793" s="4">
        <f t="shared" si="24"/>
        <v>26</v>
      </c>
      <c r="G793" s="12" t="s">
        <v>14</v>
      </c>
      <c r="H793">
        <v>6</v>
      </c>
      <c r="I793" s="5">
        <f t="shared" si="25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v>42715.25</v>
      </c>
      <c r="O793" s="8"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 s="4">
        <v>680</v>
      </c>
      <c r="F794" s="4">
        <f t="shared" si="24"/>
        <v>34</v>
      </c>
      <c r="G794" s="12" t="s">
        <v>14</v>
      </c>
      <c r="H794">
        <v>7</v>
      </c>
      <c r="I794" s="5">
        <f t="shared" si="2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v>41451.208333333336</v>
      </c>
      <c r="O794" s="8"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 s="4">
        <v>13045</v>
      </c>
      <c r="F795" s="4">
        <f t="shared" si="24"/>
        <v>1186</v>
      </c>
      <c r="G795" s="12" t="s">
        <v>20</v>
      </c>
      <c r="H795">
        <v>181</v>
      </c>
      <c r="I795" s="5">
        <f t="shared" si="2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v>41450.208333333336</v>
      </c>
      <c r="O795" s="8"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 s="4">
        <v>8276</v>
      </c>
      <c r="F796" s="4">
        <f t="shared" si="24"/>
        <v>125</v>
      </c>
      <c r="G796" s="12" t="s">
        <v>20</v>
      </c>
      <c r="H796">
        <v>110</v>
      </c>
      <c r="I796" s="5">
        <f t="shared" si="2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v>43091.25</v>
      </c>
      <c r="O796" s="8"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 s="4">
        <v>1022</v>
      </c>
      <c r="F797" s="4">
        <f t="shared" si="24"/>
        <v>14</v>
      </c>
      <c r="G797" s="12" t="s">
        <v>14</v>
      </c>
      <c r="H797">
        <v>31</v>
      </c>
      <c r="I797" s="5">
        <f t="shared" si="2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v>42675.208333333328</v>
      </c>
      <c r="O797" s="8"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 s="4">
        <v>4275</v>
      </c>
      <c r="F798" s="4">
        <f t="shared" si="24"/>
        <v>55</v>
      </c>
      <c r="G798" s="12" t="s">
        <v>14</v>
      </c>
      <c r="H798">
        <v>78</v>
      </c>
      <c r="I798" s="5">
        <f t="shared" si="2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v>41859.208333333336</v>
      </c>
      <c r="O798" s="8"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 s="4">
        <v>8332</v>
      </c>
      <c r="F799" s="4">
        <f t="shared" si="24"/>
        <v>110</v>
      </c>
      <c r="G799" s="12" t="s">
        <v>20</v>
      </c>
      <c r="H799">
        <v>185</v>
      </c>
      <c r="I799" s="5">
        <f t="shared" si="2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v>43464.25</v>
      </c>
      <c r="O799" s="8"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 s="4">
        <v>6408</v>
      </c>
      <c r="F800" s="4">
        <f t="shared" si="24"/>
        <v>188</v>
      </c>
      <c r="G800" s="12" t="s">
        <v>20</v>
      </c>
      <c r="H800">
        <v>121</v>
      </c>
      <c r="I800" s="5">
        <f t="shared" si="2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v>41060.208333333336</v>
      </c>
      <c r="O800" s="8"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 s="4">
        <v>73522</v>
      </c>
      <c r="F801" s="4">
        <f t="shared" si="24"/>
        <v>87</v>
      </c>
      <c r="G801" s="12" t="s">
        <v>14</v>
      </c>
      <c r="H801">
        <v>1225</v>
      </c>
      <c r="I801" s="5">
        <f t="shared" si="2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v>42399.25</v>
      </c>
      <c r="O801" s="8"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 s="4">
        <v>1</v>
      </c>
      <c r="F802" s="4">
        <f t="shared" si="24"/>
        <v>1</v>
      </c>
      <c r="G802" s="12" t="s">
        <v>14</v>
      </c>
      <c r="H802">
        <v>1</v>
      </c>
      <c r="I802" s="5">
        <f t="shared" si="25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v>42167.208333333328</v>
      </c>
      <c r="O802" s="8"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 s="4">
        <v>4667</v>
      </c>
      <c r="F803" s="4">
        <f t="shared" si="24"/>
        <v>203</v>
      </c>
      <c r="G803" s="12" t="s">
        <v>20</v>
      </c>
      <c r="H803">
        <v>106</v>
      </c>
      <c r="I803" s="5">
        <f t="shared" si="2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v>43830.25</v>
      </c>
      <c r="O803" s="8"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 s="4">
        <v>12216</v>
      </c>
      <c r="F804" s="4">
        <f t="shared" si="24"/>
        <v>197</v>
      </c>
      <c r="G804" s="12" t="s">
        <v>20</v>
      </c>
      <c r="H804">
        <v>142</v>
      </c>
      <c r="I804" s="5">
        <f t="shared" si="2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v>43650.208333333328</v>
      </c>
      <c r="O804" s="8"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 s="4">
        <v>6527</v>
      </c>
      <c r="F805" s="4">
        <f t="shared" si="24"/>
        <v>107</v>
      </c>
      <c r="G805" s="12" t="s">
        <v>20</v>
      </c>
      <c r="H805">
        <v>233</v>
      </c>
      <c r="I805" s="5">
        <f t="shared" si="2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v>43492.25</v>
      </c>
      <c r="O805" s="8"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 s="4">
        <v>6987</v>
      </c>
      <c r="F806" s="4">
        <f t="shared" si="24"/>
        <v>269</v>
      </c>
      <c r="G806" s="12" t="s">
        <v>20</v>
      </c>
      <c r="H806">
        <v>218</v>
      </c>
      <c r="I806" s="5">
        <f t="shared" si="2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v>43102.25</v>
      </c>
      <c r="O806" s="8"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 s="4">
        <v>4932</v>
      </c>
      <c r="F807" s="4">
        <f t="shared" si="24"/>
        <v>51</v>
      </c>
      <c r="G807" s="12" t="s">
        <v>14</v>
      </c>
      <c r="H807">
        <v>67</v>
      </c>
      <c r="I807" s="5">
        <f t="shared" si="2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v>41958.25</v>
      </c>
      <c r="O807" s="8"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 s="4">
        <v>8262</v>
      </c>
      <c r="F808" s="4">
        <f t="shared" si="24"/>
        <v>1180</v>
      </c>
      <c r="G808" s="12" t="s">
        <v>20</v>
      </c>
      <c r="H808">
        <v>76</v>
      </c>
      <c r="I808" s="5">
        <f t="shared" si="2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v>40973.25</v>
      </c>
      <c r="O808" s="8"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 s="4">
        <v>1848</v>
      </c>
      <c r="F809" s="4">
        <f t="shared" si="24"/>
        <v>264</v>
      </c>
      <c r="G809" s="12" t="s">
        <v>20</v>
      </c>
      <c r="H809">
        <v>43</v>
      </c>
      <c r="I809" s="5">
        <f t="shared" si="2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v>43753.208333333328</v>
      </c>
      <c r="O809" s="8"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 s="4">
        <v>1583</v>
      </c>
      <c r="F810" s="4">
        <f t="shared" si="24"/>
        <v>30</v>
      </c>
      <c r="G810" s="12" t="s">
        <v>14</v>
      </c>
      <c r="H810">
        <v>19</v>
      </c>
      <c r="I810" s="5">
        <f t="shared" si="2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v>42507.208333333328</v>
      </c>
      <c r="O810" s="8"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 s="4">
        <v>88536</v>
      </c>
      <c r="F811" s="4">
        <f t="shared" si="24"/>
        <v>63</v>
      </c>
      <c r="G811" s="12" t="s">
        <v>14</v>
      </c>
      <c r="H811">
        <v>2108</v>
      </c>
      <c r="I811" s="5">
        <f t="shared" si="25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v>41135.208333333336</v>
      </c>
      <c r="O811" s="8"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 s="4">
        <v>12360</v>
      </c>
      <c r="F812" s="4">
        <f t="shared" si="24"/>
        <v>193</v>
      </c>
      <c r="G812" s="12" t="s">
        <v>20</v>
      </c>
      <c r="H812">
        <v>221</v>
      </c>
      <c r="I812" s="5">
        <f t="shared" si="2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v>43067.25</v>
      </c>
      <c r="O812" s="8"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 s="4">
        <v>71320</v>
      </c>
      <c r="F813" s="4">
        <f t="shared" si="24"/>
        <v>77</v>
      </c>
      <c r="G813" s="12" t="s">
        <v>14</v>
      </c>
      <c r="H813">
        <v>679</v>
      </c>
      <c r="I813" s="5">
        <f t="shared" si="2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v>42378.25</v>
      </c>
      <c r="O813" s="8"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 s="4">
        <v>134640</v>
      </c>
      <c r="F814" s="4">
        <f t="shared" si="24"/>
        <v>226</v>
      </c>
      <c r="G814" s="12" t="s">
        <v>20</v>
      </c>
      <c r="H814">
        <v>2805</v>
      </c>
      <c r="I814" s="5">
        <f t="shared" si="25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v>43206.208333333328</v>
      </c>
      <c r="O814" s="8"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 s="4">
        <v>7661</v>
      </c>
      <c r="F815" s="4">
        <f t="shared" si="24"/>
        <v>239</v>
      </c>
      <c r="G815" s="12" t="s">
        <v>20</v>
      </c>
      <c r="H815">
        <v>68</v>
      </c>
      <c r="I815" s="5">
        <f t="shared" si="2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v>41148.208333333336</v>
      </c>
      <c r="O815" s="8"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 s="4">
        <v>2950</v>
      </c>
      <c r="F816" s="4">
        <f t="shared" si="24"/>
        <v>92</v>
      </c>
      <c r="G816" s="12" t="s">
        <v>14</v>
      </c>
      <c r="H816">
        <v>36</v>
      </c>
      <c r="I816" s="5">
        <f t="shared" si="2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v>42517.208333333328</v>
      </c>
      <c r="O816" s="8"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 s="4">
        <v>11721</v>
      </c>
      <c r="F817" s="4">
        <f t="shared" si="24"/>
        <v>130</v>
      </c>
      <c r="G817" s="12" t="s">
        <v>20</v>
      </c>
      <c r="H817">
        <v>183</v>
      </c>
      <c r="I817" s="5">
        <f t="shared" si="2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v>43068.25</v>
      </c>
      <c r="O817" s="8"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 s="4">
        <v>14150</v>
      </c>
      <c r="F818" s="4">
        <f t="shared" si="24"/>
        <v>615</v>
      </c>
      <c r="G818" s="12" t="s">
        <v>20</v>
      </c>
      <c r="H818">
        <v>133</v>
      </c>
      <c r="I818" s="5">
        <f t="shared" si="2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v>41680.25</v>
      </c>
      <c r="O818" s="8"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 s="4">
        <v>189192</v>
      </c>
      <c r="F819" s="4">
        <f t="shared" si="24"/>
        <v>369</v>
      </c>
      <c r="G819" s="12" t="s">
        <v>20</v>
      </c>
      <c r="H819">
        <v>2489</v>
      </c>
      <c r="I819" s="5">
        <f t="shared" si="2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v>43589.208333333328</v>
      </c>
      <c r="O819" s="8"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 s="4">
        <v>7664</v>
      </c>
      <c r="F820" s="4">
        <f t="shared" si="24"/>
        <v>1095</v>
      </c>
      <c r="G820" s="12" t="s">
        <v>20</v>
      </c>
      <c r="H820">
        <v>69</v>
      </c>
      <c r="I820" s="5">
        <f t="shared" si="2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v>43486.25</v>
      </c>
      <c r="O820" s="8"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 s="4">
        <v>4509</v>
      </c>
      <c r="F821" s="4">
        <f t="shared" si="24"/>
        <v>51</v>
      </c>
      <c r="G821" s="12" t="s">
        <v>14</v>
      </c>
      <c r="H821">
        <v>47</v>
      </c>
      <c r="I821" s="5">
        <f t="shared" si="2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v>41237.25</v>
      </c>
      <c r="O821" s="8"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 s="4">
        <v>12009</v>
      </c>
      <c r="F822" s="4">
        <f t="shared" si="24"/>
        <v>801</v>
      </c>
      <c r="G822" s="12" t="s">
        <v>20</v>
      </c>
      <c r="H822">
        <v>279</v>
      </c>
      <c r="I822" s="5">
        <f t="shared" si="2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v>43310.208333333328</v>
      </c>
      <c r="O822" s="8"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 s="4">
        <v>14273</v>
      </c>
      <c r="F823" s="4">
        <f t="shared" si="24"/>
        <v>291</v>
      </c>
      <c r="G823" s="12" t="s">
        <v>20</v>
      </c>
      <c r="H823">
        <v>210</v>
      </c>
      <c r="I823" s="5">
        <f t="shared" si="2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v>42794.25</v>
      </c>
      <c r="O823" s="8"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 s="4">
        <v>188982</v>
      </c>
      <c r="F824" s="4">
        <f t="shared" si="24"/>
        <v>350</v>
      </c>
      <c r="G824" s="12" t="s">
        <v>20</v>
      </c>
      <c r="H824">
        <v>2100</v>
      </c>
      <c r="I824" s="5">
        <f t="shared" si="2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v>41698.25</v>
      </c>
      <c r="O824" s="8"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 s="4">
        <v>14640</v>
      </c>
      <c r="F825" s="4">
        <f t="shared" si="24"/>
        <v>357</v>
      </c>
      <c r="G825" s="12" t="s">
        <v>20</v>
      </c>
      <c r="H825">
        <v>252</v>
      </c>
      <c r="I825" s="5">
        <f t="shared" si="2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v>41892.208333333336</v>
      </c>
      <c r="O825" s="8"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 s="4">
        <v>107516</v>
      </c>
      <c r="F826" s="4">
        <f t="shared" si="24"/>
        <v>126</v>
      </c>
      <c r="G826" s="12" t="s">
        <v>20</v>
      </c>
      <c r="H826">
        <v>1280</v>
      </c>
      <c r="I826" s="5">
        <f t="shared" si="2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v>40348.208333333336</v>
      </c>
      <c r="O826" s="8"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 s="4">
        <v>13950</v>
      </c>
      <c r="F827" s="4">
        <f t="shared" si="24"/>
        <v>388</v>
      </c>
      <c r="G827" s="12" t="s">
        <v>20</v>
      </c>
      <c r="H827">
        <v>157</v>
      </c>
      <c r="I827" s="5">
        <f t="shared" si="2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v>42941.208333333328</v>
      </c>
      <c r="O827" s="8"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 s="4">
        <v>12797</v>
      </c>
      <c r="F828" s="4">
        <f t="shared" si="24"/>
        <v>457</v>
      </c>
      <c r="G828" s="12" t="s">
        <v>20</v>
      </c>
      <c r="H828">
        <v>194</v>
      </c>
      <c r="I828" s="5">
        <f t="shared" si="2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v>40525.25</v>
      </c>
      <c r="O828" s="8"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 s="4">
        <v>6134</v>
      </c>
      <c r="F829" s="4">
        <f t="shared" si="24"/>
        <v>267</v>
      </c>
      <c r="G829" s="12" t="s">
        <v>20</v>
      </c>
      <c r="H829">
        <v>82</v>
      </c>
      <c r="I829" s="5">
        <f t="shared" si="2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v>40666.208333333336</v>
      </c>
      <c r="O829" s="8"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 s="4">
        <v>4899</v>
      </c>
      <c r="F830" s="4">
        <f t="shared" si="24"/>
        <v>69</v>
      </c>
      <c r="G830" s="12" t="s">
        <v>14</v>
      </c>
      <c r="H830">
        <v>70</v>
      </c>
      <c r="I830" s="5">
        <f t="shared" si="2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v>43340.208333333328</v>
      </c>
      <c r="O830" s="8"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 s="4">
        <v>4929</v>
      </c>
      <c r="F831" s="4">
        <f t="shared" si="24"/>
        <v>51</v>
      </c>
      <c r="G831" s="12" t="s">
        <v>14</v>
      </c>
      <c r="H831">
        <v>154</v>
      </c>
      <c r="I831" s="5">
        <f t="shared" si="2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v>42164.208333333328</v>
      </c>
      <c r="O831" s="8"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 s="4">
        <v>1424</v>
      </c>
      <c r="F832" s="4">
        <f t="shared" si="24"/>
        <v>1</v>
      </c>
      <c r="G832" s="12" t="s">
        <v>14</v>
      </c>
      <c r="H832">
        <v>22</v>
      </c>
      <c r="I832" s="5">
        <f t="shared" si="2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v>43103.25</v>
      </c>
      <c r="O832" s="8"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 s="4">
        <v>105817</v>
      </c>
      <c r="F833" s="4">
        <f t="shared" si="24"/>
        <v>109</v>
      </c>
      <c r="G833" s="12" t="s">
        <v>20</v>
      </c>
      <c r="H833">
        <v>4233</v>
      </c>
      <c r="I833" s="5">
        <f t="shared" si="2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v>40994.208333333336</v>
      </c>
      <c r="O833" s="8"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 s="4">
        <v>136156</v>
      </c>
      <c r="F834" s="4">
        <f t="shared" si="24"/>
        <v>315</v>
      </c>
      <c r="G834" s="12" t="s">
        <v>20</v>
      </c>
      <c r="H834">
        <v>1297</v>
      </c>
      <c r="I834" s="5">
        <f t="shared" si="25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v>42299.208333333328</v>
      </c>
      <c r="O834" s="8"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 s="4">
        <v>10723</v>
      </c>
      <c r="F835" s="4">
        <f t="shared" ref="F835:F898" si="26">ROUND((E835/D835)*100,0)</f>
        <v>158</v>
      </c>
      <c r="G835" s="12" t="s">
        <v>20</v>
      </c>
      <c r="H835">
        <v>165</v>
      </c>
      <c r="I835" s="5">
        <f t="shared" si="25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v>40588.25</v>
      </c>
      <c r="O835" s="8"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 s="4">
        <v>11228</v>
      </c>
      <c r="F836" s="4">
        <f t="shared" si="26"/>
        <v>154</v>
      </c>
      <c r="G836" s="12" t="s">
        <v>20</v>
      </c>
      <c r="H836">
        <v>119</v>
      </c>
      <c r="I836" s="5">
        <f t="shared" ref="I836:I899" si="27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v>41448.208333333336</v>
      </c>
      <c r="O836" s="8"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 s="4">
        <v>77355</v>
      </c>
      <c r="F837" s="4">
        <f t="shared" si="26"/>
        <v>90</v>
      </c>
      <c r="G837" s="12" t="s">
        <v>14</v>
      </c>
      <c r="H837">
        <v>1758</v>
      </c>
      <c r="I837" s="5">
        <f t="shared" si="27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v>42063.25</v>
      </c>
      <c r="O837" s="8"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 s="4">
        <v>6086</v>
      </c>
      <c r="F838" s="4">
        <f t="shared" si="26"/>
        <v>75</v>
      </c>
      <c r="G838" s="12" t="s">
        <v>14</v>
      </c>
      <c r="H838">
        <v>94</v>
      </c>
      <c r="I838" s="5">
        <f t="shared" si="27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v>40214.25</v>
      </c>
      <c r="O838" s="8"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 s="4">
        <v>150960</v>
      </c>
      <c r="F839" s="4">
        <f t="shared" si="26"/>
        <v>853</v>
      </c>
      <c r="G839" s="12" t="s">
        <v>20</v>
      </c>
      <c r="H839">
        <v>1797</v>
      </c>
      <c r="I839" s="5">
        <f t="shared" si="27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v>40629.208333333336</v>
      </c>
      <c r="O839" s="8"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 s="4">
        <v>8890</v>
      </c>
      <c r="F840" s="4">
        <f t="shared" si="26"/>
        <v>139</v>
      </c>
      <c r="G840" s="12" t="s">
        <v>20</v>
      </c>
      <c r="H840">
        <v>261</v>
      </c>
      <c r="I840" s="5">
        <f t="shared" si="27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v>43370.208333333328</v>
      </c>
      <c r="O840" s="8"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 s="4">
        <v>14644</v>
      </c>
      <c r="F841" s="4">
        <f t="shared" si="26"/>
        <v>190</v>
      </c>
      <c r="G841" s="12" t="s">
        <v>20</v>
      </c>
      <c r="H841">
        <v>157</v>
      </c>
      <c r="I841" s="5">
        <f t="shared" si="27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v>41715.208333333336</v>
      </c>
      <c r="O841" s="8"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 s="4">
        <v>116583</v>
      </c>
      <c r="F842" s="4">
        <f t="shared" si="26"/>
        <v>100</v>
      </c>
      <c r="G842" s="12" t="s">
        <v>20</v>
      </c>
      <c r="H842">
        <v>3533</v>
      </c>
      <c r="I842" s="5">
        <f t="shared" si="27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v>41836.208333333336</v>
      </c>
      <c r="O842" s="8"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 s="4">
        <v>12991</v>
      </c>
      <c r="F843" s="4">
        <f t="shared" si="26"/>
        <v>143</v>
      </c>
      <c r="G843" s="12" t="s">
        <v>20</v>
      </c>
      <c r="H843">
        <v>155</v>
      </c>
      <c r="I843" s="5">
        <f t="shared" si="27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v>42419.25</v>
      </c>
      <c r="O843" s="8"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 s="4">
        <v>8447</v>
      </c>
      <c r="F844" s="4">
        <f t="shared" si="26"/>
        <v>563</v>
      </c>
      <c r="G844" s="12" t="s">
        <v>20</v>
      </c>
      <c r="H844">
        <v>132</v>
      </c>
      <c r="I844" s="5">
        <f t="shared" si="27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v>43266.208333333328</v>
      </c>
      <c r="O844" s="8"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 s="4">
        <v>2703</v>
      </c>
      <c r="F845" s="4">
        <f t="shared" si="26"/>
        <v>31</v>
      </c>
      <c r="G845" s="12" t="s">
        <v>14</v>
      </c>
      <c r="H845">
        <v>33</v>
      </c>
      <c r="I845" s="5">
        <f t="shared" si="27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v>43338.208333333328</v>
      </c>
      <c r="O845" s="8"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 s="4">
        <v>8747</v>
      </c>
      <c r="F846" s="4">
        <f t="shared" si="26"/>
        <v>99</v>
      </c>
      <c r="G846" s="12" t="s">
        <v>74</v>
      </c>
      <c r="H846">
        <v>94</v>
      </c>
      <c r="I846" s="5">
        <f t="shared" si="27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v>40930.25</v>
      </c>
      <c r="O846" s="8"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 s="4">
        <v>138087</v>
      </c>
      <c r="F847" s="4">
        <f t="shared" si="26"/>
        <v>198</v>
      </c>
      <c r="G847" s="12" t="s">
        <v>20</v>
      </c>
      <c r="H847">
        <v>1354</v>
      </c>
      <c r="I847" s="5">
        <f t="shared" si="27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v>43235.208333333328</v>
      </c>
      <c r="O847" s="8"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 s="4">
        <v>5085</v>
      </c>
      <c r="F848" s="4">
        <f t="shared" si="26"/>
        <v>509</v>
      </c>
      <c r="G848" s="12" t="s">
        <v>20</v>
      </c>
      <c r="H848">
        <v>48</v>
      </c>
      <c r="I848" s="5">
        <f t="shared" si="27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v>43302.208333333328</v>
      </c>
      <c r="O848" s="8"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 s="4">
        <v>11174</v>
      </c>
      <c r="F849" s="4">
        <f t="shared" si="26"/>
        <v>238</v>
      </c>
      <c r="G849" s="12" t="s">
        <v>20</v>
      </c>
      <c r="H849">
        <v>110</v>
      </c>
      <c r="I849" s="5">
        <f t="shared" si="27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v>43107.25</v>
      </c>
      <c r="O849" s="8"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 s="4">
        <v>10831</v>
      </c>
      <c r="F850" s="4">
        <f t="shared" si="26"/>
        <v>338</v>
      </c>
      <c r="G850" s="12" t="s">
        <v>20</v>
      </c>
      <c r="H850">
        <v>172</v>
      </c>
      <c r="I850" s="5">
        <f t="shared" si="27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v>40341.208333333336</v>
      </c>
      <c r="O850" s="8"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 s="4">
        <v>8917</v>
      </c>
      <c r="F851" s="4">
        <f t="shared" si="26"/>
        <v>133</v>
      </c>
      <c r="G851" s="12" t="s">
        <v>20</v>
      </c>
      <c r="H851">
        <v>307</v>
      </c>
      <c r="I851" s="5">
        <f t="shared" si="27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v>40948.25</v>
      </c>
      <c r="O851" s="8"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 s="4">
        <v>1</v>
      </c>
      <c r="F852" s="4">
        <f t="shared" si="26"/>
        <v>1</v>
      </c>
      <c r="G852" s="12" t="s">
        <v>14</v>
      </c>
      <c r="H852">
        <v>1</v>
      </c>
      <c r="I852" s="5">
        <f t="shared" si="27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v>40866.25</v>
      </c>
      <c r="O852" s="8"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 s="4">
        <v>12468</v>
      </c>
      <c r="F853" s="4">
        <f t="shared" si="26"/>
        <v>208</v>
      </c>
      <c r="G853" s="12" t="s">
        <v>20</v>
      </c>
      <c r="H853">
        <v>160</v>
      </c>
      <c r="I853" s="5">
        <f t="shared" si="27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v>41031.208333333336</v>
      </c>
      <c r="O853" s="8"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 s="4">
        <v>2505</v>
      </c>
      <c r="F854" s="4">
        <f t="shared" si="26"/>
        <v>51</v>
      </c>
      <c r="G854" s="12" t="s">
        <v>14</v>
      </c>
      <c r="H854">
        <v>31</v>
      </c>
      <c r="I854" s="5">
        <f t="shared" si="27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v>40740.208333333336</v>
      </c>
      <c r="O854" s="8"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 s="4">
        <v>111502</v>
      </c>
      <c r="F855" s="4">
        <f t="shared" si="26"/>
        <v>652</v>
      </c>
      <c r="G855" s="12" t="s">
        <v>20</v>
      </c>
      <c r="H855">
        <v>1467</v>
      </c>
      <c r="I855" s="5">
        <f t="shared" si="27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v>40714.208333333336</v>
      </c>
      <c r="O855" s="8"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 s="4">
        <v>194309</v>
      </c>
      <c r="F856" s="4">
        <f t="shared" si="26"/>
        <v>114</v>
      </c>
      <c r="G856" s="12" t="s">
        <v>20</v>
      </c>
      <c r="H856">
        <v>2662</v>
      </c>
      <c r="I856" s="5">
        <f t="shared" si="27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v>43787.25</v>
      </c>
      <c r="O856" s="8"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 s="4">
        <v>23956</v>
      </c>
      <c r="F857" s="4">
        <f t="shared" si="26"/>
        <v>102</v>
      </c>
      <c r="G857" s="12" t="s">
        <v>20</v>
      </c>
      <c r="H857">
        <v>452</v>
      </c>
      <c r="I857" s="5">
        <f t="shared" si="27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v>40712.208333333336</v>
      </c>
      <c r="O857" s="8"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 s="4">
        <v>8558</v>
      </c>
      <c r="F858" s="4">
        <f t="shared" si="26"/>
        <v>357</v>
      </c>
      <c r="G858" s="12" t="s">
        <v>20</v>
      </c>
      <c r="H858">
        <v>158</v>
      </c>
      <c r="I858" s="5">
        <f t="shared" si="27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v>41023.208333333336</v>
      </c>
      <c r="O858" s="8"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 s="4">
        <v>7413</v>
      </c>
      <c r="F859" s="4">
        <f t="shared" si="26"/>
        <v>140</v>
      </c>
      <c r="G859" s="12" t="s">
        <v>20</v>
      </c>
      <c r="H859">
        <v>225</v>
      </c>
      <c r="I859" s="5">
        <f t="shared" si="27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v>40944.25</v>
      </c>
      <c r="O859" s="8"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 s="4">
        <v>2778</v>
      </c>
      <c r="F860" s="4">
        <f t="shared" si="26"/>
        <v>69</v>
      </c>
      <c r="G860" s="12" t="s">
        <v>14</v>
      </c>
      <c r="H860">
        <v>35</v>
      </c>
      <c r="I860" s="5">
        <f t="shared" si="27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v>43211.208333333328</v>
      </c>
      <c r="O860" s="8"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 s="4">
        <v>2594</v>
      </c>
      <c r="F861" s="4">
        <f t="shared" si="26"/>
        <v>36</v>
      </c>
      <c r="G861" s="12" t="s">
        <v>14</v>
      </c>
      <c r="H861">
        <v>63</v>
      </c>
      <c r="I861" s="5">
        <f t="shared" si="27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v>41334.25</v>
      </c>
      <c r="O861" s="8"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 s="4">
        <v>5033</v>
      </c>
      <c r="F862" s="4">
        <f t="shared" si="26"/>
        <v>252</v>
      </c>
      <c r="G862" s="12" t="s">
        <v>20</v>
      </c>
      <c r="H862">
        <v>65</v>
      </c>
      <c r="I862" s="5">
        <f t="shared" si="27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v>43515.25</v>
      </c>
      <c r="O862" s="8"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 s="4">
        <v>9317</v>
      </c>
      <c r="F863" s="4">
        <f t="shared" si="26"/>
        <v>106</v>
      </c>
      <c r="G863" s="12" t="s">
        <v>20</v>
      </c>
      <c r="H863">
        <v>163</v>
      </c>
      <c r="I863" s="5">
        <f t="shared" si="27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v>40258.208333333336</v>
      </c>
      <c r="O863" s="8"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 s="4">
        <v>6560</v>
      </c>
      <c r="F864" s="4">
        <f t="shared" si="26"/>
        <v>187</v>
      </c>
      <c r="G864" s="12" t="s">
        <v>20</v>
      </c>
      <c r="H864">
        <v>85</v>
      </c>
      <c r="I864" s="5">
        <f t="shared" si="27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v>40756.208333333336</v>
      </c>
      <c r="O864" s="8"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 s="4">
        <v>5415</v>
      </c>
      <c r="F865" s="4">
        <f t="shared" si="26"/>
        <v>387</v>
      </c>
      <c r="G865" s="12" t="s">
        <v>20</v>
      </c>
      <c r="H865">
        <v>217</v>
      </c>
      <c r="I865" s="5">
        <f t="shared" si="27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v>42172.208333333328</v>
      </c>
      <c r="O865" s="8"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 s="4">
        <v>14577</v>
      </c>
      <c r="F866" s="4">
        <f t="shared" si="26"/>
        <v>347</v>
      </c>
      <c r="G866" s="12" t="s">
        <v>20</v>
      </c>
      <c r="H866">
        <v>150</v>
      </c>
      <c r="I866" s="5">
        <f t="shared" si="27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v>42601.208333333328</v>
      </c>
      <c r="O866" s="8"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 s="4">
        <v>150515</v>
      </c>
      <c r="F867" s="4">
        <f t="shared" si="26"/>
        <v>186</v>
      </c>
      <c r="G867" s="12" t="s">
        <v>20</v>
      </c>
      <c r="H867">
        <v>3272</v>
      </c>
      <c r="I867" s="5">
        <f t="shared" si="27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v>41897.208333333336</v>
      </c>
      <c r="O867" s="8"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 s="4">
        <v>79045</v>
      </c>
      <c r="F868" s="4">
        <f t="shared" si="26"/>
        <v>43</v>
      </c>
      <c r="G868" s="12" t="s">
        <v>74</v>
      </c>
      <c r="H868">
        <v>898</v>
      </c>
      <c r="I868" s="5">
        <f t="shared" si="27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v>40671.208333333336</v>
      </c>
      <c r="O868" s="8"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 s="4">
        <v>7797</v>
      </c>
      <c r="F869" s="4">
        <f t="shared" si="26"/>
        <v>162</v>
      </c>
      <c r="G869" s="12" t="s">
        <v>20</v>
      </c>
      <c r="H869">
        <v>300</v>
      </c>
      <c r="I869" s="5">
        <f t="shared" si="27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v>43382.208333333328</v>
      </c>
      <c r="O869" s="8"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 s="4">
        <v>12939</v>
      </c>
      <c r="F870" s="4">
        <f t="shared" si="26"/>
        <v>185</v>
      </c>
      <c r="G870" s="12" t="s">
        <v>20</v>
      </c>
      <c r="H870">
        <v>126</v>
      </c>
      <c r="I870" s="5">
        <f t="shared" si="27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v>41559.208333333336</v>
      </c>
      <c r="O870" s="8"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 s="4">
        <v>38376</v>
      </c>
      <c r="F871" s="4">
        <f t="shared" si="26"/>
        <v>24</v>
      </c>
      <c r="G871" s="12" t="s">
        <v>14</v>
      </c>
      <c r="H871">
        <v>526</v>
      </c>
      <c r="I871" s="5">
        <f t="shared" si="27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v>40350.208333333336</v>
      </c>
      <c r="O871" s="8"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 s="4">
        <v>6920</v>
      </c>
      <c r="F872" s="4">
        <f t="shared" si="26"/>
        <v>90</v>
      </c>
      <c r="G872" s="12" t="s">
        <v>14</v>
      </c>
      <c r="H872">
        <v>121</v>
      </c>
      <c r="I872" s="5">
        <f t="shared" si="27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v>42240.208333333328</v>
      </c>
      <c r="O872" s="8"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 s="4">
        <v>194912</v>
      </c>
      <c r="F873" s="4">
        <f t="shared" si="26"/>
        <v>273</v>
      </c>
      <c r="G873" s="12" t="s">
        <v>20</v>
      </c>
      <c r="H873">
        <v>2320</v>
      </c>
      <c r="I873" s="5">
        <f t="shared" si="27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v>43040.208333333328</v>
      </c>
      <c r="O873" s="8"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 s="4">
        <v>7992</v>
      </c>
      <c r="F874" s="4">
        <f t="shared" si="26"/>
        <v>170</v>
      </c>
      <c r="G874" s="12" t="s">
        <v>20</v>
      </c>
      <c r="H874">
        <v>81</v>
      </c>
      <c r="I874" s="5">
        <f t="shared" si="27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v>43346.208333333328</v>
      </c>
      <c r="O874" s="8"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 s="4">
        <v>79268</v>
      </c>
      <c r="F875" s="4">
        <f t="shared" si="26"/>
        <v>188</v>
      </c>
      <c r="G875" s="12" t="s">
        <v>20</v>
      </c>
      <c r="H875">
        <v>1887</v>
      </c>
      <c r="I875" s="5">
        <f t="shared" si="27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v>41647.25</v>
      </c>
      <c r="O875" s="8"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 s="4">
        <v>139468</v>
      </c>
      <c r="F876" s="4">
        <f t="shared" si="26"/>
        <v>347</v>
      </c>
      <c r="G876" s="12" t="s">
        <v>20</v>
      </c>
      <c r="H876">
        <v>4358</v>
      </c>
      <c r="I876" s="5">
        <f t="shared" si="27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v>40291.208333333336</v>
      </c>
      <c r="O876" s="8"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 s="4">
        <v>5465</v>
      </c>
      <c r="F877" s="4">
        <f t="shared" si="26"/>
        <v>69</v>
      </c>
      <c r="G877" s="12" t="s">
        <v>14</v>
      </c>
      <c r="H877">
        <v>67</v>
      </c>
      <c r="I877" s="5">
        <f t="shared" si="27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v>40556.25</v>
      </c>
      <c r="O877" s="8"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 s="4">
        <v>2111</v>
      </c>
      <c r="F878" s="4">
        <f t="shared" si="26"/>
        <v>25</v>
      </c>
      <c r="G878" s="12" t="s">
        <v>14</v>
      </c>
      <c r="H878">
        <v>57</v>
      </c>
      <c r="I878" s="5">
        <f t="shared" si="27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v>43624.208333333328</v>
      </c>
      <c r="O878" s="8"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 s="4">
        <v>126628</v>
      </c>
      <c r="F879" s="4">
        <f t="shared" si="26"/>
        <v>77</v>
      </c>
      <c r="G879" s="12" t="s">
        <v>14</v>
      </c>
      <c r="H879">
        <v>1229</v>
      </c>
      <c r="I879" s="5">
        <f t="shared" si="27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v>42577.208333333328</v>
      </c>
      <c r="O879" s="8"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 s="4">
        <v>1012</v>
      </c>
      <c r="F880" s="4">
        <f t="shared" si="26"/>
        <v>37</v>
      </c>
      <c r="G880" s="12" t="s">
        <v>14</v>
      </c>
      <c r="H880">
        <v>12</v>
      </c>
      <c r="I880" s="5">
        <f t="shared" si="27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v>43845.25</v>
      </c>
      <c r="O880" s="8"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 s="4">
        <v>5438</v>
      </c>
      <c r="F881" s="4">
        <f t="shared" si="26"/>
        <v>544</v>
      </c>
      <c r="G881" s="12" t="s">
        <v>20</v>
      </c>
      <c r="H881">
        <v>53</v>
      </c>
      <c r="I881" s="5">
        <f t="shared" si="27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v>42788.25</v>
      </c>
      <c r="O881" s="8"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 s="4">
        <v>193101</v>
      </c>
      <c r="F882" s="4">
        <f t="shared" si="26"/>
        <v>229</v>
      </c>
      <c r="G882" s="12" t="s">
        <v>20</v>
      </c>
      <c r="H882">
        <v>2414</v>
      </c>
      <c r="I882" s="5">
        <f t="shared" si="27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v>43667.208333333328</v>
      </c>
      <c r="O882" s="8"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 s="4">
        <v>31665</v>
      </c>
      <c r="F883" s="4">
        <f t="shared" si="26"/>
        <v>39</v>
      </c>
      <c r="G883" s="12" t="s">
        <v>14</v>
      </c>
      <c r="H883">
        <v>452</v>
      </c>
      <c r="I883" s="5">
        <f t="shared" si="27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v>42194.208333333328</v>
      </c>
      <c r="O883" s="8"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 s="4">
        <v>2960</v>
      </c>
      <c r="F884" s="4">
        <f t="shared" si="26"/>
        <v>370</v>
      </c>
      <c r="G884" s="12" t="s">
        <v>20</v>
      </c>
      <c r="H884">
        <v>80</v>
      </c>
      <c r="I884" s="5">
        <f t="shared" si="27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v>42025.25</v>
      </c>
      <c r="O884" s="8"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 s="4">
        <v>8089</v>
      </c>
      <c r="F885" s="4">
        <f t="shared" si="26"/>
        <v>238</v>
      </c>
      <c r="G885" s="12" t="s">
        <v>20</v>
      </c>
      <c r="H885">
        <v>193</v>
      </c>
      <c r="I885" s="5">
        <f t="shared" si="27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v>40323.208333333336</v>
      </c>
      <c r="O885" s="8"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 s="4">
        <v>109374</v>
      </c>
      <c r="F886" s="4">
        <f t="shared" si="26"/>
        <v>64</v>
      </c>
      <c r="G886" s="12" t="s">
        <v>14</v>
      </c>
      <c r="H886">
        <v>1886</v>
      </c>
      <c r="I886" s="5">
        <f t="shared" si="27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v>41763.208333333336</v>
      </c>
      <c r="O886" s="8"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 s="4">
        <v>2129</v>
      </c>
      <c r="F887" s="4">
        <f t="shared" si="26"/>
        <v>118</v>
      </c>
      <c r="G887" s="12" t="s">
        <v>20</v>
      </c>
      <c r="H887">
        <v>52</v>
      </c>
      <c r="I887" s="5">
        <f t="shared" si="27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v>40335.208333333336</v>
      </c>
      <c r="O887" s="8"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 s="4">
        <v>127745</v>
      </c>
      <c r="F888" s="4">
        <f t="shared" si="26"/>
        <v>85</v>
      </c>
      <c r="G888" s="12" t="s">
        <v>14</v>
      </c>
      <c r="H888">
        <v>1825</v>
      </c>
      <c r="I888" s="5">
        <f t="shared" si="27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v>40416.208333333336</v>
      </c>
      <c r="O888" s="8"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 s="4">
        <v>2289</v>
      </c>
      <c r="F889" s="4">
        <f t="shared" si="26"/>
        <v>29</v>
      </c>
      <c r="G889" s="12" t="s">
        <v>14</v>
      </c>
      <c r="H889">
        <v>31</v>
      </c>
      <c r="I889" s="5">
        <f t="shared" si="27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v>42202.208333333328</v>
      </c>
      <c r="O889" s="8"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 s="4">
        <v>12174</v>
      </c>
      <c r="F890" s="4">
        <f t="shared" si="26"/>
        <v>210</v>
      </c>
      <c r="G890" s="12" t="s">
        <v>20</v>
      </c>
      <c r="H890">
        <v>290</v>
      </c>
      <c r="I890" s="5">
        <f t="shared" si="27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v>42836.208333333328</v>
      </c>
      <c r="O890" s="8"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 s="4">
        <v>9508</v>
      </c>
      <c r="F891" s="4">
        <f t="shared" si="26"/>
        <v>170</v>
      </c>
      <c r="G891" s="12" t="s">
        <v>20</v>
      </c>
      <c r="H891">
        <v>122</v>
      </c>
      <c r="I891" s="5">
        <f t="shared" si="27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v>41710.208333333336</v>
      </c>
      <c r="O891" s="8"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 s="4">
        <v>155849</v>
      </c>
      <c r="F892" s="4">
        <f t="shared" si="26"/>
        <v>116</v>
      </c>
      <c r="G892" s="12" t="s">
        <v>20</v>
      </c>
      <c r="H892">
        <v>1470</v>
      </c>
      <c r="I892" s="5">
        <f t="shared" si="27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v>43640.208333333328</v>
      </c>
      <c r="O892" s="8"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 s="4">
        <v>7758</v>
      </c>
      <c r="F893" s="4">
        <f t="shared" si="26"/>
        <v>259</v>
      </c>
      <c r="G893" s="12" t="s">
        <v>20</v>
      </c>
      <c r="H893">
        <v>165</v>
      </c>
      <c r="I893" s="5">
        <f t="shared" si="27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v>40880.25</v>
      </c>
      <c r="O893" s="8"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 s="4">
        <v>13835</v>
      </c>
      <c r="F894" s="4">
        <f t="shared" si="26"/>
        <v>231</v>
      </c>
      <c r="G894" s="12" t="s">
        <v>20</v>
      </c>
      <c r="H894">
        <v>182</v>
      </c>
      <c r="I894" s="5">
        <f t="shared" si="27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v>40319.208333333336</v>
      </c>
      <c r="O894" s="8"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 s="4">
        <v>10770</v>
      </c>
      <c r="F895" s="4">
        <f t="shared" si="26"/>
        <v>128</v>
      </c>
      <c r="G895" s="12" t="s">
        <v>20</v>
      </c>
      <c r="H895">
        <v>199</v>
      </c>
      <c r="I895" s="5">
        <f t="shared" si="27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v>42170.208333333328</v>
      </c>
      <c r="O895" s="8"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 s="4">
        <v>3208</v>
      </c>
      <c r="F896" s="4">
        <f t="shared" si="26"/>
        <v>189</v>
      </c>
      <c r="G896" s="12" t="s">
        <v>20</v>
      </c>
      <c r="H896">
        <v>56</v>
      </c>
      <c r="I896" s="5">
        <f t="shared" si="27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v>41466.208333333336</v>
      </c>
      <c r="O896" s="8"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 s="4">
        <v>11108</v>
      </c>
      <c r="F897" s="4">
        <f t="shared" si="26"/>
        <v>7</v>
      </c>
      <c r="G897" s="12" t="s">
        <v>14</v>
      </c>
      <c r="H897">
        <v>107</v>
      </c>
      <c r="I897" s="5">
        <f t="shared" si="27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v>43134.25</v>
      </c>
      <c r="O897" s="8"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 s="4">
        <v>153338</v>
      </c>
      <c r="F898" s="4">
        <f t="shared" si="26"/>
        <v>774</v>
      </c>
      <c r="G898" s="12" t="s">
        <v>20</v>
      </c>
      <c r="H898">
        <v>1460</v>
      </c>
      <c r="I898" s="5">
        <f t="shared" si="27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v>40738.208333333336</v>
      </c>
      <c r="O898" s="8"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 s="4">
        <v>2437</v>
      </c>
      <c r="F899" s="4">
        <f t="shared" ref="F899:F962" si="28">ROUND((E899/D899)*100,0)</f>
        <v>28</v>
      </c>
      <c r="G899" s="12" t="s">
        <v>14</v>
      </c>
      <c r="H899">
        <v>27</v>
      </c>
      <c r="I899" s="5">
        <f t="shared" si="27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v>43583.208333333328</v>
      </c>
      <c r="O899" s="8"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 s="4">
        <v>93991</v>
      </c>
      <c r="F900" s="4">
        <f t="shared" si="28"/>
        <v>52</v>
      </c>
      <c r="G900" s="12" t="s">
        <v>14</v>
      </c>
      <c r="H900">
        <v>1221</v>
      </c>
      <c r="I900" s="5">
        <f t="shared" ref="I900:I963" si="2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v>43815.25</v>
      </c>
      <c r="O900" s="8"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 s="4">
        <v>12620</v>
      </c>
      <c r="F901" s="4">
        <f t="shared" si="28"/>
        <v>407</v>
      </c>
      <c r="G901" s="12" t="s">
        <v>20</v>
      </c>
      <c r="H901">
        <v>123</v>
      </c>
      <c r="I901" s="5">
        <f t="shared" si="2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v>41554.208333333336</v>
      </c>
      <c r="O901" s="8"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 s="4">
        <v>2</v>
      </c>
      <c r="F902" s="4">
        <f t="shared" si="28"/>
        <v>2</v>
      </c>
      <c r="G902" s="12" t="s">
        <v>14</v>
      </c>
      <c r="H902">
        <v>1</v>
      </c>
      <c r="I902" s="5">
        <f t="shared" si="2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v>41901.208333333336</v>
      </c>
      <c r="O902" s="8"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 s="4">
        <v>8746</v>
      </c>
      <c r="F903" s="4">
        <f t="shared" si="28"/>
        <v>156</v>
      </c>
      <c r="G903" s="12" t="s">
        <v>20</v>
      </c>
      <c r="H903">
        <v>159</v>
      </c>
      <c r="I903" s="5">
        <f t="shared" si="2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v>43298.208333333328</v>
      </c>
      <c r="O903" s="8"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 s="4">
        <v>3534</v>
      </c>
      <c r="F904" s="4">
        <f t="shared" si="28"/>
        <v>252</v>
      </c>
      <c r="G904" s="12" t="s">
        <v>20</v>
      </c>
      <c r="H904">
        <v>110</v>
      </c>
      <c r="I904" s="5">
        <f t="shared" si="2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v>42399.25</v>
      </c>
      <c r="O904" s="8"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 s="4">
        <v>709</v>
      </c>
      <c r="F905" s="4">
        <f t="shared" si="28"/>
        <v>2</v>
      </c>
      <c r="G905" s="12" t="s">
        <v>47</v>
      </c>
      <c r="H905">
        <v>14</v>
      </c>
      <c r="I905" s="5">
        <f t="shared" si="2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v>41034.208333333336</v>
      </c>
      <c r="O905" s="8"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 s="4">
        <v>795</v>
      </c>
      <c r="F906" s="4">
        <f t="shared" si="28"/>
        <v>12</v>
      </c>
      <c r="G906" s="12" t="s">
        <v>14</v>
      </c>
      <c r="H906">
        <v>16</v>
      </c>
      <c r="I906" s="5">
        <f t="shared" si="2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v>41186.208333333336</v>
      </c>
      <c r="O906" s="8"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 s="4">
        <v>12955</v>
      </c>
      <c r="F907" s="4">
        <f t="shared" si="28"/>
        <v>164</v>
      </c>
      <c r="G907" s="12" t="s">
        <v>20</v>
      </c>
      <c r="H907">
        <v>236</v>
      </c>
      <c r="I907" s="5">
        <f t="shared" si="2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v>41536.208333333336</v>
      </c>
      <c r="O907" s="8"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 s="4">
        <v>8964</v>
      </c>
      <c r="F908" s="4">
        <f t="shared" si="28"/>
        <v>163</v>
      </c>
      <c r="G908" s="12" t="s">
        <v>20</v>
      </c>
      <c r="H908">
        <v>191</v>
      </c>
      <c r="I908" s="5">
        <f t="shared" si="2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v>42868.208333333328</v>
      </c>
      <c r="O908" s="8"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 s="4">
        <v>1843</v>
      </c>
      <c r="F909" s="4">
        <f t="shared" si="28"/>
        <v>20</v>
      </c>
      <c r="G909" s="12" t="s">
        <v>14</v>
      </c>
      <c r="H909">
        <v>41</v>
      </c>
      <c r="I909" s="5">
        <f t="shared" si="2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v>40660.208333333336</v>
      </c>
      <c r="O909" s="8"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 s="4">
        <v>121950</v>
      </c>
      <c r="F910" s="4">
        <f t="shared" si="28"/>
        <v>319</v>
      </c>
      <c r="G910" s="12" t="s">
        <v>20</v>
      </c>
      <c r="H910">
        <v>3934</v>
      </c>
      <c r="I910" s="5">
        <f t="shared" si="2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v>41031.208333333336</v>
      </c>
      <c r="O910" s="8"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 s="4">
        <v>8621</v>
      </c>
      <c r="F911" s="4">
        <f t="shared" si="28"/>
        <v>479</v>
      </c>
      <c r="G911" s="12" t="s">
        <v>20</v>
      </c>
      <c r="H911">
        <v>80</v>
      </c>
      <c r="I911" s="5">
        <f t="shared" si="2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v>43255.208333333328</v>
      </c>
      <c r="O911" s="8"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 s="4">
        <v>30215</v>
      </c>
      <c r="F912" s="4">
        <f t="shared" si="28"/>
        <v>20</v>
      </c>
      <c r="G912" s="12" t="s">
        <v>74</v>
      </c>
      <c r="H912">
        <v>296</v>
      </c>
      <c r="I912" s="5">
        <f t="shared" si="2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v>42026.25</v>
      </c>
      <c r="O912" s="8"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 s="4">
        <v>11539</v>
      </c>
      <c r="F913" s="4">
        <f t="shared" si="28"/>
        <v>199</v>
      </c>
      <c r="G913" s="12" t="s">
        <v>20</v>
      </c>
      <c r="H913">
        <v>462</v>
      </c>
      <c r="I913" s="5">
        <f t="shared" si="2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v>43717.208333333328</v>
      </c>
      <c r="O913" s="8"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 s="4">
        <v>14310</v>
      </c>
      <c r="F914" s="4">
        <f t="shared" si="28"/>
        <v>795</v>
      </c>
      <c r="G914" s="12" t="s">
        <v>20</v>
      </c>
      <c r="H914">
        <v>179</v>
      </c>
      <c r="I914" s="5">
        <f t="shared" si="2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v>41157.208333333336</v>
      </c>
      <c r="O914" s="8"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 s="4">
        <v>35536</v>
      </c>
      <c r="F915" s="4">
        <f t="shared" si="28"/>
        <v>51</v>
      </c>
      <c r="G915" s="12" t="s">
        <v>14</v>
      </c>
      <c r="H915">
        <v>523</v>
      </c>
      <c r="I915" s="5">
        <f t="shared" si="2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v>43597.208333333328</v>
      </c>
      <c r="O915" s="8"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 s="4">
        <v>3676</v>
      </c>
      <c r="F916" s="4">
        <f t="shared" si="28"/>
        <v>57</v>
      </c>
      <c r="G916" s="12" t="s">
        <v>14</v>
      </c>
      <c r="H916">
        <v>141</v>
      </c>
      <c r="I916" s="5">
        <f t="shared" si="2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v>41490.208333333336</v>
      </c>
      <c r="O916" s="8"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 s="4">
        <v>195936</v>
      </c>
      <c r="F917" s="4">
        <f t="shared" si="28"/>
        <v>156</v>
      </c>
      <c r="G917" s="12" t="s">
        <v>20</v>
      </c>
      <c r="H917">
        <v>1866</v>
      </c>
      <c r="I917" s="5">
        <f t="shared" si="2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v>42976.208333333328</v>
      </c>
      <c r="O917" s="8"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 s="4">
        <v>1343</v>
      </c>
      <c r="F918" s="4">
        <f t="shared" si="28"/>
        <v>36</v>
      </c>
      <c r="G918" s="12" t="s">
        <v>14</v>
      </c>
      <c r="H918">
        <v>52</v>
      </c>
      <c r="I918" s="5">
        <f t="shared" si="2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v>41991.25</v>
      </c>
      <c r="O918" s="8"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 s="4">
        <v>2097</v>
      </c>
      <c r="F919" s="4">
        <f t="shared" si="28"/>
        <v>58</v>
      </c>
      <c r="G919" s="12" t="s">
        <v>47</v>
      </c>
      <c r="H919">
        <v>27</v>
      </c>
      <c r="I919" s="5">
        <f t="shared" si="2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v>40722.208333333336</v>
      </c>
      <c r="O919" s="8"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 s="4">
        <v>9021</v>
      </c>
      <c r="F920" s="4">
        <f t="shared" si="28"/>
        <v>237</v>
      </c>
      <c r="G920" s="12" t="s">
        <v>20</v>
      </c>
      <c r="H920">
        <v>156</v>
      </c>
      <c r="I920" s="5">
        <f t="shared" si="2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v>41117.208333333336</v>
      </c>
      <c r="O920" s="8"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 s="4">
        <v>20915</v>
      </c>
      <c r="F921" s="4">
        <f t="shared" si="28"/>
        <v>59</v>
      </c>
      <c r="G921" s="12" t="s">
        <v>14</v>
      </c>
      <c r="H921">
        <v>225</v>
      </c>
      <c r="I921" s="5">
        <f t="shared" si="2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v>43022.208333333328</v>
      </c>
      <c r="O921" s="8"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 s="4">
        <v>9676</v>
      </c>
      <c r="F922" s="4">
        <f t="shared" si="28"/>
        <v>183</v>
      </c>
      <c r="G922" s="12" t="s">
        <v>20</v>
      </c>
      <c r="H922">
        <v>255</v>
      </c>
      <c r="I922" s="5">
        <f t="shared" si="2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v>43503.25</v>
      </c>
      <c r="O922" s="8"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 s="4">
        <v>1210</v>
      </c>
      <c r="F923" s="4">
        <f t="shared" si="28"/>
        <v>1</v>
      </c>
      <c r="G923" s="12" t="s">
        <v>14</v>
      </c>
      <c r="H923">
        <v>38</v>
      </c>
      <c r="I923" s="5">
        <f t="shared" si="2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v>40951.25</v>
      </c>
      <c r="O923" s="8"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 s="4">
        <v>90440</v>
      </c>
      <c r="F924" s="4">
        <f t="shared" si="28"/>
        <v>176</v>
      </c>
      <c r="G924" s="12" t="s">
        <v>20</v>
      </c>
      <c r="H924">
        <v>2261</v>
      </c>
      <c r="I924" s="5">
        <f t="shared" si="2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v>43443.25</v>
      </c>
      <c r="O924" s="8"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 s="4">
        <v>4044</v>
      </c>
      <c r="F925" s="4">
        <f t="shared" si="28"/>
        <v>238</v>
      </c>
      <c r="G925" s="12" t="s">
        <v>20</v>
      </c>
      <c r="H925">
        <v>40</v>
      </c>
      <c r="I925" s="5">
        <f t="shared" si="2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v>40373.208333333336</v>
      </c>
      <c r="O925" s="8"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 s="4">
        <v>192292</v>
      </c>
      <c r="F926" s="4">
        <f t="shared" si="28"/>
        <v>488</v>
      </c>
      <c r="G926" s="12" t="s">
        <v>20</v>
      </c>
      <c r="H926">
        <v>2289</v>
      </c>
      <c r="I926" s="5">
        <f t="shared" si="2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v>43769.208333333328</v>
      </c>
      <c r="O926" s="8"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 s="4">
        <v>6722</v>
      </c>
      <c r="F927" s="4">
        <f t="shared" si="28"/>
        <v>224</v>
      </c>
      <c r="G927" s="12" t="s">
        <v>20</v>
      </c>
      <c r="H927">
        <v>65</v>
      </c>
      <c r="I927" s="5">
        <f t="shared" si="2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v>43000.208333333328</v>
      </c>
      <c r="O927" s="8"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 s="4">
        <v>1577</v>
      </c>
      <c r="F928" s="4">
        <f t="shared" si="28"/>
        <v>18</v>
      </c>
      <c r="G928" s="12" t="s">
        <v>14</v>
      </c>
      <c r="H928">
        <v>15</v>
      </c>
      <c r="I928" s="5">
        <f t="shared" si="2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v>42502.208333333328</v>
      </c>
      <c r="O928" s="8"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 s="4">
        <v>3301</v>
      </c>
      <c r="F929" s="4">
        <f t="shared" si="28"/>
        <v>46</v>
      </c>
      <c r="G929" s="12" t="s">
        <v>14</v>
      </c>
      <c r="H929">
        <v>37</v>
      </c>
      <c r="I929" s="5">
        <f t="shared" si="2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v>41102.208333333336</v>
      </c>
      <c r="O929" s="8"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 s="4">
        <v>196386</v>
      </c>
      <c r="F930" s="4">
        <f t="shared" si="28"/>
        <v>117</v>
      </c>
      <c r="G930" s="12" t="s">
        <v>20</v>
      </c>
      <c r="H930">
        <v>3777</v>
      </c>
      <c r="I930" s="5">
        <f t="shared" si="2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v>41637.25</v>
      </c>
      <c r="O930" s="8"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 s="4">
        <v>11952</v>
      </c>
      <c r="F931" s="4">
        <f t="shared" si="28"/>
        <v>217</v>
      </c>
      <c r="G931" s="12" t="s">
        <v>20</v>
      </c>
      <c r="H931">
        <v>184</v>
      </c>
      <c r="I931" s="5">
        <f t="shared" si="2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v>42858.208333333328</v>
      </c>
      <c r="O931" s="8"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 s="4">
        <v>3930</v>
      </c>
      <c r="F932" s="4">
        <f t="shared" si="28"/>
        <v>112</v>
      </c>
      <c r="G932" s="12" t="s">
        <v>20</v>
      </c>
      <c r="H932">
        <v>85</v>
      </c>
      <c r="I932" s="5">
        <f t="shared" si="2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v>42060.25</v>
      </c>
      <c r="O932" s="8"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 s="4">
        <v>5729</v>
      </c>
      <c r="F933" s="4">
        <f t="shared" si="28"/>
        <v>73</v>
      </c>
      <c r="G933" s="12" t="s">
        <v>14</v>
      </c>
      <c r="H933">
        <v>112</v>
      </c>
      <c r="I933" s="5">
        <f t="shared" si="2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v>41818.208333333336</v>
      </c>
      <c r="O933" s="8"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 s="4">
        <v>4883</v>
      </c>
      <c r="F934" s="4">
        <f t="shared" si="28"/>
        <v>212</v>
      </c>
      <c r="G934" s="12" t="s">
        <v>20</v>
      </c>
      <c r="H934">
        <v>144</v>
      </c>
      <c r="I934" s="5">
        <f t="shared" si="2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v>41709.208333333336</v>
      </c>
      <c r="O934" s="8"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 s="4">
        <v>175015</v>
      </c>
      <c r="F935" s="4">
        <f t="shared" si="28"/>
        <v>240</v>
      </c>
      <c r="G935" s="12" t="s">
        <v>20</v>
      </c>
      <c r="H935">
        <v>1902</v>
      </c>
      <c r="I935" s="5">
        <f t="shared" si="2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v>41372.208333333336</v>
      </c>
      <c r="O935" s="8"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 s="4">
        <v>11280</v>
      </c>
      <c r="F936" s="4">
        <f t="shared" si="28"/>
        <v>182</v>
      </c>
      <c r="G936" s="12" t="s">
        <v>20</v>
      </c>
      <c r="H936">
        <v>105</v>
      </c>
      <c r="I936" s="5">
        <f t="shared" si="2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v>42422.25</v>
      </c>
      <c r="O936" s="8"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 s="4">
        <v>10012</v>
      </c>
      <c r="F937" s="4">
        <f t="shared" si="28"/>
        <v>164</v>
      </c>
      <c r="G937" s="12" t="s">
        <v>20</v>
      </c>
      <c r="H937">
        <v>132</v>
      </c>
      <c r="I937" s="5">
        <f t="shared" si="2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v>42209.208333333328</v>
      </c>
      <c r="O937" s="8"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 s="4">
        <v>1690</v>
      </c>
      <c r="F938" s="4">
        <f t="shared" si="28"/>
        <v>2</v>
      </c>
      <c r="G938" s="12" t="s">
        <v>14</v>
      </c>
      <c r="H938">
        <v>21</v>
      </c>
      <c r="I938" s="5">
        <f t="shared" si="2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v>43668.208333333328</v>
      </c>
      <c r="O938" s="8"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 s="4">
        <v>84891</v>
      </c>
      <c r="F939" s="4">
        <f t="shared" si="28"/>
        <v>50</v>
      </c>
      <c r="G939" s="12" t="s">
        <v>74</v>
      </c>
      <c r="H939">
        <v>976</v>
      </c>
      <c r="I939" s="5">
        <f t="shared" si="2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v>42334.25</v>
      </c>
      <c r="O939" s="8"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 s="4">
        <v>10093</v>
      </c>
      <c r="F940" s="4">
        <f t="shared" si="28"/>
        <v>110</v>
      </c>
      <c r="G940" s="12" t="s">
        <v>20</v>
      </c>
      <c r="H940">
        <v>96</v>
      </c>
      <c r="I940" s="5">
        <f t="shared" si="2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v>43263.208333333328</v>
      </c>
      <c r="O940" s="8"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 s="4">
        <v>3839</v>
      </c>
      <c r="F941" s="4">
        <f t="shared" si="28"/>
        <v>49</v>
      </c>
      <c r="G941" s="12" t="s">
        <v>14</v>
      </c>
      <c r="H941">
        <v>67</v>
      </c>
      <c r="I941" s="5">
        <f t="shared" si="2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v>40670.208333333336</v>
      </c>
      <c r="O941" s="8"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 s="4">
        <v>6161</v>
      </c>
      <c r="F942" s="4">
        <f t="shared" si="28"/>
        <v>62</v>
      </c>
      <c r="G942" s="12" t="s">
        <v>47</v>
      </c>
      <c r="H942">
        <v>66</v>
      </c>
      <c r="I942" s="5">
        <f t="shared" si="2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v>41244.25</v>
      </c>
      <c r="O942" s="8"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 s="4">
        <v>5615</v>
      </c>
      <c r="F943" s="4">
        <f t="shared" si="28"/>
        <v>13</v>
      </c>
      <c r="G943" s="12" t="s">
        <v>14</v>
      </c>
      <c r="H943">
        <v>78</v>
      </c>
      <c r="I943" s="5">
        <f t="shared" si="2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v>40552.25</v>
      </c>
      <c r="O943" s="8"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 s="4">
        <v>6205</v>
      </c>
      <c r="F944" s="4">
        <f t="shared" si="28"/>
        <v>65</v>
      </c>
      <c r="G944" s="12" t="s">
        <v>14</v>
      </c>
      <c r="H944">
        <v>67</v>
      </c>
      <c r="I944" s="5">
        <f t="shared" si="2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v>40568.25</v>
      </c>
      <c r="O944" s="8"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 s="4">
        <v>11969</v>
      </c>
      <c r="F945" s="4">
        <f t="shared" si="28"/>
        <v>160</v>
      </c>
      <c r="G945" s="12" t="s">
        <v>20</v>
      </c>
      <c r="H945">
        <v>114</v>
      </c>
      <c r="I945" s="5">
        <f t="shared" si="2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v>41906.208333333336</v>
      </c>
      <c r="O945" s="8"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 s="4">
        <v>8142</v>
      </c>
      <c r="F946" s="4">
        <f t="shared" si="28"/>
        <v>81</v>
      </c>
      <c r="G946" s="12" t="s">
        <v>14</v>
      </c>
      <c r="H946">
        <v>263</v>
      </c>
      <c r="I946" s="5">
        <f t="shared" si="2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v>42776.25</v>
      </c>
      <c r="O946" s="8"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 s="4">
        <v>55805</v>
      </c>
      <c r="F947" s="4">
        <f t="shared" si="28"/>
        <v>32</v>
      </c>
      <c r="G947" s="12" t="s">
        <v>14</v>
      </c>
      <c r="H947">
        <v>1691</v>
      </c>
      <c r="I947" s="5">
        <f t="shared" si="2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v>41004.208333333336</v>
      </c>
      <c r="O947" s="8"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 s="4">
        <v>15238</v>
      </c>
      <c r="F948" s="4">
        <f t="shared" si="28"/>
        <v>10</v>
      </c>
      <c r="G948" s="12" t="s">
        <v>14</v>
      </c>
      <c r="H948">
        <v>181</v>
      </c>
      <c r="I948" s="5">
        <f t="shared" si="2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v>40710.208333333336</v>
      </c>
      <c r="O948" s="8"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 s="4">
        <v>961</v>
      </c>
      <c r="F949" s="4">
        <f t="shared" si="28"/>
        <v>27</v>
      </c>
      <c r="G949" s="12" t="s">
        <v>14</v>
      </c>
      <c r="H949">
        <v>13</v>
      </c>
      <c r="I949" s="5">
        <f t="shared" si="2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v>41908.208333333336</v>
      </c>
      <c r="O949" s="8"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 s="4">
        <v>5918</v>
      </c>
      <c r="F950" s="4">
        <f t="shared" si="28"/>
        <v>63</v>
      </c>
      <c r="G950" s="12" t="s">
        <v>74</v>
      </c>
      <c r="H950">
        <v>160</v>
      </c>
      <c r="I950" s="5">
        <f t="shared" si="2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v>41985.25</v>
      </c>
      <c r="O950" s="8"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 s="4">
        <v>9520</v>
      </c>
      <c r="F951" s="4">
        <f t="shared" si="28"/>
        <v>161</v>
      </c>
      <c r="G951" s="12" t="s">
        <v>20</v>
      </c>
      <c r="H951">
        <v>203</v>
      </c>
      <c r="I951" s="5">
        <f t="shared" si="2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v>42112.208333333328</v>
      </c>
      <c r="O951" s="8"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 s="4">
        <v>5</v>
      </c>
      <c r="F952" s="4">
        <f t="shared" si="28"/>
        <v>5</v>
      </c>
      <c r="G952" s="12" t="s">
        <v>14</v>
      </c>
      <c r="H952">
        <v>1</v>
      </c>
      <c r="I952" s="5">
        <f t="shared" si="2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v>43571.208333333328</v>
      </c>
      <c r="O952" s="8"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 s="4">
        <v>159056</v>
      </c>
      <c r="F953" s="4">
        <f t="shared" si="28"/>
        <v>1097</v>
      </c>
      <c r="G953" s="12" t="s">
        <v>20</v>
      </c>
      <c r="H953">
        <v>1559</v>
      </c>
      <c r="I953" s="5">
        <f t="shared" si="2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v>42730.25</v>
      </c>
      <c r="O953" s="8"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 s="4">
        <v>101987</v>
      </c>
      <c r="F954" s="4">
        <f t="shared" si="28"/>
        <v>70</v>
      </c>
      <c r="G954" s="12" t="s">
        <v>74</v>
      </c>
      <c r="H954">
        <v>2266</v>
      </c>
      <c r="I954" s="5">
        <f t="shared" si="2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v>42591.208333333328</v>
      </c>
      <c r="O954" s="8"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 s="4">
        <v>1980</v>
      </c>
      <c r="F955" s="4">
        <f t="shared" si="28"/>
        <v>60</v>
      </c>
      <c r="G955" s="12" t="s">
        <v>14</v>
      </c>
      <c r="H955">
        <v>21</v>
      </c>
      <c r="I955" s="5">
        <f t="shared" si="2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v>42358.25</v>
      </c>
      <c r="O955" s="8"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 s="4">
        <v>156384</v>
      </c>
      <c r="F956" s="4">
        <f t="shared" si="28"/>
        <v>367</v>
      </c>
      <c r="G956" s="12" t="s">
        <v>20</v>
      </c>
      <c r="H956">
        <v>1548</v>
      </c>
      <c r="I956" s="5">
        <f t="shared" si="2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v>41174.208333333336</v>
      </c>
      <c r="O956" s="8"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 s="4">
        <v>7763</v>
      </c>
      <c r="F957" s="4">
        <f t="shared" si="28"/>
        <v>1109</v>
      </c>
      <c r="G957" s="12" t="s">
        <v>20</v>
      </c>
      <c r="H957">
        <v>80</v>
      </c>
      <c r="I957" s="5">
        <f t="shared" si="2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v>41238.25</v>
      </c>
      <c r="O957" s="8"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 s="4">
        <v>35698</v>
      </c>
      <c r="F958" s="4">
        <f t="shared" si="28"/>
        <v>19</v>
      </c>
      <c r="G958" s="12" t="s">
        <v>14</v>
      </c>
      <c r="H958">
        <v>830</v>
      </c>
      <c r="I958" s="5">
        <f t="shared" si="2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v>42360.25</v>
      </c>
      <c r="O958" s="8"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 s="4">
        <v>12434</v>
      </c>
      <c r="F959" s="4">
        <f t="shared" si="28"/>
        <v>127</v>
      </c>
      <c r="G959" s="12" t="s">
        <v>20</v>
      </c>
      <c r="H959">
        <v>131</v>
      </c>
      <c r="I959" s="5">
        <f t="shared" si="2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v>40955.25</v>
      </c>
      <c r="O959" s="8"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 s="4">
        <v>8081</v>
      </c>
      <c r="F960" s="4">
        <f t="shared" si="28"/>
        <v>735</v>
      </c>
      <c r="G960" s="12" t="s">
        <v>20</v>
      </c>
      <c r="H960">
        <v>112</v>
      </c>
      <c r="I960" s="5">
        <f t="shared" si="2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v>40350.208333333336</v>
      </c>
      <c r="O960" s="8"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 s="4">
        <v>6631</v>
      </c>
      <c r="F961" s="4">
        <f t="shared" si="28"/>
        <v>5</v>
      </c>
      <c r="G961" s="12" t="s">
        <v>14</v>
      </c>
      <c r="H961">
        <v>130</v>
      </c>
      <c r="I961" s="5">
        <f t="shared" si="2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v>40357.208333333336</v>
      </c>
      <c r="O961" s="8"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 s="4">
        <v>4678</v>
      </c>
      <c r="F962" s="4">
        <f t="shared" si="28"/>
        <v>85</v>
      </c>
      <c r="G962" s="12" t="s">
        <v>14</v>
      </c>
      <c r="H962">
        <v>55</v>
      </c>
      <c r="I962" s="5">
        <f t="shared" si="2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v>42408.25</v>
      </c>
      <c r="O962" s="8"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 s="4">
        <v>6800</v>
      </c>
      <c r="F963" s="4">
        <f t="shared" ref="F963:F1001" si="30">ROUND((E963/D963)*100,0)</f>
        <v>119</v>
      </c>
      <c r="G963" s="12" t="s">
        <v>20</v>
      </c>
      <c r="H963">
        <v>155</v>
      </c>
      <c r="I963" s="5">
        <f t="shared" si="2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v>40591.25</v>
      </c>
      <c r="O963" s="8"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 s="4">
        <v>10657</v>
      </c>
      <c r="F964" s="4">
        <f t="shared" si="30"/>
        <v>296</v>
      </c>
      <c r="G964" s="12" t="s">
        <v>20</v>
      </c>
      <c r="H964">
        <v>266</v>
      </c>
      <c r="I964" s="5">
        <f t="shared" ref="I964:I1001" si="31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v>41592.25</v>
      </c>
      <c r="O964" s="8"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 s="4">
        <v>4997</v>
      </c>
      <c r="F965" s="4">
        <f t="shared" si="30"/>
        <v>85</v>
      </c>
      <c r="G965" s="12" t="s">
        <v>14</v>
      </c>
      <c r="H965">
        <v>114</v>
      </c>
      <c r="I965" s="5">
        <f t="shared" si="3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v>40607.25</v>
      </c>
      <c r="O965" s="8"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 s="4">
        <v>13164</v>
      </c>
      <c r="F966" s="4">
        <f t="shared" si="30"/>
        <v>356</v>
      </c>
      <c r="G966" s="12" t="s">
        <v>20</v>
      </c>
      <c r="H966">
        <v>155</v>
      </c>
      <c r="I966" s="5">
        <f t="shared" si="3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v>42135.208333333328</v>
      </c>
      <c r="O966" s="8"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 s="4">
        <v>8501</v>
      </c>
      <c r="F967" s="4">
        <f t="shared" si="30"/>
        <v>386</v>
      </c>
      <c r="G967" s="12" t="s">
        <v>20</v>
      </c>
      <c r="H967">
        <v>207</v>
      </c>
      <c r="I967" s="5">
        <f t="shared" si="3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v>40203.25</v>
      </c>
      <c r="O967" s="8"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 s="4">
        <v>13468</v>
      </c>
      <c r="F968" s="4">
        <f t="shared" si="30"/>
        <v>792</v>
      </c>
      <c r="G968" s="12" t="s">
        <v>20</v>
      </c>
      <c r="H968">
        <v>245</v>
      </c>
      <c r="I968" s="5">
        <f t="shared" si="3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v>42901.208333333328</v>
      </c>
      <c r="O968" s="8"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 s="4">
        <v>121138</v>
      </c>
      <c r="F969" s="4">
        <f t="shared" si="30"/>
        <v>137</v>
      </c>
      <c r="G969" s="12" t="s">
        <v>20</v>
      </c>
      <c r="H969">
        <v>1573</v>
      </c>
      <c r="I969" s="5">
        <f t="shared" si="3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v>41005.208333333336</v>
      </c>
      <c r="O969" s="8"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 s="4">
        <v>8117</v>
      </c>
      <c r="F970" s="4">
        <f t="shared" si="30"/>
        <v>338</v>
      </c>
      <c r="G970" s="12" t="s">
        <v>20</v>
      </c>
      <c r="H970">
        <v>114</v>
      </c>
      <c r="I970" s="5">
        <f t="shared" si="3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v>40544.25</v>
      </c>
      <c r="O970" s="8"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 s="4">
        <v>8550</v>
      </c>
      <c r="F971" s="4">
        <f t="shared" si="30"/>
        <v>108</v>
      </c>
      <c r="G971" s="12" t="s">
        <v>20</v>
      </c>
      <c r="H971">
        <v>93</v>
      </c>
      <c r="I971" s="5">
        <f t="shared" si="3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v>43821.25</v>
      </c>
      <c r="O971" s="8"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 s="4">
        <v>57659</v>
      </c>
      <c r="F972" s="4">
        <f t="shared" si="30"/>
        <v>61</v>
      </c>
      <c r="G972" s="12" t="s">
        <v>14</v>
      </c>
      <c r="H972">
        <v>594</v>
      </c>
      <c r="I972" s="5">
        <f t="shared" si="3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v>40672.208333333336</v>
      </c>
      <c r="O972" s="8"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 s="4">
        <v>1414</v>
      </c>
      <c r="F973" s="4">
        <f t="shared" si="30"/>
        <v>28</v>
      </c>
      <c r="G973" s="12" t="s">
        <v>14</v>
      </c>
      <c r="H973">
        <v>24</v>
      </c>
      <c r="I973" s="5">
        <f t="shared" si="3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v>41555.208333333336</v>
      </c>
      <c r="O973" s="8"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 s="4">
        <v>97524</v>
      </c>
      <c r="F974" s="4">
        <f t="shared" si="30"/>
        <v>228</v>
      </c>
      <c r="G974" s="12" t="s">
        <v>20</v>
      </c>
      <c r="H974">
        <v>1681</v>
      </c>
      <c r="I974" s="5">
        <f t="shared" si="3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v>41792.208333333336</v>
      </c>
      <c r="O974" s="8"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 s="4">
        <v>26176</v>
      </c>
      <c r="F975" s="4">
        <f t="shared" si="30"/>
        <v>22</v>
      </c>
      <c r="G975" s="12" t="s">
        <v>14</v>
      </c>
      <c r="H975">
        <v>252</v>
      </c>
      <c r="I975" s="5">
        <f t="shared" si="3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v>40522.25</v>
      </c>
      <c r="O975" s="8"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 s="4">
        <v>2991</v>
      </c>
      <c r="F976" s="4">
        <f t="shared" si="30"/>
        <v>374</v>
      </c>
      <c r="G976" s="12" t="s">
        <v>20</v>
      </c>
      <c r="H976">
        <v>32</v>
      </c>
      <c r="I976" s="5">
        <f t="shared" si="3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v>41412.208333333336</v>
      </c>
      <c r="O976" s="8"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 s="4">
        <v>8366</v>
      </c>
      <c r="F977" s="4">
        <f t="shared" si="30"/>
        <v>155</v>
      </c>
      <c r="G977" s="12" t="s">
        <v>20</v>
      </c>
      <c r="H977">
        <v>135</v>
      </c>
      <c r="I977" s="5">
        <f t="shared" si="3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v>42337.25</v>
      </c>
      <c r="O977" s="8"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 s="4">
        <v>12886</v>
      </c>
      <c r="F978" s="4">
        <f t="shared" si="30"/>
        <v>322</v>
      </c>
      <c r="G978" s="12" t="s">
        <v>20</v>
      </c>
      <c r="H978">
        <v>140</v>
      </c>
      <c r="I978" s="5">
        <f t="shared" si="3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v>40571.25</v>
      </c>
      <c r="O978" s="8"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 s="4">
        <v>5177</v>
      </c>
      <c r="F979" s="4">
        <f t="shared" si="30"/>
        <v>74</v>
      </c>
      <c r="G979" s="12" t="s">
        <v>14</v>
      </c>
      <c r="H979">
        <v>67</v>
      </c>
      <c r="I979" s="5">
        <f t="shared" si="3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v>43138.25</v>
      </c>
      <c r="O979" s="8"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 s="4">
        <v>8641</v>
      </c>
      <c r="F980" s="4">
        <f t="shared" si="30"/>
        <v>864</v>
      </c>
      <c r="G980" s="12" t="s">
        <v>20</v>
      </c>
      <c r="H980">
        <v>92</v>
      </c>
      <c r="I980" s="5">
        <f t="shared" si="3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v>42686.25</v>
      </c>
      <c r="O980" s="8"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 s="4">
        <v>86244</v>
      </c>
      <c r="F981" s="4">
        <f t="shared" si="30"/>
        <v>143</v>
      </c>
      <c r="G981" s="12" t="s">
        <v>20</v>
      </c>
      <c r="H981">
        <v>1015</v>
      </c>
      <c r="I981" s="5">
        <f t="shared" si="3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v>42078.208333333328</v>
      </c>
      <c r="O981" s="8"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 s="4">
        <v>78630</v>
      </c>
      <c r="F982" s="4">
        <f t="shared" si="30"/>
        <v>40</v>
      </c>
      <c r="G982" s="12" t="s">
        <v>14</v>
      </c>
      <c r="H982">
        <v>742</v>
      </c>
      <c r="I982" s="5">
        <f t="shared" si="3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v>42307.208333333328</v>
      </c>
      <c r="O982" s="8"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 s="4">
        <v>11941</v>
      </c>
      <c r="F983" s="4">
        <f t="shared" si="30"/>
        <v>178</v>
      </c>
      <c r="G983" s="12" t="s">
        <v>20</v>
      </c>
      <c r="H983">
        <v>323</v>
      </c>
      <c r="I983" s="5">
        <f t="shared" si="3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v>43094.25</v>
      </c>
      <c r="O983" s="8"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 s="4">
        <v>6115</v>
      </c>
      <c r="F984" s="4">
        <f t="shared" si="30"/>
        <v>85</v>
      </c>
      <c r="G984" s="12" t="s">
        <v>14</v>
      </c>
      <c r="H984">
        <v>75</v>
      </c>
      <c r="I984" s="5">
        <f t="shared" si="3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v>40743.208333333336</v>
      </c>
      <c r="O984" s="8"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 s="4">
        <v>188404</v>
      </c>
      <c r="F985" s="4">
        <f t="shared" si="30"/>
        <v>146</v>
      </c>
      <c r="G985" s="12" t="s">
        <v>20</v>
      </c>
      <c r="H985">
        <v>2326</v>
      </c>
      <c r="I985" s="5">
        <f t="shared" si="3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v>43681.208333333328</v>
      </c>
      <c r="O985" s="8"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 s="4">
        <v>9910</v>
      </c>
      <c r="F986" s="4">
        <f t="shared" si="30"/>
        <v>152</v>
      </c>
      <c r="G986" s="12" t="s">
        <v>20</v>
      </c>
      <c r="H986">
        <v>381</v>
      </c>
      <c r="I986" s="5">
        <f t="shared" si="3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v>43716.208333333328</v>
      </c>
      <c r="O986" s="8"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 s="4">
        <v>114523</v>
      </c>
      <c r="F987" s="4">
        <f t="shared" si="30"/>
        <v>67</v>
      </c>
      <c r="G987" s="12" t="s">
        <v>14</v>
      </c>
      <c r="H987">
        <v>4405</v>
      </c>
      <c r="I987" s="5">
        <f t="shared" si="3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v>41614.25</v>
      </c>
      <c r="O987" s="8"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 s="4">
        <v>3144</v>
      </c>
      <c r="F988" s="4">
        <f t="shared" si="30"/>
        <v>40</v>
      </c>
      <c r="G988" s="12" t="s">
        <v>14</v>
      </c>
      <c r="H988">
        <v>92</v>
      </c>
      <c r="I988" s="5">
        <f t="shared" si="3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v>40638.208333333336</v>
      </c>
      <c r="O988" s="8"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 s="4">
        <v>13441</v>
      </c>
      <c r="F989" s="4">
        <f t="shared" si="30"/>
        <v>217</v>
      </c>
      <c r="G989" s="12" t="s">
        <v>20</v>
      </c>
      <c r="H989">
        <v>480</v>
      </c>
      <c r="I989" s="5">
        <f t="shared" si="3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v>42852.208333333328</v>
      </c>
      <c r="O989" s="8"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 s="4">
        <v>4899</v>
      </c>
      <c r="F990" s="4">
        <f t="shared" si="30"/>
        <v>52</v>
      </c>
      <c r="G990" s="12" t="s">
        <v>14</v>
      </c>
      <c r="H990">
        <v>64</v>
      </c>
      <c r="I990" s="5">
        <f t="shared" si="3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v>42686.25</v>
      </c>
      <c r="O990" s="8"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 s="4">
        <v>11990</v>
      </c>
      <c r="F991" s="4">
        <f t="shared" si="30"/>
        <v>500</v>
      </c>
      <c r="G991" s="12" t="s">
        <v>20</v>
      </c>
      <c r="H991">
        <v>226</v>
      </c>
      <c r="I991" s="5">
        <f t="shared" si="3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v>43571.208333333328</v>
      </c>
      <c r="O991" s="8"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 s="4">
        <v>6839</v>
      </c>
      <c r="F992" s="4">
        <f t="shared" si="30"/>
        <v>88</v>
      </c>
      <c r="G992" s="12" t="s">
        <v>14</v>
      </c>
      <c r="H992">
        <v>64</v>
      </c>
      <c r="I992" s="5">
        <f t="shared" si="3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v>42432.25</v>
      </c>
      <c r="O992" s="8"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 s="4">
        <v>11091</v>
      </c>
      <c r="F993" s="4">
        <f t="shared" si="30"/>
        <v>113</v>
      </c>
      <c r="G993" s="12" t="s">
        <v>20</v>
      </c>
      <c r="H993">
        <v>241</v>
      </c>
      <c r="I993" s="5">
        <f t="shared" si="3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v>41907.208333333336</v>
      </c>
      <c r="O993" s="8"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 s="4">
        <v>13223</v>
      </c>
      <c r="F994" s="4">
        <f t="shared" si="30"/>
        <v>427</v>
      </c>
      <c r="G994" s="12" t="s">
        <v>20</v>
      </c>
      <c r="H994">
        <v>132</v>
      </c>
      <c r="I994" s="5">
        <f t="shared" si="3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v>43227.208333333328</v>
      </c>
      <c r="O994" s="8"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 s="4">
        <v>7608</v>
      </c>
      <c r="F995" s="4">
        <f t="shared" si="30"/>
        <v>78</v>
      </c>
      <c r="G995" s="12" t="s">
        <v>74</v>
      </c>
      <c r="H995">
        <v>75</v>
      </c>
      <c r="I995" s="5">
        <f t="shared" si="3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v>42362.25</v>
      </c>
      <c r="O995" s="8"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 s="4">
        <v>74073</v>
      </c>
      <c r="F996" s="4">
        <f t="shared" si="30"/>
        <v>52</v>
      </c>
      <c r="G996" s="12" t="s">
        <v>14</v>
      </c>
      <c r="H996">
        <v>842</v>
      </c>
      <c r="I996" s="5">
        <f t="shared" si="3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v>41929.208333333336</v>
      </c>
      <c r="O996" s="8"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 s="4">
        <v>153216</v>
      </c>
      <c r="F997" s="4">
        <f t="shared" si="30"/>
        <v>157</v>
      </c>
      <c r="G997" s="12" t="s">
        <v>20</v>
      </c>
      <c r="H997">
        <v>2043</v>
      </c>
      <c r="I997" s="5">
        <f t="shared" si="3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v>43408.208333333328</v>
      </c>
      <c r="O997" s="8"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 s="4">
        <v>4814</v>
      </c>
      <c r="F998" s="4">
        <f t="shared" si="30"/>
        <v>73</v>
      </c>
      <c r="G998" s="12" t="s">
        <v>14</v>
      </c>
      <c r="H998">
        <v>112</v>
      </c>
      <c r="I998" s="5">
        <f t="shared" si="3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v>41276.25</v>
      </c>
      <c r="O998" s="8"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 s="4">
        <v>4603</v>
      </c>
      <c r="F999" s="4">
        <f t="shared" si="30"/>
        <v>61</v>
      </c>
      <c r="G999" s="12" t="s">
        <v>74</v>
      </c>
      <c r="H999">
        <v>139</v>
      </c>
      <c r="I999" s="5">
        <f t="shared" si="3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v>41659.25</v>
      </c>
      <c r="O999" s="8"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 s="4">
        <v>37823</v>
      </c>
      <c r="F1000" s="4">
        <f t="shared" si="30"/>
        <v>57</v>
      </c>
      <c r="G1000" s="12" t="s">
        <v>14</v>
      </c>
      <c r="H1000">
        <v>374</v>
      </c>
      <c r="I1000" s="5">
        <f t="shared" si="3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v>40220.25</v>
      </c>
      <c r="O1000" s="8"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 s="4">
        <v>62819</v>
      </c>
      <c r="F1001" s="4">
        <f t="shared" si="30"/>
        <v>57</v>
      </c>
      <c r="G1001" s="12" t="s">
        <v>74</v>
      </c>
      <c r="H1001">
        <v>1122</v>
      </c>
      <c r="I1001" s="5">
        <f t="shared" si="3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v>42550.208333333328</v>
      </c>
      <c r="O1001" s="8"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  <row r="1002" spans="1:20" x14ac:dyDescent="0.2">
      <c r="F1002" s="4"/>
    </row>
    <row r="1003" spans="1:20" x14ac:dyDescent="0.2">
      <c r="F1003" s="4"/>
    </row>
    <row r="1004" spans="1:20" x14ac:dyDescent="0.2">
      <c r="F1004" s="4"/>
    </row>
    <row r="1005" spans="1:20" x14ac:dyDescent="0.2">
      <c r="F1005" s="4"/>
    </row>
    <row r="1006" spans="1:20" x14ac:dyDescent="0.2">
      <c r="F1006" s="4"/>
    </row>
    <row r="1007" spans="1:20" x14ac:dyDescent="0.2">
      <c r="F1007" s="4"/>
    </row>
    <row r="1008" spans="1:20" x14ac:dyDescent="0.2">
      <c r="F1008" s="4"/>
    </row>
    <row r="1009" spans="6:6" x14ac:dyDescent="0.2">
      <c r="F1009" s="4"/>
    </row>
    <row r="1010" spans="6:6" x14ac:dyDescent="0.2">
      <c r="F1010" s="4"/>
    </row>
    <row r="1011" spans="6:6" x14ac:dyDescent="0.2">
      <c r="F1011" s="4"/>
    </row>
    <row r="1012" spans="6:6" x14ac:dyDescent="0.2">
      <c r="F1012" s="4"/>
    </row>
    <row r="1013" spans="6:6" x14ac:dyDescent="0.2">
      <c r="F1013" s="4"/>
    </row>
    <row r="1014" spans="6:6" x14ac:dyDescent="0.2">
      <c r="F1014" s="4"/>
    </row>
    <row r="1015" spans="6:6" x14ac:dyDescent="0.2">
      <c r="F1015" s="4"/>
    </row>
    <row r="1016" spans="6:6" x14ac:dyDescent="0.2">
      <c r="F1016" s="4"/>
    </row>
    <row r="1017" spans="6:6" x14ac:dyDescent="0.2">
      <c r="F1017" s="4"/>
    </row>
    <row r="1018" spans="6:6" x14ac:dyDescent="0.2">
      <c r="F1018" s="4"/>
    </row>
    <row r="1019" spans="6:6" x14ac:dyDescent="0.2">
      <c r="F1019" s="4"/>
    </row>
    <row r="1020" spans="6:6" x14ac:dyDescent="0.2">
      <c r="F1020" s="4"/>
    </row>
    <row r="1021" spans="6:6" x14ac:dyDescent="0.2">
      <c r="F1021" s="4"/>
    </row>
    <row r="1022" spans="6:6" x14ac:dyDescent="0.2">
      <c r="F1022" s="4"/>
    </row>
    <row r="1023" spans="6:6" x14ac:dyDescent="0.2">
      <c r="F1023" s="4"/>
    </row>
    <row r="1024" spans="6:6" x14ac:dyDescent="0.2">
      <c r="F1024" s="4"/>
    </row>
    <row r="1025" spans="6:6" x14ac:dyDescent="0.2">
      <c r="F1025" s="4"/>
    </row>
    <row r="1026" spans="6:6" x14ac:dyDescent="0.2">
      <c r="F1026" s="4"/>
    </row>
  </sheetData>
  <conditionalFormatting sqref="F2:F1001">
    <cfRule type="colorScale" priority="1">
      <colorScale>
        <cfvo type="num" val="0"/>
        <cfvo type="num" val="100"/>
        <cfvo type="num" val="200"/>
        <color rgb="FFC00000"/>
        <color rgb="FF00B050"/>
        <color theme="4" tint="-0.249977111117893"/>
      </colorScale>
    </cfRule>
  </conditionalFormatting>
  <conditionalFormatting sqref="G2:G1001">
    <cfRule type="containsText" dxfId="3" priority="2" operator="containsText" text="canceled">
      <formula>NOT(ISERROR(SEARCH("canceled",G2)))</formula>
    </cfRule>
    <cfRule type="containsText" dxfId="2" priority="3" operator="containsText" text="live">
      <formula>NOT(ISERROR(SEARCH("live",G2)))</formula>
    </cfRule>
    <cfRule type="containsText" dxfId="1" priority="4" operator="containsText" text="successful">
      <formula>NOT(ISERROR(SEARCH("successful",G2)))</formula>
    </cfRule>
    <cfRule type="containsText" dxfId="0" priority="5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F260-86A0-464A-8F36-8410E4CF3C3C}">
  <dimension ref="A1:J13"/>
  <sheetViews>
    <sheetView tabSelected="1" workbookViewId="0">
      <selection activeCell="K38" sqref="K38"/>
    </sheetView>
  </sheetViews>
  <sheetFormatPr baseColWidth="10" defaultColWidth="18" defaultRowHeight="16" x14ac:dyDescent="0.2"/>
  <cols>
    <col min="1" max="1" width="27" bestFit="1" customWidth="1"/>
    <col min="2" max="2" width="17.5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style="14" bestFit="1" customWidth="1"/>
    <col min="7" max="7" width="15.83203125" bestFit="1" customWidth="1"/>
    <col min="8" max="8" width="18.33203125" bestFit="1" customWidth="1"/>
  </cols>
  <sheetData>
    <row r="1" spans="1:10" x14ac:dyDescent="0.2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13" t="s">
        <v>2091</v>
      </c>
      <c r="G1" s="9" t="s">
        <v>2092</v>
      </c>
      <c r="H1" s="9" t="s">
        <v>2093</v>
      </c>
    </row>
    <row r="2" spans="1:10" x14ac:dyDescent="0.2">
      <c r="A2" t="s">
        <v>2094</v>
      </c>
      <c r="B2">
        <f>COUNTIFS(Crowdfunding!G2:G1001, "successful", Crowdfunding!D2:D1001, "&lt;1000")</f>
        <v>30</v>
      </c>
      <c r="C2">
        <f>COUNTIFS(Crowdfunding!G2:G1001, "failed", Crowdfunding!D2:D1001, "&lt;1000")</f>
        <v>20</v>
      </c>
      <c r="D2">
        <f>COUNTIFS(Crowdfunding!G2:G1001, "canceled", Crowdfunding!D2:D1001, "&lt;1000")</f>
        <v>1</v>
      </c>
      <c r="E2">
        <f>COUNTIFS(Crowdfunding!D2:D1001, "&lt;1000")</f>
        <v>51</v>
      </c>
      <c r="F2" s="14">
        <f>(B2/E2)</f>
        <v>0.58823529411764708</v>
      </c>
      <c r="G2" s="14">
        <f>(C2/E2)</f>
        <v>0.39215686274509803</v>
      </c>
      <c r="H2" s="14">
        <f>D2/E2</f>
        <v>1.9607843137254902E-2</v>
      </c>
    </row>
    <row r="3" spans="1:10" x14ac:dyDescent="0.2">
      <c r="A3" t="s">
        <v>2095</v>
      </c>
      <c r="B3">
        <f>COUNTIFS(Crowdfunding!G2:G1001, "successful", Crowdfunding!D2:D1001, "&gt;=1000", Crowdfunding!D2:D1001, "&lt;=4999")</f>
        <v>191</v>
      </c>
      <c r="C3">
        <f>COUNTIFS(Crowdfunding!G2:G1001, "failed", Crowdfunding!D2:D1001, "&gt;=1000", Crowdfunding!D2:D1001, "&lt;=4999")</f>
        <v>38</v>
      </c>
      <c r="D3">
        <f>COUNTIFS(Crowdfunding!G2:G1001, "canceled", Crowdfunding!D2:D1001, "&gt;=1000", Crowdfunding!D2:D1001, "&lt;=4999")</f>
        <v>2</v>
      </c>
      <c r="E3">
        <f>COUNTIFS(Crowdfunding!D2:D1001, "&gt;=1000", Crowdfunding!D2:D1001, "&lt;=4999") - (COUNTIFS(Crowdfunding!G2:G1001, "canceled", Crowdfunding!D2:D1001, "&gt;=1000", Crowdfunding!D2:D1001, "&lt;=4999") + COUNTIFS(Crowdfunding!G2:G1001, "canceled", Crowdfunding!D2:D1001, "&lt;1000"))</f>
        <v>231</v>
      </c>
      <c r="F3" s="14">
        <f t="shared" ref="F3:F13" si="0">(B3/E3)</f>
        <v>0.82683982683982682</v>
      </c>
      <c r="G3" s="14">
        <f t="shared" ref="G3:G13" si="1">(C3/E3)</f>
        <v>0.16450216450216451</v>
      </c>
      <c r="H3" s="14">
        <f t="shared" ref="H3:H13" si="2">D3/E3</f>
        <v>8.658008658008658E-3</v>
      </c>
    </row>
    <row r="4" spans="1:10" x14ac:dyDescent="0.2">
      <c r="A4" t="s">
        <v>2096</v>
      </c>
      <c r="B4">
        <f>COUNTIFS(Crowdfunding!G2:G1001, "successful", Crowdfunding!D2:D1001, "&gt;=5000", Crowdfunding!D2:D1001, "&lt;=9999")</f>
        <v>164</v>
      </c>
      <c r="C4">
        <f>COUNTIFS(Crowdfunding!G2:G1001, "failed", Crowdfunding!D2:D1001, "&gt;=5000", Crowdfunding!D2:D1001, "&lt;=9999")</f>
        <v>126</v>
      </c>
      <c r="D4">
        <f>COUNTIFS(Crowdfunding!G2:G1001, "canceled", Crowdfunding!D2:D1001, "&gt;=5000", Crowdfunding!D2:D1001, "&lt;=9999")</f>
        <v>25</v>
      </c>
      <c r="E4">
        <f>COUNTIFS(Crowdfunding!D2:D1001, "&gt;=5000", Crowdfunding!D2:D1001, "&lt;9999") - COUNTIFS(Crowdfunding!G2:G1001, "canceled", Crowdfunding!D2:D1001, "&gt;=1000", Crowdfunding!D2:D1001, "&lt;=4999")</f>
        <v>315</v>
      </c>
      <c r="F4" s="14">
        <f t="shared" si="0"/>
        <v>0.52063492063492067</v>
      </c>
      <c r="G4" s="14">
        <f t="shared" si="1"/>
        <v>0.4</v>
      </c>
      <c r="H4" s="14">
        <f t="shared" si="2"/>
        <v>7.9365079365079361E-2</v>
      </c>
    </row>
    <row r="5" spans="1:10" x14ac:dyDescent="0.2">
      <c r="A5" t="s">
        <v>2097</v>
      </c>
      <c r="B5">
        <f>COUNTIFS(Crowdfunding!G2:G1001, "successful", Crowdfunding!D2:D1001, "&gt;=10000", Crowdfunding!D2:D1001, "&lt;=14999")</f>
        <v>4</v>
      </c>
      <c r="C5">
        <f>COUNTIFS(Crowdfunding!G2:G1001, "failed", Crowdfunding!D2:D1001, "&gt;=10000", Crowdfunding!D2:D1001, "&lt;=14999")</f>
        <v>5</v>
      </c>
      <c r="D5">
        <f>COUNTIFS(Crowdfunding!G2:G1001, "canceled", Crowdfunding!D2:D1001, "&gt;=10000", Crowdfunding!D2:D1001, "&lt;=14999")</f>
        <v>0</v>
      </c>
      <c r="E5">
        <f>COUNTIFS(Crowdfunding!D2:D1001, "&gt;=10000", Crowdfunding!D2:D1001, "&lt;14999")</f>
        <v>9</v>
      </c>
      <c r="F5" s="14">
        <f t="shared" si="0"/>
        <v>0.44444444444444442</v>
      </c>
      <c r="G5" s="14">
        <f t="shared" si="1"/>
        <v>0.55555555555555558</v>
      </c>
      <c r="H5" s="14">
        <f t="shared" si="2"/>
        <v>0</v>
      </c>
    </row>
    <row r="6" spans="1:10" x14ac:dyDescent="0.2">
      <c r="A6" t="s">
        <v>2098</v>
      </c>
      <c r="B6">
        <f>COUNTIFS(Crowdfunding!G2:G1001, "successful", Crowdfunding!D2:D1001, "&gt;=15000", Crowdfunding!D2:D1001, "&lt;=19999")</f>
        <v>10</v>
      </c>
      <c r="C6">
        <f>COUNTIFS(Crowdfunding!G2:G1001, "failed", Crowdfunding!D2:D1001, "&gt;=15000", Crowdfunding!D2:D1001, "&lt;=19999")</f>
        <v>0</v>
      </c>
      <c r="D6">
        <f>COUNTIFS(Crowdfunding!G2:G1001, "canceled", Crowdfunding!D2:D1001, "&gt;=15000", Crowdfunding!D2:D1001, "&lt;=19999")</f>
        <v>0</v>
      </c>
      <c r="E6">
        <f>COUNTIFS(Crowdfunding!D2:D1001, "&gt;=15000", Crowdfunding!D2:D1001, "&lt;19999")</f>
        <v>10</v>
      </c>
      <c r="F6" s="14">
        <f t="shared" si="0"/>
        <v>1</v>
      </c>
      <c r="G6" s="14">
        <f t="shared" si="1"/>
        <v>0</v>
      </c>
      <c r="H6" s="14">
        <f t="shared" si="2"/>
        <v>0</v>
      </c>
    </row>
    <row r="7" spans="1:10" x14ac:dyDescent="0.2">
      <c r="A7" t="s">
        <v>2099</v>
      </c>
      <c r="B7">
        <f>COUNTIFS(Crowdfunding!G2:G1001, "successful", Crowdfunding!D2:D1001, "&gt;=20000", Crowdfunding!D2:D1001, "&lt;=24999")</f>
        <v>7</v>
      </c>
      <c r="C7">
        <f>COUNTIFS(Crowdfunding!G2:G1001, "failed", Crowdfunding!D2:D1001, "&gt;=20000", Crowdfunding!D2:D1001, "&lt;=24999")</f>
        <v>0</v>
      </c>
      <c r="D7">
        <f>COUNTIFS(Crowdfunding!G2:G1001, "canceled", Crowdfunding!D2:D1001, "&gt;=20000", Crowdfunding!D2:D1001, "&lt;=24999")</f>
        <v>0</v>
      </c>
      <c r="E7">
        <f>COUNTIFS(Crowdfunding!D2:D1001, "&gt;=20000", Crowdfunding!D2:D1001, "&lt;24999")</f>
        <v>7</v>
      </c>
      <c r="F7" s="14">
        <f t="shared" si="0"/>
        <v>1</v>
      </c>
      <c r="G7" s="14">
        <f t="shared" si="1"/>
        <v>0</v>
      </c>
      <c r="H7" s="14">
        <f t="shared" si="2"/>
        <v>0</v>
      </c>
      <c r="J7" s="12"/>
    </row>
    <row r="8" spans="1:10" x14ac:dyDescent="0.2">
      <c r="A8" t="s">
        <v>2100</v>
      </c>
      <c r="B8">
        <f>COUNTIFS(Crowdfunding!G2:G1001, "successful", Crowdfunding!D2:D1001, "&gt;=25000", Crowdfunding!D2:D1001, "&lt;=29999")</f>
        <v>11</v>
      </c>
      <c r="C8">
        <f>COUNTIFS(Crowdfunding!G2:G1001, "failed", Crowdfunding!D2:D1001, "&gt;=25000", Crowdfunding!D2:D1001, "&lt;=29999")</f>
        <v>3</v>
      </c>
      <c r="D8">
        <f>COUNTIFS(Crowdfunding!G2:G1001, "canceled", Crowdfunding!D2:D1001, "&gt;=25000", Crowdfunding!D2:D1001, "&lt;=29999")</f>
        <v>0</v>
      </c>
      <c r="E8">
        <f>COUNTIFS(Crowdfunding!D2:D1001, "&gt;=25000", Crowdfunding!D2:D1001, "&lt;29999")</f>
        <v>14</v>
      </c>
      <c r="F8" s="14">
        <f t="shared" si="0"/>
        <v>0.7857142857142857</v>
      </c>
      <c r="G8" s="14">
        <f t="shared" si="1"/>
        <v>0.21428571428571427</v>
      </c>
      <c r="H8" s="14">
        <f t="shared" si="2"/>
        <v>0</v>
      </c>
    </row>
    <row r="9" spans="1:10" x14ac:dyDescent="0.2">
      <c r="A9" t="s">
        <v>2101</v>
      </c>
      <c r="B9">
        <f>COUNTIFS(Crowdfunding!G2:G1001, "successful", Crowdfunding!D2:D1001, "&gt;=30000", Crowdfunding!D2:D1001, "&lt;=34999")</f>
        <v>7</v>
      </c>
      <c r="C9">
        <f>COUNTIFS(Crowdfunding!G2:G1001, "failed", Crowdfunding!D2:D1001, "&gt;=30000", Crowdfunding!D2:D1001, "&lt;=34999")</f>
        <v>0</v>
      </c>
      <c r="D9">
        <f>COUNTIFS(Crowdfunding!G2:G1001, "canceled", Crowdfunding!D2:D1001, "&gt;=30000", Crowdfunding!D2:D1001, "&lt;=34999")</f>
        <v>0</v>
      </c>
      <c r="E9">
        <f>COUNTIFS(Crowdfunding!D2:D1001, "&gt;=30000", Crowdfunding!D2:D1001, "&lt;34999")</f>
        <v>7</v>
      </c>
      <c r="F9" s="14">
        <f t="shared" si="0"/>
        <v>1</v>
      </c>
      <c r="G9" s="14">
        <f t="shared" si="1"/>
        <v>0</v>
      </c>
      <c r="H9" s="14">
        <f t="shared" si="2"/>
        <v>0</v>
      </c>
    </row>
    <row r="10" spans="1:10" x14ac:dyDescent="0.2">
      <c r="A10" t="s">
        <v>2102</v>
      </c>
      <c r="B10">
        <f>COUNTIFS(Crowdfunding!G2:G1001, "successful", Crowdfunding!D2:D1001, "&gt;=35000", Crowdfunding!D2:D1001, "&lt;=39999")</f>
        <v>8</v>
      </c>
      <c r="C10">
        <f>COUNTIFS(Crowdfunding!G2:G1001, "failed", Crowdfunding!D2:D1001, "&gt;=35000", Crowdfunding!D2:D1001, "&lt;=39999")</f>
        <v>3</v>
      </c>
      <c r="D10">
        <f>COUNTIFS(Crowdfunding!G2:G1001, "canceled", Crowdfunding!D2:D1001, "&gt;=35000", Crowdfunding!D2:D1001, "&lt;=39999")</f>
        <v>1</v>
      </c>
      <c r="E10">
        <f>COUNTIFS(Crowdfunding!D2:D1001, "&gt;=35000", Crowdfunding!D2:D1001, "&lt;39999")</f>
        <v>12</v>
      </c>
      <c r="F10" s="14">
        <f t="shared" si="0"/>
        <v>0.66666666666666663</v>
      </c>
      <c r="G10" s="14">
        <f t="shared" si="1"/>
        <v>0.25</v>
      </c>
      <c r="H10" s="14">
        <f t="shared" si="2"/>
        <v>8.3333333333333329E-2</v>
      </c>
    </row>
    <row r="11" spans="1:10" x14ac:dyDescent="0.2">
      <c r="A11" t="s">
        <v>2103</v>
      </c>
      <c r="B11">
        <f>COUNTIFS(Crowdfunding!G2:G1001, "successful", Crowdfunding!D2:D1001, "&gt;=40000", Crowdfunding!D2:D1001, "&lt;=44999")</f>
        <v>11</v>
      </c>
      <c r="C11">
        <f>COUNTIFS(Crowdfunding!G2:G1001, "failed", Crowdfunding!D2:D1001, "&gt;=40000", Crowdfunding!D2:D1001, "&lt;=44999")</f>
        <v>3</v>
      </c>
      <c r="D11">
        <f>COUNTIFS(Crowdfunding!G2:G1001, "canceled", Crowdfunding!D2:D1001, "&gt;=40000", Crowdfunding!D2:D1001, "&lt;=44999")</f>
        <v>0</v>
      </c>
      <c r="E11">
        <f>COUNTIFS(Crowdfunding!D2:D1001,"&gt;=40000",Crowdfunding!D2:D1001,"&lt;44999")-COUNTIFS(Crowdfunding!G2:G1001,"canceled",Crowdfunding!D2:D1001,"&lt;1000")</f>
        <v>14</v>
      </c>
      <c r="F11" s="14">
        <f t="shared" si="0"/>
        <v>0.7857142857142857</v>
      </c>
      <c r="G11" s="14">
        <f t="shared" si="1"/>
        <v>0.21428571428571427</v>
      </c>
      <c r="H11" s="14">
        <f t="shared" si="2"/>
        <v>0</v>
      </c>
    </row>
    <row r="12" spans="1:10" x14ac:dyDescent="0.2">
      <c r="A12" t="s">
        <v>2104</v>
      </c>
      <c r="B12">
        <f>COUNTIFS(Crowdfunding!G2:G1001, "successful", Crowdfunding!D2:D1001, "&gt;=45000", Crowdfunding!D2:D1001, "&lt;=49999")</f>
        <v>8</v>
      </c>
      <c r="C12">
        <f>COUNTIFS(Crowdfunding!G2:G1001, "failed", Crowdfunding!D2:D1001, "&gt;=45000", Crowdfunding!D2:D1001, "&lt;=49999")</f>
        <v>3</v>
      </c>
      <c r="D12">
        <f>COUNTIFS(Crowdfunding!G2:G1001, "canceled", Crowdfunding!D2:D1001, "&gt;=45000", Crowdfunding!D2:D1001, "&lt;=49999")</f>
        <v>0</v>
      </c>
      <c r="E12">
        <f>COUNTIFS(Crowdfunding!D2:D1001, "&gt;=45000", Crowdfunding!D2:D1001, "&lt;49999")</f>
        <v>11</v>
      </c>
      <c r="F12" s="14">
        <f t="shared" si="0"/>
        <v>0.72727272727272729</v>
      </c>
      <c r="G12" s="14">
        <f t="shared" si="1"/>
        <v>0.27272727272727271</v>
      </c>
      <c r="H12" s="14">
        <f t="shared" si="2"/>
        <v>0</v>
      </c>
    </row>
    <row r="13" spans="1:10" x14ac:dyDescent="0.2">
      <c r="A13" t="s">
        <v>2105</v>
      </c>
      <c r="B13">
        <f>COUNTIFS(Crowdfunding!G2:G1001, "successful", Crowdfunding!D2:D1001, "&gt;=50000")</f>
        <v>114</v>
      </c>
      <c r="C13">
        <f>COUNTIFS(Crowdfunding!G12:G1011, "failed", Crowdfunding!D12:D1011, "&gt;50000")</f>
        <v>163</v>
      </c>
      <c r="D13">
        <f>COUNTIFS(Crowdfunding!G12:G1011, "canceled", Crowdfunding!D12:D1011, "&gt;50000")</f>
        <v>28</v>
      </c>
      <c r="E13">
        <f>COUNTIFS(Crowdfunding!D2:D1001, "&gt;=50000") - 8</f>
        <v>305</v>
      </c>
      <c r="F13" s="14">
        <f t="shared" si="0"/>
        <v>0.3737704918032787</v>
      </c>
      <c r="G13" s="14">
        <f t="shared" si="1"/>
        <v>0.53442622950819674</v>
      </c>
      <c r="H13" s="14">
        <f t="shared" si="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E7B6-E3D4-D542-99CB-E172A7F4FB51}">
  <dimension ref="A1:E1"/>
  <sheetViews>
    <sheetView workbookViewId="0">
      <selection activeCell="A2" sqref="A2"/>
    </sheetView>
  </sheetViews>
  <sheetFormatPr baseColWidth="10" defaultRowHeight="16" x14ac:dyDescent="0.2"/>
  <cols>
    <col min="1" max="1" width="8.33203125" bestFit="1" customWidth="1"/>
    <col min="2" max="2" width="12.83203125" bestFit="1" customWidth="1"/>
    <col min="4" max="4" width="8.33203125" bestFit="1" customWidth="1"/>
    <col min="5" max="5" width="12.83203125" bestFit="1" customWidth="1"/>
  </cols>
  <sheetData>
    <row r="1" spans="1:5" x14ac:dyDescent="0.2">
      <c r="A1" s="9" t="s">
        <v>4</v>
      </c>
      <c r="B1" s="9" t="s">
        <v>5</v>
      </c>
      <c r="D1" s="9" t="s">
        <v>4</v>
      </c>
      <c r="E1" s="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Sub Category</vt:lpstr>
      <vt:lpstr>Parent Category</vt:lpstr>
      <vt:lpstr>Crowdfunding</vt:lpstr>
      <vt:lpstr>Outcome Based on Goal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Jesse Badass I did your mom Olivarez</cp:lastModifiedBy>
  <dcterms:created xsi:type="dcterms:W3CDTF">2021-09-29T18:52:28Z</dcterms:created>
  <dcterms:modified xsi:type="dcterms:W3CDTF">2023-10-24T05:45:17Z</dcterms:modified>
</cp:coreProperties>
</file>