
<file path=[Content_Types].xml><?xml version="1.0" encoding="utf-8"?>
<Types xmlns="http://schemas.openxmlformats.org/package/2006/content-types">
  <Default Extension="png" ContentType="image/png"/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10.xml" ContentType="application/vnd.ms-office.chartcolorstyle+xml"/>
  <Override PartName="/xl/charts/colors11.xml" ContentType="application/vnd.ms-office.chartcolorstyle+xml"/>
  <Override PartName="/xl/charts/colors12.xml" ContentType="application/vnd.ms-office.chartcolorstyle+xml"/>
  <Override PartName="/xl/charts/colors13.xml" ContentType="application/vnd.ms-office.chartcolorstyle+xml"/>
  <Override PartName="/xl/charts/colors14.xml" ContentType="application/vnd.ms-office.chartcolorstyle+xml"/>
  <Override PartName="/xl/charts/colors15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10.xml" ContentType="application/vnd.ms-office.chartstyle+xml"/>
  <Override PartName="/xl/charts/style11.xml" ContentType="application/vnd.ms-office.chartstyle+xml"/>
  <Override PartName="/xl/charts/style12.xml" ContentType="application/vnd.ms-office.chartstyle+xml"/>
  <Override PartName="/xl/charts/style13.xml" ContentType="application/vnd.ms-office.chartstyle+xml"/>
  <Override PartName="/xl/charts/style14.xml" ContentType="application/vnd.ms-office.chartstyle+xml"/>
  <Override PartName="/xl/charts/style15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ml.chartshap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00" firstSheet="4" activeTab="10"/>
  </bookViews>
  <sheets>
    <sheet name="EJERCICIO 1" sheetId="1" r:id="rId1"/>
    <sheet name="EJERCICIO 2" sheetId="2" r:id="rId2"/>
    <sheet name="EJERCICIO 3" sheetId="3" r:id="rId3"/>
    <sheet name="EJERCICIO 4 " sheetId="4" r:id="rId4"/>
    <sheet name="EJERCICIO 5" sheetId="15" r:id="rId5"/>
    <sheet name="EJERCICIO 6" sheetId="16" r:id="rId6"/>
    <sheet name="Poligono de Vertices1" sheetId="12" r:id="rId7"/>
    <sheet name="CORAZON" sheetId="13" r:id="rId8"/>
    <sheet name="Autos" sheetId="14" r:id="rId9"/>
    <sheet name="ABRIL 1" sheetId="17" r:id="rId10"/>
    <sheet name="Abril 1 Pd" sheetId="11" r:id="rId11"/>
    <sheet name="07.05" sheetId="6" r:id="rId12"/>
  </sheets>
  <externalReferences>
    <externalReference r:id="rId13"/>
  </externalReferences>
  <definedNames>
    <definedName name="_xlchart.v1.0" hidden="1">Autos!$A$12:$A$15</definedName>
    <definedName name="_xlchart.v1.1" hidden="1">Autos!$F$12:$F$15</definedName>
    <definedName name="_xlchart.v1.10" hidden="1">Autos!$A$6</definedName>
    <definedName name="_xlchart.v1.11" hidden="1">Autos!$B$4:$E$4</definedName>
    <definedName name="_xlchart.v1.12" hidden="1">Autos!$B$5:$E$5</definedName>
    <definedName name="_xlchart.v1.13" hidden="1">Autos!$B$6:$E$6</definedName>
    <definedName name="_xlchart.v1.14" hidden="1">Autos!$A$4</definedName>
    <definedName name="_xlchart.v1.15" hidden="1">Autos!$A$5</definedName>
    <definedName name="_xlchart.v1.16" hidden="1">Autos!$A$6</definedName>
    <definedName name="_xlchart.v1.17" hidden="1">Autos!$B$4:$E$4</definedName>
    <definedName name="_xlchart.v1.18" hidden="1">Autos!$B$5:$E$5</definedName>
    <definedName name="_xlchart.v1.19" hidden="1">Autos!$B$6:$E$6</definedName>
    <definedName name="_xlchart.v1.2" hidden="1">Autos!$A$4</definedName>
    <definedName name="_xlchart.v1.3" hidden="1">Autos!$A$5</definedName>
    <definedName name="_xlchart.v1.4" hidden="1">Autos!$A$6</definedName>
    <definedName name="_xlchart.v1.5" hidden="1">Autos!$B$4:$E$4</definedName>
    <definedName name="_xlchart.v1.6" hidden="1">Autos!$B$5:$E$5</definedName>
    <definedName name="_xlchart.v1.7" hidden="1">Autos!$B$6:$E$6</definedName>
    <definedName name="_xlchart.v1.8" hidden="1">Autos!$A$4</definedName>
    <definedName name="_xlchart.v1.9" hidden="1">Autos!$A$5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<sst xmlns="http://schemas.openxmlformats.org/spreadsheetml/2006/main" count="296" uniqueCount="251">
  <si>
    <t>PLANTILLA DE NOTAS DE ALUMNOS</t>
  </si>
  <si>
    <t>NOTAS DE INFORMATICA</t>
  </si>
  <si>
    <t>ALUMNOS</t>
  </si>
  <si>
    <t>TRABAJOS PRACTICOS</t>
  </si>
  <si>
    <t>EVALUACION</t>
  </si>
  <si>
    <t>PROMEDIO</t>
  </si>
  <si>
    <t>ABÁLSAMO, Elena</t>
  </si>
  <si>
    <t>ALETTO, Emiliano</t>
  </si>
  <si>
    <t>MARTINEZ, Fernando</t>
  </si>
  <si>
    <t>VARANGOT, Juan</t>
  </si>
  <si>
    <t>VIDELA, Fernanda</t>
  </si>
  <si>
    <t>Mayor promedio:</t>
  </si>
  <si>
    <t>Menor promedio:</t>
  </si>
  <si>
    <t>AUTOMÓVILES</t>
  </si>
  <si>
    <t>MARCA</t>
  </si>
  <si>
    <t>PRECIO</t>
  </si>
  <si>
    <t>IVA 21%</t>
  </si>
  <si>
    <t>PRECIO CONTADO</t>
  </si>
  <si>
    <t>INTERES 10%</t>
  </si>
  <si>
    <t>PRECIO CON INTERES</t>
  </si>
  <si>
    <t>VALOR EN 24 CUOTAS</t>
  </si>
  <si>
    <t>VALOR EN 36 CUOTAS</t>
  </si>
  <si>
    <t>Chevrolet Corsa City</t>
  </si>
  <si>
    <t>Citroen C4</t>
  </si>
  <si>
    <t>Fiat Palio Weekend</t>
  </si>
  <si>
    <t>Fiat Siena</t>
  </si>
  <si>
    <t>Ford Explorer XLT 4X4</t>
  </si>
  <si>
    <t>Ford Ranger XLT 4X4</t>
  </si>
  <si>
    <t>Peugeot 306</t>
  </si>
  <si>
    <t>Renault Laguna</t>
  </si>
  <si>
    <t>Suzuki Fun</t>
  </si>
  <si>
    <t>Volkswagen Gol</t>
  </si>
  <si>
    <t>Volkswagen Suran</t>
  </si>
  <si>
    <t>TOTALES</t>
  </si>
  <si>
    <t>Mayor precio con interes</t>
  </si>
  <si>
    <t>Promedio valor en 24 cuotas</t>
  </si>
  <si>
    <t>Promedio valor en 36 cuotas</t>
  </si>
  <si>
    <t>Fecha Actual:</t>
  </si>
  <si>
    <t>Turismo en Vacaciones 2009</t>
  </si>
  <si>
    <t>Ciudades</t>
  </si>
  <si>
    <t>Mes de Enero</t>
  </si>
  <si>
    <t>Mes de febrero</t>
  </si>
  <si>
    <t>Mes de marzo</t>
  </si>
  <si>
    <t>Total por Ciudad</t>
  </si>
  <si>
    <t>Promedio por ciudad</t>
  </si>
  <si>
    <t>Mar del Plata</t>
  </si>
  <si>
    <t>Pinamar</t>
  </si>
  <si>
    <t>Miramar</t>
  </si>
  <si>
    <t>Punta del Este</t>
  </si>
  <si>
    <t>Colonia</t>
  </si>
  <si>
    <t>Camboriu</t>
  </si>
  <si>
    <t>Buzios</t>
  </si>
  <si>
    <t>Total Mensual</t>
  </si>
  <si>
    <t>Promedio</t>
  </si>
  <si>
    <t>Maximo</t>
  </si>
  <si>
    <t>Minimo</t>
  </si>
  <si>
    <t>Total de turistas 
en Argentina</t>
  </si>
  <si>
    <t>Promedio Argentina</t>
  </si>
  <si>
    <t>Total de turistas 
en Uruguay</t>
  </si>
  <si>
    <t>Promedio Uruguay</t>
  </si>
  <si>
    <t>Total de turistas
 en Brasil</t>
  </si>
  <si>
    <t>Promedio Brasil</t>
  </si>
  <si>
    <t xml:space="preserve">ENE </t>
  </si>
  <si>
    <t>FEB</t>
  </si>
  <si>
    <t xml:space="preserve">MAR </t>
  </si>
  <si>
    <t>ABR</t>
  </si>
  <si>
    <t>MAY</t>
  </si>
  <si>
    <t>JUN</t>
  </si>
  <si>
    <t xml:space="preserve">VENTAS </t>
  </si>
  <si>
    <t xml:space="preserve">COSTES </t>
  </si>
  <si>
    <t xml:space="preserve">BENEFICIO BRUTO </t>
  </si>
  <si>
    <t xml:space="preserve">GASTOS FIJOS </t>
  </si>
  <si>
    <t xml:space="preserve">GASTOS VARIABLES </t>
  </si>
  <si>
    <t xml:space="preserve">TOTAL GASTOS </t>
  </si>
  <si>
    <t>BENEFICIO NETO</t>
  </si>
  <si>
    <t>ENERO</t>
  </si>
  <si>
    <t>FEBRERO</t>
  </si>
  <si>
    <t xml:space="preserve">MARZO </t>
  </si>
  <si>
    <t xml:space="preserve">TOTALES </t>
  </si>
  <si>
    <t>Producto 1</t>
  </si>
  <si>
    <t>Producto 2</t>
  </si>
  <si>
    <t>Producto 3</t>
  </si>
  <si>
    <t>Producto 4</t>
  </si>
  <si>
    <t>Producto 5</t>
  </si>
  <si>
    <t xml:space="preserve">Total ventas </t>
  </si>
  <si>
    <t>Ingresos</t>
  </si>
  <si>
    <t>% aumento sobre el año anterior</t>
  </si>
  <si>
    <t>Coste de mercancias vendidas</t>
  </si>
  <si>
    <t xml:space="preserve">Materiales </t>
  </si>
  <si>
    <t>de los ingresos</t>
  </si>
  <si>
    <t>Salarios</t>
  </si>
  <si>
    <t>Complementos</t>
  </si>
  <si>
    <t>de los salarios</t>
  </si>
  <si>
    <t>otros</t>
  </si>
  <si>
    <t>aumento sobre el año anterior</t>
  </si>
  <si>
    <t>Gastos Generales</t>
  </si>
  <si>
    <t>Oficina</t>
  </si>
  <si>
    <t>Gastos De Ventas</t>
  </si>
  <si>
    <t xml:space="preserve">de oficina mas ventas </t>
  </si>
  <si>
    <t>Publicidad y Propaganda</t>
  </si>
  <si>
    <t>Despreciacion</t>
  </si>
  <si>
    <t>Varios</t>
  </si>
  <si>
    <t>incremento anual cte. de 10</t>
  </si>
  <si>
    <t>Totales de Gastos Operacionales</t>
  </si>
  <si>
    <t>Gastos Generales + Costo de Mercan. Vendida</t>
  </si>
  <si>
    <t>Gastos Financieros</t>
  </si>
  <si>
    <t>Beneficio Bruto</t>
  </si>
  <si>
    <t>Ingresos-Total gastos operacionales-gastos financieros</t>
  </si>
  <si>
    <t>Impuestos</t>
  </si>
  <si>
    <t>del beneficio bruto</t>
  </si>
  <si>
    <t>Beneficio neto</t>
  </si>
  <si>
    <t>Beneficio Bruto - Impuestos</t>
  </si>
  <si>
    <t>R</t>
  </si>
  <si>
    <t>a</t>
  </si>
  <si>
    <t>b</t>
  </si>
  <si>
    <t>d</t>
  </si>
  <si>
    <t>n</t>
  </si>
  <si>
    <t>x</t>
  </si>
  <si>
    <t>y</t>
  </si>
  <si>
    <t>i</t>
  </si>
  <si>
    <t>ti</t>
  </si>
  <si>
    <t>X(ti)</t>
  </si>
  <si>
    <t>y(ti)</t>
  </si>
  <si>
    <t>Total Trimestral</t>
  </si>
  <si>
    <t>1ero</t>
  </si>
  <si>
    <t>2do</t>
  </si>
  <si>
    <t>3ro</t>
  </si>
  <si>
    <t>4to</t>
  </si>
  <si>
    <t>Total Anual</t>
  </si>
  <si>
    <t>Unidades vendidas</t>
  </si>
  <si>
    <t>Modelo 1</t>
  </si>
  <si>
    <t>Modelo 2</t>
  </si>
  <si>
    <t>Modelo 3</t>
  </si>
  <si>
    <t>Ingreso por ventas</t>
  </si>
  <si>
    <t>Coste de las ventas</t>
  </si>
  <si>
    <t>Margen bruto</t>
  </si>
  <si>
    <t>Personal ventas</t>
  </si>
  <si>
    <t>Comision venta</t>
  </si>
  <si>
    <t>Publicidad</t>
  </si>
  <si>
    <t>Costes fijos</t>
  </si>
  <si>
    <t>Coste total</t>
  </si>
  <si>
    <t>Beneficio</t>
  </si>
  <si>
    <t>Margen beneficio</t>
  </si>
  <si>
    <t>Comision ventas</t>
  </si>
  <si>
    <t>Precio</t>
  </si>
  <si>
    <t>Costes</t>
  </si>
  <si>
    <t>Porcentaje costes fijos</t>
  </si>
  <si>
    <t xml:space="preserve">Llenar los cuadros según lo que piden los comentarios </t>
  </si>
  <si>
    <t>codigo de producto</t>
  </si>
  <si>
    <t xml:space="preserve">Unidades a prodecir </t>
  </si>
  <si>
    <t>Capital inicial</t>
  </si>
  <si>
    <t xml:space="preserve">Mano de obra </t>
  </si>
  <si>
    <t xml:space="preserve">Materia prima </t>
  </si>
  <si>
    <t xml:space="preserve">Otros gastos </t>
  </si>
  <si>
    <t xml:space="preserve">total gastos </t>
  </si>
  <si>
    <t>Precio unitario</t>
  </si>
  <si>
    <t xml:space="preserve">Precio de venta </t>
  </si>
  <si>
    <t>Capital restante</t>
  </si>
  <si>
    <t>Ventas totales</t>
  </si>
  <si>
    <t>abc-1000-1</t>
  </si>
  <si>
    <t>abc-1000-2</t>
  </si>
  <si>
    <t>abc-1000-3</t>
  </si>
  <si>
    <t>abc-1000-4</t>
  </si>
  <si>
    <t>abc-1000-5</t>
  </si>
  <si>
    <t>abc-1000-6</t>
  </si>
  <si>
    <t>abc-1000-7</t>
  </si>
  <si>
    <t>Nombres</t>
  </si>
  <si>
    <t xml:space="preserve">Fecha de nacimiento </t>
  </si>
  <si>
    <t>Edad</t>
  </si>
  <si>
    <t>Edad 2</t>
  </si>
  <si>
    <t>WALTER</t>
  </si>
  <si>
    <t>CLEVER</t>
  </si>
  <si>
    <t>PATRICIA</t>
  </si>
  <si>
    <t>MARIA</t>
  </si>
  <si>
    <t>RICHARD</t>
  </si>
  <si>
    <t>30/2/1979</t>
  </si>
  <si>
    <t xml:space="preserve">JESSICA </t>
  </si>
  <si>
    <t>Cual es la diferencia de edad entre walter y clever</t>
  </si>
  <si>
    <t>Cuantos aos tendra Jessica el 25/12/2009</t>
  </si>
  <si>
    <t xml:space="preserve">Por cuantos aos Richard es mayor que Maria </t>
  </si>
  <si>
    <r>
      <rPr>
        <sz val="11"/>
        <color theme="0"/>
        <rFont val="Calibri"/>
        <charset val="134"/>
        <scheme val="minor"/>
      </rPr>
      <t>N</t>
    </r>
    <r>
      <rPr>
        <sz val="11"/>
        <color theme="0"/>
        <rFont val="Calibri"/>
        <charset val="134"/>
      </rPr>
      <t>°</t>
    </r>
  </si>
  <si>
    <t xml:space="preserve">PAIS </t>
  </si>
  <si>
    <t>PRECIO EN US$</t>
  </si>
  <si>
    <t xml:space="preserve">SIN DECIMALES </t>
  </si>
  <si>
    <t>REDONDEAR A 4 DECIMALES</t>
  </si>
  <si>
    <t>TRUNCAR A 4 DECIMALES</t>
  </si>
  <si>
    <t>1.-</t>
  </si>
  <si>
    <t>Singapur</t>
  </si>
  <si>
    <t>2.-</t>
  </si>
  <si>
    <t>Taiwan</t>
  </si>
  <si>
    <t>3.-</t>
  </si>
  <si>
    <t>Alemania</t>
  </si>
  <si>
    <t>4.-</t>
  </si>
  <si>
    <t>Brasil</t>
  </si>
  <si>
    <t>5.-</t>
  </si>
  <si>
    <t xml:space="preserve">Japon </t>
  </si>
  <si>
    <t>6.-</t>
  </si>
  <si>
    <t>Mexico</t>
  </si>
  <si>
    <t>7.-</t>
  </si>
  <si>
    <t>EE.UU</t>
  </si>
  <si>
    <t>8.-</t>
  </si>
  <si>
    <t xml:space="preserve">Otros paises </t>
  </si>
  <si>
    <t>TOTAL</t>
  </si>
  <si>
    <t xml:space="preserve">Clave </t>
  </si>
  <si>
    <t>Nombre</t>
  </si>
  <si>
    <t>Salario Diario</t>
  </si>
  <si>
    <t>Salario Quincenal</t>
  </si>
  <si>
    <t xml:space="preserve">Canasta Basica </t>
  </si>
  <si>
    <t xml:space="preserve">Pasajes </t>
  </si>
  <si>
    <t>Total de percepciones</t>
  </si>
  <si>
    <t>ISR</t>
  </si>
  <si>
    <t>IMSS</t>
  </si>
  <si>
    <t xml:space="preserve">Total de Deducciones </t>
  </si>
  <si>
    <t xml:space="preserve">Sueldo a Cobrar </t>
  </si>
  <si>
    <t xml:space="preserve">Lopez Castro Juan </t>
  </si>
  <si>
    <t xml:space="preserve">Viña Favela </t>
  </si>
  <si>
    <t xml:space="preserve">Finistere Larios Omar </t>
  </si>
  <si>
    <t>Torres Landeros Gilberto</t>
  </si>
  <si>
    <t xml:space="preserve">Torres Andrade Fabiola </t>
  </si>
  <si>
    <t xml:space="preserve">Guzman Aguliar Gabriela </t>
  </si>
  <si>
    <t xml:space="preserve">Campos Luna Sonia </t>
  </si>
  <si>
    <t xml:space="preserve">Guzman Tinajeros Lidia </t>
  </si>
  <si>
    <t xml:space="preserve">Soriano Fernandez Alma </t>
  </si>
  <si>
    <t xml:space="preserve">Armando Perez Veronica </t>
  </si>
  <si>
    <t xml:space="preserve">Jimenez Alejandro Pamela </t>
  </si>
  <si>
    <t>Gotica Sanchez Esther</t>
  </si>
  <si>
    <t xml:space="preserve">Perez Lopez Miguel </t>
  </si>
  <si>
    <t>No.</t>
  </si>
  <si>
    <t>Apellido</t>
  </si>
  <si>
    <t>Nota 1</t>
  </si>
  <si>
    <t>Nota 2</t>
  </si>
  <si>
    <t xml:space="preserve">Observación </t>
  </si>
  <si>
    <t>Patricia</t>
  </si>
  <si>
    <t>Acosta</t>
  </si>
  <si>
    <t>Belen</t>
  </si>
  <si>
    <t>Salvador</t>
  </si>
  <si>
    <t>Luis</t>
  </si>
  <si>
    <t>Natalia</t>
  </si>
  <si>
    <t>Rodriguez</t>
  </si>
  <si>
    <t>Antonio</t>
  </si>
  <si>
    <t>Ines</t>
  </si>
  <si>
    <t>Vargas</t>
  </si>
  <si>
    <t>Jorge</t>
  </si>
  <si>
    <t>Fernando</t>
  </si>
  <si>
    <t>Mera</t>
  </si>
  <si>
    <t>Wladimir</t>
  </si>
  <si>
    <t>Zambrano</t>
  </si>
  <si>
    <t>Bertha</t>
  </si>
  <si>
    <t>Ullauri</t>
  </si>
  <si>
    <t>Mishell</t>
  </si>
  <si>
    <t>Cuenca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</si>
</sst>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11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0.0000000000"/>
    <numFmt numFmtId="179" formatCode="0.0000"/>
    <numFmt numFmtId="180" formatCode="_-* #,##0.0000_-;\-* #,##0.0000_-;_-* &quot;-&quot;??_-;_-@_-"/>
    <numFmt numFmtId="181" formatCode="_-[$$-409]* #,##0.00_ ;_-[$$-409]* \-#,##0.00\ ;_-[$$-409]* &quot;-&quot;??_ ;_-@_ "/>
    <numFmt numFmtId="182" formatCode="0.000"/>
    <numFmt numFmtId="183" formatCode="[$-409]dddd\,mmmm\ d\,yyyy;@"/>
    <numFmt numFmtId="184" formatCode="_ &quot;$&quot;* #,##0.00_ ;_ &quot;$&quot;* \-#,##0.00_ ;_ &quot;$&quot;* &quot;-&quot;??_ ;_ @_ "/>
  </numFmts>
  <fonts count="3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4" tint="-0.499984740745262"/>
      <name val="Calibri"/>
      <charset val="134"/>
      <scheme val="minor"/>
    </font>
    <font>
      <sz val="11"/>
      <color theme="5" tint="-0.499984740745262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theme="0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Arial Unicode MS"/>
      <charset val="134"/>
    </font>
    <font>
      <b/>
      <sz val="12"/>
      <color rgb="FFAF25A7"/>
      <name val="Calibri"/>
      <charset val="134"/>
      <scheme val="minor"/>
    </font>
    <font>
      <b/>
      <sz val="11"/>
      <color theme="7" tint="0.399975585192419"/>
      <name val="Calibri"/>
      <charset val="134"/>
      <scheme val="minor"/>
    </font>
    <font>
      <sz val="1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134"/>
    </font>
  </fonts>
  <fills count="48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5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rgb="FF0070C0"/>
      </bottom>
      <diagonal/>
    </border>
    <border>
      <left style="thick">
        <color rgb="FF0070C0"/>
      </left>
      <right style="thick">
        <color rgb="FF0070C0"/>
      </right>
      <top style="thick">
        <color rgb="FF0070C0"/>
      </top>
      <bottom style="thick">
        <color rgb="FF0070C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>
      <alignment vertical="center"/>
    </xf>
    <xf numFmtId="176" fontId="4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7" borderId="42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43" applyNumberFormat="0" applyFill="0" applyAlignment="0" applyProtection="0">
      <alignment vertical="center"/>
    </xf>
    <xf numFmtId="0" fontId="17" fillId="0" borderId="43" applyNumberFormat="0" applyFill="0" applyAlignment="0" applyProtection="0">
      <alignment vertical="center"/>
    </xf>
    <xf numFmtId="0" fontId="18" fillId="0" borderId="44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18" borderId="45" applyNumberFormat="0" applyAlignment="0" applyProtection="0">
      <alignment vertical="center"/>
    </xf>
    <xf numFmtId="0" fontId="20" fillId="19" borderId="46" applyNumberFormat="0" applyAlignment="0" applyProtection="0">
      <alignment vertical="center"/>
    </xf>
    <xf numFmtId="0" fontId="21" fillId="19" borderId="45" applyNumberFormat="0" applyAlignment="0" applyProtection="0">
      <alignment vertical="center"/>
    </xf>
    <xf numFmtId="0" fontId="22" fillId="20" borderId="47" applyNumberFormat="0" applyAlignment="0" applyProtection="0">
      <alignment vertical="center"/>
    </xf>
    <xf numFmtId="0" fontId="23" fillId="0" borderId="48" applyNumberFormat="0" applyFill="0" applyAlignment="0" applyProtection="0">
      <alignment vertical="center"/>
    </xf>
    <xf numFmtId="0" fontId="24" fillId="0" borderId="49" applyNumberFormat="0" applyFill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29" fillId="37" borderId="0" applyNumberFormat="0" applyBorder="0" applyAlignment="0" applyProtection="0">
      <alignment vertical="center"/>
    </xf>
    <xf numFmtId="0" fontId="29" fillId="38" borderId="0" applyNumberFormat="0" applyBorder="0" applyAlignment="0" applyProtection="0">
      <alignment vertical="center"/>
    </xf>
    <xf numFmtId="0" fontId="28" fillId="39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29" fillId="41" borderId="0" applyNumberFormat="0" applyBorder="0" applyAlignment="0" applyProtection="0">
      <alignment vertical="center"/>
    </xf>
    <xf numFmtId="0" fontId="29" fillId="42" borderId="0" applyNumberFormat="0" applyBorder="0" applyAlignment="0" applyProtection="0">
      <alignment vertical="center"/>
    </xf>
    <xf numFmtId="0" fontId="28" fillId="43" borderId="0" applyNumberFormat="0" applyBorder="0" applyAlignment="0" applyProtection="0">
      <alignment vertical="center"/>
    </xf>
    <xf numFmtId="0" fontId="28" fillId="44" borderId="0" applyNumberFormat="0" applyBorder="0" applyAlignment="0" applyProtection="0">
      <alignment vertical="center"/>
    </xf>
    <xf numFmtId="0" fontId="29" fillId="45" borderId="0" applyNumberFormat="0" applyBorder="0" applyAlignment="0" applyProtection="0">
      <alignment vertical="center"/>
    </xf>
    <xf numFmtId="0" fontId="29" fillId="46" borderId="0" applyNumberFormat="0" applyBorder="0" applyAlignment="0" applyProtection="0">
      <alignment vertical="center"/>
    </xf>
    <xf numFmtId="0" fontId="28" fillId="47" borderId="0" applyNumberFormat="0" applyBorder="0" applyAlignment="0" applyProtection="0">
      <alignment vertical="center"/>
    </xf>
    <xf numFmtId="0" fontId="4" fillId="0" borderId="0"/>
    <xf numFmtId="0" fontId="4" fillId="0" borderId="0"/>
    <xf numFmtId="0" fontId="4" fillId="0" borderId="0"/>
  </cellStyleXfs>
  <cellXfs count="137">
    <xf numFmtId="0" fontId="0" fillId="0" borderId="0" xfId="0">
      <alignment vertical="center"/>
    </xf>
    <xf numFmtId="0" fontId="0" fillId="0" borderId="1" xfId="0" applyFill="1" applyBorder="1" applyAlignment="1">
      <alignment vertical="center"/>
    </xf>
    <xf numFmtId="0" fontId="0" fillId="0" borderId="0" xfId="0" applyFill="1" applyAlignment="1">
      <alignment vertical="center"/>
    </xf>
    <xf numFmtId="0" fontId="1" fillId="0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/>
    </xf>
    <xf numFmtId="0" fontId="0" fillId="0" borderId="0" xfId="0" applyAlignment="1"/>
    <xf numFmtId="0" fontId="3" fillId="2" borderId="1" xfId="0" applyFont="1" applyFill="1" applyBorder="1" applyAlignment="1">
      <alignment horizontal="center"/>
    </xf>
    <xf numFmtId="58" fontId="3" fillId="2" borderId="1" xfId="0" applyNumberFormat="1" applyFont="1" applyFill="1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2" borderId="1" xfId="0" applyNumberFormat="1" applyFill="1" applyBorder="1" applyAlignment="1">
      <alignment horizontal="center"/>
    </xf>
    <xf numFmtId="0" fontId="0" fillId="0" borderId="2" xfId="0" applyBorder="1">
      <alignment vertical="center"/>
    </xf>
    <xf numFmtId="0" fontId="4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/>
    </xf>
    <xf numFmtId="0" fontId="0" fillId="2" borderId="3" xfId="0" applyFill="1" applyBorder="1" applyAlignment="1"/>
    <xf numFmtId="0" fontId="5" fillId="3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 wrapText="1"/>
    </xf>
    <xf numFmtId="0" fontId="5" fillId="3" borderId="0" xfId="0" applyFont="1" applyFill="1" applyAlignment="1">
      <alignment horizontal="center" wrapText="1"/>
    </xf>
    <xf numFmtId="0" fontId="0" fillId="2" borderId="0" xfId="0" applyFill="1" applyAlignment="1">
      <alignment horizontal="center" vertical="center" wrapText="1"/>
    </xf>
    <xf numFmtId="178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79" fontId="0" fillId="0" borderId="1" xfId="0" applyNumberFormat="1" applyBorder="1" applyAlignment="1">
      <alignment horizontal="center" vertical="center"/>
    </xf>
    <xf numFmtId="180" fontId="0" fillId="0" borderId="1" xfId="1" applyNumberFormat="1" applyFont="1" applyBorder="1" applyAlignment="1">
      <alignment horizontal="center" vertical="center"/>
    </xf>
    <xf numFmtId="0" fontId="4" fillId="2" borderId="0" xfId="0" applyFont="1" applyFill="1" applyAlignment="1">
      <alignment horizontal="center" vertical="center" wrapText="1"/>
    </xf>
    <xf numFmtId="178" fontId="0" fillId="0" borderId="1" xfId="0" applyNumberFormat="1" applyBorder="1" applyAlignment="1">
      <alignment horizontal="center" vertical="center" wrapText="1"/>
    </xf>
    <xf numFmtId="179" fontId="0" fillId="0" borderId="1" xfId="0" applyNumberFormat="1" applyBorder="1" applyAlignment="1">
      <alignment horizontal="center" vertical="center" wrapText="1"/>
    </xf>
    <xf numFmtId="180" fontId="0" fillId="0" borderId="1" xfId="1" applyNumberFormat="1" applyFont="1" applyBorder="1" applyAlignment="1">
      <alignment horizontal="center" vertical="center" wrapText="1"/>
    </xf>
    <xf numFmtId="0" fontId="5" fillId="3" borderId="0" xfId="0" applyFont="1" applyFill="1" applyAlignment="1"/>
    <xf numFmtId="0" fontId="0" fillId="3" borderId="0" xfId="0" applyFill="1" applyAlignment="1"/>
    <xf numFmtId="178" fontId="0" fillId="2" borderId="1" xfId="0" applyNumberFormat="1" applyFill="1" applyBorder="1" applyAlignment="1"/>
    <xf numFmtId="1" fontId="0" fillId="2" borderId="1" xfId="0" applyNumberFormat="1" applyFill="1" applyBorder="1" applyAlignment="1"/>
    <xf numFmtId="179" fontId="0" fillId="2" borderId="1" xfId="0" applyNumberFormat="1" applyFill="1" applyBorder="1" applyAlignment="1"/>
    <xf numFmtId="180" fontId="0" fillId="2" borderId="1" xfId="0" applyNumberFormat="1" applyFill="1" applyBorder="1" applyAlignment="1"/>
    <xf numFmtId="0" fontId="1" fillId="4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/>
    <xf numFmtId="0" fontId="4" fillId="0" borderId="1" xfId="0" applyFont="1" applyFill="1" applyBorder="1" applyAlignment="1"/>
    <xf numFmtId="0" fontId="4" fillId="0" borderId="1" xfId="0" applyFont="1" applyFill="1" applyBorder="1" applyAlignment="1">
      <alignment horizontal="center"/>
    </xf>
    <xf numFmtId="0" fontId="4" fillId="0" borderId="0" xfId="51"/>
    <xf numFmtId="0" fontId="1" fillId="0" borderId="0" xfId="51" applyFont="1" applyAlignment="1">
      <alignment horizontal="left" wrapText="1"/>
    </xf>
    <xf numFmtId="0" fontId="6" fillId="5" borderId="1" xfId="51" applyFont="1" applyFill="1" applyBorder="1" applyAlignment="1">
      <alignment horizontal="center" wrapText="1"/>
    </xf>
    <xf numFmtId="0" fontId="6" fillId="5" borderId="1" xfId="51" applyFont="1" applyFill="1" applyBorder="1" applyAlignment="1">
      <alignment horizontal="center" vertical="center" wrapText="1"/>
    </xf>
    <xf numFmtId="0" fontId="4" fillId="0" borderId="1" xfId="51" applyBorder="1"/>
    <xf numFmtId="3" fontId="4" fillId="0" borderId="1" xfId="51" applyNumberFormat="1" applyBorder="1" applyAlignment="1">
      <alignment horizontal="center" vertical="center"/>
    </xf>
    <xf numFmtId="176" fontId="4" fillId="0" borderId="1" xfId="1" applyFont="1" applyBorder="1" applyAlignment="1"/>
    <xf numFmtId="2" fontId="4" fillId="0" borderId="1" xfId="51" applyNumberFormat="1" applyBorder="1"/>
    <xf numFmtId="0" fontId="4" fillId="0" borderId="0" xfId="50"/>
    <xf numFmtId="0" fontId="1" fillId="6" borderId="4" xfId="50" applyFont="1" applyFill="1" applyBorder="1" applyAlignment="1">
      <alignment horizontal="center"/>
    </xf>
    <xf numFmtId="0" fontId="1" fillId="6" borderId="5" xfId="50" applyFont="1" applyFill="1" applyBorder="1" applyAlignment="1">
      <alignment horizontal="center"/>
    </xf>
    <xf numFmtId="0" fontId="1" fillId="6" borderId="6" xfId="50" applyFont="1" applyFill="1" applyBorder="1" applyAlignment="1">
      <alignment horizontal="center"/>
    </xf>
    <xf numFmtId="0" fontId="4" fillId="0" borderId="7" xfId="50" applyBorder="1"/>
    <xf numFmtId="0" fontId="4" fillId="0" borderId="8" xfId="50" applyBorder="1"/>
    <xf numFmtId="0" fontId="1" fillId="0" borderId="7" xfId="50" applyFont="1" applyBorder="1"/>
    <xf numFmtId="181" fontId="4" fillId="0" borderId="0" xfId="50" applyNumberFormat="1"/>
    <xf numFmtId="181" fontId="4" fillId="0" borderId="8" xfId="50" applyNumberFormat="1" applyBorder="1"/>
    <xf numFmtId="0" fontId="1" fillId="0" borderId="4" xfId="50" applyFont="1" applyBorder="1"/>
    <xf numFmtId="181" fontId="4" fillId="0" borderId="6" xfId="50" applyNumberFormat="1" applyBorder="1"/>
    <xf numFmtId="181" fontId="4" fillId="0" borderId="9" xfId="50" applyNumberFormat="1" applyBorder="1"/>
    <xf numFmtId="0" fontId="1" fillId="0" borderId="10" xfId="50" applyFont="1" applyBorder="1"/>
    <xf numFmtId="181" fontId="4" fillId="0" borderId="11" xfId="50" applyNumberFormat="1" applyBorder="1"/>
    <xf numFmtId="181" fontId="4" fillId="0" borderId="12" xfId="50" applyNumberFormat="1" applyBorder="1"/>
    <xf numFmtId="0" fontId="1" fillId="6" borderId="9" xfId="50" applyFont="1" applyFill="1" applyBorder="1" applyAlignment="1">
      <alignment horizontal="center"/>
    </xf>
    <xf numFmtId="10" fontId="4" fillId="0" borderId="10" xfId="50" applyNumberFormat="1" applyBorder="1" applyAlignment="1">
      <alignment horizontal="center"/>
    </xf>
    <xf numFmtId="10" fontId="4" fillId="0" borderId="12" xfId="50" applyNumberFormat="1" applyBorder="1" applyAlignment="1">
      <alignment horizontal="center"/>
    </xf>
    <xf numFmtId="181" fontId="4" fillId="0" borderId="13" xfId="50" applyNumberFormat="1" applyBorder="1"/>
    <xf numFmtId="0" fontId="4" fillId="0" borderId="4" xfId="50" applyBorder="1"/>
    <xf numFmtId="181" fontId="4" fillId="0" borderId="5" xfId="50" applyNumberFormat="1" applyBorder="1"/>
    <xf numFmtId="0" fontId="4" fillId="0" borderId="6" xfId="50" applyBorder="1"/>
    <xf numFmtId="10" fontId="4" fillId="0" borderId="14" xfId="50" applyNumberFormat="1" applyBorder="1" applyAlignment="1">
      <alignment horizontal="center"/>
    </xf>
    <xf numFmtId="10" fontId="4" fillId="0" borderId="15" xfId="50" applyNumberFormat="1" applyBorder="1" applyAlignment="1">
      <alignment horizontal="center"/>
    </xf>
    <xf numFmtId="0" fontId="4" fillId="0" borderId="14" xfId="50" applyBorder="1"/>
    <xf numFmtId="181" fontId="4" fillId="0" borderId="16" xfId="50" applyNumberFormat="1" applyBorder="1"/>
    <xf numFmtId="0" fontId="4" fillId="0" borderId="17" xfId="50" applyBorder="1"/>
    <xf numFmtId="0" fontId="4" fillId="0" borderId="0" xfId="49"/>
    <xf numFmtId="0" fontId="4" fillId="0" borderId="1" xfId="49" applyBorder="1" applyAlignment="1">
      <alignment horizontal="center" vertical="center"/>
    </xf>
    <xf numFmtId="0" fontId="4" fillId="0" borderId="0" xfId="49" applyAlignment="1">
      <alignment horizontal="center" vertical="center"/>
    </xf>
    <xf numFmtId="0" fontId="4" fillId="0" borderId="18" xfId="49" applyBorder="1" applyAlignment="1">
      <alignment horizontal="center" vertical="center"/>
    </xf>
    <xf numFmtId="0" fontId="4" fillId="0" borderId="19" xfId="49" applyBorder="1" applyAlignment="1">
      <alignment horizontal="center" vertical="center"/>
    </xf>
    <xf numFmtId="0" fontId="4" fillId="0" borderId="20" xfId="49" applyBorder="1" applyAlignment="1">
      <alignment horizontal="center" vertical="center"/>
    </xf>
    <xf numFmtId="0" fontId="4" fillId="0" borderId="21" xfId="49" applyBorder="1" applyAlignment="1">
      <alignment horizontal="center" vertical="center"/>
    </xf>
    <xf numFmtId="0" fontId="4" fillId="0" borderId="22" xfId="49" applyBorder="1" applyAlignment="1">
      <alignment horizontal="center" vertical="center"/>
    </xf>
    <xf numFmtId="0" fontId="4" fillId="0" borderId="23" xfId="49" applyBorder="1" applyAlignment="1">
      <alignment horizontal="center" vertical="center"/>
    </xf>
    <xf numFmtId="0" fontId="4" fillId="0" borderId="24" xfId="49" applyBorder="1" applyAlignment="1">
      <alignment horizontal="center" vertical="center"/>
    </xf>
    <xf numFmtId="0" fontId="4" fillId="0" borderId="25" xfId="49" applyBorder="1" applyAlignment="1">
      <alignment horizontal="center" vertical="center"/>
    </xf>
    <xf numFmtId="0" fontId="4" fillId="0" borderId="26" xfId="49" applyBorder="1" applyAlignment="1">
      <alignment horizontal="center" vertical="center"/>
    </xf>
    <xf numFmtId="0" fontId="4" fillId="0" borderId="27" xfId="49" applyBorder="1" applyAlignment="1">
      <alignment horizontal="center" vertical="center"/>
    </xf>
    <xf numFmtId="0" fontId="4" fillId="0" borderId="28" xfId="49" applyBorder="1" applyAlignment="1">
      <alignment horizontal="center" vertical="center"/>
    </xf>
    <xf numFmtId="0" fontId="4" fillId="0" borderId="29" xfId="49" applyBorder="1" applyAlignment="1">
      <alignment horizontal="center" vertical="center"/>
    </xf>
    <xf numFmtId="0" fontId="4" fillId="0" borderId="30" xfId="51" applyBorder="1"/>
    <xf numFmtId="0" fontId="4" fillId="7" borderId="30" xfId="51" applyFill="1" applyBorder="1"/>
    <xf numFmtId="0" fontId="1" fillId="0" borderId="30" xfId="51" applyFont="1" applyBorder="1" applyAlignment="1">
      <alignment horizontal="center"/>
    </xf>
    <xf numFmtId="181" fontId="4" fillId="0" borderId="30" xfId="51" applyNumberFormat="1" applyBorder="1"/>
    <xf numFmtId="9" fontId="4" fillId="0" borderId="30" xfId="51" applyNumberFormat="1" applyBorder="1"/>
    <xf numFmtId="0" fontId="1" fillId="4" borderId="30" xfId="51" applyFont="1" applyFill="1" applyBorder="1" applyAlignment="1">
      <alignment horizontal="center"/>
    </xf>
    <xf numFmtId="0" fontId="1" fillId="4" borderId="31" xfId="51" applyFont="1" applyFill="1" applyBorder="1" applyAlignment="1">
      <alignment horizontal="center"/>
    </xf>
    <xf numFmtId="0" fontId="1" fillId="4" borderId="32" xfId="51" applyFont="1" applyFill="1" applyBorder="1" applyAlignment="1">
      <alignment horizontal="center"/>
    </xf>
    <xf numFmtId="0" fontId="1" fillId="4" borderId="33" xfId="51" applyFont="1" applyFill="1" applyBorder="1" applyAlignment="1">
      <alignment horizontal="center"/>
    </xf>
    <xf numFmtId="0" fontId="1" fillId="4" borderId="30" xfId="51" applyFont="1" applyFill="1" applyBorder="1" applyAlignment="1">
      <alignment horizontal="left" vertical="center" wrapText="1"/>
    </xf>
    <xf numFmtId="0" fontId="4" fillId="0" borderId="30" xfId="51" applyBorder="1" applyAlignment="1">
      <alignment wrapText="1"/>
    </xf>
    <xf numFmtId="0" fontId="1" fillId="4" borderId="30" xfId="51" applyFont="1" applyFill="1" applyBorder="1" applyAlignment="1">
      <alignment horizontal="left" wrapText="1"/>
    </xf>
    <xf numFmtId="0" fontId="1" fillId="4" borderId="30" xfId="51" applyFont="1" applyFill="1" applyBorder="1" applyAlignment="1">
      <alignment horizontal="left"/>
    </xf>
    <xf numFmtId="0" fontId="1" fillId="0" borderId="1" xfId="51" applyFont="1" applyBorder="1"/>
    <xf numFmtId="182" fontId="4" fillId="0" borderId="1" xfId="51" applyNumberFormat="1" applyBorder="1"/>
    <xf numFmtId="0" fontId="0" fillId="8" borderId="34" xfId="0" applyFill="1" applyBorder="1" applyAlignment="1"/>
    <xf numFmtId="0" fontId="0" fillId="9" borderId="35" xfId="0" applyFill="1" applyBorder="1" applyAlignment="1">
      <alignment horizontal="center" vertical="center"/>
    </xf>
    <xf numFmtId="0" fontId="0" fillId="9" borderId="36" xfId="0" applyFill="1" applyBorder="1" applyAlignment="1">
      <alignment horizontal="center" vertical="center"/>
    </xf>
    <xf numFmtId="0" fontId="7" fillId="10" borderId="37" xfId="0" applyFont="1" applyFill="1" applyBorder="1" applyAlignment="1">
      <alignment wrapText="1"/>
    </xf>
    <xf numFmtId="0" fontId="0" fillId="8" borderId="0" xfId="0" applyFill="1" applyBorder="1" applyAlignment="1"/>
    <xf numFmtId="2" fontId="0" fillId="8" borderId="0" xfId="0" applyNumberFormat="1" applyFill="1" applyBorder="1" applyAlignment="1"/>
    <xf numFmtId="2" fontId="0" fillId="8" borderId="38" xfId="0" applyNumberFormat="1" applyFill="1" applyBorder="1" applyAlignment="1"/>
    <xf numFmtId="0" fontId="7" fillId="10" borderId="37" xfId="0" applyFont="1" applyFill="1" applyBorder="1" applyAlignment="1"/>
    <xf numFmtId="0" fontId="0" fillId="8" borderId="38" xfId="0" applyFill="1" applyBorder="1" applyAlignment="1"/>
    <xf numFmtId="0" fontId="7" fillId="10" borderId="39" xfId="0" applyFont="1" applyFill="1" applyBorder="1" applyAlignment="1"/>
    <xf numFmtId="0" fontId="0" fillId="8" borderId="40" xfId="0" applyFill="1" applyBorder="1" applyAlignment="1"/>
    <xf numFmtId="0" fontId="0" fillId="8" borderId="41" xfId="0" applyFill="1" applyBorder="1" applyAlignment="1"/>
    <xf numFmtId="0" fontId="1" fillId="0" borderId="0" xfId="0" applyFont="1">
      <alignment vertical="center"/>
    </xf>
    <xf numFmtId="183" fontId="0" fillId="7" borderId="0" xfId="0" applyNumberFormat="1" applyFill="1">
      <alignment vertical="center"/>
    </xf>
    <xf numFmtId="0" fontId="1" fillId="11" borderId="1" xfId="0" applyFont="1" applyFill="1" applyBorder="1" applyAlignment="1">
      <alignment horizontal="center" vertical="center"/>
    </xf>
    <xf numFmtId="0" fontId="0" fillId="0" borderId="1" xfId="0" applyFill="1" applyBorder="1">
      <alignment vertical="center"/>
    </xf>
    <xf numFmtId="0" fontId="0" fillId="0" borderId="1" xfId="0" applyBorder="1">
      <alignment vertical="center"/>
    </xf>
    <xf numFmtId="0" fontId="0" fillId="7" borderId="1" xfId="0" applyFill="1" applyBorder="1">
      <alignment vertical="center"/>
    </xf>
    <xf numFmtId="0" fontId="0" fillId="7" borderId="1" xfId="0" applyNumberFormat="1" applyFill="1" applyBorder="1">
      <alignment vertical="center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>
      <alignment vertical="center"/>
    </xf>
    <xf numFmtId="0" fontId="8" fillId="12" borderId="1" xfId="0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 wrapText="1"/>
    </xf>
    <xf numFmtId="184" fontId="0" fillId="0" borderId="1" xfId="0" applyNumberFormat="1" applyBorder="1">
      <alignment vertical="center"/>
    </xf>
    <xf numFmtId="184" fontId="0" fillId="13" borderId="1" xfId="0" applyNumberFormat="1" applyFill="1" applyBorder="1">
      <alignment vertical="center"/>
    </xf>
    <xf numFmtId="184" fontId="0" fillId="0" borderId="0" xfId="0" applyNumberFormat="1">
      <alignment vertical="center"/>
    </xf>
    <xf numFmtId="0" fontId="0" fillId="1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58" fontId="0" fillId="7" borderId="0" xfId="0" applyNumberFormat="1" applyFill="1">
      <alignment vertical="center"/>
    </xf>
    <xf numFmtId="0" fontId="9" fillId="15" borderId="1" xfId="0" applyFont="1" applyFill="1" applyBorder="1" applyAlignment="1">
      <alignment horizontal="center" vertical="center"/>
    </xf>
    <xf numFmtId="0" fontId="1" fillId="16" borderId="1" xfId="0" applyFont="1" applyFill="1" applyBorder="1" applyAlignment="1">
      <alignment horizontal="center" vertical="center"/>
    </xf>
    <xf numFmtId="0" fontId="1" fillId="16" borderId="1" xfId="0" applyFont="1" applyFill="1" applyBorder="1" applyAlignment="1">
      <alignment horizontal="center" vertical="center" wrapText="1"/>
    </xf>
    <xf numFmtId="0" fontId="10" fillId="13" borderId="1" xfId="0" applyFont="1" applyFill="1" applyBorder="1">
      <alignment vertical="center"/>
    </xf>
    <xf numFmtId="0" fontId="0" fillId="13" borderId="1" xfId="0" applyFill="1" applyBorder="1">
      <alignment vertical="center"/>
    </xf>
  </cellXfs>
  <cellStyles count="52">
    <cellStyle name="Normal" xfId="0" builtinId="0"/>
    <cellStyle name="Coma" xfId="1" builtinId="3"/>
    <cellStyle name="Moneda" xfId="2" builtinId="4"/>
    <cellStyle name="Porcentaje" xfId="3" builtinId="5"/>
    <cellStyle name="Coma [0]" xfId="4" builtinId="6"/>
    <cellStyle name="Moneda [0]" xfId="5" builtinId="7"/>
    <cellStyle name="Hipervínculo" xfId="6" builtinId="8"/>
    <cellStyle name="Hipervínculo visitado" xfId="7" builtinId="9"/>
    <cellStyle name="Nota" xfId="8" builtinId="10"/>
    <cellStyle name="Texto de advertencia" xfId="9" builtinId="11"/>
    <cellStyle name="Título" xfId="10" builtinId="15"/>
    <cellStyle name="Texto explicativo" xfId="11" builtinId="53"/>
    <cellStyle name="Título 1" xfId="12" builtinId="16"/>
    <cellStyle name="Título 2" xfId="13" builtinId="17"/>
    <cellStyle name="Título 3" xfId="14" builtinId="18"/>
    <cellStyle name="Título 4" xfId="15" builtinId="19"/>
    <cellStyle name="Entrada" xfId="16" builtinId="20"/>
    <cellStyle name="Salida" xfId="17" builtinId="21"/>
    <cellStyle name="Cálculo" xfId="18" builtinId="22"/>
    <cellStyle name="Celda de comprobación" xfId="19" builtinId="23"/>
    <cellStyle name="Celda vinculada" xfId="20" builtinId="24"/>
    <cellStyle name="Total" xfId="21" builtinId="25"/>
    <cellStyle name="Correcto" xfId="22" builtinId="26"/>
    <cellStyle name="Incorrecto" xfId="23" builtinId="27"/>
    <cellStyle name="Neutro" xfId="24" builtinId="28"/>
    <cellStyle name="Énfasis1" xfId="25" builtinId="29"/>
    <cellStyle name="20% - Énfasis1" xfId="26" builtinId="30"/>
    <cellStyle name="40% - Énfasis1" xfId="27" builtinId="31"/>
    <cellStyle name="60% - Énfasis1" xfId="28" builtinId="32"/>
    <cellStyle name="Énfasis2" xfId="29" builtinId="33"/>
    <cellStyle name="20% - Énfasis2" xfId="30" builtinId="34"/>
    <cellStyle name="40% - Énfasis2" xfId="31" builtinId="35"/>
    <cellStyle name="60% - Énfasis2" xfId="32" builtinId="36"/>
    <cellStyle name="Énfasis3" xfId="33" builtinId="37"/>
    <cellStyle name="20% - Énfasis3" xfId="34" builtinId="38"/>
    <cellStyle name="40% - Énfasis3" xfId="35" builtinId="39"/>
    <cellStyle name="60% - Énfasis3" xfId="36" builtinId="40"/>
    <cellStyle name="Énfasis4" xfId="37" builtinId="41"/>
    <cellStyle name="20% - Énfasis4" xfId="38" builtinId="42"/>
    <cellStyle name="40% - Énfasis4" xfId="39" builtinId="43"/>
    <cellStyle name="60% - Énfasis4" xfId="40" builtinId="44"/>
    <cellStyle name="Énfasis5" xfId="41" builtinId="45"/>
    <cellStyle name="20% - Énfasis5" xfId="42" builtinId="46"/>
    <cellStyle name="40% - Énfasis5" xfId="43" builtinId="47"/>
    <cellStyle name="60% - Énfasis5" xfId="44" builtinId="48"/>
    <cellStyle name="Énfasis6" xfId="45" builtinId="49"/>
    <cellStyle name="20% - Énfasis6" xfId="46" builtinId="50"/>
    <cellStyle name="40% - Énfasis6" xfId="47" builtinId="51"/>
    <cellStyle name="60% - Énfasis6" xfId="48" builtinId="52"/>
    <cellStyle name="Normal 2" xfId="49"/>
    <cellStyle name="Normal 3" xfId="50"/>
    <cellStyle name="Normal 4" xfId="51"/>
  </cellStyles>
  <dxfs count="18">
    <dxf>
      <font>
        <color rgb="FFFF0000"/>
      </font>
      <fill>
        <patternFill patternType="solid">
          <bgColor rgb="FFFFFF00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colors>
    <mruColors>
      <color rgb="00AF25A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5" Type="http://schemas.openxmlformats.org/officeDocument/2006/relationships/sharedStrings" Target="sharedStrings.xml"/><Relationship Id="rId14" Type="http://schemas.openxmlformats.org/officeDocument/2006/relationships/theme" Target="theme/theme1.xml"/><Relationship Id="rId13" Type="http://schemas.openxmlformats.org/officeDocument/2006/relationships/externalLink" Target="externalLinks/externalLink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microsoft.com/office/2011/relationships/chartColorStyle" Target="colors12.xml"/><Relationship Id="rId2" Type="http://schemas.microsoft.com/office/2011/relationships/chartStyle" Target="style12.xml"/><Relationship Id="rId1" Type="http://schemas.openxmlformats.org/officeDocument/2006/relationships/image" Target="../media/image2.jpeg"/></Relationships>
</file>

<file path=xl/charts/_rels/chart13.xml.rels><?xml version="1.0" encoding="UTF-8" standalone="yes"?>
<Relationships xmlns="http://schemas.openxmlformats.org/package/2006/relationships"><Relationship Id="rId4" Type="http://schemas.microsoft.com/office/2011/relationships/chartColorStyle" Target="colors13.xml"/><Relationship Id="rId3" Type="http://schemas.microsoft.com/office/2011/relationships/chartStyle" Target="style13.xml"/><Relationship Id="rId2" Type="http://schemas.openxmlformats.org/officeDocument/2006/relationships/image" Target="../media/image2.jpeg"/><Relationship Id="rId1" Type="http://schemas.openxmlformats.org/officeDocument/2006/relationships/image" Target="../media/image3.png"/></Relationships>
</file>

<file path=xl/charts/_rels/chart14.xml.rels><?xml version="1.0" encoding="UTF-8" standalone="yes"?>
<Relationships xmlns="http://schemas.openxmlformats.org/package/2006/relationships"><Relationship Id="rId4" Type="http://schemas.microsoft.com/office/2011/relationships/chartColorStyle" Target="colors14.xml"/><Relationship Id="rId3" Type="http://schemas.microsoft.com/office/2011/relationships/chartStyle" Target="style14.xml"/><Relationship Id="rId2" Type="http://schemas.openxmlformats.org/officeDocument/2006/relationships/image" Target="../media/image2.jpeg"/><Relationship Id="rId1" Type="http://schemas.openxmlformats.org/officeDocument/2006/relationships/image" Target="../media/image4.png"/></Relationships>
</file>

<file path=xl/charts/_rels/chart15.xml.rels><?xml version="1.0" encoding="UTF-8" standalone="yes"?>
<Relationships xmlns="http://schemas.openxmlformats.org/package/2006/relationships"><Relationship Id="rId3" Type="http://schemas.microsoft.com/office/2011/relationships/chartColorStyle" Target="colors15.xml"/><Relationship Id="rId2" Type="http://schemas.microsoft.com/office/2011/relationships/chartStyle" Target="style15.xml"/><Relationship Id="rId1" Type="http://schemas.openxmlformats.org/officeDocument/2006/relationships/image" Target="../media/image2.jpeg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4" Type="http://schemas.microsoft.com/office/2011/relationships/chartColorStyle" Target="colors8.xml"/><Relationship Id="rId3" Type="http://schemas.microsoft.com/office/2011/relationships/chartStyle" Target="style8.xml"/><Relationship Id="rId2" Type="http://schemas.openxmlformats.org/officeDocument/2006/relationships/image" Target="../media/image1.png"/><Relationship Id="rId1" Type="http://schemas.openxmlformats.org/officeDocument/2006/relationships/chartUserShapes" Target="../drawings/drawing5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'[1]LA TIENDA '!$B$4</c:f>
              <c:strCache>
                <c:ptCount val="1"/>
                <c:pt idx="0">
                  <c:v>Producto 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'[1]LA TIENDA '!$C$3:$E$3</c:f>
              <c:strCache>
                <c:ptCount val="3"/>
                <c:pt idx="0">
                  <c:v>ENERO</c:v>
                </c:pt>
                <c:pt idx="1">
                  <c:v>FEBRERO</c:v>
                </c:pt>
                <c:pt idx="2">
                  <c:v>MARZO </c:v>
                </c:pt>
              </c:strCache>
            </c:strRef>
          </c:cat>
          <c:val>
            <c:numRef>
              <c:f>'[1]LA TIENDA '!$C$4:$E$4</c:f>
              <c:numCache>
                <c:formatCode>General</c:formatCode>
                <c:ptCount val="3"/>
                <c:pt idx="0">
                  <c:v>150</c:v>
                </c:pt>
                <c:pt idx="1">
                  <c:v>350</c:v>
                </c:pt>
                <c:pt idx="2">
                  <c:v>525</c:v>
                </c:pt>
              </c:numCache>
            </c:numRef>
          </c:val>
        </c:ser>
        <c:ser>
          <c:idx val="1"/>
          <c:order val="1"/>
          <c:tx>
            <c:strRef>
              <c:f>'[1]LA TIENDA '!$B$5</c:f>
              <c:strCache>
                <c:ptCount val="1"/>
                <c:pt idx="0">
                  <c:v>Producto 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'[1]LA TIENDA '!$C$3:$E$3</c:f>
              <c:strCache>
                <c:ptCount val="3"/>
                <c:pt idx="0">
                  <c:v>ENERO</c:v>
                </c:pt>
                <c:pt idx="1">
                  <c:v>FEBRERO</c:v>
                </c:pt>
                <c:pt idx="2">
                  <c:v>MARZO </c:v>
                </c:pt>
              </c:strCache>
            </c:strRef>
          </c:cat>
          <c:val>
            <c:numRef>
              <c:f>'[1]LA TIENDA '!$C$5:$E$5</c:f>
              <c:numCache>
                <c:formatCode>General</c:formatCode>
                <c:ptCount val="3"/>
                <c:pt idx="0">
                  <c:v>267</c:v>
                </c:pt>
                <c:pt idx="1">
                  <c:v>225</c:v>
                </c:pt>
                <c:pt idx="2">
                  <c:v>427</c:v>
                </c:pt>
              </c:numCache>
            </c:numRef>
          </c:val>
        </c:ser>
        <c:ser>
          <c:idx val="2"/>
          <c:order val="2"/>
          <c:tx>
            <c:strRef>
              <c:f>'[1]LA TIENDA '!$B$6</c:f>
              <c:strCache>
                <c:ptCount val="1"/>
                <c:pt idx="0">
                  <c:v>Producto 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'[1]LA TIENDA '!$C$3:$E$3</c:f>
              <c:strCache>
                <c:ptCount val="3"/>
                <c:pt idx="0">
                  <c:v>ENERO</c:v>
                </c:pt>
                <c:pt idx="1">
                  <c:v>FEBRERO</c:v>
                </c:pt>
                <c:pt idx="2">
                  <c:v>MARZO </c:v>
                </c:pt>
              </c:strCache>
            </c:strRef>
          </c:cat>
          <c:val>
            <c:numRef>
              <c:f>'[1]LA TIENDA '!$C$6:$E$6</c:f>
              <c:numCache>
                <c:formatCode>General</c:formatCode>
                <c:ptCount val="3"/>
                <c:pt idx="0">
                  <c:v>345</c:v>
                </c:pt>
                <c:pt idx="1">
                  <c:v>300</c:v>
                </c:pt>
                <c:pt idx="2">
                  <c:v>312</c:v>
                </c:pt>
              </c:numCache>
            </c:numRef>
          </c:val>
        </c:ser>
        <c:ser>
          <c:idx val="3"/>
          <c:order val="3"/>
          <c:tx>
            <c:strRef>
              <c:f>'[1]LA TIENDA '!$B$7</c:f>
              <c:strCache>
                <c:ptCount val="1"/>
                <c:pt idx="0">
                  <c:v>Producto 4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'[1]LA TIENDA '!$C$3:$E$3</c:f>
              <c:strCache>
                <c:ptCount val="3"/>
                <c:pt idx="0">
                  <c:v>ENERO</c:v>
                </c:pt>
                <c:pt idx="1">
                  <c:v>FEBRERO</c:v>
                </c:pt>
                <c:pt idx="2">
                  <c:v>MARZO </c:v>
                </c:pt>
              </c:strCache>
            </c:strRef>
          </c:cat>
          <c:val>
            <c:numRef>
              <c:f>'[1]LA TIENDA '!$C$7:$E$7</c:f>
              <c:numCache>
                <c:formatCode>General</c:formatCode>
                <c:ptCount val="3"/>
                <c:pt idx="0">
                  <c:v>200</c:v>
                </c:pt>
                <c:pt idx="1">
                  <c:v>340</c:v>
                </c:pt>
                <c:pt idx="2">
                  <c:v>387</c:v>
                </c:pt>
              </c:numCache>
            </c:numRef>
          </c:val>
        </c:ser>
        <c:ser>
          <c:idx val="4"/>
          <c:order val="4"/>
          <c:tx>
            <c:strRef>
              <c:f>'[1]LA TIENDA '!$B$8</c:f>
              <c:strCache>
                <c:ptCount val="1"/>
                <c:pt idx="0">
                  <c:v>Producto 5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'[1]LA TIENDA '!$C$3:$E$3</c:f>
              <c:strCache>
                <c:ptCount val="3"/>
                <c:pt idx="0">
                  <c:v>ENERO</c:v>
                </c:pt>
                <c:pt idx="1">
                  <c:v>FEBRERO</c:v>
                </c:pt>
                <c:pt idx="2">
                  <c:v>MARZO </c:v>
                </c:pt>
              </c:strCache>
            </c:strRef>
          </c:cat>
          <c:val>
            <c:numRef>
              <c:f>'[1]LA TIENDA '!$C$8:$E$8</c:f>
              <c:numCache>
                <c:formatCode>General</c:formatCode>
                <c:ptCount val="3"/>
                <c:pt idx="0">
                  <c:v>110</c:v>
                </c:pt>
                <c:pt idx="1">
                  <c:v>460</c:v>
                </c:pt>
                <c:pt idx="2">
                  <c:v>237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063262336"/>
        <c:axId val="-1063266688"/>
      </c:barChart>
      <c:catAx>
        <c:axId val="-106326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MX"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</a:p>
        </c:txPr>
        <c:crossAx val="-1063266688"/>
        <c:crosses val="autoZero"/>
        <c:auto val="1"/>
        <c:lblAlgn val="ctr"/>
        <c:lblOffset val="100"/>
        <c:noMultiLvlLbl val="0"/>
      </c:catAx>
      <c:valAx>
        <c:axId val="-106326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MX"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</a:p>
        </c:txPr>
        <c:crossAx val="-1063262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MX"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53a34da3-7d83-4ef4-a06e-9dd0b97e5f97}"/>
      </c:ext>
    </c:extLst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lang="es-MX"/>
      </a:pPr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s-MX"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Unidades Vendidas</a:t>
            </a:r>
            <a:endParaRPr lang="es-MX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delete val="1"/>
          </c:dLbls>
          <c:val>
            <c:numRef>
              <c:f>Autos!$F$4:$F$6</c:f>
              <c:numCache>
                <c:formatCode>General</c:formatCode>
                <c:ptCount val="3"/>
                <c:pt idx="0">
                  <c:v>162</c:v>
                </c:pt>
                <c:pt idx="1">
                  <c:v>126</c:v>
                </c:pt>
                <c:pt idx="2">
                  <c:v>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246527712"/>
        <c:axId val="-1246536416"/>
      </c:barChart>
      <c:catAx>
        <c:axId val="-1246527712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MX"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</a:p>
        </c:txPr>
        <c:crossAx val="-1246536416"/>
        <c:crosses val="autoZero"/>
        <c:auto val="1"/>
        <c:lblAlgn val="ctr"/>
        <c:lblOffset val="100"/>
        <c:noMultiLvlLbl val="0"/>
      </c:catAx>
      <c:valAx>
        <c:axId val="-1246536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MX"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</a:p>
        </c:txPr>
        <c:crossAx val="-1246527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16c3b537-0389-4ee0-bc0c-667635bec860}"/>
      </c:ext>
    </c:extLst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lang="es-MX"/>
      </a:pPr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s-MX"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Unidades Vendidas</a:t>
            </a:r>
            <a:endParaRPr lang="es-MX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  <a:sp3d/>
          </c:spPr>
          <c:invertIfNegative val="0"/>
          <c:dLbls>
            <c:delete val="1"/>
          </c:dLbls>
          <c:val>
            <c:numRef>
              <c:f>Autos!$F$4:$F$6</c:f>
              <c:numCache>
                <c:formatCode>General</c:formatCode>
                <c:ptCount val="3"/>
                <c:pt idx="0">
                  <c:v>162</c:v>
                </c:pt>
                <c:pt idx="1">
                  <c:v>126</c:v>
                </c:pt>
                <c:pt idx="2">
                  <c:v>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246534784"/>
        <c:axId val="-1246535872"/>
      </c:barChart>
      <c:catAx>
        <c:axId val="-12465347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MX"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</a:p>
        </c:txPr>
        <c:crossAx val="-1246535872"/>
        <c:crosses val="autoZero"/>
        <c:auto val="1"/>
        <c:lblAlgn val="ctr"/>
        <c:lblOffset val="100"/>
        <c:noMultiLvlLbl val="0"/>
      </c:catAx>
      <c:valAx>
        <c:axId val="-124653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MX"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</a:p>
        </c:txPr>
        <c:crossAx val="-1246534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ea9d7504-ec34-42ce-9687-feb8388a8d05}"/>
      </c:ext>
    </c:extLst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lang="es-MX"/>
      </a:pPr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s-MX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Beneficio</a:t>
            </a:r>
            <a:r>
              <a:rPr lang="en-US" baseline="0"/>
              <a:t> por Trimestre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Autos!$A$18</c:f>
              <c:strCache>
                <c:ptCount val="1"/>
                <c:pt idx="0">
                  <c:v>Beneficio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  <a:sp3d/>
            </c:spPr>
          </c:dPt>
          <c:dPt>
            <c:idx val="1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  <a:sp3d/>
            </c:spPr>
          </c:dPt>
          <c:dPt>
            <c:idx val="2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</c:dPt>
          <c:dPt>
            <c:idx val="3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MX"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Autos!$B$18:$E$18</c:f>
              <c:numCache>
                <c:formatCode>_-[$$-409]* #,##0.00_ ;_-[$$-409]* \-#,##0.00\ ;_-[$$-409]* "-"??_ ;_-@_ </c:formatCode>
                <c:ptCount val="4"/>
                <c:pt idx="0">
                  <c:v>75387.6500000001</c:v>
                </c:pt>
                <c:pt idx="1">
                  <c:v>39195.55</c:v>
                </c:pt>
                <c:pt idx="2">
                  <c:v>66187.225</c:v>
                </c:pt>
                <c:pt idx="3">
                  <c:v>48387.9749999999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246532608"/>
        <c:axId val="-1246528800"/>
      </c:barChart>
      <c:catAx>
        <c:axId val="-1246532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MX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1246528800"/>
        <c:crosses val="autoZero"/>
        <c:auto val="1"/>
        <c:lblAlgn val="ctr"/>
        <c:lblOffset val="100"/>
        <c:noMultiLvlLbl val="0"/>
      </c:catAx>
      <c:valAx>
        <c:axId val="-124652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MX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1246532608"/>
        <c:crosses val="autoZero"/>
        <c:crossBetween val="between"/>
      </c:valAx>
      <c:spPr>
        <a:blipFill>
          <a:blip xmlns:r="http://schemas.openxmlformats.org/officeDocument/2006/relationships" r:embed="rId1"/>
          <a:tile tx="0" ty="0" sx="100000" sy="100000" flip="none" algn="tl"/>
        </a:blipFill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ee311bee-7987-4cdb-a32a-e15bcf21349d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s-MX"/>
      </a:pPr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s-MX"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1800" b="1" i="0" u="none" strike="noStrike" kern="1200" baseline="0">
                <a:solidFill>
                  <a:srgbClr val="0E2841"/>
                </a:solidFill>
              </a:rPr>
              <a:t>beneficio por trimestre</a:t>
            </a:r>
            <a:endParaRPr lang="es-MX" sz="1800" b="1" i="0" u="none" strike="noStrike" kern="1200" baseline="0">
              <a:solidFill>
                <a:srgbClr val="0E284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Autos!$A$18</c:f>
              <c:strCache>
                <c:ptCount val="1"/>
                <c:pt idx="0">
                  <c:v>Beneficio</c:v>
                </c:pt>
              </c:strCache>
            </c:strRef>
          </c:tx>
          <c:spPr>
            <a:blipFill>
              <a:blip xmlns:r="http://schemas.openxmlformats.org/officeDocument/2006/relationships" r:embed="rId1"/>
              <a:stretch>
                <a:fillRect/>
              </a:stretch>
            </a:blipFill>
            <a:ln>
              <a:noFill/>
            </a:ln>
            <a:effectLst/>
            <a:sp3d/>
          </c:spPr>
          <c:invertIfNegative val="0"/>
          <c:dLbls>
            <c:dLbl>
              <c:idx val="0"/>
              <c:layout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MX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Autos!$B$18:$E$18</c:f>
              <c:numCache>
                <c:formatCode>_-[$$-409]* #,##0.00_ ;_-[$$-409]* \-#,##0.00\ ;_-[$$-409]* "-"??_ ;_-@_ </c:formatCode>
                <c:ptCount val="4"/>
                <c:pt idx="0">
                  <c:v>75387.6500000001</c:v>
                </c:pt>
                <c:pt idx="1">
                  <c:v>39195.55</c:v>
                </c:pt>
                <c:pt idx="2">
                  <c:v>66187.225</c:v>
                </c:pt>
                <c:pt idx="3">
                  <c:v>48387.9749999999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0"/>
        <c:axId val="-1246532064"/>
        <c:axId val="-1246527168"/>
      </c:barChart>
      <c:catAx>
        <c:axId val="-12465320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MX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1246527168"/>
        <c:crosses val="autoZero"/>
        <c:auto val="1"/>
        <c:lblAlgn val="ctr"/>
        <c:lblOffset val="100"/>
        <c:noMultiLvlLbl val="0"/>
      </c:catAx>
      <c:valAx>
        <c:axId val="-1246527168"/>
        <c:scaling>
          <c:orientation val="minMax"/>
        </c:scaling>
        <c:delete val="0"/>
        <c:axPos val="l"/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MX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1246532064"/>
        <c:crosses val="autoZero"/>
        <c:crossBetween val="between"/>
      </c:valAx>
      <c:spPr>
        <a:blipFill>
          <a:blip xmlns:r="http://schemas.openxmlformats.org/officeDocument/2006/relationships" r:embed="rId2"/>
          <a:tile tx="0" ty="0" sx="100000" sy="100000" flip="none" algn="tl"/>
        </a:blipFill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620f0449-21f9-4312-8cba-2eb395301866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s-MX"/>
      </a:pPr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s-MX"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1800" b="1" i="0" u="none" strike="noStrike" kern="1200" baseline="0">
                <a:solidFill>
                  <a:srgbClr val="0E2841"/>
                </a:solidFill>
              </a:rPr>
              <a:t>beneficio por trimestre</a:t>
            </a:r>
            <a:endParaRPr lang="es-MX" sz="1800" b="1" i="0" u="none" strike="noStrike" kern="1200" baseline="0">
              <a:solidFill>
                <a:srgbClr val="0E284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Autos!$A$18</c:f>
              <c:strCache>
                <c:ptCount val="1"/>
                <c:pt idx="0">
                  <c:v>Beneficio</c:v>
                </c:pt>
              </c:strCache>
            </c:strRef>
          </c:tx>
          <c:spPr>
            <a:blipFill>
              <a:blip xmlns:r="http://schemas.openxmlformats.org/officeDocument/2006/relationships" r:embed="rId1"/>
              <a:stretch>
                <a:fillRect/>
              </a:stretch>
            </a:blipFill>
            <a:ln>
              <a:noFill/>
            </a:ln>
            <a:effectLst/>
            <a:sp3d/>
          </c:spPr>
          <c:invertIfNegative val="0"/>
          <c:dLbls>
            <c:dLbl>
              <c:idx val="0"/>
              <c:layout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MX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Autos!$B$18:$E$18</c:f>
              <c:numCache>
                <c:formatCode>_-[$$-409]* #,##0.00_ ;_-[$$-409]* \-#,##0.00\ ;_-[$$-409]* "-"??_ ;_-@_ </c:formatCode>
                <c:ptCount val="4"/>
                <c:pt idx="0">
                  <c:v>75387.6500000001</c:v>
                </c:pt>
                <c:pt idx="1">
                  <c:v>39195.55</c:v>
                </c:pt>
                <c:pt idx="2">
                  <c:v>66187.225</c:v>
                </c:pt>
                <c:pt idx="3">
                  <c:v>48387.9749999999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0"/>
        <c:axId val="-1246537504"/>
        <c:axId val="-1246528256"/>
      </c:barChart>
      <c:catAx>
        <c:axId val="-12465375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MX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1246528256"/>
        <c:crosses val="autoZero"/>
        <c:auto val="1"/>
        <c:lblAlgn val="ctr"/>
        <c:lblOffset val="100"/>
        <c:noMultiLvlLbl val="0"/>
      </c:catAx>
      <c:valAx>
        <c:axId val="-1246528256"/>
        <c:scaling>
          <c:orientation val="minMax"/>
        </c:scaling>
        <c:delete val="0"/>
        <c:axPos val="l"/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MX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1246537504"/>
        <c:crosses val="autoZero"/>
        <c:crossBetween val="between"/>
      </c:valAx>
      <c:spPr>
        <a:blipFill>
          <a:blip xmlns:r="http://schemas.openxmlformats.org/officeDocument/2006/relationships" r:embed="rId2"/>
          <a:tile tx="0" ty="0" sx="100000" sy="100000" flip="none" algn="tl"/>
        </a:blipFill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43046e5b-04d8-49ba-86a3-14ab108a7821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s-MX"/>
      </a:pPr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s-MX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Beneficio por Trimestre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Autos!$A$18</c:f>
              <c:strCache>
                <c:ptCount val="1"/>
                <c:pt idx="0">
                  <c:v>Beneficio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spPr>
              <a:gradFill flip="none" rotWithShape="1">
                <a:gsLst>
                  <a:gs pos="0">
                    <a:srgbClr val="FF0000">
                      <a:tint val="66000"/>
                      <a:satMod val="160000"/>
                    </a:srgbClr>
                  </a:gs>
                  <a:gs pos="50000">
                    <a:srgbClr val="FF0000">
                      <a:tint val="44500"/>
                      <a:satMod val="160000"/>
                    </a:srgbClr>
                  </a:gs>
                  <a:gs pos="100000">
                    <a:srgbClr val="FF0000">
                      <a:tint val="23500"/>
                      <a:satMod val="160000"/>
                    </a:srgbClr>
                  </a:gs>
                </a:gsLst>
                <a:path path="circle">
                  <a:fillToRect l="100000" b="100000"/>
                </a:path>
                <a:tileRect t="-100000" r="-100000"/>
              </a:gradFill>
              <a:ln>
                <a:noFill/>
              </a:ln>
              <a:effectLst/>
              <a:sp3d>
                <a:contourClr>
                  <a:srgbClr val="FF0000"/>
                </a:contourClr>
              </a:sp3d>
            </c:spPr>
          </c:dPt>
          <c:dPt>
            <c:idx val="1"/>
            <c:invertIfNegative val="0"/>
            <c:bubble3D val="0"/>
            <c:spPr>
              <a:gradFill flip="none" rotWithShape="1">
                <a:gsLst>
                  <a:gs pos="0">
                    <a:schemeClr val="accent2">
                      <a:lumMod val="50000"/>
                      <a:tint val="66000"/>
                      <a:satMod val="160000"/>
                    </a:schemeClr>
                  </a:gs>
                  <a:gs pos="50000">
                    <a:schemeClr val="accent2">
                      <a:lumMod val="50000"/>
                      <a:tint val="44500"/>
                      <a:satMod val="160000"/>
                    </a:schemeClr>
                  </a:gs>
                  <a:gs pos="100000">
                    <a:schemeClr val="accent2">
                      <a:lumMod val="50000"/>
                      <a:tint val="23500"/>
                      <a:satMod val="160000"/>
                    </a:schemeClr>
                  </a:gs>
                </a:gsLst>
                <a:path path="circle">
                  <a:fillToRect l="100000" b="100000"/>
                </a:path>
                <a:tileRect t="-100000" r="-100000"/>
              </a:gradFill>
              <a:ln>
                <a:noFill/>
              </a:ln>
              <a:effectLst/>
              <a:sp3d/>
            </c:spPr>
          </c:dPt>
          <c:dPt>
            <c:idx val="2"/>
            <c:invertIfNegative val="0"/>
            <c:bubble3D val="0"/>
            <c:spPr>
              <a:gradFill flip="none" rotWithShape="1">
                <a:gsLst>
                  <a:gs pos="0">
                    <a:schemeClr val="accent1">
                      <a:lumMod val="60000"/>
                      <a:lumOff val="40000"/>
                      <a:tint val="66000"/>
                      <a:satMod val="160000"/>
                    </a:schemeClr>
                  </a:gs>
                  <a:gs pos="50000">
                    <a:schemeClr val="accent1">
                      <a:lumMod val="60000"/>
                      <a:lumOff val="40000"/>
                      <a:tint val="44500"/>
                      <a:satMod val="160000"/>
                    </a:schemeClr>
                  </a:gs>
                  <a:gs pos="100000">
                    <a:schemeClr val="accent1">
                      <a:lumMod val="60000"/>
                      <a:lumOff val="40000"/>
                      <a:tint val="23500"/>
                      <a:satMod val="160000"/>
                    </a:schemeClr>
                  </a:gs>
                </a:gsLst>
                <a:path path="circle">
                  <a:fillToRect l="100000" b="100000"/>
                </a:path>
                <a:tileRect t="-100000" r="-100000"/>
              </a:gradFill>
              <a:ln>
                <a:noFill/>
              </a:ln>
              <a:effectLst/>
              <a:sp3d/>
            </c:spPr>
          </c:dPt>
          <c:dPt>
            <c:idx val="3"/>
            <c:invertIfNegative val="0"/>
            <c:bubble3D val="0"/>
            <c:spPr>
              <a:gradFill flip="none" rotWithShape="1">
                <a:gsLst>
                  <a:gs pos="0">
                    <a:schemeClr val="accent3">
                      <a:lumMod val="60000"/>
                      <a:lumOff val="40000"/>
                      <a:tint val="66000"/>
                      <a:satMod val="160000"/>
                    </a:schemeClr>
                  </a:gs>
                  <a:gs pos="50000">
                    <a:schemeClr val="accent3">
                      <a:lumMod val="60000"/>
                      <a:lumOff val="40000"/>
                      <a:tint val="44500"/>
                      <a:satMod val="160000"/>
                    </a:schemeClr>
                  </a:gs>
                  <a:gs pos="100000">
                    <a:schemeClr val="accent3">
                      <a:lumMod val="60000"/>
                      <a:lumOff val="40000"/>
                      <a:tint val="23500"/>
                      <a:satMod val="160000"/>
                    </a:schemeClr>
                  </a:gs>
                </a:gsLst>
                <a:path path="circle">
                  <a:fillToRect l="100000" b="100000"/>
                </a:path>
                <a:tileRect t="-100000" r="-100000"/>
              </a:gradFill>
              <a:ln>
                <a:noFill/>
              </a:ln>
              <a:effectLst/>
              <a:sp3d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MX"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Autos!$B$18:$E$18</c:f>
              <c:numCache>
                <c:formatCode>_-[$$-409]* #,##0.00_ ;_-[$$-409]* \-#,##0.00\ ;_-[$$-409]* "-"??_ ;_-@_ </c:formatCode>
                <c:ptCount val="4"/>
                <c:pt idx="0">
                  <c:v>75387.6500000001</c:v>
                </c:pt>
                <c:pt idx="1">
                  <c:v>39195.55</c:v>
                </c:pt>
                <c:pt idx="2">
                  <c:v>66187.225</c:v>
                </c:pt>
                <c:pt idx="3">
                  <c:v>48387.9749999999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246526624"/>
        <c:axId val="-1246526080"/>
      </c:barChart>
      <c:catAx>
        <c:axId val="-12465266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MX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1246526080"/>
        <c:crosses val="autoZero"/>
        <c:auto val="1"/>
        <c:lblAlgn val="ctr"/>
        <c:lblOffset val="100"/>
        <c:noMultiLvlLbl val="0"/>
      </c:catAx>
      <c:valAx>
        <c:axId val="-124652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MX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1246526624"/>
        <c:crosses val="autoZero"/>
        <c:crossBetween val="between"/>
      </c:valAx>
      <c:spPr>
        <a:blipFill>
          <a:blip xmlns:r="http://schemas.openxmlformats.org/officeDocument/2006/relationships" r:embed="rId1"/>
          <a:tile tx="0" ty="0" sx="100000" sy="100000" flip="none" algn="tl"/>
        </a:blipFill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141b0b6f-1cd2-4780-912e-36d41ee8f2e2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s-MX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s-MX"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Poligono de Vertices</a:t>
            </a:r>
            <a:endParaRPr lang="es-MX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"/>
        <c:varyColors val="0"/>
        <c:ser>
          <c:idx val="0"/>
          <c:order val="0"/>
          <c:spPr>
            <a:ln w="6350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elete val="1"/>
          </c:dLbls>
          <c:xVal>
            <c:numRef>
              <c:f>'Poligono de Vertices1'!$B$8:$B$458</c:f>
              <c:numCache>
                <c:formatCode>General</c:formatCode>
                <c:ptCount val="451"/>
                <c:pt idx="0">
                  <c:v>6.73176787846317</c:v>
                </c:pt>
                <c:pt idx="1">
                  <c:v>-3.32083506517529</c:v>
                </c:pt>
                <c:pt idx="2">
                  <c:v>-4.75485170009843</c:v>
                </c:pt>
                <c:pt idx="3">
                  <c:v>4.59708136125244</c:v>
                </c:pt>
                <c:pt idx="4">
                  <c:v>-0.16426372755026</c:v>
                </c:pt>
                <c:pt idx="5">
                  <c:v>2.35465775385522</c:v>
                </c:pt>
                <c:pt idx="6">
                  <c:v>-5.10904625315379</c:v>
                </c:pt>
                <c:pt idx="7">
                  <c:v>-1.06931799203121</c:v>
                </c:pt>
                <c:pt idx="8">
                  <c:v>7.34658338034704</c:v>
                </c:pt>
                <c:pt idx="9">
                  <c:v>-3.72704052251278</c:v>
                </c:pt>
                <c:pt idx="10">
                  <c:v>-0.91219562086107</c:v>
                </c:pt>
                <c:pt idx="11">
                  <c:v>-1.72089248849837</c:v>
                </c:pt>
                <c:pt idx="12">
                  <c:v>2.22943938622597</c:v>
                </c:pt>
                <c:pt idx="13">
                  <c:v>4.85448247455516</c:v>
                </c:pt>
                <c:pt idx="14">
                  <c:v>-7.61889641668297</c:v>
                </c:pt>
                <c:pt idx="15">
                  <c:v>0.985342358709792</c:v>
                </c:pt>
                <c:pt idx="16">
                  <c:v>2.75039094148185</c:v>
                </c:pt>
                <c:pt idx="17">
                  <c:v>0.510168055525188</c:v>
                </c:pt>
                <c:pt idx="18">
                  <c:v>0.556919588676826</c:v>
                </c:pt>
                <c:pt idx="19">
                  <c:v>-6.72139388103278</c:v>
                </c:pt>
                <c:pt idx="20">
                  <c:v>5.33545224022537</c:v>
                </c:pt>
                <c:pt idx="21">
                  <c:v>2.80134411079991</c:v>
                </c:pt>
                <c:pt idx="22">
                  <c:v>-4.29191073331441</c:v>
                </c:pt>
                <c:pt idx="23">
                  <c:v>0.229302890384809</c:v>
                </c:pt>
                <c:pt idx="24">
                  <c:v>-2.15174040204897</c:v>
                </c:pt>
                <c:pt idx="25">
                  <c:v>6.20499732682663</c:v>
                </c:pt>
                <c:pt idx="26">
                  <c:v>-1.29167893093341</c:v>
                </c:pt>
                <c:pt idx="27">
                  <c:v>-6.20254129793408</c:v>
                </c:pt>
                <c:pt idx="28">
                  <c:v>4.43870928823633</c:v>
                </c:pt>
                <c:pt idx="29">
                  <c:v>0.196854579704986</c:v>
                </c:pt>
                <c:pt idx="30">
                  <c:v>2.19362284717107</c:v>
                </c:pt>
                <c:pt idx="31">
                  <c:v>-3.8351402089804</c:v>
                </c:pt>
                <c:pt idx="32">
                  <c:v>-3.01384446807871</c:v>
                </c:pt>
                <c:pt idx="33">
                  <c:v>7.80225643472685</c:v>
                </c:pt>
                <c:pt idx="34">
                  <c:v>-2.64433437320052</c:v>
                </c:pt>
                <c:pt idx="35">
                  <c:v>-1.73519641889343</c:v>
                </c:pt>
                <c:pt idx="36">
                  <c:v>-1.15975055372271</c:v>
                </c:pt>
                <c:pt idx="37">
                  <c:v>0.831853574406442</c:v>
                </c:pt>
                <c:pt idx="38">
                  <c:v>6.02055499008503</c:v>
                </c:pt>
                <c:pt idx="39">
                  <c:v>-6.84066944776895</c:v>
                </c:pt>
                <c:pt idx="40">
                  <c:v>-0.738848879843149</c:v>
                </c:pt>
                <c:pt idx="41">
                  <c:v>3.58324034152091</c:v>
                </c:pt>
                <c:pt idx="42">
                  <c:v>0.048152786273481</c:v>
                </c:pt>
                <c:pt idx="43">
                  <c:v>1.49542482280197</c:v>
                </c:pt>
                <c:pt idx="44">
                  <c:v>-6.76552051240285</c:v>
                </c:pt>
                <c:pt idx="45">
                  <c:v>3.57771378776211</c:v>
                </c:pt>
                <c:pt idx="46">
                  <c:v>4.53835629621431</c:v>
                </c:pt>
                <c:pt idx="47">
                  <c:v>-4.58637677102857</c:v>
                </c:pt>
                <c:pt idx="48">
                  <c:v>0.19104228587682</c:v>
                </c:pt>
                <c:pt idx="49">
                  <c:v>-2.35337831059249</c:v>
                </c:pt>
                <c:pt idx="50">
                  <c:v>5.26054834456812</c:v>
                </c:pt>
                <c:pt idx="51">
                  <c:v>0.795909882763008</c:v>
                </c:pt>
                <c:pt idx="52">
                  <c:v>-7.24449418286973</c:v>
                </c:pt>
                <c:pt idx="53">
                  <c:v>3.84015102069599</c:v>
                </c:pt>
                <c:pt idx="54">
                  <c:v>0.813821788801946</c:v>
                </c:pt>
                <c:pt idx="55">
                  <c:v>1.78829233314522</c:v>
                </c:pt>
                <c:pt idx="56">
                  <c:v>-2.42077238290771</c:v>
                </c:pt>
                <c:pt idx="57">
                  <c:v>-4.66390683627266</c:v>
                </c:pt>
                <c:pt idx="58">
                  <c:v>7.67971048050333</c:v>
                </c:pt>
                <c:pt idx="59">
                  <c:v>-1.20002956163431</c:v>
                </c:pt>
                <c:pt idx="60">
                  <c:v>-2.6316780975872</c:v>
                </c:pt>
                <c:pt idx="61">
                  <c:v>-0.58229035746087</c:v>
                </c:pt>
                <c:pt idx="62">
                  <c:v>-0.409274196795906</c:v>
                </c:pt>
                <c:pt idx="63">
                  <c:v>6.67487728714482</c:v>
                </c:pt>
                <c:pt idx="64">
                  <c:v>-5.54267800125397</c:v>
                </c:pt>
                <c:pt idx="65">
                  <c:v>-2.55969735739553</c:v>
                </c:pt>
                <c:pt idx="66">
                  <c:v>4.22669374287472</c:v>
                </c:pt>
                <c:pt idx="67">
                  <c:v>-0.213314815540431</c:v>
                </c:pt>
                <c:pt idx="68">
                  <c:v>2.09826032306086</c:v>
                </c:pt>
                <c:pt idx="69">
                  <c:v>-6.30160180942808</c:v>
                </c:pt>
                <c:pt idx="70">
                  <c:v>1.5694985569715</c:v>
                </c:pt>
                <c:pt idx="71">
                  <c:v>6.03014554200345</c:v>
                </c:pt>
                <c:pt idx="72">
                  <c:v>-4.48493257871325</c:v>
                </c:pt>
                <c:pt idx="73">
                  <c:v>-0.132856606445529</c:v>
                </c:pt>
                <c:pt idx="74">
                  <c:v>-2.23112503788085</c:v>
                </c:pt>
                <c:pt idx="75">
                  <c:v>4.01635450421244</c:v>
                </c:pt>
                <c:pt idx="76">
                  <c:v>2.76836181741854</c:v>
                </c:pt>
                <c:pt idx="77">
                  <c:v>-7.77421697908081</c:v>
                </c:pt>
                <c:pt idx="78">
                  <c:v>2.81147464882258</c:v>
                </c:pt>
                <c:pt idx="79">
                  <c:v>1.61870281633141</c:v>
                </c:pt>
                <c:pt idx="80">
                  <c:v>1.23805540287748</c:v>
                </c:pt>
                <c:pt idx="81">
                  <c:v>-1.01186228791908</c:v>
                </c:pt>
                <c:pt idx="82">
                  <c:v>-5.89342022808722</c:v>
                </c:pt>
                <c:pt idx="83">
                  <c:v>6.97626680945452</c:v>
                </c:pt>
                <c:pt idx="84">
                  <c:v>0.499970421352774</c:v>
                </c:pt>
                <c:pt idx="85">
                  <c:v>-3.48045215955521</c:v>
                </c:pt>
                <c:pt idx="86">
                  <c:v>-0.0999168886272803</c:v>
                </c:pt>
                <c:pt idx="87">
                  <c:v>-1.38872387182524</c:v>
                </c:pt>
                <c:pt idx="88">
                  <c:v>6.79016874006183</c:v>
                </c:pt>
                <c:pt idx="89">
                  <c:v>-3.83010540190126</c:v>
                </c:pt>
                <c:pt idx="90">
                  <c:v>-4.31747453447583</c:v>
                </c:pt>
                <c:pt idx="91">
                  <c:v>4.5685728953382</c:v>
                </c:pt>
                <c:pt idx="92">
                  <c:v>-0.212678940799409</c:v>
                </c:pt>
                <c:pt idx="93">
                  <c:v>2.3462820388421</c:v>
                </c:pt>
                <c:pt idx="94">
                  <c:v>-5.40668699550894</c:v>
                </c:pt>
                <c:pt idx="95">
                  <c:v>-0.520433746128993</c:v>
                </c:pt>
                <c:pt idx="96">
                  <c:v>7.13322829660128</c:v>
                </c:pt>
                <c:pt idx="97">
                  <c:v>-3.94554151718316</c:v>
                </c:pt>
                <c:pt idx="98">
                  <c:v>-0.718836693995861</c:v>
                </c:pt>
                <c:pt idx="99">
                  <c:v>-1.85309448271038</c:v>
                </c:pt>
                <c:pt idx="100">
                  <c:v>2.61221915120796</c:v>
                </c:pt>
                <c:pt idx="101">
                  <c:v>4.46578877029315</c:v>
                </c:pt>
                <c:pt idx="102">
                  <c:v>-7.7301142314237</c:v>
                </c:pt>
                <c:pt idx="103">
                  <c:v>1.41012046985922</c:v>
                </c:pt>
                <c:pt idx="104">
                  <c:v>2.51212309477082</c:v>
                </c:pt>
                <c:pt idx="105">
                  <c:v>0.656128494252643</c:v>
                </c:pt>
                <c:pt idx="106">
                  <c:v>0.256919719748458</c:v>
                </c:pt>
                <c:pt idx="107">
                  <c:v>-6.61869778973747</c:v>
                </c:pt>
                <c:pt idx="108">
                  <c:v>5.74247441674435</c:v>
                </c:pt>
                <c:pt idx="109">
                  <c:v>2.31693134976176</c:v>
                </c:pt>
                <c:pt idx="110">
                  <c:v>-4.15607375225647</c:v>
                </c:pt>
                <c:pt idx="111">
                  <c:v>0.19260874143797</c:v>
                </c:pt>
                <c:pt idx="112">
                  <c:v>-2.03840499782795</c:v>
                </c:pt>
                <c:pt idx="113">
                  <c:v>6.39048624283122</c:v>
                </c:pt>
                <c:pt idx="114">
                  <c:v>-1.84585685735479</c:v>
                </c:pt>
                <c:pt idx="115">
                  <c:v>-5.85078945423067</c:v>
                </c:pt>
                <c:pt idx="116">
                  <c:v>4.52329903363778</c:v>
                </c:pt>
                <c:pt idx="117">
                  <c:v>0.0735784479260962</c:v>
                </c:pt>
                <c:pt idx="118">
                  <c:v>2.26403605793683</c:v>
                </c:pt>
                <c:pt idx="119">
                  <c:v>-4.19471465360232</c:v>
                </c:pt>
                <c:pt idx="120">
                  <c:v>-2.51794486731232</c:v>
                </c:pt>
                <c:pt idx="121">
                  <c:v>7.73589515535502</c:v>
                </c:pt>
                <c:pt idx="122">
                  <c:v>-2.97192259037523</c:v>
                </c:pt>
                <c:pt idx="123">
                  <c:v>-1.50381379307393</c:v>
                </c:pt>
                <c:pt idx="124">
                  <c:v>-1.31579757850762</c:v>
                </c:pt>
                <c:pt idx="125">
                  <c:v>1.19440058970493</c:v>
                </c:pt>
                <c:pt idx="126">
                  <c:v>5.75724406831792</c:v>
                </c:pt>
                <c:pt idx="127">
                  <c:v>-7.10235952551656</c:v>
                </c:pt>
                <c:pt idx="128">
                  <c:v>-0.263201131918295</c:v>
                </c:pt>
                <c:pt idx="129">
                  <c:v>3.37456852719452</c:v>
                </c:pt>
                <c:pt idx="130">
                  <c:v>0.155099980270196</c:v>
                </c:pt>
                <c:pt idx="131">
                  <c:v>1.27609408897965</c:v>
                </c:pt>
                <c:pt idx="132">
                  <c:v>-6.80558796446686</c:v>
                </c:pt>
                <c:pt idx="133">
                  <c:v>4.07762981721998</c:v>
                </c:pt>
                <c:pt idx="134">
                  <c:v>4.09257881178989</c:v>
                </c:pt>
                <c:pt idx="135">
                  <c:v>-4.54382730026607</c:v>
                </c:pt>
                <c:pt idx="136">
                  <c:v>0.229174132891253</c:v>
                </c:pt>
                <c:pt idx="137">
                  <c:v>-2.33325407932993</c:v>
                </c:pt>
                <c:pt idx="138">
                  <c:v>5.54715141444998</c:v>
                </c:pt>
                <c:pt idx="139">
                  <c:v>0.243296830921331</c:v>
                </c:pt>
                <c:pt idx="140">
                  <c:v>-7.01299773226364</c:v>
                </c:pt>
                <c:pt idx="141">
                  <c:v>4.04313868757369</c:v>
                </c:pt>
                <c:pt idx="142">
                  <c:v>0.627439289230244</c:v>
                </c:pt>
                <c:pt idx="143">
                  <c:v>1.91504079103318</c:v>
                </c:pt>
                <c:pt idx="144">
                  <c:v>-2.80343627039061</c:v>
                </c:pt>
                <c:pt idx="145">
                  <c:v>-4.26038948334595</c:v>
                </c:pt>
                <c:pt idx="146">
                  <c:v>7.77005840006386</c:v>
                </c:pt>
                <c:pt idx="147">
                  <c:v>-1.61532343486763</c:v>
                </c:pt>
                <c:pt idx="148">
                  <c:v>-2.3920264532749</c:v>
                </c:pt>
                <c:pt idx="149">
                  <c:v>-0.731427467384711</c:v>
                </c:pt>
                <c:pt idx="150">
                  <c:v>-0.100072519386356</c:v>
                </c:pt>
                <c:pt idx="151">
                  <c:v>6.55286661498992</c:v>
                </c:pt>
                <c:pt idx="152">
                  <c:v>-5.93454619267368</c:v>
                </c:pt>
                <c:pt idx="153">
                  <c:v>-2.07343629912081</c:v>
                </c:pt>
                <c:pt idx="154">
                  <c:v>4.08029709950397</c:v>
                </c:pt>
                <c:pt idx="155">
                  <c:v>-0.167295148989884</c:v>
                </c:pt>
                <c:pt idx="156">
                  <c:v>1.97217371428762</c:v>
                </c:pt>
                <c:pt idx="157">
                  <c:v>-6.47142331167763</c:v>
                </c:pt>
                <c:pt idx="158">
                  <c:v>2.12033808349452</c:v>
                </c:pt>
                <c:pt idx="159">
                  <c:v>5.66478878431635</c:v>
                </c:pt>
                <c:pt idx="160">
                  <c:v>-4.55386400315793</c:v>
                </c:pt>
                <c:pt idx="161">
                  <c:v>-0.0191191568560219</c:v>
                </c:pt>
                <c:pt idx="162">
                  <c:v>-2.29215855911597</c:v>
                </c:pt>
                <c:pt idx="163">
                  <c:v>4.36987312672993</c:v>
                </c:pt>
                <c:pt idx="164">
                  <c:v>2.26295138124036</c:v>
                </c:pt>
                <c:pt idx="165">
                  <c:v>-7.68738654340662</c:v>
                </c:pt>
                <c:pt idx="166">
                  <c:v>3.12549372261858</c:v>
                </c:pt>
                <c:pt idx="167">
                  <c:v>1.3907932312775</c:v>
                </c:pt>
                <c:pt idx="168">
                  <c:v>1.39270059212222</c:v>
                </c:pt>
                <c:pt idx="169">
                  <c:v>-1.37916746498749</c:v>
                </c:pt>
                <c:pt idx="170">
                  <c:v>-5.61217694237976</c:v>
                </c:pt>
                <c:pt idx="171">
                  <c:v>7.21877356941586</c:v>
                </c:pt>
                <c:pt idx="172">
                  <c:v>0.0288987569585521</c:v>
                </c:pt>
                <c:pt idx="173">
                  <c:v>-3.26588470161263</c:v>
                </c:pt>
                <c:pt idx="174">
                  <c:v>-0.213500490097089</c:v>
                </c:pt>
                <c:pt idx="175">
                  <c:v>-1.15765491980413</c:v>
                </c:pt>
                <c:pt idx="176">
                  <c:v>6.81166879369947</c:v>
                </c:pt>
                <c:pt idx="177">
                  <c:v>-4.31991461823391</c:v>
                </c:pt>
                <c:pt idx="178">
                  <c:v>-3.86404625441384</c:v>
                </c:pt>
                <c:pt idx="179">
                  <c:v>4.51230973249596</c:v>
                </c:pt>
                <c:pt idx="180">
                  <c:v>-0.240541703141015</c:v>
                </c:pt>
                <c:pt idx="181">
                  <c:v>2.31419213179696</c:v>
                </c:pt>
                <c:pt idx="182">
                  <c:v>-5.68163845727078</c:v>
                </c:pt>
                <c:pt idx="183">
                  <c:v>0.0350899092764206</c:v>
                </c:pt>
                <c:pt idx="184">
                  <c:v>6.88402852790816</c:v>
                </c:pt>
                <c:pt idx="185">
                  <c:v>-4.13288451658537</c:v>
                </c:pt>
                <c:pt idx="186">
                  <c:v>-0.539817979030272</c:v>
                </c:pt>
                <c:pt idx="187">
                  <c:v>-1.97387815957547</c:v>
                </c:pt>
                <c:pt idx="188">
                  <c:v>2.99407732436176</c:v>
                </c:pt>
                <c:pt idx="189">
                  <c:v>4.04798340893575</c:v>
                </c:pt>
                <c:pt idx="190">
                  <c:v>-7.79951090179732</c:v>
                </c:pt>
                <c:pt idx="191">
                  <c:v>1.81535787986035</c:v>
                </c:pt>
                <c:pt idx="192">
                  <c:v>2.27168666717126</c:v>
                </c:pt>
                <c:pt idx="193">
                  <c:v>0.807927481460937</c:v>
                </c:pt>
                <c:pt idx="194">
                  <c:v>-0.0610394310045772</c:v>
                </c:pt>
                <c:pt idx="195">
                  <c:v>-6.47741155668378</c:v>
                </c:pt>
                <c:pt idx="196">
                  <c:v>6.11861067994247</c:v>
                </c:pt>
                <c:pt idx="197">
                  <c:v>1.82960115919448</c:v>
                </c:pt>
                <c:pt idx="198">
                  <c:v>-3.99961811841881</c:v>
                </c:pt>
                <c:pt idx="199">
                  <c:v>0.137496525096971</c:v>
                </c:pt>
                <c:pt idx="200">
                  <c:v>-1.89957992781438</c:v>
                </c:pt>
                <c:pt idx="201">
                  <c:v>6.54419804396027</c:v>
                </c:pt>
                <c:pt idx="202">
                  <c:v>-2.39252893751027</c:v>
                </c:pt>
                <c:pt idx="203">
                  <c:v>-5.47246890062894</c:v>
                </c:pt>
                <c:pt idx="204">
                  <c:v>4.57669737048966</c:v>
                </c:pt>
                <c:pt idx="205">
                  <c:v>-0.0304351505219977</c:v>
                </c:pt>
                <c:pt idx="206">
                  <c:v>2.31530482099149</c:v>
                </c:pt>
                <c:pt idx="207">
                  <c:v>-4.54148512854664</c:v>
                </c:pt>
                <c:pt idx="208">
                  <c:v>-2.00374783526705</c:v>
                </c:pt>
                <c:pt idx="209">
                  <c:v>7.62880317328755</c:v>
                </c:pt>
                <c:pt idx="210">
                  <c:v>-3.27201778272207</c:v>
                </c:pt>
                <c:pt idx="211">
                  <c:v>-1.27989796001882</c:v>
                </c:pt>
                <c:pt idx="212">
                  <c:v>-1.46848837341892</c:v>
                </c:pt>
                <c:pt idx="213">
                  <c:v>1.56585431401169</c:v>
                </c:pt>
                <c:pt idx="214">
                  <c:v>5.45838501287036</c:v>
                </c:pt>
                <c:pt idx="215">
                  <c:v>-7.32535088626277</c:v>
                </c:pt>
                <c:pt idx="216">
                  <c:v>0.202585892074075</c:v>
                </c:pt>
                <c:pt idx="217">
                  <c:v>3.15469873849905</c:v>
                </c:pt>
                <c:pt idx="218">
                  <c:v>0.274908063367522</c:v>
                </c:pt>
                <c:pt idx="219">
                  <c:v>1.03353952085053</c:v>
                </c:pt>
                <c:pt idx="220">
                  <c:v>-6.8083173109659</c:v>
                </c:pt>
                <c:pt idx="221">
                  <c:v>4.55659571447332</c:v>
                </c:pt>
                <c:pt idx="222">
                  <c:v>3.63225802403599</c:v>
                </c:pt>
                <c:pt idx="223">
                  <c:v>-4.4742017013663</c:v>
                </c:pt>
                <c:pt idx="224">
                  <c:v>0.24680883331087</c:v>
                </c:pt>
                <c:pt idx="225">
                  <c:v>-2.28900674546139</c:v>
                </c:pt>
                <c:pt idx="226">
                  <c:v>5.80985324071244</c:v>
                </c:pt>
                <c:pt idx="227">
                  <c:v>-0.314312527970552</c:v>
                </c:pt>
                <c:pt idx="228">
                  <c:v>-6.74656031288944</c:v>
                </c:pt>
                <c:pt idx="229">
                  <c:v>4.21473631781125</c:v>
                </c:pt>
                <c:pt idx="230">
                  <c:v>0.456150244054565</c:v>
                </c:pt>
                <c:pt idx="231">
                  <c:v>2.02935912600283</c:v>
                </c:pt>
                <c:pt idx="232">
                  <c:v>-3.18379356029816</c:v>
                </c:pt>
                <c:pt idx="233">
                  <c:v>-3.82885776002019</c:v>
                </c:pt>
                <c:pt idx="234">
                  <c:v>7.81845686705152</c:v>
                </c:pt>
                <c:pt idx="235">
                  <c:v>-2.00995476371183</c:v>
                </c:pt>
                <c:pt idx="236">
                  <c:v>-2.1513995751664</c:v>
                </c:pt>
                <c:pt idx="237">
                  <c:v>-0.885364532185099</c:v>
                </c:pt>
                <c:pt idx="238">
                  <c:v>0.226176937323982</c:v>
                </c:pt>
                <c:pt idx="239">
                  <c:v>6.39237699307679</c:v>
                </c:pt>
                <c:pt idx="240">
                  <c:v>-6.29439836198194</c:v>
                </c:pt>
                <c:pt idx="241">
                  <c:v>-1.58581292646515</c:v>
                </c:pt>
                <c:pt idx="242">
                  <c:v>3.91429856578599</c:v>
                </c:pt>
                <c:pt idx="243">
                  <c:v>-0.103347071362891</c:v>
                </c:pt>
                <c:pt idx="244">
                  <c:v>1.82065131683578</c:v>
                </c:pt>
                <c:pt idx="245">
                  <c:v>-6.60860827183322</c:v>
                </c:pt>
                <c:pt idx="246">
                  <c:v>2.6620192940221</c:v>
                </c:pt>
                <c:pt idx="247">
                  <c:v>5.27416418043323</c:v>
                </c:pt>
                <c:pt idx="248">
                  <c:v>-4.59188332358081</c:v>
                </c:pt>
                <c:pt idx="249">
                  <c:v>0.0750114486004071</c:v>
                </c:pt>
                <c:pt idx="250">
                  <c:v>-2.33329721208661</c:v>
                </c:pt>
                <c:pt idx="251">
                  <c:v>4.70920927586031</c:v>
                </c:pt>
                <c:pt idx="252">
                  <c:v>1.7407087940476</c:v>
                </c:pt>
                <c:pt idx="253">
                  <c:v>-7.56027329383878</c:v>
                </c:pt>
                <c:pt idx="254">
                  <c:v>3.41133896169802</c:v>
                </c:pt>
                <c:pt idx="255">
                  <c:v>1.17137722730219</c:v>
                </c:pt>
                <c:pt idx="256">
                  <c:v>1.54288589939688</c:v>
                </c:pt>
                <c:pt idx="257">
                  <c:v>-1.75414551885655</c:v>
                </c:pt>
                <c:pt idx="258">
                  <c:v>-5.29604993112706</c:v>
                </c:pt>
                <c:pt idx="259">
                  <c:v>7.42194965304279</c:v>
                </c:pt>
                <c:pt idx="260">
                  <c:v>-0.430909548535702</c:v>
                </c:pt>
                <c:pt idx="261">
                  <c:v>-3.04131084827262</c:v>
                </c:pt>
                <c:pt idx="262">
                  <c:v>-0.339104041336569</c:v>
                </c:pt>
                <c:pt idx="263">
                  <c:v>-0.903894568570212</c:v>
                </c:pt>
                <c:pt idx="264">
                  <c:v>6.79545531634429</c:v>
                </c:pt>
                <c:pt idx="265">
                  <c:v>-4.78731797567096</c:v>
                </c:pt>
                <c:pt idx="266">
                  <c:v>-3.39759861812977</c:v>
                </c:pt>
                <c:pt idx="267">
                  <c:v>4.42969603894733</c:v>
                </c:pt>
                <c:pt idx="268">
                  <c:v>-0.248015957842301</c:v>
                </c:pt>
                <c:pt idx="269">
                  <c:v>2.25762158358858</c:v>
                </c:pt>
                <c:pt idx="270">
                  <c:v>-5.93150974208471</c:v>
                </c:pt>
                <c:pt idx="271">
                  <c:v>0.593954803884163</c:v>
                </c:pt>
                <c:pt idx="272">
                  <c:v>6.60084584770575</c:v>
                </c:pt>
                <c:pt idx="273">
                  <c:v>-4.28866672348978</c:v>
                </c:pt>
                <c:pt idx="274">
                  <c:v>-0.376602289372057</c:v>
                </c:pt>
                <c:pt idx="275">
                  <c:v>-2.08124244204674</c:v>
                </c:pt>
                <c:pt idx="276">
                  <c:v>3.37223455429484</c:v>
                </c:pt>
                <c:pt idx="277">
                  <c:v>3.60331205732499</c:v>
                </c:pt>
                <c:pt idx="278">
                  <c:v>-7.82689864024358</c:v>
                </c:pt>
                <c:pt idx="279">
                  <c:v>2.19885702133812</c:v>
                </c:pt>
                <c:pt idx="280">
                  <c:v>2.03145773881481</c:v>
                </c:pt>
                <c:pt idx="281">
                  <c:v>0.963471003892975</c:v>
                </c:pt>
                <c:pt idx="282">
                  <c:v>-0.395089999273699</c:v>
                </c:pt>
                <c:pt idx="283">
                  <c:v>-6.29782387289336</c:v>
                </c:pt>
                <c:pt idx="284">
                  <c:v>6.46165331844003</c:v>
                </c:pt>
                <c:pt idx="285">
                  <c:v>1.34245594611941</c:v>
                </c:pt>
                <c:pt idx="286">
                  <c:v>-3.82460703559841</c:v>
                </c:pt>
                <c:pt idx="287">
                  <c:v>0.0649923878000729</c:v>
                </c:pt>
                <c:pt idx="288">
                  <c:v>-1.73542980935138</c:v>
                </c:pt>
                <c:pt idx="289">
                  <c:v>6.66446506958869</c:v>
                </c:pt>
                <c:pt idx="290">
                  <c:v>-2.92840291665564</c:v>
                </c:pt>
                <c:pt idx="291">
                  <c:v>-5.07021738484954</c:v>
                </c:pt>
                <c:pt idx="292">
                  <c:v>4.59952009935083</c:v>
                </c:pt>
                <c:pt idx="293">
                  <c:v>-0.11454992848182</c:v>
                </c:pt>
                <c:pt idx="294">
                  <c:v>2.34596863102827</c:v>
                </c:pt>
                <c:pt idx="295">
                  <c:v>-4.87270826962997</c:v>
                </c:pt>
                <c:pt idx="296">
                  <c:v>-1.47421627110438</c:v>
                </c:pt>
                <c:pt idx="297">
                  <c:v>7.48194111199787</c:v>
                </c:pt>
                <c:pt idx="298">
                  <c:v>-3.54331611706861</c:v>
                </c:pt>
                <c:pt idx="299">
                  <c:v>-1.06547218932408</c:v>
                </c:pt>
                <c:pt idx="300">
                  <c:v>-1.61561982222021</c:v>
                </c:pt>
                <c:pt idx="301">
                  <c:v>1.94371902628935</c:v>
                </c:pt>
                <c:pt idx="302">
                  <c:v>5.12536856576549</c:v>
                </c:pt>
                <c:pt idx="303">
                  <c:v>-7.508444509192</c:v>
                </c:pt>
                <c:pt idx="304">
                  <c:v>0.655737085228458</c:v>
                </c:pt>
                <c:pt idx="305">
                  <c:v>2.92602275001105</c:v>
                </c:pt>
                <c:pt idx="306">
                  <c:v>0.4058619588508</c:v>
                </c:pt>
                <c:pt idx="307">
                  <c:v>0.768880040028629</c:v>
                </c:pt>
                <c:pt idx="308">
                  <c:v>-6.77302053969498</c:v>
                </c:pt>
                <c:pt idx="309">
                  <c:v>5.01173585082246</c:v>
                </c:pt>
                <c:pt idx="310">
                  <c:v>3.16045516591874</c:v>
                </c:pt>
                <c:pt idx="311">
                  <c:v>-4.37899643906084</c:v>
                </c:pt>
                <c:pt idx="312">
                  <c:v>0.244216647506705</c:v>
                </c:pt>
                <c:pt idx="313">
                  <c:v>-2.21997366158763</c:v>
                </c:pt>
                <c:pt idx="314">
                  <c:v>6.04633138403407</c:v>
                </c:pt>
                <c:pt idx="315">
                  <c:v>-0.873598963988718</c:v>
                </c:pt>
                <c:pt idx="316">
                  <c:v>-6.44715054060086</c:v>
                </c:pt>
                <c:pt idx="317">
                  <c:v>4.35466364437484</c:v>
                </c:pt>
                <c:pt idx="318">
                  <c:v>0.301328717311761</c:v>
                </c:pt>
                <c:pt idx="319">
                  <c:v>2.1292936394505</c:v>
                </c:pt>
                <c:pt idx="320">
                  <c:v>-3.5590488827406</c:v>
                </c:pt>
                <c:pt idx="321">
                  <c:v>-3.37165763415635</c:v>
                </c:pt>
                <c:pt idx="322">
                  <c:v>7.82485574737501</c:v>
                </c:pt>
                <c:pt idx="323">
                  <c:v>-2.38181997967546</c:v>
                </c:pt>
                <c:pt idx="324">
                  <c:v>-1.91214982938804</c:v>
                </c:pt>
                <c:pt idx="325">
                  <c:v>-1.04197627540927</c:v>
                </c:pt>
                <c:pt idx="326">
                  <c:v>0.567518248197816</c:v>
                </c:pt>
                <c:pt idx="327">
                  <c:v>6.19382967040788</c:v>
                </c:pt>
                <c:pt idx="328">
                  <c:v>-6.62013366408321</c:v>
                </c:pt>
                <c:pt idx="329">
                  <c:v>-1.09991122498849</c:v>
                </c:pt>
                <c:pt idx="330">
                  <c:v>3.73081836147855</c:v>
                </c:pt>
                <c:pt idx="331">
                  <c:v>-0.0225891321841418</c:v>
                </c:pt>
                <c:pt idx="332">
                  <c:v>1.64397158024581</c:v>
                </c:pt>
                <c:pt idx="333">
                  <c:v>-6.71159316791405</c:v>
                </c:pt>
                <c:pt idx="334">
                  <c:v>3.19127816791773</c:v>
                </c:pt>
                <c:pt idx="335">
                  <c:v>4.86097901974705</c:v>
                </c:pt>
                <c:pt idx="336">
                  <c:v>-4.59971970107135</c:v>
                </c:pt>
                <c:pt idx="337">
                  <c:v>0.149004095725616</c:v>
                </c:pt>
                <c:pt idx="338">
                  <c:v>-2.35316292677081</c:v>
                </c:pt>
                <c:pt idx="339">
                  <c:v>5.03164956175102</c:v>
                </c:pt>
                <c:pt idx="340">
                  <c:v>1.20465907455973</c:v>
                </c:pt>
                <c:pt idx="341">
                  <c:v>-7.39396650333718</c:v>
                </c:pt>
                <c:pt idx="342">
                  <c:v>3.66782295641522</c:v>
                </c:pt>
                <c:pt idx="343">
                  <c:v>0.96241541801112</c:v>
                </c:pt>
                <c:pt idx="344">
                  <c:v>1.68641909453936</c:v>
                </c:pt>
                <c:pt idx="345">
                  <c:v>-2.13424694554469</c:v>
                </c:pt>
                <c:pt idx="346">
                  <c:v>-4.94655270248398</c:v>
                </c:pt>
                <c:pt idx="347">
                  <c:v>7.58472675710403</c:v>
                </c:pt>
                <c:pt idx="348">
                  <c:v>-0.876742091723685</c:v>
                </c:pt>
                <c:pt idx="349">
                  <c:v>-2.80913702440271</c:v>
                </c:pt>
                <c:pt idx="350">
                  <c:v>-0.474948058886025</c:v>
                </c:pt>
                <c:pt idx="351">
                  <c:v>-0.628668965829716</c:v>
                </c:pt>
                <c:pt idx="352">
                  <c:v>6.74096682427477</c:v>
                </c:pt>
                <c:pt idx="353">
                  <c:v>-5.22951396996094</c:v>
                </c:pt>
                <c:pt idx="354">
                  <c:v>-2.92121672129649</c:v>
                </c:pt>
                <c:pt idx="355">
                  <c:v>4.32231697620409</c:v>
                </c:pt>
                <c:pt idx="356">
                  <c:v>-0.235477465054882</c:v>
                </c:pt>
                <c:pt idx="357">
                  <c:v>2.17601355810585</c:v>
                </c:pt>
                <c:pt idx="358">
                  <c:v>-6.15405160321045</c:v>
                </c:pt>
                <c:pt idx="359">
                  <c:v>1.15282641008916</c:v>
                </c:pt>
                <c:pt idx="360">
                  <c:v>6.2857519418657</c:v>
                </c:pt>
                <c:pt idx="361">
                  <c:v>-4.41273019984987</c:v>
                </c:pt>
                <c:pt idx="362">
                  <c:v>-0.230472225527284</c:v>
                </c:pt>
                <c:pt idx="363">
                  <c:v>-2.17328558282463</c:v>
                </c:pt>
                <c:pt idx="364">
                  <c:v>3.74388479811707</c:v>
                </c:pt>
                <c:pt idx="365">
                  <c:v>3.13421711861603</c:v>
                </c:pt>
                <c:pt idx="366">
                  <c:v>-7.81236483236827</c:v>
                </c:pt>
                <c:pt idx="367">
                  <c:v>2.55861174851644</c:v>
                </c:pt>
                <c:pt idx="368">
                  <c:v>1.79376002462869</c:v>
                </c:pt>
                <c:pt idx="369">
                  <c:v>1.12060733298526</c:v>
                </c:pt>
                <c:pt idx="370">
                  <c:v>-0.743191407325044</c:v>
                </c:pt>
                <c:pt idx="371">
                  <c:v>-6.08048830965636</c:v>
                </c:pt>
                <c:pt idx="372">
                  <c:v>6.7696119620986</c:v>
                </c:pt>
                <c:pt idx="373">
                  <c:v>0.858555752784896</c:v>
                </c:pt>
                <c:pt idx="374">
                  <c:v>-3.63321300851811</c:v>
                </c:pt>
                <c:pt idx="375">
                  <c:v>-0.023695344236894</c:v>
                </c:pt>
                <c:pt idx="376">
                  <c:v>-1.54634701934517</c:v>
                </c:pt>
                <c:pt idx="377">
                  <c:v>6.74983134358638</c:v>
                </c:pt>
                <c:pt idx="378">
                  <c:v>-3.45024871111308</c:v>
                </c:pt>
                <c:pt idx="379">
                  <c:v>-4.64680668379982</c:v>
                </c:pt>
                <c:pt idx="380">
                  <c:v>4.59260758950477</c:v>
                </c:pt>
                <c:pt idx="381">
                  <c:v>-0.178340839588335</c:v>
                </c:pt>
                <c:pt idx="382">
                  <c:v>2.35473529700124</c:v>
                </c:pt>
                <c:pt idx="383">
                  <c:v>-5.18570601502067</c:v>
                </c:pt>
                <c:pt idx="384">
                  <c:v>-0.932432139540242</c:v>
                </c:pt>
                <c:pt idx="385">
                  <c:v>7.29652469440454</c:v>
                </c:pt>
                <c:pt idx="386">
                  <c:v>-3.78474819151595</c:v>
                </c:pt>
                <c:pt idx="387">
                  <c:v>-0.86243042781012</c:v>
                </c:pt>
                <c:pt idx="388">
                  <c:v>-1.75501559098246</c:v>
                </c:pt>
                <c:pt idx="389">
                  <c:v>2.3253961598809</c:v>
                </c:pt>
                <c:pt idx="390">
                  <c:v>4.75982871566181</c:v>
                </c:pt>
                <c:pt idx="391">
                  <c:v>-7.65070453220762</c:v>
                </c:pt>
                <c:pt idx="392">
                  <c:v>1.09360743329588</c:v>
                </c:pt>
                <c:pt idx="393">
                  <c:v>2.69095646702739</c:v>
                </c:pt>
                <c:pt idx="394">
                  <c:v>0.546121822969068</c:v>
                </c:pt>
                <c:pt idx="395">
                  <c:v>0.483447155687059</c:v>
                </c:pt>
                <c:pt idx="396">
                  <c:v>-6.69926428065215</c:v>
                </c:pt>
                <c:pt idx="397">
                  <c:v>5.44032772751994</c:v>
                </c:pt>
                <c:pt idx="398">
                  <c:v>2.68027355405044</c:v>
                </c:pt>
                <c:pt idx="399">
                  <c:v>-4.25988160537798</c:v>
                </c:pt>
                <c:pt idx="400">
                  <c:v>0.2218777931759</c:v>
                </c:pt>
                <c:pt idx="401">
                  <c:v>-2.12570559864583</c:v>
                </c:pt>
                <c:pt idx="402">
                  <c:v>6.25441440169974</c:v>
                </c:pt>
                <c:pt idx="403">
                  <c:v>-1.4312184476042</c:v>
                </c:pt>
                <c:pt idx="404">
                  <c:v>-6.11693921682026</c:v>
                </c:pt>
                <c:pt idx="405">
                  <c:v>4.46288461848935</c:v>
                </c:pt>
                <c:pt idx="406">
                  <c:v>0.164163330866816</c:v>
                </c:pt>
                <c:pt idx="407">
                  <c:v>2.21299900826283</c:v>
                </c:pt>
                <c:pt idx="408">
                  <c:v>-3.92639090790668</c:v>
                </c:pt>
                <c:pt idx="409">
                  <c:v>-2.89132389416818</c:v>
                </c:pt>
                <c:pt idx="410">
                  <c:v>7.78947956228805</c:v>
                </c:pt>
                <c:pt idx="411">
                  <c:v>-2.72901358550066</c:v>
                </c:pt>
                <c:pt idx="412">
                  <c:v>-1.67656741659736</c:v>
                </c:pt>
                <c:pt idx="413">
                  <c:v>-1.19908938905828</c:v>
                </c:pt>
                <c:pt idx="414">
                  <c:v>0.921829773547118</c:v>
                </c:pt>
                <c:pt idx="415">
                  <c:v>5.95791005787123</c:v>
                </c:pt>
                <c:pt idx="416">
                  <c:v>-6.90987561102932</c:v>
                </c:pt>
                <c:pt idx="417">
                  <c:v>-0.618761832916769</c:v>
                </c:pt>
                <c:pt idx="418">
                  <c:v>3.53207645577581</c:v>
                </c:pt>
                <c:pt idx="419">
                  <c:v>0.073683383924734</c:v>
                </c:pt>
                <c:pt idx="420">
                  <c:v>1.4426406702243</c:v>
                </c:pt>
                <c:pt idx="421">
                  <c:v>-6.77903278380868</c:v>
                </c:pt>
                <c:pt idx="422">
                  <c:v>3.7049242029869</c:v>
                </c:pt>
                <c:pt idx="423">
                  <c:v>4.42806440495826</c:v>
                </c:pt>
                <c:pt idx="424">
                  <c:v>-4.57832234846872</c:v>
                </c:pt>
                <c:pt idx="425">
                  <c:v>0.202540473637675</c:v>
                </c:pt>
                <c:pt idx="426">
                  <c:v>-2.35055266388052</c:v>
                </c:pt>
                <c:pt idx="427">
                  <c:v>5.33455655498503</c:v>
                </c:pt>
                <c:pt idx="428">
                  <c:v>0.657935848493795</c:v>
                </c:pt>
                <c:pt idx="429">
                  <c:v>-7.18980591749169</c:v>
                </c:pt>
                <c:pt idx="430">
                  <c:v>3.89399566283527</c:v>
                </c:pt>
                <c:pt idx="431">
                  <c:v>0.765731222669425</c:v>
                </c:pt>
                <c:pt idx="432">
                  <c:v>1.82114472453539</c:v>
                </c:pt>
                <c:pt idx="433">
                  <c:v>-2.51682895073779</c:v>
                </c:pt>
                <c:pt idx="434">
                  <c:v>-4.56543721233326</c:v>
                </c:pt>
                <c:pt idx="435">
                  <c:v>7.70630294231188</c:v>
                </c:pt>
                <c:pt idx="436">
                  <c:v>-1.30602579042943</c:v>
                </c:pt>
                <c:pt idx="437">
                  <c:v>-2.5717834432708</c:v>
                </c:pt>
                <c:pt idx="438">
                  <c:v>-0.619136516393582</c:v>
                </c:pt>
                <c:pt idx="439">
                  <c:v>-0.333412897133944</c:v>
                </c:pt>
                <c:pt idx="440">
                  <c:v>6.64789941057726</c:v>
                </c:pt>
                <c:pt idx="441">
                  <c:v>-5.64386384619427</c:v>
                </c:pt>
                <c:pt idx="442">
                  <c:v>-2.43801644073985</c:v>
                </c:pt>
                <c:pt idx="443">
                  <c:v>4.19192364385599</c:v>
                </c:pt>
                <c:pt idx="444">
                  <c:v>-0.203509635131651</c:v>
                </c:pt>
                <c:pt idx="445">
                  <c:v>2.06902801128435</c:v>
                </c:pt>
                <c:pt idx="446">
                  <c:v>-6.34717488012157</c:v>
                </c:pt>
                <c:pt idx="447">
                  <c:v>1.70835701517881</c:v>
                </c:pt>
                <c:pt idx="448">
                  <c:v>5.94101259849626</c:v>
                </c:pt>
                <c:pt idx="449">
                  <c:v>-4.50516010932786</c:v>
                </c:pt>
                <c:pt idx="450">
                  <c:v>-0.102520119587</c:v>
                </c:pt>
              </c:numCache>
            </c:numRef>
          </c:xVal>
          <c:yVal>
            <c:numRef>
              <c:f>'Poligono de Vertices1'!$C$8:$C$458</c:f>
              <c:numCache>
                <c:formatCode>General</c:formatCode>
                <c:ptCount val="451"/>
                <c:pt idx="0">
                  <c:v>0</c:v>
                </c:pt>
                <c:pt idx="1">
                  <c:v>7.25615699672468</c:v>
                </c:pt>
                <c:pt idx="2">
                  <c:v>-5.50526849279003</c:v>
                </c:pt>
                <c:pt idx="3">
                  <c:v>-1.33777913842389</c:v>
                </c:pt>
                <c:pt idx="4">
                  <c:v>1.1169459499007</c:v>
                </c:pt>
                <c:pt idx="5">
                  <c:v>1.52666784967253</c:v>
                </c:pt>
                <c:pt idx="6">
                  <c:v>3.24863778605908</c:v>
                </c:pt>
                <c:pt idx="7">
                  <c:v>-7.74678819977854</c:v>
                </c:pt>
                <c:pt idx="8">
                  <c:v>2.20861983284928</c:v>
                </c:pt>
                <c:pt idx="9">
                  <c:v>4.238814292692</c:v>
                </c:pt>
                <c:pt idx="10">
                  <c:v>-2.04072841648323</c:v>
                </c:pt>
                <c:pt idx="11">
                  <c:v>-0.015232748392906</c:v>
                </c:pt>
                <c:pt idx="12">
                  <c:v>-4.75962278342451</c:v>
                </c:pt>
                <c:pt idx="13">
                  <c:v>5.72223847071399</c:v>
                </c:pt>
                <c:pt idx="14">
                  <c:v>2.14418300576319</c:v>
                </c:pt>
                <c:pt idx="15">
                  <c:v>-6.31144414962086</c:v>
                </c:pt>
                <c:pt idx="16">
                  <c:v>1.81802502876172</c:v>
                </c:pt>
                <c:pt idx="17">
                  <c:v>-0.318089253430908</c:v>
                </c:pt>
                <c:pt idx="18">
                  <c:v>4.31638906885367</c:v>
                </c:pt>
                <c:pt idx="19">
                  <c:v>-2.08571345663581</c:v>
                </c:pt>
                <c:pt idx="20">
                  <c:v>-5.96084690601113</c:v>
                </c:pt>
                <c:pt idx="21">
                  <c:v>6.41896625817237</c:v>
                </c:pt>
                <c:pt idx="22">
                  <c:v>-0.0759869888642954</c:v>
                </c:pt>
                <c:pt idx="23">
                  <c:v>-0.478466513802186</c:v>
                </c:pt>
                <c:pt idx="24">
                  <c:v>-2.58236227661296</c:v>
                </c:pt>
                <c:pt idx="25">
                  <c:v>-1.68714257060782</c:v>
                </c:pt>
                <c:pt idx="26">
                  <c:v>7.81888440005458</c:v>
                </c:pt>
                <c:pt idx="27">
                  <c:v>-4.17927295082173</c:v>
                </c:pt>
                <c:pt idx="28">
                  <c:v>-2.71326619743102</c:v>
                </c:pt>
                <c:pt idx="29">
                  <c:v>1.63996732427941</c:v>
                </c:pt>
                <c:pt idx="30">
                  <c:v>0.702047910160534</c:v>
                </c:pt>
                <c:pt idx="31">
                  <c:v>4.20910388189691</c:v>
                </c:pt>
                <c:pt idx="32">
                  <c:v>-7.07608580469024</c:v>
                </c:pt>
                <c:pt idx="33">
                  <c:v>0.20723197072778</c:v>
                </c:pt>
                <c:pt idx="34">
                  <c:v>5.39465789376742</c:v>
                </c:pt>
                <c:pt idx="35">
                  <c:v>-2.12034047398253</c:v>
                </c:pt>
                <c:pt idx="36">
                  <c:v>0.304338698864331</c:v>
                </c:pt>
                <c:pt idx="37">
                  <c:v>-4.77236270574956</c:v>
                </c:pt>
                <c:pt idx="38">
                  <c:v>4.13460222805467</c:v>
                </c:pt>
                <c:pt idx="39">
                  <c:v>4.09879230836632</c:v>
                </c:pt>
                <c:pt idx="40">
                  <c:v>-6.65234037105602</c:v>
                </c:pt>
                <c:pt idx="41">
                  <c:v>1.18184728549719</c:v>
                </c:pt>
                <c:pt idx="42">
                  <c:v>-0.0519175543335914</c:v>
                </c:pt>
                <c:pt idx="43">
                  <c:v>3.59908334957394</c:v>
                </c:pt>
                <c:pt idx="44">
                  <c:v>-0.239638128371147</c:v>
                </c:pt>
                <c:pt idx="45">
                  <c:v>-7.13825602410607</c:v>
                </c:pt>
                <c:pt idx="46">
                  <c:v>5.64694085249937</c:v>
                </c:pt>
                <c:pt idx="47">
                  <c:v>1.16025286656536</c:v>
                </c:pt>
                <c:pt idx="48">
                  <c:v>-1.04143647586367</c:v>
                </c:pt>
                <c:pt idx="49">
                  <c:v>-1.64702040946425</c:v>
                </c:pt>
                <c:pt idx="50">
                  <c:v>-3.08906718928615</c:v>
                </c:pt>
                <c:pt idx="51">
                  <c:v>7.79432977345121</c:v>
                </c:pt>
                <c:pt idx="52">
                  <c:v>-2.46073539536202</c:v>
                </c:pt>
                <c:pt idx="53">
                  <c:v>-4.06757715819442</c:v>
                </c:pt>
                <c:pt idx="54">
                  <c:v>2.00864398262821</c:v>
                </c:pt>
                <c:pt idx="55">
                  <c:v>0.0791963900680272</c:v>
                </c:pt>
                <c:pt idx="56">
                  <c:v>4.72504991886743</c:v>
                </c:pt>
                <c:pt idx="57">
                  <c:v>-5.90952960545898</c:v>
                </c:pt>
                <c:pt idx="58">
                  <c:v>-1.87063152676636</c:v>
                </c:pt>
                <c:pt idx="59">
                  <c:v>6.23050410490422</c:v>
                </c:pt>
                <c:pt idx="60">
                  <c:v>-1.87671020573904</c:v>
                </c:pt>
                <c:pt idx="61">
                  <c:v>0.335033325158113</c:v>
                </c:pt>
                <c:pt idx="62">
                  <c:v>-4.39238696588671</c:v>
                </c:pt>
                <c:pt idx="63">
                  <c:v>2.33335304683619</c:v>
                </c:pt>
                <c:pt idx="64">
                  <c:v>5.76779326652217</c:v>
                </c:pt>
                <c:pt idx="65">
                  <c:v>-6.48201998082438</c:v>
                </c:pt>
                <c:pt idx="66">
                  <c:v>0.224684855008983</c:v>
                </c:pt>
                <c:pt idx="67">
                  <c:v>0.407436667910805</c:v>
                </c:pt>
                <c:pt idx="68">
                  <c:v>2.70759840410408</c:v>
                </c:pt>
                <c:pt idx="69">
                  <c:v>1.47598846090579</c:v>
                </c:pt>
                <c:pt idx="70">
                  <c:v>-7.77744772431346</c:v>
                </c:pt>
                <c:pt idx="71">
                  <c:v>4.3812682781964</c:v>
                </c:pt>
                <c:pt idx="72">
                  <c:v>2.5279289598032</c:v>
                </c:pt>
                <c:pt idx="73">
                  <c:v>-1.5768032505458</c:v>
                </c:pt>
                <c:pt idx="74">
                  <c:v>-0.802171097646463</c:v>
                </c:pt>
                <c:pt idx="75">
                  <c:v>-4.10610490756037</c:v>
                </c:pt>
                <c:pt idx="76">
                  <c:v>7.19624011770721</c:v>
                </c:pt>
                <c:pt idx="77">
                  <c:v>-0.482307639875685</c:v>
                </c:pt>
                <c:pt idx="78">
                  <c:v>-5.25623459349728</c:v>
                </c:pt>
                <c:pt idx="79">
                  <c:v>2.12740446735184</c:v>
                </c:pt>
                <c:pt idx="80">
                  <c:v>-0.278446560697925</c:v>
                </c:pt>
                <c:pt idx="81">
                  <c:v>4.79487757248716</c:v>
                </c:pt>
                <c:pt idx="82">
                  <c:v>-4.36214968495663</c:v>
                </c:pt>
                <c:pt idx="83">
                  <c:v>-3.85120162961024</c:v>
                </c:pt>
                <c:pt idx="84">
                  <c:v>6.63538844500939</c:v>
                </c:pt>
                <c:pt idx="85">
                  <c:v>-1.28625116853494</c:v>
                </c:pt>
                <c:pt idx="86">
                  <c:v>0.100357048198194</c:v>
                </c:pt>
                <c:pt idx="87">
                  <c:v>-3.70753025202618</c:v>
                </c:pt>
                <c:pt idx="88">
                  <c:v>0.481626616395486</c:v>
                </c:pt>
                <c:pt idx="89">
                  <c:v>7.0107097615027</c:v>
                </c:pt>
                <c:pt idx="90">
                  <c:v>-5.77976089274319</c:v>
                </c:pt>
                <c:pt idx="91">
                  <c:v>-0.985100630063068</c:v>
                </c:pt>
                <c:pt idx="92">
                  <c:v>0.965436654939535</c:v>
                </c:pt>
                <c:pt idx="93">
                  <c:v>1.76901290056707</c:v>
                </c:pt>
                <c:pt idx="94">
                  <c:v>2.92258620230597</c:v>
                </c:pt>
                <c:pt idx="95">
                  <c:v>-7.83159433876496</c:v>
                </c:pt>
                <c:pt idx="96">
                  <c:v>2.70818720141231</c:v>
                </c:pt>
                <c:pt idx="97">
                  <c:v>3.89338335687658</c:v>
                </c:pt>
                <c:pt idx="98">
                  <c:v>-1.97207248704484</c:v>
                </c:pt>
                <c:pt idx="99">
                  <c:v>-0.147935813538203</c:v>
                </c:pt>
                <c:pt idx="100">
                  <c:v>-4.68247462222386</c:v>
                </c:pt>
                <c:pt idx="101">
                  <c:v>6.09000157105984</c:v>
                </c:pt>
                <c:pt idx="102">
                  <c:v>1.5953401872891</c:v>
                </c:pt>
                <c:pt idx="103">
                  <c:v>-6.14184417223707</c:v>
                </c:pt>
                <c:pt idx="104">
                  <c:v>1.92916249385468</c:v>
                </c:pt>
                <c:pt idx="105">
                  <c:v>-0.347201344626861</c:v>
                </c:pt>
                <c:pt idx="106">
                  <c:v>4.46292338373179</c:v>
                </c:pt>
                <c:pt idx="107">
                  <c:v>-2.58009869855763</c:v>
                </c:pt>
                <c:pt idx="108">
                  <c:v>-5.56710459746405</c:v>
                </c:pt>
                <c:pt idx="109">
                  <c:v>6.53553726430685</c:v>
                </c:pt>
                <c:pt idx="110">
                  <c:v>-0.368835496648519</c:v>
                </c:pt>
                <c:pt idx="111">
                  <c:v>-0.338185620293769</c:v>
                </c:pt>
                <c:pt idx="112">
                  <c:v>-2.83200378935752</c:v>
                </c:pt>
                <c:pt idx="113">
                  <c:v>-1.25999974096177</c:v>
                </c:pt>
                <c:pt idx="114">
                  <c:v>7.72552668510555</c:v>
                </c:pt>
                <c:pt idx="115">
                  <c:v>-4.57595597189028</c:v>
                </c:pt>
                <c:pt idx="116">
                  <c:v>-2.34256790624409</c:v>
                </c:pt>
                <c:pt idx="117">
                  <c:v>1.51112671485562</c:v>
                </c:pt>
                <c:pt idx="118">
                  <c:v>0.9057315670285</c:v>
                </c:pt>
                <c:pt idx="119">
                  <c:v>3.99519767586773</c:v>
                </c:pt>
                <c:pt idx="120">
                  <c:v>-7.30729091790103</c:v>
                </c:pt>
                <c:pt idx="121">
                  <c:v>0.755599867320055</c:v>
                </c:pt>
                <c:pt idx="122">
                  <c:v>5.11238835222272</c:v>
                </c:pt>
                <c:pt idx="123">
                  <c:v>-2.12877422174008</c:v>
                </c:pt>
                <c:pt idx="124">
                  <c:v>0.247354562358226</c:v>
                </c:pt>
                <c:pt idx="125">
                  <c:v>-4.81018876618823</c:v>
                </c:pt>
                <c:pt idx="126">
                  <c:v>4.58549964990331</c:v>
                </c:pt>
                <c:pt idx="127">
                  <c:v>3.59887008588593</c:v>
                </c:pt>
                <c:pt idx="128">
                  <c:v>-6.60939087501316</c:v>
                </c:pt>
                <c:pt idx="129">
                  <c:v>1.38477619410898</c:v>
                </c:pt>
                <c:pt idx="130">
                  <c:v>-0.145126420890433</c:v>
                </c:pt>
                <c:pt idx="131">
                  <c:v>3.81256774669794</c:v>
                </c:pt>
                <c:pt idx="132">
                  <c:v>-0.725600620978062</c:v>
                </c:pt>
                <c:pt idx="133">
                  <c:v>-6.87369957142705</c:v>
                </c:pt>
                <c:pt idx="134">
                  <c:v>5.90358724278414</c:v>
                </c:pt>
                <c:pt idx="135">
                  <c:v>0.812613820441433</c:v>
                </c:pt>
                <c:pt idx="136">
                  <c:v>-0.889221366831097</c:v>
                </c:pt>
                <c:pt idx="137">
                  <c:v>-1.89237262613766</c:v>
                </c:pt>
                <c:pt idx="138">
                  <c:v>-2.74939003295316</c:v>
                </c:pt>
                <c:pt idx="139">
                  <c:v>7.85849363605114</c:v>
                </c:pt>
                <c:pt idx="140">
                  <c:v>-2.95062363404418</c:v>
                </c:pt>
                <c:pt idx="141">
                  <c:v>-3.71657755762919</c:v>
                </c:pt>
                <c:pt idx="142">
                  <c:v>1.93121803670514</c:v>
                </c:pt>
                <c:pt idx="143">
                  <c:v>0.221338677160182</c:v>
                </c:pt>
                <c:pt idx="144">
                  <c:v>4.63185093694942</c:v>
                </c:pt>
                <c:pt idx="145">
                  <c:v>-6.26334150941193</c:v>
                </c:pt>
                <c:pt idx="146">
                  <c:v>-1.31872451578396</c:v>
                </c:pt>
                <c:pt idx="147">
                  <c:v>6.04569603975474</c:v>
                </c:pt>
                <c:pt idx="148">
                  <c:v>-1.97539455287421</c:v>
                </c:pt>
                <c:pt idx="149">
                  <c:v>0.354495099979499</c:v>
                </c:pt>
                <c:pt idx="150">
                  <c:v>-4.52775532801276</c:v>
                </c:pt>
                <c:pt idx="151">
                  <c:v>2.82555640870412</c:v>
                </c:pt>
                <c:pt idx="152">
                  <c:v>5.35908168637261</c:v>
                </c:pt>
                <c:pt idx="153">
                  <c:v>-6.57951556782071</c:v>
                </c:pt>
                <c:pt idx="154">
                  <c:v>0.508234380789678</c:v>
                </c:pt>
                <c:pt idx="155">
                  <c:v>0.270962258533347</c:v>
                </c:pt>
                <c:pt idx="156">
                  <c:v>2.95527305694233</c:v>
                </c:pt>
                <c:pt idx="157">
                  <c:v>1.03947739407088</c:v>
                </c:pt>
                <c:pt idx="158">
                  <c:v>-7.66317848031288</c:v>
                </c:pt>
                <c:pt idx="159">
                  <c:v>4.76308305716233</c:v>
                </c:pt>
                <c:pt idx="160">
                  <c:v>2.15751971067068</c:v>
                </c:pt>
                <c:pt idx="161">
                  <c:v>-1.4431983581785</c:v>
                </c:pt>
                <c:pt idx="162">
                  <c:v>-1.01251885371099</c:v>
                </c:pt>
                <c:pt idx="163">
                  <c:v>-3.87646627987701</c:v>
                </c:pt>
                <c:pt idx="164">
                  <c:v>7.40903190272123</c:v>
                </c:pt>
                <c:pt idx="165">
                  <c:v>-1.02670496837976</c:v>
                </c:pt>
                <c:pt idx="166">
                  <c:v>-4.96343065818585</c:v>
                </c:pt>
                <c:pt idx="167">
                  <c:v>2.1245743645801</c:v>
                </c:pt>
                <c:pt idx="168">
                  <c:v>-0.211075798897677</c:v>
                </c:pt>
                <c:pt idx="169">
                  <c:v>4.81814575362052</c:v>
                </c:pt>
                <c:pt idx="170">
                  <c:v>-4.80427956944457</c:v>
                </c:pt>
                <c:pt idx="171">
                  <c:v>-3.34218046286912</c:v>
                </c:pt>
                <c:pt idx="172">
                  <c:v>6.57447917971747</c:v>
                </c:pt>
                <c:pt idx="173">
                  <c:v>-1.47732938348948</c:v>
                </c:pt>
                <c:pt idx="174">
                  <c:v>0.186043248357557</c:v>
                </c:pt>
                <c:pt idx="175">
                  <c:v>-3.91390356544499</c:v>
                </c:pt>
                <c:pt idx="176">
                  <c:v>0.971189345634725</c:v>
                </c:pt>
                <c:pt idx="177">
                  <c:v>6.72742234262933</c:v>
                </c:pt>
                <c:pt idx="178">
                  <c:v>-6.01829450538953</c:v>
                </c:pt>
                <c:pt idx="179">
                  <c:v>-0.643075369710876</c:v>
                </c:pt>
                <c:pt idx="180">
                  <c:v>0.813064732029943</c:v>
                </c:pt>
                <c:pt idx="181">
                  <c:v>2.01682080505792</c:v>
                </c:pt>
                <c:pt idx="182">
                  <c:v>2.56968773910949</c:v>
                </c:pt>
                <c:pt idx="183">
                  <c:v>-7.87495619906609</c:v>
                </c:pt>
                <c:pt idx="184">
                  <c:v>3.18770269502091</c:v>
                </c:pt>
                <c:pt idx="185">
                  <c:v>3.53750601021492</c:v>
                </c:pt>
                <c:pt idx="186">
                  <c:v>-1.88629342297761</c:v>
                </c:pt>
                <c:pt idx="187">
                  <c:v>-0.29928001412413</c:v>
                </c:pt>
                <c:pt idx="188">
                  <c:v>-4.57314787739124</c:v>
                </c:pt>
                <c:pt idx="189">
                  <c:v>6.42924714905956</c:v>
                </c:pt>
                <c:pt idx="190">
                  <c:v>1.04120136512407</c:v>
                </c:pt>
                <c:pt idx="191">
                  <c:v>-5.94230285930775</c:v>
                </c:pt>
                <c:pt idx="192">
                  <c:v>2.0154329460664</c:v>
                </c:pt>
                <c:pt idx="193">
                  <c:v>-0.356828882348346</c:v>
                </c:pt>
                <c:pt idx="194">
                  <c:v>4.58664883547957</c:v>
                </c:pt>
                <c:pt idx="195">
                  <c:v>-3.06933204189581</c:v>
                </c:pt>
                <c:pt idx="196">
                  <c:v>-5.14403716805349</c:v>
                </c:pt>
                <c:pt idx="197">
                  <c:v>6.61396873283442</c:v>
                </c:pt>
                <c:pt idx="198">
                  <c:v>-0.642689121264564</c:v>
                </c:pt>
                <c:pt idx="199">
                  <c:v>-0.206009602573324</c:v>
                </c:pt>
                <c:pt idx="200">
                  <c:v>-3.07709994692957</c:v>
                </c:pt>
                <c:pt idx="201">
                  <c:v>-0.814732738828793</c:v>
                </c:pt>
                <c:pt idx="202">
                  <c:v>7.59047741256514</c:v>
                </c:pt>
                <c:pt idx="203">
                  <c:v>-4.94241037806294</c:v>
                </c:pt>
                <c:pt idx="204">
                  <c:v>-1.97311697903681</c:v>
                </c:pt>
                <c:pt idx="205">
                  <c:v>1.37328273251981</c:v>
                </c:pt>
                <c:pt idx="206">
                  <c:v>1.12231264793739</c:v>
                </c:pt>
                <c:pt idx="207">
                  <c:v>3.75001013533455</c:v>
                </c:pt>
                <c:pt idx="208">
                  <c:v>-7.50127147585651</c:v>
                </c:pt>
                <c:pt idx="209">
                  <c:v>1.29522404034875</c:v>
                </c:pt>
                <c:pt idx="210">
                  <c:v>4.80967955446886</c:v>
                </c:pt>
                <c:pt idx="211">
                  <c:v>-2.11494141828418</c:v>
                </c:pt>
                <c:pt idx="212">
                  <c:v>0.16963683856407</c:v>
                </c:pt>
                <c:pt idx="213">
                  <c:v>-4.81861094716432</c:v>
                </c:pt>
                <c:pt idx="214">
                  <c:v>5.01812273049425</c:v>
                </c:pt>
                <c:pt idx="215">
                  <c:v>3.08152218439936</c:v>
                </c:pt>
                <c:pt idx="216">
                  <c:v>-6.53079949378466</c:v>
                </c:pt>
                <c:pt idx="217">
                  <c:v>1.56383175156747</c:v>
                </c:pt>
                <c:pt idx="218">
                  <c:v>-0.222935167258171</c:v>
                </c:pt>
                <c:pt idx="219">
                  <c:v>4.01125003490267</c:v>
                </c:pt>
                <c:pt idx="220">
                  <c:v>-1.2180166912087</c:v>
                </c:pt>
                <c:pt idx="221">
                  <c:v>-6.57209015487902</c:v>
                </c:pt>
                <c:pt idx="222">
                  <c:v>6.12377341983947</c:v>
                </c:pt>
                <c:pt idx="223">
                  <c:v>0.476759234963572</c:v>
                </c:pt>
                <c:pt idx="224">
                  <c:v>-0.737239486947129</c:v>
                </c:pt>
                <c:pt idx="225">
                  <c:v>-2.14207314411948</c:v>
                </c:pt>
                <c:pt idx="226">
                  <c:v>-2.38370191104002</c:v>
                </c:pt>
                <c:pt idx="227">
                  <c:v>7.88092750819547</c:v>
                </c:pt>
                <c:pt idx="228">
                  <c:v>-3.41909258096166</c:v>
                </c:pt>
                <c:pt idx="229">
                  <c:v>-3.35651586718354</c:v>
                </c:pt>
                <c:pt idx="230">
                  <c:v>1.83751961127847</c:v>
                </c:pt>
                <c:pt idx="231">
                  <c:v>0.381622463941343</c:v>
                </c:pt>
                <c:pt idx="232">
                  <c:v>4.50634958121948</c:v>
                </c:pt>
                <c:pt idx="233">
                  <c:v>-6.58742737093202</c:v>
                </c:pt>
                <c:pt idx="234">
                  <c:v>-0.763188184289618</c:v>
                </c:pt>
                <c:pt idx="235">
                  <c:v>5.83191873160007</c:v>
                </c:pt>
                <c:pt idx="236">
                  <c:v>-2.04931800561457</c:v>
                </c:pt>
                <c:pt idx="237">
                  <c:v>0.354129704066554</c:v>
                </c:pt>
                <c:pt idx="238">
                  <c:v>-4.63937950763871</c:v>
                </c:pt>
                <c:pt idx="239">
                  <c:v>3.31103204129906</c:v>
                </c:pt>
                <c:pt idx="240">
                  <c:v>4.92229497913467</c:v>
                </c:pt>
                <c:pt idx="241">
                  <c:v>-6.63892688549136</c:v>
                </c:pt>
                <c:pt idx="242">
                  <c:v>0.772019798658187</c:v>
                </c:pt>
                <c:pt idx="243">
                  <c:v>0.143564250268502</c:v>
                </c:pt>
                <c:pt idx="244">
                  <c:v>3.19717796039043</c:v>
                </c:pt>
                <c:pt idx="245">
                  <c:v>0.586086904449543</c:v>
                </c:pt>
                <c:pt idx="246">
                  <c:v>-7.50751477742955</c:v>
                </c:pt>
                <c:pt idx="247">
                  <c:v>5.11371297602661</c:v>
                </c:pt>
                <c:pt idx="248">
                  <c:v>1.78968761896935</c:v>
                </c:pt>
                <c:pt idx="249">
                  <c:v>-1.30164769009386</c:v>
                </c:pt>
                <c:pt idx="250">
                  <c:v>-1.23488323412224</c:v>
                </c:pt>
                <c:pt idx="251">
                  <c:v>-3.61594387983231</c:v>
                </c:pt>
                <c:pt idx="252">
                  <c:v>7.58383311705759</c:v>
                </c:pt>
                <c:pt idx="253">
                  <c:v>-1.56076365060912</c:v>
                </c:pt>
                <c:pt idx="254">
                  <c:v>-4.65145899758324</c:v>
                </c:pt>
                <c:pt idx="255">
                  <c:v>2.10002344242116</c:v>
                </c:pt>
                <c:pt idx="256">
                  <c:v>-0.123077702131695</c:v>
                </c:pt>
                <c:pt idx="257">
                  <c:v>4.81146006028461</c:v>
                </c:pt>
                <c:pt idx="258">
                  <c:v>-5.22666893495938</c:v>
                </c:pt>
                <c:pt idx="259">
                  <c:v>-2.81729062970833</c:v>
                </c:pt>
                <c:pt idx="260">
                  <c:v>6.47851222687229</c:v>
                </c:pt>
                <c:pt idx="261">
                  <c:v>-1.64421838942883</c:v>
                </c:pt>
                <c:pt idx="262">
                  <c:v>0.255640277546337</c:v>
                </c:pt>
                <c:pt idx="263">
                  <c:v>-4.10432470276572</c:v>
                </c:pt>
                <c:pt idx="264">
                  <c:v>1.46570191848094</c:v>
                </c:pt>
                <c:pt idx="265">
                  <c:v>6.40792991608196</c:v>
                </c:pt>
                <c:pt idx="266">
                  <c:v>-6.21993099454782</c:v>
                </c:pt>
                <c:pt idx="267">
                  <c:v>-0.313929902802336</c:v>
                </c:pt>
                <c:pt idx="268">
                  <c:v>0.662016362649299</c:v>
                </c:pt>
                <c:pt idx="269">
                  <c:v>2.26784042338648</c:v>
                </c:pt>
                <c:pt idx="270">
                  <c:v>2.19166832667007</c:v>
                </c:pt>
                <c:pt idx="271">
                  <c:v>-7.87637011293326</c:v>
                </c:pt>
                <c:pt idx="272">
                  <c:v>3.6444722397221</c:v>
                </c:pt>
                <c:pt idx="273">
                  <c:v>3.17395450651104</c:v>
                </c:pt>
                <c:pt idx="274">
                  <c:v>-1.78512521457191</c:v>
                </c:pt>
                <c:pt idx="275">
                  <c:v>-0.468216530675218</c:v>
                </c:pt>
                <c:pt idx="276">
                  <c:v>-4.43145543273477</c:v>
                </c:pt>
                <c:pt idx="277">
                  <c:v>6.7376027546413</c:v>
                </c:pt>
                <c:pt idx="278">
                  <c:v>0.485102289719636</c:v>
                </c:pt>
                <c:pt idx="279">
                  <c:v>-5.71480817216963</c:v>
                </c:pt>
                <c:pt idx="280">
                  <c:v>2.0771036699073</c:v>
                </c:pt>
                <c:pt idx="281">
                  <c:v>-0.346337489845398</c:v>
                </c:pt>
                <c:pt idx="282">
                  <c:v>4.6857330271083</c:v>
                </c:pt>
                <c:pt idx="283">
                  <c:v>-3.55026414023824</c:v>
                </c:pt>
                <c:pt idx="284">
                  <c:v>-4.69418979221285</c:v>
                </c:pt>
                <c:pt idx="285">
                  <c:v>6.6544363087962</c:v>
                </c:pt>
                <c:pt idx="286">
                  <c:v>-0.896059253858327</c:v>
                </c:pt>
                <c:pt idx="287">
                  <c:v>-0.0838558369037306</c:v>
                </c:pt>
                <c:pt idx="288">
                  <c:v>-3.3152010075226</c:v>
                </c:pt>
                <c:pt idx="289">
                  <c:v>-0.353870285783465</c:v>
                </c:pt>
                <c:pt idx="290">
                  <c:v>7.4143987206361</c:v>
                </c:pt>
                <c:pt idx="291">
                  <c:v>-5.27678044142074</c:v>
                </c:pt>
                <c:pt idx="292">
                  <c:v>-1.60755422102691</c:v>
                </c:pt>
                <c:pt idx="293">
                  <c:v>1.22856376645114</c:v>
                </c:pt>
                <c:pt idx="294">
                  <c:v>1.34999195108359</c:v>
                </c:pt>
                <c:pt idx="295">
                  <c:v>3.47439724208897</c:v>
                </c:pt>
                <c:pt idx="296">
                  <c:v>-7.6565557249253</c:v>
                </c:pt>
                <c:pt idx="297">
                  <c:v>1.82293651374572</c:v>
                </c:pt>
                <c:pt idx="298">
                  <c:v>4.4890982069275</c:v>
                </c:pt>
                <c:pt idx="299">
                  <c:v>-2.07997965266684</c:v>
                </c:pt>
                <c:pt idx="300">
                  <c:v>0.0714518135275313</c:v>
                </c:pt>
                <c:pt idx="301">
                  <c:v>-4.79658243792104</c:v>
                </c:pt>
                <c:pt idx="302">
                  <c:v>5.42956516383379</c:v>
                </c:pt>
                <c:pt idx="303">
                  <c:v>2.5498864402661</c:v>
                </c:pt>
                <c:pt idx="304">
                  <c:v>-6.41779169670212</c:v>
                </c:pt>
                <c:pt idx="305">
                  <c:v>1.71843851779194</c:v>
                </c:pt>
                <c:pt idx="306">
                  <c:v>-0.284007522744802</c:v>
                </c:pt>
                <c:pt idx="307">
                  <c:v>4.19285095567056</c:v>
                </c:pt>
                <c:pt idx="308">
                  <c:v>-1.71386032142885</c:v>
                </c:pt>
                <c:pt idx="309">
                  <c:v>-6.23518297240659</c:v>
                </c:pt>
                <c:pt idx="310">
                  <c:v>6.3066906090937</c:v>
                </c:pt>
                <c:pt idx="311">
                  <c:v>0.154841914544354</c:v>
                </c:pt>
                <c:pt idx="312">
                  <c:v>-0.587663468478382</c:v>
                </c:pt>
                <c:pt idx="313">
                  <c:v>-2.39382909357002</c:v>
                </c:pt>
                <c:pt idx="314">
                  <c:v>-1.99383558041379</c:v>
                </c:pt>
                <c:pt idx="315">
                  <c:v>7.86126372338435</c:v>
                </c:pt>
                <c:pt idx="316">
                  <c:v>-3.86353190599536</c:v>
                </c:pt>
                <c:pt idx="317">
                  <c:v>-2.99016885628768</c:v>
                </c:pt>
                <c:pt idx="318">
                  <c:v>1.72934595181635</c:v>
                </c:pt>
                <c:pt idx="319">
                  <c:v>0.558900867417339</c:v>
                </c:pt>
                <c:pt idx="320">
                  <c:v>4.34848015674489</c:v>
                </c:pt>
                <c:pt idx="321">
                  <c:v>-6.87950610428817</c:v>
                </c:pt>
                <c:pt idx="322">
                  <c:v>-0.207360137693546</c:v>
                </c:pt>
                <c:pt idx="323">
                  <c:v>5.59124555928264</c:v>
                </c:pt>
                <c:pt idx="324">
                  <c:v>-2.09885729308626</c:v>
                </c:pt>
                <c:pt idx="325">
                  <c:v>0.333405240509585</c:v>
                </c:pt>
                <c:pt idx="326">
                  <c:v>-4.7255056556323</c:v>
                </c:pt>
                <c:pt idx="327">
                  <c:v>3.78663807323731</c:v>
                </c:pt>
                <c:pt idx="328">
                  <c:v>4.46006643065311</c:v>
                </c:pt>
                <c:pt idx="329">
                  <c:v>-6.66055928487906</c:v>
                </c:pt>
                <c:pt idx="330">
                  <c:v>1.01465335469426</c:v>
                </c:pt>
                <c:pt idx="331">
                  <c:v>0.0271065097953278</c:v>
                </c:pt>
                <c:pt idx="332">
                  <c:v>3.43086405710188</c:v>
                </c:pt>
                <c:pt idx="333">
                  <c:v>0.11842197904329</c:v>
                </c:pt>
                <c:pt idx="334">
                  <c:v>-7.31125406459252</c:v>
                </c:pt>
                <c:pt idx="335">
                  <c:v>5.43141723742444</c:v>
                </c:pt>
                <c:pt idx="336">
                  <c:v>1.42703345277632</c:v>
                </c:pt>
                <c:pt idx="337">
                  <c:v>-1.1543035588328</c:v>
                </c:pt>
                <c:pt idx="338">
                  <c:v>-1.46739167226757</c:v>
                </c:pt>
                <c:pt idx="339">
                  <c:v>-3.32551488154465</c:v>
                </c:pt>
                <c:pt idx="340">
                  <c:v>7.71929393199469</c:v>
                </c:pt>
                <c:pt idx="341">
                  <c:v>-2.08136215640195</c:v>
                </c:pt>
                <c:pt idx="342">
                  <c:v>-4.32293100639904</c:v>
                </c:pt>
                <c:pt idx="343">
                  <c:v>2.05498001733835</c:v>
                </c:pt>
                <c:pt idx="344">
                  <c:v>-0.014825921828731</c:v>
                </c:pt>
                <c:pt idx="345">
                  <c:v>4.77388136108761</c:v>
                </c:pt>
                <c:pt idx="346">
                  <c:v>-5.62646622948465</c:v>
                </c:pt>
                <c:pt idx="347">
                  <c:v>-2.27971481754577</c:v>
                </c:pt>
                <c:pt idx="348">
                  <c:v>6.34882573697131</c:v>
                </c:pt>
                <c:pt idx="349">
                  <c:v>-1.78645551125647</c:v>
                </c:pt>
                <c:pt idx="350">
                  <c:v>0.307897047118036</c:v>
                </c:pt>
                <c:pt idx="351">
                  <c:v>-4.27655862742446</c:v>
                </c:pt>
                <c:pt idx="352">
                  <c:v>1.9621039098658</c:v>
                </c:pt>
                <c:pt idx="353">
                  <c:v>6.05410469214437</c:v>
                </c:pt>
                <c:pt idx="354">
                  <c:v>-6.38399208552017</c:v>
                </c:pt>
                <c:pt idx="355">
                  <c:v>0.000260586900880009</c:v>
                </c:pt>
                <c:pt idx="356">
                  <c:v>0.514445681822714</c:v>
                </c:pt>
                <c:pt idx="357">
                  <c:v>2.51974188422269</c:v>
                </c:pt>
                <c:pt idx="358">
                  <c:v>1.79046468621746</c:v>
                </c:pt>
                <c:pt idx="359">
                  <c:v>-7.8356052705989</c:v>
                </c:pt>
                <c:pt idx="360">
                  <c:v>4.07597361514994</c:v>
                </c:pt>
                <c:pt idx="361">
                  <c:v>2.80550472277378</c:v>
                </c:pt>
                <c:pt idx="362">
                  <c:v>-1.67042409248365</c:v>
                </c:pt>
                <c:pt idx="363">
                  <c:v>-0.653502586457435</c:v>
                </c:pt>
                <c:pt idx="364">
                  <c:v>-4.25745388276159</c:v>
                </c:pt>
                <c:pt idx="365">
                  <c:v>7.01288295276214</c:v>
                </c:pt>
                <c:pt idx="366">
                  <c:v>-0.0696234008959469</c:v>
                </c:pt>
                <c:pt idx="367">
                  <c:v>-5.4615145648469</c:v>
                </c:pt>
                <c:pt idx="368">
                  <c:v>2.11465942728393</c:v>
                </c:pt>
                <c:pt idx="369">
                  <c:v>-0.315299168937434</c:v>
                </c:pt>
                <c:pt idx="370">
                  <c:v>4.75850471272337</c:v>
                </c:pt>
                <c:pt idx="371">
                  <c:v>-4.01976628513904</c:v>
                </c:pt>
                <c:pt idx="372">
                  <c:v>-4.22027926513876</c:v>
                </c:pt>
                <c:pt idx="373">
                  <c:v>6.65737390769362</c:v>
                </c:pt>
                <c:pt idx="374">
                  <c:v>-1.127661235185</c:v>
                </c:pt>
                <c:pt idx="375">
                  <c:v>0.0264695809428171</c:v>
                </c:pt>
                <c:pt idx="376">
                  <c:v>-3.5438637859518</c:v>
                </c:pt>
                <c:pt idx="377">
                  <c:v>0.119910800714875</c:v>
                </c:pt>
                <c:pt idx="378">
                  <c:v>7.19822210450165</c:v>
                </c:pt>
                <c:pt idx="379">
                  <c:v>-5.57744299566566</c:v>
                </c:pt>
                <c:pt idx="380">
                  <c:v>-1.24843546685522</c:v>
                </c:pt>
                <c:pt idx="381">
                  <c:v>1.07914110103458</c:v>
                </c:pt>
                <c:pt idx="382">
                  <c:v>1.58682730501534</c:v>
                </c:pt>
                <c:pt idx="383">
                  <c:v>3.16945619851727</c:v>
                </c:pt>
                <c:pt idx="384">
                  <c:v>-7.77191839149844</c:v>
                </c:pt>
                <c:pt idx="385">
                  <c:v>2.33566756864091</c:v>
                </c:pt>
                <c:pt idx="386">
                  <c:v>4.15329515945903</c:v>
                </c:pt>
                <c:pt idx="387">
                  <c:v>-2.02520483236706</c:v>
                </c:pt>
                <c:pt idx="388">
                  <c:v>-0.0467200052346222</c:v>
                </c:pt>
                <c:pt idx="389">
                  <c:v>-4.74327432502332</c:v>
                </c:pt>
                <c:pt idx="390">
                  <c:v>5.8170354148821</c:v>
                </c:pt>
                <c:pt idx="391">
                  <c:v>2.00718481302354</c:v>
                </c:pt>
                <c:pt idx="392">
                  <c:v>-6.27181528090896</c:v>
                </c:pt>
                <c:pt idx="393">
                  <c:v>1.84824689336862</c:v>
                </c:pt>
                <c:pt idx="394">
                  <c:v>-0.327180529002371</c:v>
                </c:pt>
                <c:pt idx="395">
                  <c:v>4.35518459634343</c:v>
                </c:pt>
                <c:pt idx="396">
                  <c:v>-2.21004210017452</c:v>
                </c:pt>
                <c:pt idx="397">
                  <c:v>-5.86496402407964</c:v>
                </c:pt>
                <c:pt idx="398">
                  <c:v>6.45179172881603</c:v>
                </c:pt>
                <c:pt idx="399">
                  <c:v>-0.151144287624001</c:v>
                </c:pt>
                <c:pt idx="400">
                  <c:v>-0.442624045294722</c:v>
                </c:pt>
                <c:pt idx="401">
                  <c:v>-2.6452784215386</c:v>
                </c:pt>
                <c:pt idx="402">
                  <c:v>-1.58182865553143</c:v>
                </c:pt>
                <c:pt idx="403">
                  <c:v>7.79940893560564</c:v>
                </c:pt>
                <c:pt idx="404">
                  <c:v>-4.28151169436377</c:v>
                </c:pt>
                <c:pt idx="405">
                  <c:v>-2.62030612313403</c:v>
                </c:pt>
                <c:pt idx="406">
                  <c:v>1.60860788830515</c:v>
                </c:pt>
                <c:pt idx="407">
                  <c:v>0.751837594543871</c:v>
                </c:pt>
                <c:pt idx="408">
                  <c:v>4.15842217932615</c:v>
                </c:pt>
                <c:pt idx="409">
                  <c:v>-7.13749204356099</c:v>
                </c:pt>
                <c:pt idx="410">
                  <c:v>0.345435762021981</c:v>
                </c:pt>
                <c:pt idx="411">
                  <c:v>5.3259075694811</c:v>
                </c:pt>
                <c:pt idx="412">
                  <c:v>-2.12460357803807</c:v>
                </c:pt>
                <c:pt idx="413">
                  <c:v>0.291998807908756</c:v>
                </c:pt>
                <c:pt idx="414">
                  <c:v>-4.78454903394085</c:v>
                </c:pt>
                <c:pt idx="415">
                  <c:v>4.24926463695205</c:v>
                </c:pt>
                <c:pt idx="416">
                  <c:v>3.97519159310217</c:v>
                </c:pt>
                <c:pt idx="417">
                  <c:v>-6.64497386656216</c:v>
                </c:pt>
                <c:pt idx="418">
                  <c:v>1.23495550697258</c:v>
                </c:pt>
                <c:pt idx="419">
                  <c:v>-0.0766667744188865</c:v>
                </c:pt>
                <c:pt idx="420">
                  <c:v>3.65389922712273</c:v>
                </c:pt>
                <c:pt idx="421">
                  <c:v>-0.360773319272378</c:v>
                </c:pt>
                <c:pt idx="422">
                  <c:v>-7.07546037445192</c:v>
                </c:pt>
                <c:pt idx="423">
                  <c:v>5.71469278309886</c:v>
                </c:pt>
                <c:pt idx="424">
                  <c:v>1.07206332416021</c:v>
                </c:pt>
                <c:pt idx="425">
                  <c:v>-1.00335123606878</c:v>
                </c:pt>
                <c:pt idx="426">
                  <c:v>-1.70803630788397</c:v>
                </c:pt>
                <c:pt idx="427">
                  <c:v>-3.00639511522655</c:v>
                </c:pt>
                <c:pt idx="428">
                  <c:v>7.81431603524647</c:v>
                </c:pt>
                <c:pt idx="429">
                  <c:v>-2.58548784060218</c:v>
                </c:pt>
                <c:pt idx="430">
                  <c:v>-3.98053169896037</c:v>
                </c:pt>
                <c:pt idx="431">
                  <c:v>1.99084427560741</c:v>
                </c:pt>
                <c:pt idx="432">
                  <c:v>0.113092916079991</c:v>
                </c:pt>
                <c:pt idx="433">
                  <c:v>4.70469329028669</c:v>
                </c:pt>
                <c:pt idx="434">
                  <c:v>-6.00094509854602</c:v>
                </c:pt>
                <c:pt idx="435">
                  <c:v>-1.73270861174582</c:v>
                </c:pt>
                <c:pt idx="436">
                  <c:v>6.18697392132827</c:v>
                </c:pt>
                <c:pt idx="437">
                  <c:v>-1.90380430256666</c:v>
                </c:pt>
                <c:pt idx="438">
                  <c:v>0.341741489598539</c:v>
                </c:pt>
                <c:pt idx="439">
                  <c:v>-4.42847337048099</c:v>
                </c:pt>
                <c:pt idx="440">
                  <c:v>2.45728241283037</c:v>
                </c:pt>
                <c:pt idx="441">
                  <c:v>5.66804303119243</c:v>
                </c:pt>
                <c:pt idx="442">
                  <c:v>-6.51006233655589</c:v>
                </c:pt>
                <c:pt idx="443">
                  <c:v>0.297587109968859</c:v>
                </c:pt>
                <c:pt idx="444">
                  <c:v>0.372455172554988</c:v>
                </c:pt>
                <c:pt idx="445">
                  <c:v>2.77013585452375</c:v>
                </c:pt>
                <c:pt idx="446">
                  <c:v>1.3682120509744</c:v>
                </c:pt>
                <c:pt idx="447">
                  <c:v>-7.75270614707113</c:v>
                </c:pt>
                <c:pt idx="448">
                  <c:v>4.47987323015784</c:v>
                </c:pt>
                <c:pt idx="449">
                  <c:v>2.43491462415004</c:v>
                </c:pt>
                <c:pt idx="450">
                  <c:v>-1.54415099342354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63265600"/>
        <c:axId val="-1063265056"/>
      </c:scatterChart>
      <c:valAx>
        <c:axId val="-1063265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MX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1063265056"/>
        <c:crosses val="autoZero"/>
        <c:crossBetween val="midCat"/>
      </c:valAx>
      <c:valAx>
        <c:axId val="-106326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MX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1063265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3854428a-88fe-4b80-9839-f71247a3bb00}"/>
      </c:ext>
    </c:extLst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es-MX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MX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CORAZON!$D$1</c:f>
              <c:strCache>
                <c:ptCount val="1"/>
                <c:pt idx="0">
                  <c:v>y(ti)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CORAZON!$C$2:$C$101</c:f>
              <c:numCache>
                <c:formatCode>General</c:formatCode>
                <c:ptCount val="100"/>
                <c:pt idx="0">
                  <c:v>0</c:v>
                </c:pt>
                <c:pt idx="1">
                  <c:v>-0.00396097600886025</c:v>
                </c:pt>
                <c:pt idx="2">
                  <c:v>-0.0315005920329361</c:v>
                </c:pt>
                <c:pt idx="3">
                  <c:v>-0.105268595112706</c:v>
                </c:pt>
                <c:pt idx="4">
                  <c:v>-0.246090222263504</c:v>
                </c:pt>
                <c:pt idx="5">
                  <c:v>-0.47213595499958</c:v>
                </c:pt>
                <c:pt idx="6">
                  <c:v>-0.798186422352058</c:v>
                </c:pt>
                <c:pt idx="7">
                  <c:v>-1.23501885426635</c:v>
                </c:pt>
                <c:pt idx="8">
                  <c:v>-1.7889371755075</c:v>
                </c:pt>
                <c:pt idx="9">
                  <c:v>-2.46146273449005</c:v>
                </c:pt>
                <c:pt idx="10">
                  <c:v>-3.24919696232906</c:v>
                </c:pt>
                <c:pt idx="11">
                  <c:v>-4.14386115680883</c:v>
                </c:pt>
                <c:pt idx="12">
                  <c:v>-5.13251230004111</c:v>
                </c:pt>
                <c:pt idx="13">
                  <c:v>-6.19792757006218</c:v>
                </c:pt>
                <c:pt idx="14">
                  <c:v>-7.31914421690261</c:v>
                </c:pt>
                <c:pt idx="15">
                  <c:v>-8.47213595499958</c:v>
                </c:pt>
                <c:pt idx="16">
                  <c:v>-9.63060217176697</c:v>
                </c:pt>
                <c:pt idx="17">
                  <c:v>-10.7668422386436</c:v>
                </c:pt>
                <c:pt idx="18">
                  <c:v>-11.8526841782517</c:v>
                </c:pt>
                <c:pt idx="19">
                  <c:v>-12.8604349969193</c:v>
                </c:pt>
                <c:pt idx="20">
                  <c:v>-13.7638192047117</c:v>
                </c:pt>
                <c:pt idx="21">
                  <c:v>-14.5388724432292</c:v>
                </c:pt>
                <c:pt idx="22">
                  <c:v>-15.1647587107523</c:v>
                </c:pt>
                <c:pt idx="23">
                  <c:v>-15.6244823593267</c:v>
                </c:pt>
                <c:pt idx="24">
                  <c:v>-15.905469744054</c:v>
                </c:pt>
                <c:pt idx="25">
                  <c:v>-16</c:v>
                </c:pt>
                <c:pt idx="26">
                  <c:v>-15.905469744054</c:v>
                </c:pt>
                <c:pt idx="27">
                  <c:v>-15.6244823593267</c:v>
                </c:pt>
                <c:pt idx="28">
                  <c:v>-15.1647587107523</c:v>
                </c:pt>
                <c:pt idx="29">
                  <c:v>-14.5388724432292</c:v>
                </c:pt>
                <c:pt idx="30">
                  <c:v>-13.7638192047117</c:v>
                </c:pt>
                <c:pt idx="31">
                  <c:v>-12.8604349969193</c:v>
                </c:pt>
                <c:pt idx="32">
                  <c:v>-11.8526841782516</c:v>
                </c:pt>
                <c:pt idx="33">
                  <c:v>-10.7668422386436</c:v>
                </c:pt>
                <c:pt idx="34">
                  <c:v>-9.63060217176696</c:v>
                </c:pt>
                <c:pt idx="35">
                  <c:v>-8.47213595499958</c:v>
                </c:pt>
                <c:pt idx="36">
                  <c:v>-7.31914421690261</c:v>
                </c:pt>
                <c:pt idx="37">
                  <c:v>-6.19792757006218</c:v>
                </c:pt>
                <c:pt idx="38">
                  <c:v>-5.13251230004111</c:v>
                </c:pt>
                <c:pt idx="39">
                  <c:v>-4.14386115680882</c:v>
                </c:pt>
                <c:pt idx="40">
                  <c:v>-3.24919696232906</c:v>
                </c:pt>
                <c:pt idx="41">
                  <c:v>-2.46146273449005</c:v>
                </c:pt>
                <c:pt idx="42">
                  <c:v>-1.78893717550749</c:v>
                </c:pt>
                <c:pt idx="43">
                  <c:v>-1.23501885426635</c:v>
                </c:pt>
                <c:pt idx="44">
                  <c:v>-0.798186422352058</c:v>
                </c:pt>
                <c:pt idx="45">
                  <c:v>-0.472135954999579</c:v>
                </c:pt>
                <c:pt idx="46">
                  <c:v>-0.246090222263504</c:v>
                </c:pt>
                <c:pt idx="47">
                  <c:v>-0.105268595112709</c:v>
                </c:pt>
                <c:pt idx="48">
                  <c:v>-0.0315005920329394</c:v>
                </c:pt>
                <c:pt idx="49">
                  <c:v>-0.00396097600886192</c:v>
                </c:pt>
                <c:pt idx="50">
                  <c:v>0</c:v>
                </c:pt>
                <c:pt idx="51">
                  <c:v>0.00396097600886192</c:v>
                </c:pt>
                <c:pt idx="52">
                  <c:v>0.0315005920329394</c:v>
                </c:pt>
                <c:pt idx="53">
                  <c:v>0.105268595112709</c:v>
                </c:pt>
                <c:pt idx="54">
                  <c:v>0.246090222263502</c:v>
                </c:pt>
                <c:pt idx="55">
                  <c:v>0.472135954999579</c:v>
                </c:pt>
                <c:pt idx="56">
                  <c:v>0.798186422352058</c:v>
                </c:pt>
                <c:pt idx="57">
                  <c:v>1.23501885426634</c:v>
                </c:pt>
                <c:pt idx="58">
                  <c:v>1.7889371755075</c:v>
                </c:pt>
                <c:pt idx="59">
                  <c:v>2.46146273449005</c:v>
                </c:pt>
                <c:pt idx="60">
                  <c:v>3.24919696232906</c:v>
                </c:pt>
                <c:pt idx="61">
                  <c:v>4.14386115680882</c:v>
                </c:pt>
                <c:pt idx="62">
                  <c:v>5.1325123000411</c:v>
                </c:pt>
                <c:pt idx="63">
                  <c:v>6.19792757006218</c:v>
                </c:pt>
                <c:pt idx="64">
                  <c:v>7.31914421690262</c:v>
                </c:pt>
                <c:pt idx="65">
                  <c:v>8.47213595499958</c:v>
                </c:pt>
                <c:pt idx="66">
                  <c:v>9.63060217176697</c:v>
                </c:pt>
                <c:pt idx="67">
                  <c:v>10.7668422386436</c:v>
                </c:pt>
                <c:pt idx="68">
                  <c:v>11.8526841782517</c:v>
                </c:pt>
                <c:pt idx="69">
                  <c:v>12.8604349969193</c:v>
                </c:pt>
                <c:pt idx="70">
                  <c:v>13.7638192047117</c:v>
                </c:pt>
                <c:pt idx="71">
                  <c:v>14.5388724432292</c:v>
                </c:pt>
                <c:pt idx="72">
                  <c:v>15.1647587107523</c:v>
                </c:pt>
                <c:pt idx="73">
                  <c:v>15.6244823593267</c:v>
                </c:pt>
                <c:pt idx="74">
                  <c:v>15.905469744054</c:v>
                </c:pt>
                <c:pt idx="75">
                  <c:v>16</c:v>
                </c:pt>
                <c:pt idx="76">
                  <c:v>15.905469744054</c:v>
                </c:pt>
                <c:pt idx="77">
                  <c:v>15.6244823593267</c:v>
                </c:pt>
                <c:pt idx="78">
                  <c:v>15.1647587107523</c:v>
                </c:pt>
                <c:pt idx="79">
                  <c:v>14.5388724432292</c:v>
                </c:pt>
                <c:pt idx="80">
                  <c:v>13.7638192047117</c:v>
                </c:pt>
                <c:pt idx="81">
                  <c:v>12.8604349969193</c:v>
                </c:pt>
                <c:pt idx="82">
                  <c:v>11.8526841782517</c:v>
                </c:pt>
                <c:pt idx="83">
                  <c:v>10.7668422386436</c:v>
                </c:pt>
                <c:pt idx="84">
                  <c:v>9.63060217176696</c:v>
                </c:pt>
                <c:pt idx="85">
                  <c:v>8.47213595499958</c:v>
                </c:pt>
                <c:pt idx="86">
                  <c:v>7.31914421690262</c:v>
                </c:pt>
                <c:pt idx="87">
                  <c:v>6.19792757006219</c:v>
                </c:pt>
                <c:pt idx="88">
                  <c:v>5.13251230004111</c:v>
                </c:pt>
                <c:pt idx="89">
                  <c:v>4.14386115680882</c:v>
                </c:pt>
                <c:pt idx="90">
                  <c:v>3.24919696232906</c:v>
                </c:pt>
                <c:pt idx="91">
                  <c:v>2.46146273449005</c:v>
                </c:pt>
                <c:pt idx="92">
                  <c:v>1.7889371755075</c:v>
                </c:pt>
                <c:pt idx="93">
                  <c:v>1.23501885426635</c:v>
                </c:pt>
                <c:pt idx="94">
                  <c:v>0.798186422352056</c:v>
                </c:pt>
                <c:pt idx="95">
                  <c:v>0.47213595499958</c:v>
                </c:pt>
                <c:pt idx="96">
                  <c:v>0.246090222263504</c:v>
                </c:pt>
                <c:pt idx="97">
                  <c:v>0.105268595112706</c:v>
                </c:pt>
                <c:pt idx="98">
                  <c:v>0.0315005920329361</c:v>
                </c:pt>
                <c:pt idx="99">
                  <c:v>0.00396097600886192</c:v>
                </c:pt>
              </c:numCache>
            </c:numRef>
          </c:xVal>
          <c:yVal>
            <c:numRef>
              <c:f>CORAZON!$D$2:$D$101</c:f>
              <c:numCache>
                <c:formatCode>General</c:formatCode>
                <c:ptCount val="100"/>
                <c:pt idx="0">
                  <c:v>-17</c:v>
                </c:pt>
                <c:pt idx="1">
                  <c:v>-16.9389296358112</c:v>
                </c:pt>
                <c:pt idx="2">
                  <c:v>-16.7571606309987</c:v>
                </c:pt>
                <c:pt idx="3">
                  <c:v>-16.4589294653316</c:v>
                </c:pt>
                <c:pt idx="4">
                  <c:v>-16.0510040350277</c:v>
                </c:pt>
                <c:pt idx="5">
                  <c:v>-15.5422661735017</c:v>
                </c:pt>
                <c:pt idx="6">
                  <c:v>-14.9431693900535</c:v>
                </c:pt>
                <c:pt idx="7">
                  <c:v>-14.2651105418863</c:v>
                </c:pt>
                <c:pt idx="8">
                  <c:v>-13.5197604848415</c:v>
                </c:pt>
                <c:pt idx="9">
                  <c:v>-12.7184019667315</c:v>
                </c:pt>
                <c:pt idx="10">
                  <c:v>-11.871322893124</c:v>
                </c:pt>
                <c:pt idx="11">
                  <c:v>-10.9873095913291</c:v>
                </c:pt>
                <c:pt idx="12">
                  <c:v>-10.0732780323078</c:v>
                </c:pt>
                <c:pt idx="13">
                  <c:v>-9.13407156366349</c:v>
                </c:pt>
                <c:pt idx="14">
                  <c:v>-8.17244216800382</c:v>
                </c:pt>
                <c:pt idx="15">
                  <c:v>-7.18921934614277</c:v>
                </c:pt>
                <c:pt idx="16">
                  <c:v>-6.18365728978186</c:v>
                </c:pt>
                <c:pt idx="17">
                  <c:v>-5.15393795371878</c:v>
                </c:pt>
                <c:pt idx="18">
                  <c:v>-4.09779584927404</c:v>
                </c:pt>
                <c:pt idx="19">
                  <c:v>-3.01322067225511</c:v>
                </c:pt>
                <c:pt idx="20">
                  <c:v>-1.89918693812442</c:v>
                </c:pt>
                <c:pt idx="21">
                  <c:v>-0.756356139760165</c:v>
                </c:pt>
                <c:pt idx="22">
                  <c:v>0.412303122447432</c:v>
                </c:pt>
                <c:pt idx="23">
                  <c:v>1.60102798389398</c:v>
                </c:pt>
                <c:pt idx="24">
                  <c:v>2.80095096239123</c:v>
                </c:pt>
                <c:pt idx="25">
                  <c:v>4</c:v>
                </c:pt>
                <c:pt idx="26">
                  <c:v>5.18302972849628</c:v>
                </c:pt>
                <c:pt idx="27">
                  <c:v>6.3321902673046</c:v>
                </c:pt>
                <c:pt idx="28">
                  <c:v>7.42752448159226</c:v>
                </c:pt>
                <c:pt idx="29">
                  <c:v>8.44776935024081</c:v>
                </c:pt>
                <c:pt idx="30">
                  <c:v>9.371322893124</c:v>
                </c:pt>
                <c:pt idx="31">
                  <c:v>10.1773259074106</c:v>
                </c:pt>
                <c:pt idx="32">
                  <c:v>10.8467983759324</c:v>
                </c:pt>
                <c:pt idx="33">
                  <c:v>11.3637644866389</c:v>
                </c:pt>
                <c:pt idx="34">
                  <c:v>11.71629818493</c:v>
                </c:pt>
                <c:pt idx="35">
                  <c:v>11.8974232786421</c:v>
                </c:pt>
                <c:pt idx="36">
                  <c:v>11.9058082856376</c:v>
                </c:pt>
                <c:pt idx="37">
                  <c:v>11.7462061615856</c:v>
                </c:pt>
                <c:pt idx="38">
                  <c:v>11.4296022396436</c:v>
                </c:pt>
                <c:pt idx="39">
                  <c:v>10.9730494172483</c:v>
                </c:pt>
                <c:pt idx="40">
                  <c:v>10.3991869381244</c:v>
                </c:pt>
                <c:pt idx="41">
                  <c:v>9.73545703057813</c:v>
                </c:pt>
                <c:pt idx="42">
                  <c:v>9.01305111818169</c:v>
                </c:pt>
                <c:pt idx="43">
                  <c:v>8.26563327357082</c:v>
                </c:pt>
                <c:pt idx="44">
                  <c:v>7.52790207678075</c:v>
                </c:pt>
                <c:pt idx="45">
                  <c:v>6.83406224100236</c:v>
                </c:pt>
                <c:pt idx="46">
                  <c:v>6.21628364463107</c:v>
                </c:pt>
                <c:pt idx="47">
                  <c:v>5.70322735160625</c:v>
                </c:pt>
                <c:pt idx="48">
                  <c:v>5.31871565962469</c:v>
                </c:pt>
                <c:pt idx="49">
                  <c:v>5.08061630040913</c:v>
                </c:pt>
                <c:pt idx="50">
                  <c:v>5</c:v>
                </c:pt>
                <c:pt idx="51">
                  <c:v>5.08061630040913</c:v>
                </c:pt>
                <c:pt idx="52">
                  <c:v>5.31871565962469</c:v>
                </c:pt>
                <c:pt idx="53">
                  <c:v>5.70322735160626</c:v>
                </c:pt>
                <c:pt idx="54">
                  <c:v>6.21628364463107</c:v>
                </c:pt>
                <c:pt idx="55">
                  <c:v>6.83406224100236</c:v>
                </c:pt>
                <c:pt idx="56">
                  <c:v>7.52790207678075</c:v>
                </c:pt>
                <c:pt idx="57">
                  <c:v>8.26563327357082</c:v>
                </c:pt>
                <c:pt idx="58">
                  <c:v>9.01305111818169</c:v>
                </c:pt>
                <c:pt idx="59">
                  <c:v>9.73545703057813</c:v>
                </c:pt>
                <c:pt idx="60">
                  <c:v>10.3991869381244</c:v>
                </c:pt>
                <c:pt idx="61">
                  <c:v>10.9730494172483</c:v>
                </c:pt>
                <c:pt idx="62">
                  <c:v>11.4296022396436</c:v>
                </c:pt>
                <c:pt idx="63">
                  <c:v>11.7462061615856</c:v>
                </c:pt>
                <c:pt idx="64">
                  <c:v>11.9058082856376</c:v>
                </c:pt>
                <c:pt idx="65">
                  <c:v>11.8974232786421</c:v>
                </c:pt>
                <c:pt idx="66">
                  <c:v>11.71629818493</c:v>
                </c:pt>
                <c:pt idx="67">
                  <c:v>11.3637644866389</c:v>
                </c:pt>
                <c:pt idx="68">
                  <c:v>10.8467983759324</c:v>
                </c:pt>
                <c:pt idx="69">
                  <c:v>10.1773259074106</c:v>
                </c:pt>
                <c:pt idx="70">
                  <c:v>9.371322893124</c:v>
                </c:pt>
                <c:pt idx="71">
                  <c:v>8.4477693502408</c:v>
                </c:pt>
                <c:pt idx="72">
                  <c:v>7.42752448159226</c:v>
                </c:pt>
                <c:pt idx="73">
                  <c:v>6.33219026730461</c:v>
                </c:pt>
                <c:pt idx="74">
                  <c:v>5.18302972849628</c:v>
                </c:pt>
                <c:pt idx="75">
                  <c:v>4</c:v>
                </c:pt>
                <c:pt idx="76">
                  <c:v>2.80095096239124</c:v>
                </c:pt>
                <c:pt idx="77">
                  <c:v>1.60102798389398</c:v>
                </c:pt>
                <c:pt idx="78">
                  <c:v>0.412303122447437</c:v>
                </c:pt>
                <c:pt idx="79">
                  <c:v>-0.756356139760174</c:v>
                </c:pt>
                <c:pt idx="80">
                  <c:v>-1.89918693812442</c:v>
                </c:pt>
                <c:pt idx="81">
                  <c:v>-3.0132206722551</c:v>
                </c:pt>
                <c:pt idx="82">
                  <c:v>-4.09779584927402</c:v>
                </c:pt>
                <c:pt idx="83">
                  <c:v>-5.1539379537188</c:v>
                </c:pt>
                <c:pt idx="84">
                  <c:v>-6.18365728978186</c:v>
                </c:pt>
                <c:pt idx="85">
                  <c:v>-7.18921934614277</c:v>
                </c:pt>
                <c:pt idx="86">
                  <c:v>-8.17244216800381</c:v>
                </c:pt>
                <c:pt idx="87">
                  <c:v>-9.13407156366347</c:v>
                </c:pt>
                <c:pt idx="88">
                  <c:v>-10.0732780323078</c:v>
                </c:pt>
                <c:pt idx="89">
                  <c:v>-10.9873095913291</c:v>
                </c:pt>
                <c:pt idx="90">
                  <c:v>-11.871322893124</c:v>
                </c:pt>
                <c:pt idx="91">
                  <c:v>-12.7184019667315</c:v>
                </c:pt>
                <c:pt idx="92">
                  <c:v>-13.5197604848415</c:v>
                </c:pt>
                <c:pt idx="93">
                  <c:v>-14.2651105418863</c:v>
                </c:pt>
                <c:pt idx="94">
                  <c:v>-14.9431693900535</c:v>
                </c:pt>
                <c:pt idx="95">
                  <c:v>-15.5422661735017</c:v>
                </c:pt>
                <c:pt idx="96">
                  <c:v>-16.0510040350277</c:v>
                </c:pt>
                <c:pt idx="97">
                  <c:v>-16.4589294653316</c:v>
                </c:pt>
                <c:pt idx="98">
                  <c:v>-16.7571606309987</c:v>
                </c:pt>
                <c:pt idx="99">
                  <c:v>-16.9389296358112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63261792"/>
        <c:axId val="-1063273760"/>
      </c:scatterChart>
      <c:valAx>
        <c:axId val="-1063261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MX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1063273760"/>
        <c:crosses val="autoZero"/>
        <c:crossBetween val="midCat"/>
      </c:valAx>
      <c:valAx>
        <c:axId val="-106327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MX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1063261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996f4ebc-1022-4c74-b1a7-30abc4a25f62}"/>
      </c:ext>
    </c:extLst>
  </c:chart>
  <c:spPr>
    <a:solidFill>
      <a:schemeClr val="accent4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s-MX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s-MX"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Ventas por Modelos</a:t>
            </a:r>
            <a:endParaRPr lang="es-MX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Autos!$A$4</c:f>
              <c:strCache>
                <c:ptCount val="1"/>
                <c:pt idx="0">
                  <c:v>Modelo 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  <a:sp3d/>
          </c:spPr>
          <c:invertIfNegative val="0"/>
          <c:dLbls>
            <c:delete val="1"/>
          </c:dLbls>
          <c:val>
            <c:numRef>
              <c:f>Autos!$B$4:$E$4</c:f>
              <c:numCache>
                <c:formatCode>General</c:formatCode>
                <c:ptCount val="4"/>
                <c:pt idx="0">
                  <c:v>49</c:v>
                </c:pt>
                <c:pt idx="1">
                  <c:v>32</c:v>
                </c:pt>
                <c:pt idx="2">
                  <c:v>44</c:v>
                </c:pt>
                <c:pt idx="3">
                  <c:v>37</c:v>
                </c:pt>
              </c:numCache>
            </c:numRef>
          </c:val>
        </c:ser>
        <c:ser>
          <c:idx val="1"/>
          <c:order val="1"/>
          <c:tx>
            <c:strRef>
              <c:f>Autos!$A$5</c:f>
              <c:strCache>
                <c:ptCount val="1"/>
                <c:pt idx="0">
                  <c:v>Modelo 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  <a:sp3d/>
          </c:spPr>
          <c:invertIfNegative val="0"/>
          <c:dLbls>
            <c:delete val="1"/>
          </c:dLbls>
          <c:val>
            <c:numRef>
              <c:f>Autos!$B$5:$E$5</c:f>
              <c:numCache>
                <c:formatCode>General</c:formatCode>
                <c:ptCount val="4"/>
                <c:pt idx="0">
                  <c:v>38</c:v>
                </c:pt>
                <c:pt idx="1">
                  <c:v>25</c:v>
                </c:pt>
                <c:pt idx="2">
                  <c:v>35</c:v>
                </c:pt>
                <c:pt idx="3">
                  <c:v>28</c:v>
                </c:pt>
              </c:numCache>
            </c:numRef>
          </c:val>
        </c:ser>
        <c:ser>
          <c:idx val="2"/>
          <c:order val="2"/>
          <c:tx>
            <c:strRef>
              <c:f>Autos!$A$6</c:f>
              <c:strCache>
                <c:ptCount val="1"/>
                <c:pt idx="0">
                  <c:v>Modelo 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  <a:sp3d/>
          </c:spPr>
          <c:invertIfNegative val="0"/>
          <c:dLbls>
            <c:delete val="1"/>
          </c:dLbls>
          <c:val>
            <c:numRef>
              <c:f>Autos!$B$6:$E$6</c:f>
              <c:numCache>
                <c:formatCode>General</c:formatCode>
                <c:ptCount val="4"/>
                <c:pt idx="0">
                  <c:v>21</c:v>
                </c:pt>
                <c:pt idx="1">
                  <c:v>15</c:v>
                </c:pt>
                <c:pt idx="2">
                  <c:v>20</c:v>
                </c:pt>
                <c:pt idx="3">
                  <c:v>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63272128"/>
        <c:axId val="-1063269408"/>
      </c:barChart>
      <c:catAx>
        <c:axId val="-10632721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MX"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</a:p>
        </c:txPr>
        <c:crossAx val="-1063269408"/>
        <c:crosses val="autoZero"/>
        <c:auto val="1"/>
        <c:lblAlgn val="ctr"/>
        <c:lblOffset val="100"/>
        <c:noMultiLvlLbl val="0"/>
      </c:catAx>
      <c:valAx>
        <c:axId val="-106326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MX"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</a:p>
        </c:txPr>
        <c:crossAx val="-1063272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MX"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016c7507-84cc-47a7-921e-6f3a4f196a73}"/>
      </c:ext>
    </c:extLst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lang="es-MX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s-MX"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Ventas</a:t>
            </a:r>
            <a:r>
              <a:rPr lang="es-MX" baseline="0"/>
              <a:t> por Modelos</a:t>
            </a:r>
            <a:endParaRPr lang="es-MX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Autos!$A$4</c:f>
              <c:strCache>
                <c:ptCount val="1"/>
                <c:pt idx="0">
                  <c:v>Modelo 1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76200">
                <a:solidFill>
                  <a:schemeClr val="accent1"/>
                </a:solidFill>
                <a:round/>
              </a:ln>
              <a:effectLst/>
            </c:spPr>
          </c:marker>
          <c:dLbls>
            <c:dLbl>
              <c:idx val="3"/>
              <c:layout/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fld id="{78e5792c-816f-40ce-936b-906fc8c3ead3}" type="VALUE">
                      <a:t>[VALUE]</a:t>
                    </a:fld>
                    <a:endParaRPr lang="en-US" b="1" i="0" u="none" strike="noStrike" baseline="0">
                      <a:solidFill>
                        <a:schemeClr val="bg1">
                          <a:lumMod val="95000"/>
                        </a:schemeClr>
                      </a:solidFill>
                      <a:latin typeface="Arial" panose="020B0604020202020204" pitchFamily="7" charset="0"/>
                      <a:ea typeface="Arial" panose="020B0604020202020204" pitchFamily="7" charset="0"/>
                      <a:cs typeface="+mn-ea"/>
                    </a:endParaRP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separator>.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MX" sz="900" b="1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. </c:separator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Autos!$B$4:$E$4</c:f>
              <c:numCache>
                <c:formatCode>General</c:formatCode>
                <c:ptCount val="4"/>
                <c:pt idx="0">
                  <c:v>49</c:v>
                </c:pt>
                <c:pt idx="1">
                  <c:v>32</c:v>
                </c:pt>
                <c:pt idx="2">
                  <c:v>44</c:v>
                </c:pt>
                <c:pt idx="3">
                  <c:v>37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Autos!$A$5</c:f>
              <c:strCache>
                <c:ptCount val="1"/>
                <c:pt idx="0">
                  <c:v>Modelo 2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76200">
                <a:solidFill>
                  <a:schemeClr val="accent2"/>
                </a:solidFill>
                <a:round/>
              </a:ln>
              <a:effectLst/>
            </c:spPr>
          </c:marker>
          <c:dLbls>
            <c:dLbl>
              <c:idx val="3"/>
              <c:layout/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fld id="{7d2c0f7d-ca51-45ab-89be-11288695e1c0}" type="VALUE">
                      <a:t>[VALUE]</a:t>
                    </a:fld>
                    <a:endParaRPr lang="en-US" b="1" i="0" u="none" strike="noStrike" baseline="0">
                      <a:solidFill>
                        <a:schemeClr val="bg1">
                          <a:lumMod val="95000"/>
                        </a:schemeClr>
                      </a:solidFill>
                      <a:latin typeface="Arial" panose="020B0604020202020204" pitchFamily="7" charset="0"/>
                      <a:ea typeface="Arial" panose="020B0604020202020204" pitchFamily="7" charset="0"/>
                      <a:cs typeface="+mn-ea"/>
                    </a:endParaRP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MX" sz="900" b="1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Autos!$B$5:$E$5</c:f>
              <c:numCache>
                <c:formatCode>General</c:formatCode>
                <c:ptCount val="4"/>
                <c:pt idx="0">
                  <c:v>38</c:v>
                </c:pt>
                <c:pt idx="1">
                  <c:v>25</c:v>
                </c:pt>
                <c:pt idx="2">
                  <c:v>35</c:v>
                </c:pt>
                <c:pt idx="3">
                  <c:v>28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Autos!$A$6</c:f>
              <c:strCache>
                <c:ptCount val="1"/>
                <c:pt idx="0">
                  <c:v>Modelo 3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76200">
                <a:solidFill>
                  <a:schemeClr val="accent3"/>
                </a:solidFill>
                <a:round/>
              </a:ln>
              <a:effectLst/>
            </c:spPr>
          </c:marker>
          <c:dLbls>
            <c:dLbl>
              <c:idx val="3"/>
              <c:layout/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fld id="{d42f3146-0b75-4bc4-99c7-747e345748c1}" type="VALUE">
                      <a:t>[VALUE]</a:t>
                    </a:fld>
                    <a:endParaRPr lang="en-US" b="1" i="0" u="none" strike="noStrike" baseline="0">
                      <a:solidFill>
                        <a:schemeClr val="bg1">
                          <a:lumMod val="95000"/>
                        </a:schemeClr>
                      </a:solidFill>
                      <a:latin typeface="Arial" panose="020B0604020202020204" pitchFamily="7" charset="0"/>
                      <a:ea typeface="Arial" panose="020B0604020202020204" pitchFamily="7" charset="0"/>
                      <a:cs typeface="+mn-ea"/>
                    </a:endParaRP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MX" sz="900" b="1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Autos!$B$6:$E$6</c:f>
              <c:numCache>
                <c:formatCode>General</c:formatCode>
                <c:ptCount val="4"/>
                <c:pt idx="0">
                  <c:v>21</c:v>
                </c:pt>
                <c:pt idx="1">
                  <c:v>15</c:v>
                </c:pt>
                <c:pt idx="2">
                  <c:v>20</c:v>
                </c:pt>
                <c:pt idx="3">
                  <c:v>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63273216"/>
        <c:axId val="-1063268320"/>
      </c:lineChart>
      <c:catAx>
        <c:axId val="-10632732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MX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1063268320"/>
        <c:crosses val="autoZero"/>
        <c:auto val="1"/>
        <c:lblAlgn val="ctr"/>
        <c:lblOffset val="100"/>
        <c:noMultiLvlLbl val="0"/>
      </c:catAx>
      <c:valAx>
        <c:axId val="-106326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MX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1063273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MX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  <c:extLst>
      <c:ext uri="{0b15fc19-7d7d-44ad-8c2d-2c3a37ce22c3}">
        <chartProps xmlns="https://web.wps.cn/et/2018/main" chartId="{28cdbf19-f6f8-455f-b3af-68a574077758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s-MX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s-MX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MX"/>
              <a:t>Margen Bruto</a:t>
            </a:r>
            <a:endParaRPr lang="es-MX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areaChart>
        <c:grouping val="stacked"/>
        <c:varyColors val="0"/>
        <c:ser>
          <c:idx val="0"/>
          <c:order val="1"/>
          <c:tx>
            <c:strRef>
              <c:f>Autos!$A$8</c:f>
              <c:strCache>
                <c:ptCount val="1"/>
                <c:pt idx="0">
                  <c:v>Ingreso por ventas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dLbls>
            <c:delete val="1"/>
          </c:dLbls>
          <c:val>
            <c:numRef>
              <c:f>Autos!$B$8:$E$8</c:f>
              <c:numCache>
                <c:formatCode>_-[$$-409]* #,##0.00_ ;_-[$$-409]* \-#,##0.00\ ;_-[$$-409]* "-"??_ ;_-@_ </c:formatCode>
                <c:ptCount val="4"/>
                <c:pt idx="0">
                  <c:v>1445820</c:v>
                </c:pt>
                <c:pt idx="1">
                  <c:v>969780</c:v>
                </c:pt>
                <c:pt idx="2">
                  <c:v>1331510</c:v>
                </c:pt>
                <c:pt idx="3">
                  <c:v>1084090</c:v>
                </c:pt>
              </c:numCache>
            </c:numRef>
          </c:val>
        </c:ser>
        <c:ser>
          <c:idx val="1"/>
          <c:order val="2"/>
          <c:tx>
            <c:strRef>
              <c:f>Autos!$A$9</c:f>
              <c:strCache>
                <c:ptCount val="1"/>
                <c:pt idx="0">
                  <c:v>Coste de las ventas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dLbls>
            <c:delete val="1"/>
          </c:dLbls>
          <c:val>
            <c:numRef>
              <c:f>Autos!$B$9:$E$9</c:f>
              <c:numCache>
                <c:formatCode>_-[$$-409]* #,##0.00_ ;_-[$$-409]* \-#,##0.00\ ;_-[$$-409]* "-"??_ ;_-@_ </c:formatCode>
                <c:ptCount val="4"/>
                <c:pt idx="0">
                  <c:v>1074570.2</c:v>
                </c:pt>
                <c:pt idx="1">
                  <c:v>721597.6</c:v>
                </c:pt>
                <c:pt idx="2">
                  <c:v>990318.2</c:v>
                </c:pt>
                <c:pt idx="3">
                  <c:v>805849.6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63262880"/>
        <c:axId val="-1063261248"/>
      </c:areaChart>
      <c:barChart>
        <c:barDir val="col"/>
        <c:grouping val="clustered"/>
        <c:varyColors val="0"/>
        <c:ser>
          <c:idx val="2"/>
          <c:order val="0"/>
          <c:tx>
            <c:strRef>
              <c:f>Autos!$A$10</c:f>
              <c:strCache>
                <c:ptCount val="1"/>
                <c:pt idx="0">
                  <c:v>Margen bruto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val>
            <c:numRef>
              <c:f>Autos!$B$10:$E$10</c:f>
              <c:numCache>
                <c:formatCode>_-[$$-409]* #,##0.00_ ;_-[$$-409]* \-#,##0.00\ ;_-[$$-409]* "-"??_ ;_-@_ </c:formatCode>
                <c:ptCount val="4"/>
                <c:pt idx="0">
                  <c:v>371249.8</c:v>
                </c:pt>
                <c:pt idx="1">
                  <c:v>248182.4</c:v>
                </c:pt>
                <c:pt idx="2">
                  <c:v>341191.8</c:v>
                </c:pt>
                <c:pt idx="3">
                  <c:v>278240.4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63262880"/>
        <c:axId val="-1063261248"/>
      </c:barChart>
      <c:catAx>
        <c:axId val="-10632628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MX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1063261248"/>
        <c:crosses val="autoZero"/>
        <c:auto val="1"/>
        <c:lblAlgn val="ctr"/>
        <c:lblOffset val="100"/>
        <c:noMultiLvlLbl val="0"/>
      </c:catAx>
      <c:valAx>
        <c:axId val="-106326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MX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1063262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MX"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  <c:extLst>
      <c:ext uri="{0b15fc19-7d7d-44ad-8c2d-2c3a37ce22c3}">
        <chartProps xmlns="https://web.wps.cn/et/2018/main" chartId="{e4fcd21c-9727-4972-bc3f-cf1c9a49318d}"/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lang="es-MX"/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s-MX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MX"/>
              <a:t>Costes</a:t>
            </a:r>
            <a:endParaRPr lang="es-MX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Autos!$A$12</c:f>
              <c:strCache>
                <c:ptCount val="1"/>
                <c:pt idx="0">
                  <c:v>Personal ventas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delete val="1"/>
          </c:dLbls>
          <c:val>
            <c:numRef>
              <c:f>Autos!$B$12:$E$12</c:f>
              <c:numCache>
                <c:formatCode>_-[$$-409]* #,##0.00_ ;_-[$$-409]* \-#,##0.00\ ;_-[$$-409]* "-"??_ ;_-@_ </c:formatCode>
                <c:ptCount val="4"/>
                <c:pt idx="0">
                  <c:v>10000</c:v>
                </c:pt>
                <c:pt idx="1">
                  <c:v>10001</c:v>
                </c:pt>
                <c:pt idx="2">
                  <c:v>10002</c:v>
                </c:pt>
                <c:pt idx="3">
                  <c:v>10003</c:v>
                </c:pt>
              </c:numCache>
            </c:numRef>
          </c:val>
        </c:ser>
        <c:ser>
          <c:idx val="1"/>
          <c:order val="1"/>
          <c:tx>
            <c:strRef>
              <c:f>Autos!$A$13</c:f>
              <c:strCache>
                <c:ptCount val="1"/>
                <c:pt idx="0">
                  <c:v>Comision venta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delete val="1"/>
          </c:dLbls>
          <c:val>
            <c:numRef>
              <c:f>Autos!$B$13:$E$13</c:f>
              <c:numCache>
                <c:formatCode>_-[$$-409]* #,##0.00_ ;_-[$$-409]* \-#,##0.00\ ;_-[$$-409]* "-"??_ ;_-@_ </c:formatCode>
                <c:ptCount val="4"/>
                <c:pt idx="0">
                  <c:v>3614.55</c:v>
                </c:pt>
                <c:pt idx="1">
                  <c:v>2424.45</c:v>
                </c:pt>
                <c:pt idx="2">
                  <c:v>3328.775</c:v>
                </c:pt>
                <c:pt idx="3">
                  <c:v>2710.225</c:v>
                </c:pt>
              </c:numCache>
            </c:numRef>
          </c:val>
        </c:ser>
        <c:ser>
          <c:idx val="2"/>
          <c:order val="2"/>
          <c:tx>
            <c:strRef>
              <c:f>Autos!$A$14</c:f>
              <c:strCache>
                <c:ptCount val="1"/>
                <c:pt idx="0">
                  <c:v>Publicidad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delete val="1"/>
          </c:dLbls>
          <c:val>
            <c:numRef>
              <c:f>Autos!$B$14:$E$14</c:f>
              <c:numCache>
                <c:formatCode>_-[$$-409]* #,##0.00_ ;_-[$$-409]* \-#,##0.00\ ;_-[$$-409]* "-"??_ ;_-@_ </c:formatCode>
                <c:ptCount val="4"/>
                <c:pt idx="0">
                  <c:v>22000</c:v>
                </c:pt>
                <c:pt idx="1">
                  <c:v>22001</c:v>
                </c:pt>
                <c:pt idx="2">
                  <c:v>22002</c:v>
                </c:pt>
                <c:pt idx="3">
                  <c:v>22003</c:v>
                </c:pt>
              </c:numCache>
            </c:numRef>
          </c:val>
        </c:ser>
        <c:ser>
          <c:idx val="3"/>
          <c:order val="3"/>
          <c:tx>
            <c:strRef>
              <c:f>Autos!$A$15</c:f>
              <c:strCache>
                <c:ptCount val="1"/>
                <c:pt idx="0">
                  <c:v>Costes fijos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delete val="1"/>
          </c:dLbls>
          <c:val>
            <c:numRef>
              <c:f>Autos!$B$15:$E$15</c:f>
              <c:numCache>
                <c:formatCode>_-[$$-409]* #,##0.00_ ;_-[$$-409]* \-#,##0.00\ ;_-[$$-409]* "-"??_ ;_-@_ </c:formatCode>
                <c:ptCount val="4"/>
                <c:pt idx="0">
                  <c:v>260247.6</c:v>
                </c:pt>
                <c:pt idx="1">
                  <c:v>174560.4</c:v>
                </c:pt>
                <c:pt idx="2">
                  <c:v>239671.8</c:v>
                </c:pt>
                <c:pt idx="3">
                  <c:v>195136.2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063276480"/>
        <c:axId val="-1246529888"/>
      </c:barChart>
      <c:catAx>
        <c:axId val="-10632764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MX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1246529888"/>
        <c:crosses val="autoZero"/>
        <c:auto val="1"/>
        <c:lblAlgn val="ctr"/>
        <c:lblOffset val="100"/>
        <c:noMultiLvlLbl val="0"/>
      </c:catAx>
      <c:valAx>
        <c:axId val="-124652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MX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1063276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MX"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f8fa2e7d-ba05-4a53-8de8-b5314de351a6}"/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lang="es-MX"/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s-MX"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Composicion</a:t>
            </a:r>
            <a:r>
              <a:rPr lang="es-MX" baseline="0"/>
              <a:t> porcentual por trimestre, costes totales</a:t>
            </a:r>
            <a:endParaRPr lang="es-MX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</c:spPr>
    </c:floor>
    <c:sideWall>
      <c:thickness val="0"/>
      <c:spPr>
        <a:noFill/>
        <a:ln>
          <a:noFill/>
        </a:ln>
        <a:effectLst/>
      </c:spPr>
    </c:sideWall>
    <c:backWall>
      <c:thickness val="0"/>
      <c:spPr>
        <a:noFill/>
        <a:ln>
          <a:noFill/>
        </a:ln>
        <a:effectLst/>
      </c:spPr>
    </c:backWall>
    <c:plotArea>
      <c:layout/>
      <c:pie3D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cene3d>
                <a:camera prst="orthographicFront"/>
                <a:lightRig rig="threePt" dir="t"/>
              </a:scene3d>
              <a:sp3d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cene3d>
                <a:camera prst="orthographicFront"/>
                <a:lightRig rig="threePt" dir="t"/>
              </a:scene3d>
              <a:sp3d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cene3d>
                <a:camera prst="orthographicFront"/>
                <a:lightRig rig="threePt" dir="t"/>
              </a:scene3d>
              <a:sp3d/>
            </c:spPr>
          </c:dPt>
          <c:dPt>
            <c:idx val="3"/>
            <c:bubble3D val="0"/>
            <c:spPr>
              <a:blipFill>
                <a:blip xmlns:r="http://schemas.openxmlformats.org/officeDocument/2006/relationships" r:embed="rId2"/>
                <a:stretch>
                  <a:fillRect/>
                </a:stretch>
              </a:blipFill>
              <a:ln>
                <a:noFill/>
              </a:ln>
              <a:effectLst/>
              <a:scene3d>
                <a:camera prst="orthographicFront"/>
                <a:lightRig rig="threePt" dir="t"/>
              </a:scene3d>
              <a:sp3d/>
            </c:spPr>
          </c:dPt>
          <c:dLbls>
            <c:dLbl>
              <c:idx val="0"/>
              <c:layout>
                <c:manualLayout>
                  <c:x val="-0.023550115721845"/>
                  <c:y val="0.0702312514333766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fld id="{2cd8523c-d336-4b11-9f4c-d11bffe7d365}" type="VALUE">
                      <a:t>[VALUE]</a:t>
                    </a:fld>
                    <a:endParaRPr lang="en-US" b="0" i="0" u="none" strike="noStrike" baseline="0">
                      <a:latin typeface="Arial" panose="020B0604020202020204" pitchFamily="7" charset="0"/>
                      <a:ea typeface="Arial" panose="020B0604020202020204" pitchFamily="7" charset="0"/>
                      <a:cs typeface="+mn-ea"/>
                    </a:endParaRP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0.0643184939310418"/>
                  <c:y val="0.00191881354636496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0.0562737303990941"/>
                  <c:y val="0.0583835333690085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fld id="{5eabb5fb-395a-48ef-a782-ad8479cef6f9}" type="VALUE">
                      <a:t>[VALUE]</a:t>
                    </a:fld>
                    <a:endParaRPr lang="en-US" b="0" i="0" u="none" strike="noStrike" baseline="0">
                      <a:latin typeface="Arial" panose="020B0604020202020204" pitchFamily="7" charset="0"/>
                      <a:ea typeface="Arial" panose="020B0604020202020204" pitchFamily="7" charset="0"/>
                      <a:cs typeface="+mn-ea"/>
                    </a:endParaRP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0.183371500437445"/>
                  <c:y val="-0.142594677574791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fld id="{c652d879-ed70-4d63-ba5f-83bd71c47298}" type="VALUE">
                      <a:t>[VALUE]</a:t>
                    </a:fld>
                    <a:endParaRPr lang="en-US" b="0" i="0" u="none" strike="noStrike" baseline="0">
                      <a:latin typeface="Arial" panose="020B0604020202020204" pitchFamily="7" charset="0"/>
                      <a:ea typeface="Arial" panose="020B0604020202020204" pitchFamily="7" charset="0"/>
                      <a:cs typeface="+mn-ea"/>
                    </a:endParaRP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MX"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Autos!$A$12:$A$15</c:f>
              <c:strCache>
                <c:ptCount val="4"/>
                <c:pt idx="0">
                  <c:v>Personal ventas</c:v>
                </c:pt>
                <c:pt idx="1">
                  <c:v>Comision venta</c:v>
                </c:pt>
                <c:pt idx="2">
                  <c:v>Publicidad</c:v>
                </c:pt>
                <c:pt idx="3">
                  <c:v>Costes fijos</c:v>
                </c:pt>
              </c:strCache>
            </c:strRef>
          </c:cat>
          <c:val>
            <c:numRef>
              <c:f>Autos!$F$12:$F$15</c:f>
              <c:numCache>
                <c:formatCode>_-[$$-409]* #,##0.00_ ;_-[$$-409]* \-#,##0.00\ ;_-[$$-409]* "-"??_ ;_-@_ </c:formatCode>
                <c:ptCount val="4"/>
                <c:pt idx="0">
                  <c:v>40006</c:v>
                </c:pt>
                <c:pt idx="1">
                  <c:v>12078</c:v>
                </c:pt>
                <c:pt idx="2">
                  <c:v>88006</c:v>
                </c:pt>
                <c:pt idx="3">
                  <c:v>869616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MX"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dd8f833e-4b9d-4a98-bca5-6548acf404a2}"/>
      </c:ext>
    </c:extLst>
  </c:chart>
  <c:spPr>
    <a:gradFill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lang="es-MX"/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s-MX"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1800" b="1" i="0" u="none" strike="noStrike" kern="1200" baseline="0">
                <a:solidFill>
                  <a:srgbClr val="0E2841"/>
                </a:solidFill>
              </a:rPr>
              <a:t>beneficio por trimestre</a:t>
            </a:r>
            <a:endParaRPr lang="es-MX" sz="1800" b="1" i="0" u="none" strike="noStrike" kern="1200" baseline="0">
              <a:solidFill>
                <a:srgbClr val="0E284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Autos!$A$18</c:f>
              <c:strCache>
                <c:ptCount val="1"/>
                <c:pt idx="0">
                  <c:v>Beneficio</c:v>
                </c:pt>
              </c:strCache>
            </c:strRef>
          </c:tx>
          <c:spPr>
            <a:pattFill prst="ltDnDiag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solidFill>
                <a:schemeClr val="accent1"/>
              </a:solidFill>
            </a:ln>
            <a:effectLst/>
            <a:sp3d>
              <a:contourClr>
                <a:schemeClr val="accent1"/>
              </a:contourClr>
            </a:sp3d>
          </c:spPr>
          <c:invertIfNegative val="0"/>
          <c:dLbls>
            <c:dLbl>
              <c:idx val="0"/>
              <c:layout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MX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Autos!$B$18:$E$18</c:f>
              <c:numCache>
                <c:formatCode>_-[$$-409]* #,##0.00_ ;_-[$$-409]* \-#,##0.00\ ;_-[$$-409]* "-"??_ ;_-@_ </c:formatCode>
                <c:ptCount val="4"/>
                <c:pt idx="0">
                  <c:v>75387.6500000001</c:v>
                </c:pt>
                <c:pt idx="1">
                  <c:v>39195.55</c:v>
                </c:pt>
                <c:pt idx="2">
                  <c:v>66187.225</c:v>
                </c:pt>
                <c:pt idx="3">
                  <c:v>48387.9749999999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0"/>
        <c:axId val="-1246538048"/>
        <c:axId val="-1246529344"/>
      </c:barChart>
      <c:catAx>
        <c:axId val="-12465380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MX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1246529344"/>
        <c:crosses val="autoZero"/>
        <c:auto val="1"/>
        <c:lblAlgn val="ctr"/>
        <c:lblOffset val="100"/>
        <c:noMultiLvlLbl val="0"/>
      </c:catAx>
      <c:valAx>
        <c:axId val="-1246529344"/>
        <c:scaling>
          <c:orientation val="minMax"/>
        </c:scaling>
        <c:delete val="0"/>
        <c:axPos val="l"/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MX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1246538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MX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185118a3-94b1-47d2-856d-c2b5744653fd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s-MX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8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/>
      </a:solidFill>
      <a:sp3d/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8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/>
      </a:solidFill>
      <a:sp3d/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6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8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/>
      </a:solidFill>
      <a:sp3d/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9" Type="http://schemas.openxmlformats.org/officeDocument/2006/relationships/chart" Target="../charts/chart12.xml"/><Relationship Id="rId8" Type="http://schemas.openxmlformats.org/officeDocument/2006/relationships/chart" Target="../charts/chart11.xml"/><Relationship Id="rId7" Type="http://schemas.openxmlformats.org/officeDocument/2006/relationships/chart" Target="../charts/chart10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2" Type="http://schemas.openxmlformats.org/officeDocument/2006/relationships/chart" Target="../charts/chart15.xml"/><Relationship Id="rId11" Type="http://schemas.openxmlformats.org/officeDocument/2006/relationships/chart" Target="../charts/chart14.xml"/><Relationship Id="rId10" Type="http://schemas.openxmlformats.org/officeDocument/2006/relationships/chart" Target="../charts/chart13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556260</xdr:colOff>
      <xdr:row>9</xdr:row>
      <xdr:rowOff>15240</xdr:rowOff>
    </xdr:from>
    <xdr:to>
      <xdr:col>6</xdr:col>
      <xdr:colOff>590380</xdr:colOff>
      <xdr:row>23</xdr:row>
      <xdr:rowOff>13575</xdr:rowOff>
    </xdr:to>
    <xdr:graphicFrame>
      <xdr:nvGraphicFramePr>
        <xdr:cNvPr id="2" name="Gráfico 1"/>
        <xdr:cNvGraphicFramePr/>
      </xdr:nvGraphicFramePr>
      <xdr:xfrm>
        <a:off x="556260" y="1661160"/>
        <a:ext cx="4788535" cy="25584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341586</xdr:colOff>
      <xdr:row>2</xdr:row>
      <xdr:rowOff>75881</xdr:rowOff>
    </xdr:from>
    <xdr:to>
      <xdr:col>16</xdr:col>
      <xdr:colOff>210206</xdr:colOff>
      <xdr:row>35</xdr:row>
      <xdr:rowOff>131378</xdr:rowOff>
    </xdr:to>
    <xdr:graphicFrame>
      <xdr:nvGraphicFramePr>
        <xdr:cNvPr id="2" name="Gráfico 1"/>
        <xdr:cNvGraphicFramePr/>
      </xdr:nvGraphicFramePr>
      <xdr:xfrm>
        <a:off x="4112895" y="441325"/>
        <a:ext cx="8167370" cy="61093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304800</xdr:colOff>
      <xdr:row>0</xdr:row>
      <xdr:rowOff>171450</xdr:rowOff>
    </xdr:from>
    <xdr:to>
      <xdr:col>15</xdr:col>
      <xdr:colOff>22860</xdr:colOff>
      <xdr:row>24</xdr:row>
      <xdr:rowOff>121920</xdr:rowOff>
    </xdr:to>
    <xdr:graphicFrame>
      <xdr:nvGraphicFramePr>
        <xdr:cNvPr id="2" name="Gráfico 1"/>
        <xdr:cNvGraphicFramePr/>
      </xdr:nvGraphicFramePr>
      <xdr:xfrm>
        <a:off x="2743200" y="171450"/>
        <a:ext cx="6423660" cy="43395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590550</xdr:colOff>
      <xdr:row>16</xdr:row>
      <xdr:rowOff>180975</xdr:rowOff>
    </xdr:from>
    <xdr:to>
      <xdr:col>14</xdr:col>
      <xdr:colOff>285750</xdr:colOff>
      <xdr:row>31</xdr:row>
      <xdr:rowOff>66675</xdr:rowOff>
    </xdr:to>
    <xdr:graphicFrame>
      <xdr:nvGraphicFramePr>
        <xdr:cNvPr id="2" name="Gráfico 1"/>
        <xdr:cNvGraphicFramePr/>
      </xdr:nvGraphicFramePr>
      <xdr:xfrm>
        <a:off x="8157210" y="3154680"/>
        <a:ext cx="5120640" cy="27051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600075</xdr:colOff>
      <xdr:row>17</xdr:row>
      <xdr:rowOff>0</xdr:rowOff>
    </xdr:from>
    <xdr:to>
      <xdr:col>22</xdr:col>
      <xdr:colOff>295275</xdr:colOff>
      <xdr:row>31</xdr:row>
      <xdr:rowOff>76200</xdr:rowOff>
    </xdr:to>
    <xdr:graphicFrame>
      <xdr:nvGraphicFramePr>
        <xdr:cNvPr id="3" name="Gráfico 2"/>
        <xdr:cNvGraphicFramePr/>
      </xdr:nvGraphicFramePr>
      <xdr:xfrm>
        <a:off x="13592175" y="3166110"/>
        <a:ext cx="5120640" cy="27031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238125</xdr:colOff>
      <xdr:row>32</xdr:row>
      <xdr:rowOff>9525</xdr:rowOff>
    </xdr:from>
    <xdr:to>
      <xdr:col>4</xdr:col>
      <xdr:colOff>323850</xdr:colOff>
      <xdr:row>46</xdr:row>
      <xdr:rowOff>85725</xdr:rowOff>
    </xdr:to>
    <xdr:graphicFrame>
      <xdr:nvGraphicFramePr>
        <xdr:cNvPr id="4" name="Gráfico 3"/>
        <xdr:cNvGraphicFramePr/>
      </xdr:nvGraphicFramePr>
      <xdr:xfrm>
        <a:off x="238125" y="5985510"/>
        <a:ext cx="5213985" cy="2636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1047750</xdr:colOff>
      <xdr:row>32</xdr:row>
      <xdr:rowOff>0</xdr:rowOff>
    </xdr:from>
    <xdr:to>
      <xdr:col>11</xdr:col>
      <xdr:colOff>438150</xdr:colOff>
      <xdr:row>46</xdr:row>
      <xdr:rowOff>76200</xdr:rowOff>
    </xdr:to>
    <xdr:graphicFrame>
      <xdr:nvGraphicFramePr>
        <xdr:cNvPr id="5" name="Gráfico 4"/>
        <xdr:cNvGraphicFramePr/>
      </xdr:nvGraphicFramePr>
      <xdr:xfrm>
        <a:off x="6176010" y="5975985"/>
        <a:ext cx="5219700" cy="2636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590550</xdr:colOff>
      <xdr:row>32</xdr:row>
      <xdr:rowOff>9525</xdr:rowOff>
    </xdr:from>
    <xdr:to>
      <xdr:col>20</xdr:col>
      <xdr:colOff>285750</xdr:colOff>
      <xdr:row>46</xdr:row>
      <xdr:rowOff>85725</xdr:rowOff>
    </xdr:to>
    <xdr:graphicFrame>
      <xdr:nvGraphicFramePr>
        <xdr:cNvPr id="6" name="Gráfico 5"/>
        <xdr:cNvGraphicFramePr/>
      </xdr:nvGraphicFramePr>
      <xdr:xfrm>
        <a:off x="12226290" y="5985510"/>
        <a:ext cx="5120640" cy="2636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309790</xdr:colOff>
      <xdr:row>49</xdr:row>
      <xdr:rowOff>72571</xdr:rowOff>
    </xdr:from>
    <xdr:to>
      <xdr:col>4</xdr:col>
      <xdr:colOff>331561</xdr:colOff>
      <xdr:row>63</xdr:row>
      <xdr:rowOff>148771</xdr:rowOff>
    </xdr:to>
    <xdr:graphicFrame>
      <xdr:nvGraphicFramePr>
        <xdr:cNvPr id="7" name="Gráfico 6"/>
        <xdr:cNvGraphicFramePr/>
      </xdr:nvGraphicFramePr>
      <xdr:xfrm>
        <a:off x="309245" y="9157335"/>
        <a:ext cx="5150485" cy="2636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0</xdr:row>
      <xdr:rowOff>87630</xdr:rowOff>
    </xdr:from>
    <xdr:to>
      <xdr:col>14</xdr:col>
      <xdr:colOff>304800</xdr:colOff>
      <xdr:row>15</xdr:row>
      <xdr:rowOff>87630</xdr:rowOff>
    </xdr:to>
    <xdr:graphicFrame>
      <xdr:nvGraphicFramePr>
        <xdr:cNvPr id="8" name="Gráfico 7"/>
        <xdr:cNvGraphicFramePr/>
      </xdr:nvGraphicFramePr>
      <xdr:xfrm>
        <a:off x="8244840" y="87630"/>
        <a:ext cx="5052060" cy="27813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582930</xdr:colOff>
      <xdr:row>0</xdr:row>
      <xdr:rowOff>125730</xdr:rowOff>
    </xdr:from>
    <xdr:to>
      <xdr:col>22</xdr:col>
      <xdr:colOff>278130</xdr:colOff>
      <xdr:row>15</xdr:row>
      <xdr:rowOff>125730</xdr:rowOff>
    </xdr:to>
    <xdr:graphicFrame>
      <xdr:nvGraphicFramePr>
        <xdr:cNvPr id="9" name="Gráfico 8"/>
        <xdr:cNvGraphicFramePr/>
      </xdr:nvGraphicFramePr>
      <xdr:xfrm>
        <a:off x="13575030" y="125730"/>
        <a:ext cx="5120640" cy="27813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888228</xdr:colOff>
      <xdr:row>49</xdr:row>
      <xdr:rowOff>103375</xdr:rowOff>
    </xdr:from>
    <xdr:to>
      <xdr:col>11</xdr:col>
      <xdr:colOff>186061</xdr:colOff>
      <xdr:row>64</xdr:row>
      <xdr:rowOff>171469</xdr:rowOff>
    </xdr:to>
    <xdr:graphicFrame>
      <xdr:nvGraphicFramePr>
        <xdr:cNvPr id="10" name="Gráfico 9"/>
        <xdr:cNvGraphicFramePr/>
      </xdr:nvGraphicFramePr>
      <xdr:xfrm>
        <a:off x="6015990" y="9187815"/>
        <a:ext cx="5127625" cy="28117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340178</xdr:colOff>
      <xdr:row>49</xdr:row>
      <xdr:rowOff>114904</xdr:rowOff>
    </xdr:from>
    <xdr:to>
      <xdr:col>20</xdr:col>
      <xdr:colOff>32355</xdr:colOff>
      <xdr:row>64</xdr:row>
      <xdr:rowOff>9675</xdr:rowOff>
    </xdr:to>
    <xdr:graphicFrame>
      <xdr:nvGraphicFramePr>
        <xdr:cNvPr id="11" name="Gráfico 10"/>
        <xdr:cNvGraphicFramePr/>
      </xdr:nvGraphicFramePr>
      <xdr:xfrm>
        <a:off x="11975465" y="9199245"/>
        <a:ext cx="5117465" cy="26384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20</xdr:col>
      <xdr:colOff>589166</xdr:colOff>
      <xdr:row>49</xdr:row>
      <xdr:rowOff>112676</xdr:rowOff>
    </xdr:from>
    <xdr:to>
      <xdr:col>28</xdr:col>
      <xdr:colOff>281342</xdr:colOff>
      <xdr:row>64</xdr:row>
      <xdr:rowOff>7447</xdr:rowOff>
    </xdr:to>
    <xdr:graphicFrame>
      <xdr:nvGraphicFramePr>
        <xdr:cNvPr id="12" name="Gráfico 11"/>
        <xdr:cNvGraphicFramePr/>
      </xdr:nvGraphicFramePr>
      <xdr:xfrm>
        <a:off x="17649825" y="9197340"/>
        <a:ext cx="5118100" cy="26377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29</xdr:col>
      <xdr:colOff>308429</xdr:colOff>
      <xdr:row>49</xdr:row>
      <xdr:rowOff>72571</xdr:rowOff>
    </xdr:from>
    <xdr:to>
      <xdr:col>36</xdr:col>
      <xdr:colOff>567833</xdr:colOff>
      <xdr:row>64</xdr:row>
      <xdr:rowOff>140665</xdr:rowOff>
    </xdr:to>
    <xdr:graphicFrame>
      <xdr:nvGraphicFramePr>
        <xdr:cNvPr id="13" name="Gráfico 12"/>
        <xdr:cNvGraphicFramePr/>
      </xdr:nvGraphicFramePr>
      <xdr:xfrm>
        <a:off x="23472775" y="9157335"/>
        <a:ext cx="5006975" cy="28111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0.5522</cdr:x>
      <cdr:y>0.31074</cdr:y>
    </cdr:from>
    <cdr:to>
      <cdr:x>0.62612</cdr:x>
      <cdr:y>0.33732</cdr:y>
    </cdr:to>
    <cdr:cxnSp>
      <cdr:nvCxnSpPr>
        <cdr:cNvPr id="2" name="Conector recto 1"/>
        <cdr:cNvCxnSpPr/>
      </cdr:nvCxnSpPr>
      <cdr:spPr xmlns:a="http://schemas.openxmlformats.org/drawingml/2006/main">
        <a:xfrm xmlns:a="http://schemas.openxmlformats.org/drawingml/2006/main" flipV="1">
          <a:off x="2530021" y="812951"/>
          <a:ext cx="338667" cy="69548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irma\Desktop\algoritmos%20practica%202\LA%20TIENDA%201.2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Hoja1"/>
      <sheetName val="LA TIENDA "/>
    </sheetNames>
    <sheetDataSet>
      <sheetData sheetId="0"/>
      <sheetData sheetId="1">
        <row r="3">
          <cell r="C3" t="str">
            <v>ENERO</v>
          </cell>
          <cell r="D3" t="str">
            <v>FEBRERO</v>
          </cell>
          <cell r="E3" t="str">
            <v>MARZO </v>
          </cell>
        </row>
        <row r="4">
          <cell r="B4" t="str">
            <v>Producto 1</v>
          </cell>
          <cell r="C4">
            <v>150</v>
          </cell>
          <cell r="D4">
            <v>350</v>
          </cell>
          <cell r="E4">
            <v>525</v>
          </cell>
        </row>
        <row r="5">
          <cell r="B5" t="str">
            <v>Producto 2</v>
          </cell>
          <cell r="C5">
            <v>267</v>
          </cell>
          <cell r="D5">
            <v>225</v>
          </cell>
          <cell r="E5">
            <v>427</v>
          </cell>
        </row>
        <row r="6">
          <cell r="B6" t="str">
            <v>Producto 3</v>
          </cell>
          <cell r="C6">
            <v>345</v>
          </cell>
          <cell r="D6">
            <v>300</v>
          </cell>
          <cell r="E6">
            <v>312</v>
          </cell>
        </row>
        <row r="7">
          <cell r="B7" t="str">
            <v>Producto 4</v>
          </cell>
          <cell r="C7">
            <v>200</v>
          </cell>
          <cell r="D7">
            <v>340</v>
          </cell>
          <cell r="E7">
            <v>387</v>
          </cell>
        </row>
        <row r="8">
          <cell r="B8" t="str">
            <v>Producto 5</v>
          </cell>
          <cell r="C8">
            <v>110</v>
          </cell>
          <cell r="D8">
            <v>460</v>
          </cell>
          <cell r="E8">
            <v>237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4"/>
  <sheetViews>
    <sheetView workbookViewId="0">
      <selection activeCell="E15" sqref="E15"/>
    </sheetView>
  </sheetViews>
  <sheetFormatPr defaultColWidth="8.88888888888889" defaultRowHeight="14.4" outlineLevelCol="4"/>
  <cols>
    <col min="1" max="1" width="18.2222222222222" customWidth="1"/>
    <col min="2" max="2" width="13.3333333333333" customWidth="1"/>
    <col min="3" max="3" width="11.6666666666667" customWidth="1"/>
    <col min="4" max="4" width="11.3333333333333" customWidth="1"/>
  </cols>
  <sheetData>
    <row r="1" spans="1:5">
      <c r="A1" s="129" t="s">
        <v>0</v>
      </c>
      <c r="B1" s="129"/>
      <c r="C1" s="129"/>
      <c r="D1" s="129"/>
      <c r="E1" s="130"/>
    </row>
    <row r="3" spans="3:3">
      <c r="C3" s="131">
        <v>45780</v>
      </c>
    </row>
    <row r="5" spans="1:4">
      <c r="A5" s="132" t="s">
        <v>1</v>
      </c>
      <c r="B5" s="132"/>
      <c r="C5" s="132"/>
      <c r="D5" s="132"/>
    </row>
    <row r="6" ht="34.05" customHeight="1" spans="1:4">
      <c r="A6" s="133" t="s">
        <v>2</v>
      </c>
      <c r="B6" s="134" t="s">
        <v>3</v>
      </c>
      <c r="C6" s="133" t="s">
        <v>4</v>
      </c>
      <c r="D6" s="133" t="s">
        <v>5</v>
      </c>
    </row>
    <row r="7" spans="1:4">
      <c r="A7" s="118" t="s">
        <v>6</v>
      </c>
      <c r="B7" s="118">
        <v>7</v>
      </c>
      <c r="C7" s="118">
        <v>7</v>
      </c>
      <c r="D7" s="135">
        <f>AVERAGE(B7:C7)</f>
        <v>7</v>
      </c>
    </row>
    <row r="8" spans="1:4">
      <c r="A8" s="118" t="s">
        <v>7</v>
      </c>
      <c r="B8" s="118">
        <v>8</v>
      </c>
      <c r="C8" s="118">
        <v>7</v>
      </c>
      <c r="D8" s="135">
        <f>AVERAGE(B8:C8)</f>
        <v>7.5</v>
      </c>
    </row>
    <row r="9" spans="1:4">
      <c r="A9" s="118" t="s">
        <v>8</v>
      </c>
      <c r="B9" s="118">
        <v>8</v>
      </c>
      <c r="C9" s="118">
        <v>4</v>
      </c>
      <c r="D9" s="135">
        <f>AVERAGE(B9:C9)</f>
        <v>6</v>
      </c>
    </row>
    <row r="10" spans="1:4">
      <c r="A10" s="118" t="s">
        <v>9</v>
      </c>
      <c r="B10" s="118">
        <v>6</v>
      </c>
      <c r="C10" s="118">
        <v>4</v>
      </c>
      <c r="D10" s="135">
        <f>AVERAGE(B10:C10)</f>
        <v>5</v>
      </c>
    </row>
    <row r="11" spans="1:4">
      <c r="A11" s="118" t="s">
        <v>10</v>
      </c>
      <c r="B11" s="118">
        <v>9</v>
      </c>
      <c r="C11" s="118">
        <v>8</v>
      </c>
      <c r="D11" s="135">
        <f>AVERAGE(B11:C11)</f>
        <v>8.5</v>
      </c>
    </row>
    <row r="13" spans="1:2">
      <c r="A13" s="118" t="s">
        <v>11</v>
      </c>
      <c r="B13" s="136">
        <f>D11</f>
        <v>8.5</v>
      </c>
    </row>
    <row r="14" spans="1:2">
      <c r="A14" s="118" t="s">
        <v>12</v>
      </c>
      <c r="B14" s="136">
        <f>D10</f>
        <v>5</v>
      </c>
    </row>
  </sheetData>
  <mergeCells count="2">
    <mergeCell ref="A1:D1"/>
    <mergeCell ref="A5:D5"/>
  </mergeCells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L10"/>
  <sheetViews>
    <sheetView topLeftCell="A3" workbookViewId="0">
      <selection activeCell="I18" sqref="I18"/>
    </sheetView>
  </sheetViews>
  <sheetFormatPr defaultColWidth="11" defaultRowHeight="14.4"/>
  <cols>
    <col min="1" max="16384" width="11.5555555555556" style="37"/>
  </cols>
  <sheetData>
    <row r="1" spans="2:7">
      <c r="B1" s="38" t="s">
        <v>147</v>
      </c>
      <c r="C1" s="38"/>
      <c r="D1" s="38"/>
      <c r="E1" s="38"/>
      <c r="F1" s="38"/>
      <c r="G1" s="38"/>
    </row>
    <row r="3" ht="28.8" spans="2:12">
      <c r="B3" s="39" t="s">
        <v>148</v>
      </c>
      <c r="C3" s="39" t="s">
        <v>149</v>
      </c>
      <c r="D3" s="40" t="s">
        <v>150</v>
      </c>
      <c r="E3" s="39" t="s">
        <v>151</v>
      </c>
      <c r="F3" s="39" t="s">
        <v>152</v>
      </c>
      <c r="G3" s="39" t="s">
        <v>153</v>
      </c>
      <c r="H3" s="39" t="s">
        <v>154</v>
      </c>
      <c r="I3" s="39" t="s">
        <v>155</v>
      </c>
      <c r="J3" s="39" t="s">
        <v>156</v>
      </c>
      <c r="K3" s="39" t="s">
        <v>157</v>
      </c>
      <c r="L3" s="39" t="s">
        <v>158</v>
      </c>
    </row>
    <row r="4" spans="2:12">
      <c r="B4" s="41" t="s">
        <v>159</v>
      </c>
      <c r="C4" s="42">
        <v>64848</v>
      </c>
      <c r="D4" s="43">
        <v>250000</v>
      </c>
      <c r="E4" s="41">
        <f t="shared" ref="E4:E10" si="0">20%*D4</f>
        <v>50000</v>
      </c>
      <c r="F4" s="41">
        <f t="shared" ref="F4:F10" si="1">35%*(D4-E4)</f>
        <v>70000</v>
      </c>
      <c r="G4" s="41">
        <f t="shared" ref="G4:G10" si="2">(D4-(E4+F4))*0.17</f>
        <v>22100</v>
      </c>
      <c r="H4" s="41">
        <f t="shared" ref="H4:H10" si="3">E4+F4+G4</f>
        <v>142100</v>
      </c>
      <c r="I4" s="41">
        <f t="shared" ref="I4:I10" si="4">H4/C4</f>
        <v>2.1912780656304</v>
      </c>
      <c r="J4" s="41">
        <f t="shared" ref="J4:J10" si="5">(I4*40%)+I4</f>
        <v>3.06778929188256</v>
      </c>
      <c r="K4" s="44">
        <f t="shared" ref="K4:K10" si="6">D4-H4</f>
        <v>107900</v>
      </c>
      <c r="L4" s="41">
        <f t="shared" ref="L4:L10" si="7">J4*C4-H4</f>
        <v>56840</v>
      </c>
    </row>
    <row r="5" spans="2:12">
      <c r="B5" s="41" t="s">
        <v>160</v>
      </c>
      <c r="C5" s="42">
        <v>23006</v>
      </c>
      <c r="D5" s="43">
        <v>160000</v>
      </c>
      <c r="E5" s="41">
        <f t="shared" si="0"/>
        <v>32000</v>
      </c>
      <c r="F5" s="41">
        <f t="shared" si="1"/>
        <v>44800</v>
      </c>
      <c r="G5" s="41">
        <f t="shared" si="2"/>
        <v>14144</v>
      </c>
      <c r="H5" s="41">
        <f t="shared" si="3"/>
        <v>90944</v>
      </c>
      <c r="I5" s="41">
        <f t="shared" si="4"/>
        <v>3.95305572459358</v>
      </c>
      <c r="J5" s="41">
        <f t="shared" si="5"/>
        <v>5.53427801443102</v>
      </c>
      <c r="K5" s="44">
        <f t="shared" si="6"/>
        <v>69056</v>
      </c>
      <c r="L5" s="41">
        <f t="shared" si="7"/>
        <v>36377.6</v>
      </c>
    </row>
    <row r="6" spans="2:12">
      <c r="B6" s="41" t="s">
        <v>161</v>
      </c>
      <c r="C6" s="42">
        <v>42880</v>
      </c>
      <c r="D6" s="43">
        <v>230000</v>
      </c>
      <c r="E6" s="41">
        <f t="shared" si="0"/>
        <v>46000</v>
      </c>
      <c r="F6" s="41">
        <f t="shared" si="1"/>
        <v>64400</v>
      </c>
      <c r="G6" s="41">
        <f t="shared" si="2"/>
        <v>20332</v>
      </c>
      <c r="H6" s="41">
        <f t="shared" si="3"/>
        <v>130732</v>
      </c>
      <c r="I6" s="41">
        <f t="shared" si="4"/>
        <v>3.04878731343284</v>
      </c>
      <c r="J6" s="41">
        <f t="shared" si="5"/>
        <v>4.26830223880597</v>
      </c>
      <c r="K6" s="44">
        <f t="shared" si="6"/>
        <v>99268</v>
      </c>
      <c r="L6" s="41">
        <f t="shared" si="7"/>
        <v>52292.8</v>
      </c>
    </row>
    <row r="7" spans="2:12">
      <c r="B7" s="41" t="s">
        <v>162</v>
      </c>
      <c r="C7" s="42">
        <v>23456</v>
      </c>
      <c r="D7" s="43">
        <v>140000</v>
      </c>
      <c r="E7" s="41">
        <f t="shared" si="0"/>
        <v>28000</v>
      </c>
      <c r="F7" s="41">
        <f t="shared" si="1"/>
        <v>39200</v>
      </c>
      <c r="G7" s="41">
        <f t="shared" si="2"/>
        <v>12376</v>
      </c>
      <c r="H7" s="41">
        <f t="shared" si="3"/>
        <v>79576</v>
      </c>
      <c r="I7" s="41">
        <f t="shared" si="4"/>
        <v>3.39256480218281</v>
      </c>
      <c r="J7" s="41">
        <f t="shared" si="5"/>
        <v>4.74959072305593</v>
      </c>
      <c r="K7" s="44">
        <f t="shared" si="6"/>
        <v>60424</v>
      </c>
      <c r="L7" s="41">
        <f t="shared" si="7"/>
        <v>31830.4</v>
      </c>
    </row>
    <row r="8" spans="2:12">
      <c r="B8" s="41" t="s">
        <v>163</v>
      </c>
      <c r="C8" s="42">
        <v>23432</v>
      </c>
      <c r="D8" s="43">
        <v>200000</v>
      </c>
      <c r="E8" s="41">
        <f t="shared" si="0"/>
        <v>40000</v>
      </c>
      <c r="F8" s="41">
        <f t="shared" si="1"/>
        <v>56000</v>
      </c>
      <c r="G8" s="41">
        <f t="shared" si="2"/>
        <v>17680</v>
      </c>
      <c r="H8" s="41">
        <f t="shared" si="3"/>
        <v>113680</v>
      </c>
      <c r="I8" s="41">
        <f t="shared" si="4"/>
        <v>4.85148514851485</v>
      </c>
      <c r="J8" s="41">
        <f t="shared" si="5"/>
        <v>6.79207920792079</v>
      </c>
      <c r="K8" s="44">
        <f t="shared" si="6"/>
        <v>86320</v>
      </c>
      <c r="L8" s="41">
        <f t="shared" si="7"/>
        <v>45472</v>
      </c>
    </row>
    <row r="9" spans="2:12">
      <c r="B9" s="41" t="s">
        <v>164</v>
      </c>
      <c r="C9" s="42">
        <v>7558</v>
      </c>
      <c r="D9" s="43">
        <v>190000</v>
      </c>
      <c r="E9" s="41">
        <f t="shared" si="0"/>
        <v>38000</v>
      </c>
      <c r="F9" s="41">
        <f t="shared" si="1"/>
        <v>53200</v>
      </c>
      <c r="G9" s="41">
        <f t="shared" si="2"/>
        <v>16796</v>
      </c>
      <c r="H9" s="41">
        <f t="shared" si="3"/>
        <v>107996</v>
      </c>
      <c r="I9" s="41">
        <f t="shared" si="4"/>
        <v>14.2889653347446</v>
      </c>
      <c r="J9" s="41">
        <f t="shared" si="5"/>
        <v>20.0045514686425</v>
      </c>
      <c r="K9" s="44">
        <f t="shared" si="6"/>
        <v>82004</v>
      </c>
      <c r="L9" s="41">
        <f t="shared" si="7"/>
        <v>43198.4</v>
      </c>
    </row>
    <row r="10" spans="2:12">
      <c r="B10" s="41" t="s">
        <v>165</v>
      </c>
      <c r="C10" s="42">
        <v>14585</v>
      </c>
      <c r="D10" s="43">
        <v>220000</v>
      </c>
      <c r="E10" s="41">
        <f t="shared" si="0"/>
        <v>44000</v>
      </c>
      <c r="F10" s="41">
        <f t="shared" si="1"/>
        <v>61600</v>
      </c>
      <c r="G10" s="41">
        <f t="shared" si="2"/>
        <v>19448</v>
      </c>
      <c r="H10" s="41">
        <f t="shared" si="3"/>
        <v>125048</v>
      </c>
      <c r="I10" s="41">
        <f t="shared" si="4"/>
        <v>8.57374014398354</v>
      </c>
      <c r="J10" s="41">
        <f t="shared" si="5"/>
        <v>12.003236201577</v>
      </c>
      <c r="K10" s="44">
        <f t="shared" si="6"/>
        <v>94952</v>
      </c>
      <c r="L10" s="41">
        <f t="shared" si="7"/>
        <v>50019.2</v>
      </c>
    </row>
  </sheetData>
  <mergeCells count="1">
    <mergeCell ref="B1:G1"/>
  </mergeCells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2"/>
  <sheetViews>
    <sheetView tabSelected="1" zoomScale="85" zoomScaleNormal="85" workbookViewId="0">
      <selection activeCell="J25" sqref="J25"/>
    </sheetView>
  </sheetViews>
  <sheetFormatPr defaultColWidth="8.88888888888889" defaultRowHeight="14.4"/>
  <cols>
    <col min="2" max="2" width="23.3981481481481" customWidth="1"/>
    <col min="3" max="3" width="21.1111111111111" customWidth="1"/>
    <col min="4" max="4" width="12.5555555555556" customWidth="1"/>
    <col min="5" max="5" width="16.3333333333333" customWidth="1"/>
    <col min="6" max="6" width="17.3333333333333" customWidth="1"/>
    <col min="7" max="7" width="18.6666666666667" customWidth="1"/>
    <col min="8" max="8" width="9.66666666666667"/>
    <col min="10" max="10" width="12.6851851851852" customWidth="1"/>
    <col min="11" max="11" width="17.3796296296296" customWidth="1"/>
  </cols>
  <sheetData>
    <row r="1" spans="1:6">
      <c r="A1" s="4" t="s">
        <v>166</v>
      </c>
      <c r="B1" s="4" t="s">
        <v>167</v>
      </c>
      <c r="C1" s="4" t="s">
        <v>168</v>
      </c>
      <c r="D1" s="4" t="s">
        <v>169</v>
      </c>
      <c r="E1" s="5"/>
      <c r="F1" s="5"/>
    </row>
    <row r="2" spans="1:6">
      <c r="A2" s="6" t="s">
        <v>170</v>
      </c>
      <c r="B2" s="7">
        <v>26795</v>
      </c>
      <c r="C2" s="8">
        <f>2025-1973</f>
        <v>52</v>
      </c>
      <c r="D2" s="9">
        <f>2001-1973</f>
        <v>28</v>
      </c>
      <c r="E2" s="5"/>
      <c r="F2" s="5"/>
    </row>
    <row r="3" spans="1:6">
      <c r="A3" s="6" t="s">
        <v>171</v>
      </c>
      <c r="B3" s="7">
        <v>23642</v>
      </c>
      <c r="C3" s="8">
        <f>2025-1964</f>
        <v>61</v>
      </c>
      <c r="D3" s="9">
        <f>2001-1964</f>
        <v>37</v>
      </c>
      <c r="E3" s="5"/>
      <c r="F3" s="5"/>
    </row>
    <row r="4" spans="1:8">
      <c r="A4" s="6" t="s">
        <v>172</v>
      </c>
      <c r="B4" s="7">
        <v>30290</v>
      </c>
      <c r="C4" s="8">
        <f>2025-1982</f>
        <v>43</v>
      </c>
      <c r="D4" s="9">
        <f>2001-1982</f>
        <v>19</v>
      </c>
      <c r="E4" s="5"/>
      <c r="F4" s="5"/>
      <c r="G4" s="5"/>
      <c r="H4" s="5"/>
    </row>
    <row r="5" spans="1:8">
      <c r="A5" s="6" t="s">
        <v>173</v>
      </c>
      <c r="B5" s="7">
        <v>31853</v>
      </c>
      <c r="C5" s="8">
        <f>2025-1987</f>
        <v>38</v>
      </c>
      <c r="D5" s="8">
        <f>2001-1987</f>
        <v>14</v>
      </c>
      <c r="E5" s="5"/>
      <c r="F5" s="5"/>
      <c r="G5" s="5"/>
      <c r="H5" s="5"/>
    </row>
    <row r="6" spans="1:8">
      <c r="A6" s="6" t="s">
        <v>174</v>
      </c>
      <c r="B6" s="7" t="s">
        <v>175</v>
      </c>
      <c r="C6" s="8">
        <f>2025-1979</f>
        <v>46</v>
      </c>
      <c r="D6" s="8">
        <f>2001-1979</f>
        <v>22</v>
      </c>
      <c r="E6" s="5"/>
      <c r="F6" s="5"/>
      <c r="G6" s="5"/>
      <c r="H6" s="5"/>
    </row>
    <row r="7" spans="1:8">
      <c r="A7" s="6" t="s">
        <v>176</v>
      </c>
      <c r="B7" s="7">
        <v>35111</v>
      </c>
      <c r="C7" s="8">
        <f>2025-1996</f>
        <v>29</v>
      </c>
      <c r="D7" s="8">
        <f>2001-1996</f>
        <v>5</v>
      </c>
      <c r="E7" s="5"/>
      <c r="F7" s="5"/>
      <c r="G7" s="5"/>
      <c r="H7" s="5"/>
    </row>
    <row r="8" ht="15.15" spans="5:5">
      <c r="E8" s="10"/>
    </row>
    <row r="9" ht="15.9" spans="1:5">
      <c r="A9" s="11" t="s">
        <v>177</v>
      </c>
      <c r="B9" s="12"/>
      <c r="C9" s="12"/>
      <c r="D9" s="13"/>
      <c r="E9" s="14">
        <f>C3-C2</f>
        <v>9</v>
      </c>
    </row>
    <row r="10" ht="15.9" spans="1:5">
      <c r="A10" s="11" t="s">
        <v>178</v>
      </c>
      <c r="B10" s="11"/>
      <c r="C10" s="11"/>
      <c r="D10" s="11"/>
      <c r="E10" s="14">
        <f>2025-2009</f>
        <v>16</v>
      </c>
    </row>
    <row r="11" ht="15.9" spans="1:5">
      <c r="A11" s="11" t="s">
        <v>179</v>
      </c>
      <c r="B11" s="11"/>
      <c r="C11" s="11"/>
      <c r="D11" s="11"/>
      <c r="E11" s="14">
        <f>C6-C5</f>
        <v>8</v>
      </c>
    </row>
    <row r="12" ht="15.15"/>
    <row r="17" ht="28.8" spans="1:6">
      <c r="A17" s="15" t="s">
        <v>180</v>
      </c>
      <c r="B17" s="15" t="s">
        <v>181</v>
      </c>
      <c r="C17" s="16" t="s">
        <v>182</v>
      </c>
      <c r="D17" s="16" t="s">
        <v>183</v>
      </c>
      <c r="E17" s="17" t="s">
        <v>184</v>
      </c>
      <c r="F17" s="16" t="s">
        <v>185</v>
      </c>
    </row>
    <row r="18" spans="1:6">
      <c r="A18" s="18" t="s">
        <v>186</v>
      </c>
      <c r="B18" s="18" t="s">
        <v>187</v>
      </c>
      <c r="C18" s="19">
        <v>12.2615803815</v>
      </c>
      <c r="D18" s="20">
        <f>C18</f>
        <v>12.2615803815</v>
      </c>
      <c r="E18" s="21">
        <v>12.2615803815</v>
      </c>
      <c r="F18" s="22">
        <v>12.2615803815</v>
      </c>
    </row>
    <row r="19" spans="1:6">
      <c r="A19" s="18" t="s">
        <v>188</v>
      </c>
      <c r="B19" s="23" t="s">
        <v>189</v>
      </c>
      <c r="C19" s="24">
        <v>22.972972973</v>
      </c>
      <c r="D19" s="20">
        <f>C19</f>
        <v>22.972972973</v>
      </c>
      <c r="E19" s="25">
        <v>22.972972973</v>
      </c>
      <c r="F19" s="26">
        <v>22.972972973</v>
      </c>
    </row>
    <row r="20" spans="1:6">
      <c r="A20" s="18" t="s">
        <v>190</v>
      </c>
      <c r="B20" s="23" t="s">
        <v>191</v>
      </c>
      <c r="C20" s="19">
        <v>10.6175514626</v>
      </c>
      <c r="D20" s="20">
        <f>C20</f>
        <v>10.6175514626</v>
      </c>
      <c r="E20" s="21">
        <v>10.6175514626</v>
      </c>
      <c r="F20" s="22">
        <v>10.6175514626</v>
      </c>
    </row>
    <row r="21" spans="1:6">
      <c r="A21" s="18" t="s">
        <v>192</v>
      </c>
      <c r="B21" s="18" t="s">
        <v>193</v>
      </c>
      <c r="C21" s="19">
        <v>12.125984252</v>
      </c>
      <c r="D21" s="20">
        <v>12.125984252</v>
      </c>
      <c r="E21" s="21">
        <v>12.125984252</v>
      </c>
      <c r="F21" s="22">
        <v>12.125984252</v>
      </c>
    </row>
    <row r="22" spans="1:6">
      <c r="A22" s="18" t="s">
        <v>194</v>
      </c>
      <c r="B22" s="18" t="s">
        <v>195</v>
      </c>
      <c r="C22" s="19">
        <v>6.5217391304</v>
      </c>
      <c r="D22" s="20">
        <v>6.5217391304</v>
      </c>
      <c r="E22" s="21">
        <v>6.5217391304</v>
      </c>
      <c r="F22" s="22">
        <v>6.5217391304</v>
      </c>
    </row>
    <row r="23" spans="1:6">
      <c r="A23" s="18" t="s">
        <v>196</v>
      </c>
      <c r="B23" s="18" t="s">
        <v>197</v>
      </c>
      <c r="C23" s="19">
        <v>7.4626865672</v>
      </c>
      <c r="D23" s="20">
        <v>7.4626865672</v>
      </c>
      <c r="E23" s="21">
        <v>7.4626865672</v>
      </c>
      <c r="F23" s="22">
        <v>7.4626865672</v>
      </c>
    </row>
    <row r="24" spans="1:6">
      <c r="A24" s="18" t="s">
        <v>198</v>
      </c>
      <c r="B24" s="18" t="s">
        <v>199</v>
      </c>
      <c r="C24" s="19">
        <v>22.6618705036</v>
      </c>
      <c r="D24" s="20">
        <v>22.6618705036</v>
      </c>
      <c r="E24" s="21">
        <v>22.6618705036</v>
      </c>
      <c r="F24" s="22">
        <v>22.6618705036</v>
      </c>
    </row>
    <row r="25" spans="1:6">
      <c r="A25" s="18" t="s">
        <v>200</v>
      </c>
      <c r="B25" s="18" t="s">
        <v>201</v>
      </c>
      <c r="C25" s="19">
        <v>7.3212034785</v>
      </c>
      <c r="D25" s="20">
        <v>7.3212034785</v>
      </c>
      <c r="E25" s="21">
        <v>7.3212034785</v>
      </c>
      <c r="F25" s="22">
        <v>7.3212034785</v>
      </c>
    </row>
    <row r="26" spans="1:6">
      <c r="A26" s="27" t="s">
        <v>202</v>
      </c>
      <c r="B26" s="28"/>
      <c r="C26" s="29">
        <f>SUM(C18:C25)</f>
        <v>101.9455887488</v>
      </c>
      <c r="D26" s="30">
        <f>SUM(D18:D25)</f>
        <v>101.9455887488</v>
      </c>
      <c r="E26" s="31">
        <f>SUM(E18:E25)</f>
        <v>101.9455887488</v>
      </c>
      <c r="F26" s="32">
        <f>SUM(F18:F25)</f>
        <v>101.9455887488</v>
      </c>
    </row>
    <row r="29" ht="28.8" spans="1:11">
      <c r="A29" s="33" t="s">
        <v>203</v>
      </c>
      <c r="B29" s="33" t="s">
        <v>204</v>
      </c>
      <c r="C29" s="33" t="s">
        <v>205</v>
      </c>
      <c r="D29" s="33" t="s">
        <v>206</v>
      </c>
      <c r="E29" s="33" t="s">
        <v>207</v>
      </c>
      <c r="F29" s="33" t="s">
        <v>208</v>
      </c>
      <c r="G29" s="33" t="s">
        <v>209</v>
      </c>
      <c r="H29" s="33" t="s">
        <v>210</v>
      </c>
      <c r="I29" s="33" t="s">
        <v>211</v>
      </c>
      <c r="J29" s="33" t="s">
        <v>212</v>
      </c>
      <c r="K29" s="33" t="s">
        <v>213</v>
      </c>
    </row>
    <row r="30" spans="1:11">
      <c r="A30" s="34">
        <v>50026</v>
      </c>
      <c r="B30" s="35" t="s">
        <v>214</v>
      </c>
      <c r="C30" s="36">
        <v>57</v>
      </c>
      <c r="D30" s="36">
        <v>855</v>
      </c>
      <c r="E30" s="36">
        <v>102.6</v>
      </c>
      <c r="F30" s="36">
        <v>59.85</v>
      </c>
      <c r="G30" s="36">
        <v>1017.45</v>
      </c>
      <c r="H30" s="36">
        <v>55.575</v>
      </c>
      <c r="I30" s="36">
        <v>34.2</v>
      </c>
      <c r="J30" s="36">
        <v>89.775</v>
      </c>
      <c r="K30" s="36">
        <v>927.68</v>
      </c>
    </row>
    <row r="31" spans="1:11">
      <c r="A31" s="34">
        <v>50027</v>
      </c>
      <c r="B31" s="35" t="s">
        <v>215</v>
      </c>
      <c r="C31" s="36">
        <v>80.23</v>
      </c>
      <c r="D31" s="36">
        <f t="shared" ref="D31:D42" si="0">C31*15</f>
        <v>1203.45</v>
      </c>
      <c r="E31" s="36">
        <f t="shared" ref="E31:E42" si="1">D31*0.12</f>
        <v>144.414</v>
      </c>
      <c r="F31" s="36">
        <f t="shared" ref="F31:F42" si="2">D31*0.07</f>
        <v>84.2415</v>
      </c>
      <c r="G31" s="36">
        <f t="shared" ref="G31:G42" si="3">SUM(D31:F31)</f>
        <v>1432.1055</v>
      </c>
      <c r="H31" s="36">
        <f t="shared" ref="H31:H42" si="4">D31*0.065</f>
        <v>78.22425</v>
      </c>
      <c r="I31" s="36">
        <f t="shared" ref="I31:I42" si="5">D31*0.04</f>
        <v>48.138</v>
      </c>
      <c r="J31" s="36">
        <f t="shared" ref="J31:J42" si="6">H31+I31</f>
        <v>126.36225</v>
      </c>
      <c r="K31" s="36">
        <f t="shared" ref="K31:K42" si="7">G31-J31</f>
        <v>1305.74325</v>
      </c>
    </row>
    <row r="32" spans="1:11">
      <c r="A32" s="34">
        <v>50028</v>
      </c>
      <c r="B32" s="35" t="s">
        <v>216</v>
      </c>
      <c r="C32" s="36">
        <v>27.3</v>
      </c>
      <c r="D32" s="36">
        <f t="shared" si="0"/>
        <v>409.5</v>
      </c>
      <c r="E32" s="36">
        <f t="shared" si="1"/>
        <v>49.14</v>
      </c>
      <c r="F32" s="36">
        <f t="shared" si="2"/>
        <v>28.665</v>
      </c>
      <c r="G32" s="36">
        <f t="shared" si="3"/>
        <v>487.305</v>
      </c>
      <c r="H32" s="36">
        <f t="shared" si="4"/>
        <v>26.6175</v>
      </c>
      <c r="I32" s="36">
        <f t="shared" si="5"/>
        <v>16.38</v>
      </c>
      <c r="J32" s="36">
        <f t="shared" si="6"/>
        <v>42.9975</v>
      </c>
      <c r="K32" s="36">
        <f t="shared" si="7"/>
        <v>444.3075</v>
      </c>
    </row>
    <row r="33" spans="1:11">
      <c r="A33" s="34">
        <v>50029</v>
      </c>
      <c r="B33" s="35" t="s">
        <v>217</v>
      </c>
      <c r="C33" s="36">
        <v>45.6</v>
      </c>
      <c r="D33" s="36">
        <f t="shared" si="0"/>
        <v>684</v>
      </c>
      <c r="E33" s="36">
        <f t="shared" si="1"/>
        <v>82.08</v>
      </c>
      <c r="F33" s="36">
        <f t="shared" si="2"/>
        <v>47.88</v>
      </c>
      <c r="G33" s="36">
        <f t="shared" si="3"/>
        <v>813.96</v>
      </c>
      <c r="H33" s="36">
        <f t="shared" si="4"/>
        <v>44.46</v>
      </c>
      <c r="I33" s="36">
        <f t="shared" si="5"/>
        <v>27.36</v>
      </c>
      <c r="J33" s="36">
        <f t="shared" si="6"/>
        <v>71.82</v>
      </c>
      <c r="K33" s="36">
        <f t="shared" si="7"/>
        <v>742.14</v>
      </c>
    </row>
    <row r="34" spans="1:11">
      <c r="A34" s="34">
        <v>50030</v>
      </c>
      <c r="B34" s="35" t="s">
        <v>218</v>
      </c>
      <c r="C34" s="36">
        <v>75.6</v>
      </c>
      <c r="D34" s="36">
        <f t="shared" si="0"/>
        <v>1134</v>
      </c>
      <c r="E34" s="36">
        <f t="shared" si="1"/>
        <v>136.08</v>
      </c>
      <c r="F34" s="36">
        <f t="shared" si="2"/>
        <v>79.38</v>
      </c>
      <c r="G34" s="36">
        <f t="shared" si="3"/>
        <v>1349.46</v>
      </c>
      <c r="H34" s="36">
        <f t="shared" si="4"/>
        <v>73.71</v>
      </c>
      <c r="I34" s="36">
        <f t="shared" si="5"/>
        <v>45.36</v>
      </c>
      <c r="J34" s="36">
        <f t="shared" si="6"/>
        <v>119.07</v>
      </c>
      <c r="K34" s="36">
        <f t="shared" si="7"/>
        <v>1230.39</v>
      </c>
    </row>
    <row r="35" spans="1:11">
      <c r="A35" s="34">
        <v>50031</v>
      </c>
      <c r="B35" s="35" t="s">
        <v>219</v>
      </c>
      <c r="C35" s="36">
        <v>60.2</v>
      </c>
      <c r="D35" s="36">
        <f t="shared" si="0"/>
        <v>903</v>
      </c>
      <c r="E35" s="36">
        <f t="shared" si="1"/>
        <v>108.36</v>
      </c>
      <c r="F35" s="36">
        <f t="shared" si="2"/>
        <v>63.21</v>
      </c>
      <c r="G35" s="36">
        <f t="shared" si="3"/>
        <v>1074.57</v>
      </c>
      <c r="H35" s="36">
        <f t="shared" si="4"/>
        <v>58.695</v>
      </c>
      <c r="I35" s="36">
        <f t="shared" si="5"/>
        <v>36.12</v>
      </c>
      <c r="J35" s="36">
        <f t="shared" si="6"/>
        <v>94.815</v>
      </c>
      <c r="K35" s="36">
        <f t="shared" si="7"/>
        <v>979.755</v>
      </c>
    </row>
    <row r="36" spans="1:11">
      <c r="A36" s="34">
        <v>50032</v>
      </c>
      <c r="B36" s="35" t="s">
        <v>220</v>
      </c>
      <c r="C36" s="36">
        <v>45.2</v>
      </c>
      <c r="D36" s="36">
        <f t="shared" si="0"/>
        <v>678</v>
      </c>
      <c r="E36" s="36">
        <f t="shared" si="1"/>
        <v>81.36</v>
      </c>
      <c r="F36" s="36">
        <f t="shared" si="2"/>
        <v>47.46</v>
      </c>
      <c r="G36" s="36">
        <f t="shared" si="3"/>
        <v>806.82</v>
      </c>
      <c r="H36" s="36">
        <f t="shared" si="4"/>
        <v>44.07</v>
      </c>
      <c r="I36" s="36">
        <f t="shared" si="5"/>
        <v>27.12</v>
      </c>
      <c r="J36" s="36">
        <f t="shared" si="6"/>
        <v>71.19</v>
      </c>
      <c r="K36" s="36">
        <f t="shared" si="7"/>
        <v>735.63</v>
      </c>
    </row>
    <row r="37" spans="1:11">
      <c r="A37" s="34">
        <v>50033</v>
      </c>
      <c r="B37" s="35" t="s">
        <v>221</v>
      </c>
      <c r="C37" s="36">
        <v>25.6</v>
      </c>
      <c r="D37" s="36">
        <f t="shared" si="0"/>
        <v>384</v>
      </c>
      <c r="E37" s="36">
        <f t="shared" si="1"/>
        <v>46.08</v>
      </c>
      <c r="F37" s="36">
        <f t="shared" si="2"/>
        <v>26.88</v>
      </c>
      <c r="G37" s="36">
        <f t="shared" si="3"/>
        <v>456.96</v>
      </c>
      <c r="H37" s="36">
        <f t="shared" si="4"/>
        <v>24.96</v>
      </c>
      <c r="I37" s="36">
        <f t="shared" si="5"/>
        <v>15.36</v>
      </c>
      <c r="J37" s="36">
        <f t="shared" si="6"/>
        <v>40.32</v>
      </c>
      <c r="K37" s="36">
        <f t="shared" si="7"/>
        <v>416.64</v>
      </c>
    </row>
    <row r="38" spans="1:11">
      <c r="A38" s="34">
        <v>50034</v>
      </c>
      <c r="B38" s="35" t="s">
        <v>222</v>
      </c>
      <c r="C38" s="36">
        <v>48.9</v>
      </c>
      <c r="D38" s="36">
        <f t="shared" si="0"/>
        <v>733.5</v>
      </c>
      <c r="E38" s="36">
        <f t="shared" si="1"/>
        <v>88.02</v>
      </c>
      <c r="F38" s="36">
        <f t="shared" si="2"/>
        <v>51.345</v>
      </c>
      <c r="G38" s="36">
        <f t="shared" si="3"/>
        <v>872.865</v>
      </c>
      <c r="H38" s="36">
        <f t="shared" si="4"/>
        <v>47.6775</v>
      </c>
      <c r="I38" s="36">
        <f t="shared" si="5"/>
        <v>29.34</v>
      </c>
      <c r="J38" s="36">
        <f t="shared" si="6"/>
        <v>77.0175</v>
      </c>
      <c r="K38" s="36">
        <f t="shared" si="7"/>
        <v>795.8475</v>
      </c>
    </row>
    <row r="39" spans="1:11">
      <c r="A39" s="34">
        <v>50035</v>
      </c>
      <c r="B39" s="35" t="s">
        <v>223</v>
      </c>
      <c r="C39" s="36">
        <v>78.9</v>
      </c>
      <c r="D39" s="36">
        <f t="shared" si="0"/>
        <v>1183.5</v>
      </c>
      <c r="E39" s="36">
        <f t="shared" si="1"/>
        <v>142.02</v>
      </c>
      <c r="F39" s="36">
        <f t="shared" si="2"/>
        <v>82.845</v>
      </c>
      <c r="G39" s="36">
        <f t="shared" si="3"/>
        <v>1408.365</v>
      </c>
      <c r="H39" s="36">
        <f t="shared" si="4"/>
        <v>76.9275</v>
      </c>
      <c r="I39" s="36">
        <f t="shared" si="5"/>
        <v>47.34</v>
      </c>
      <c r="J39" s="36">
        <f t="shared" si="6"/>
        <v>124.2675</v>
      </c>
      <c r="K39" s="36">
        <f t="shared" si="7"/>
        <v>1284.0975</v>
      </c>
    </row>
    <row r="40" spans="1:11">
      <c r="A40" s="34">
        <v>50036</v>
      </c>
      <c r="B40" s="35" t="s">
        <v>224</v>
      </c>
      <c r="C40" s="36">
        <v>86.3</v>
      </c>
      <c r="D40" s="36">
        <f t="shared" si="0"/>
        <v>1294.5</v>
      </c>
      <c r="E40" s="36">
        <f t="shared" si="1"/>
        <v>155.34</v>
      </c>
      <c r="F40" s="36">
        <f t="shared" si="2"/>
        <v>90.615</v>
      </c>
      <c r="G40" s="36">
        <f t="shared" si="3"/>
        <v>1540.455</v>
      </c>
      <c r="H40" s="36">
        <f t="shared" si="4"/>
        <v>84.1425</v>
      </c>
      <c r="I40" s="36">
        <f t="shared" si="5"/>
        <v>51.78</v>
      </c>
      <c r="J40" s="36">
        <f t="shared" si="6"/>
        <v>135.9225</v>
      </c>
      <c r="K40" s="36">
        <f t="shared" si="7"/>
        <v>1404.5325</v>
      </c>
    </row>
    <row r="41" spans="1:11">
      <c r="A41" s="34">
        <v>50037</v>
      </c>
      <c r="B41" s="35" t="s">
        <v>225</v>
      </c>
      <c r="C41" s="36">
        <v>78.5</v>
      </c>
      <c r="D41" s="36">
        <f t="shared" si="0"/>
        <v>1177.5</v>
      </c>
      <c r="E41" s="36">
        <f t="shared" si="1"/>
        <v>141.3</v>
      </c>
      <c r="F41" s="36">
        <f t="shared" si="2"/>
        <v>82.425</v>
      </c>
      <c r="G41" s="36">
        <f t="shared" si="3"/>
        <v>1401.225</v>
      </c>
      <c r="H41" s="36">
        <f t="shared" si="4"/>
        <v>76.5375</v>
      </c>
      <c r="I41" s="36">
        <f t="shared" si="5"/>
        <v>47.1</v>
      </c>
      <c r="J41" s="36">
        <f t="shared" si="6"/>
        <v>123.6375</v>
      </c>
      <c r="K41" s="36">
        <f t="shared" si="7"/>
        <v>1277.5875</v>
      </c>
    </row>
    <row r="42" spans="1:11">
      <c r="A42" s="34">
        <v>50038</v>
      </c>
      <c r="B42" s="35" t="s">
        <v>226</v>
      </c>
      <c r="C42" s="36">
        <v>45.8</v>
      </c>
      <c r="D42" s="36">
        <f t="shared" si="0"/>
        <v>687</v>
      </c>
      <c r="E42" s="36">
        <f t="shared" si="1"/>
        <v>82.44</v>
      </c>
      <c r="F42" s="36">
        <f t="shared" si="2"/>
        <v>48.09</v>
      </c>
      <c r="G42" s="36">
        <f t="shared" si="3"/>
        <v>817.53</v>
      </c>
      <c r="H42" s="36">
        <f t="shared" si="4"/>
        <v>44.655</v>
      </c>
      <c r="I42" s="36">
        <f t="shared" si="5"/>
        <v>27.48</v>
      </c>
      <c r="J42" s="36">
        <f t="shared" si="6"/>
        <v>72.135</v>
      </c>
      <c r="K42" s="36">
        <f t="shared" si="7"/>
        <v>745.395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3"/>
  <sheetViews>
    <sheetView workbookViewId="0">
      <selection activeCell="I20" sqref="I20"/>
    </sheetView>
  </sheetViews>
  <sheetFormatPr defaultColWidth="8.88888888888889" defaultRowHeight="14.4"/>
  <cols>
    <col min="7" max="7" width="11.1111111111111" customWidth="1"/>
    <col min="15" max="15" width="12.5555555555556" customWidth="1"/>
  </cols>
  <sheetData>
    <row r="1" spans="1:15">
      <c r="A1" s="1" t="s">
        <v>227</v>
      </c>
      <c r="B1" s="1" t="s">
        <v>204</v>
      </c>
      <c r="C1" s="1" t="s">
        <v>228</v>
      </c>
      <c r="D1" s="1" t="s">
        <v>229</v>
      </c>
      <c r="E1" s="1" t="s">
        <v>230</v>
      </c>
      <c r="F1" s="1" t="s">
        <v>53</v>
      </c>
      <c r="G1" s="1" t="s">
        <v>231</v>
      </c>
      <c r="H1" s="2"/>
      <c r="I1" s="1" t="s">
        <v>227</v>
      </c>
      <c r="J1" s="1" t="s">
        <v>204</v>
      </c>
      <c r="K1" s="1" t="s">
        <v>228</v>
      </c>
      <c r="L1" s="1" t="s">
        <v>229</v>
      </c>
      <c r="M1" s="1" t="s">
        <v>230</v>
      </c>
      <c r="N1" s="1" t="s">
        <v>53</v>
      </c>
      <c r="O1" s="1" t="s">
        <v>231</v>
      </c>
    </row>
    <row r="2" spans="1:15">
      <c r="A2" s="3">
        <v>1</v>
      </c>
      <c r="B2" s="1" t="s">
        <v>232</v>
      </c>
      <c r="C2" s="1" t="s">
        <v>233</v>
      </c>
      <c r="D2" s="1">
        <v>9</v>
      </c>
      <c r="E2" s="1">
        <v>8</v>
      </c>
      <c r="F2" s="1">
        <f>AVERAGE(D2:E2)</f>
        <v>8.5</v>
      </c>
      <c r="G2" s="1"/>
      <c r="H2" s="2"/>
      <c r="I2" s="3">
        <v>1</v>
      </c>
      <c r="J2" s="1" t="s">
        <v>232</v>
      </c>
      <c r="K2" s="1" t="s">
        <v>233</v>
      </c>
      <c r="L2" s="1">
        <v>9</v>
      </c>
      <c r="M2" s="1">
        <v>8</v>
      </c>
      <c r="N2" s="1">
        <f t="shared" ref="N2:N12" si="0">AVERAGE(L2:M2)</f>
        <v>8.5</v>
      </c>
      <c r="O2" s="1"/>
    </row>
    <row r="3" spans="1:15">
      <c r="A3" s="3">
        <v>2</v>
      </c>
      <c r="B3" s="1" t="s">
        <v>234</v>
      </c>
      <c r="C3" s="1" t="s">
        <v>235</v>
      </c>
      <c r="D3" s="1">
        <v>6</v>
      </c>
      <c r="E3" s="1">
        <v>6</v>
      </c>
      <c r="F3" s="1">
        <f t="shared" ref="F3:F12" si="1">AVERAGE(D3:E3)</f>
        <v>6</v>
      </c>
      <c r="G3" s="1"/>
      <c r="H3" s="2"/>
      <c r="I3" s="3">
        <v>2</v>
      </c>
      <c r="J3" s="1" t="s">
        <v>234</v>
      </c>
      <c r="K3" s="1" t="s">
        <v>235</v>
      </c>
      <c r="L3" s="1">
        <v>6</v>
      </c>
      <c r="M3" s="1">
        <v>6</v>
      </c>
      <c r="N3" s="1">
        <f t="shared" si="0"/>
        <v>6</v>
      </c>
      <c r="O3" s="1"/>
    </row>
    <row r="4" spans="1:15">
      <c r="A4" s="3">
        <v>3</v>
      </c>
      <c r="B4" s="1" t="s">
        <v>236</v>
      </c>
      <c r="C4" s="1" t="s">
        <v>235</v>
      </c>
      <c r="D4" s="1">
        <v>7</v>
      </c>
      <c r="E4" s="1">
        <v>7</v>
      </c>
      <c r="F4" s="1">
        <f t="shared" si="1"/>
        <v>7</v>
      </c>
      <c r="G4" s="1"/>
      <c r="H4" s="2"/>
      <c r="I4" s="3">
        <v>3</v>
      </c>
      <c r="J4" s="1" t="s">
        <v>236</v>
      </c>
      <c r="K4" s="1" t="s">
        <v>235</v>
      </c>
      <c r="L4" s="1">
        <v>7</v>
      </c>
      <c r="M4" s="1">
        <v>7</v>
      </c>
      <c r="N4" s="1">
        <f t="shared" si="0"/>
        <v>7</v>
      </c>
      <c r="O4" s="1"/>
    </row>
    <row r="5" spans="1:15">
      <c r="A5" s="3">
        <v>4</v>
      </c>
      <c r="B5" s="1" t="s">
        <v>237</v>
      </c>
      <c r="C5" s="1" t="s">
        <v>238</v>
      </c>
      <c r="D5" s="1">
        <v>8</v>
      </c>
      <c r="E5" s="1">
        <v>8</v>
      </c>
      <c r="F5" s="1">
        <f t="shared" si="1"/>
        <v>8</v>
      </c>
      <c r="G5" s="1"/>
      <c r="H5" s="2"/>
      <c r="I5" s="3">
        <v>4</v>
      </c>
      <c r="J5" s="1" t="s">
        <v>237</v>
      </c>
      <c r="K5" s="1" t="s">
        <v>238</v>
      </c>
      <c r="L5" s="1">
        <v>8</v>
      </c>
      <c r="M5" s="1">
        <v>8</v>
      </c>
      <c r="N5" s="1">
        <f t="shared" si="0"/>
        <v>8</v>
      </c>
      <c r="O5" s="1"/>
    </row>
    <row r="6" spans="1:15">
      <c r="A6" s="3">
        <v>5</v>
      </c>
      <c r="B6" s="1" t="s">
        <v>239</v>
      </c>
      <c r="C6" s="1" t="s">
        <v>235</v>
      </c>
      <c r="D6" s="1">
        <v>4</v>
      </c>
      <c r="E6" s="1">
        <v>4</v>
      </c>
      <c r="F6" s="1">
        <f t="shared" si="1"/>
        <v>4</v>
      </c>
      <c r="G6" s="1"/>
      <c r="H6" s="2"/>
      <c r="I6" s="3">
        <v>5</v>
      </c>
      <c r="J6" s="1" t="s">
        <v>239</v>
      </c>
      <c r="K6" s="1" t="s">
        <v>235</v>
      </c>
      <c r="L6" s="1">
        <v>4</v>
      </c>
      <c r="M6" s="1">
        <v>4</v>
      </c>
      <c r="N6" s="1">
        <f t="shared" si="0"/>
        <v>4</v>
      </c>
      <c r="O6" s="1"/>
    </row>
    <row r="7" spans="1:15">
      <c r="A7" s="3">
        <v>6</v>
      </c>
      <c r="B7" s="1" t="s">
        <v>240</v>
      </c>
      <c r="C7" s="1" t="s">
        <v>241</v>
      </c>
      <c r="D7" s="1">
        <v>8</v>
      </c>
      <c r="E7" s="1">
        <v>8</v>
      </c>
      <c r="F7" s="1">
        <f t="shared" si="1"/>
        <v>8</v>
      </c>
      <c r="G7" s="1"/>
      <c r="H7" s="2"/>
      <c r="I7" s="3">
        <v>6</v>
      </c>
      <c r="J7" s="1" t="s">
        <v>240</v>
      </c>
      <c r="K7" s="1" t="s">
        <v>241</v>
      </c>
      <c r="L7" s="1">
        <v>8</v>
      </c>
      <c r="M7" s="1">
        <v>8</v>
      </c>
      <c r="N7" s="1">
        <f t="shared" si="0"/>
        <v>8</v>
      </c>
      <c r="O7" s="1"/>
    </row>
    <row r="8" spans="1:15">
      <c r="A8" s="3">
        <v>7</v>
      </c>
      <c r="B8" s="1" t="s">
        <v>242</v>
      </c>
      <c r="C8" s="1" t="s">
        <v>233</v>
      </c>
      <c r="D8" s="1">
        <v>6</v>
      </c>
      <c r="E8" s="1">
        <v>6</v>
      </c>
      <c r="F8" s="1">
        <f t="shared" si="1"/>
        <v>6</v>
      </c>
      <c r="G8" s="1"/>
      <c r="H8" s="2"/>
      <c r="I8" s="3">
        <v>7</v>
      </c>
      <c r="J8" s="1" t="s">
        <v>242</v>
      </c>
      <c r="K8" s="1" t="s">
        <v>233</v>
      </c>
      <c r="L8" s="1">
        <v>6</v>
      </c>
      <c r="M8" s="1">
        <v>6</v>
      </c>
      <c r="N8" s="1">
        <f t="shared" si="0"/>
        <v>6</v>
      </c>
      <c r="O8" s="1"/>
    </row>
    <row r="9" spans="1:15">
      <c r="A9" s="3">
        <v>8</v>
      </c>
      <c r="B9" s="1" t="s">
        <v>243</v>
      </c>
      <c r="C9" s="1" t="s">
        <v>244</v>
      </c>
      <c r="D9" s="1">
        <v>9</v>
      </c>
      <c r="E9" s="1">
        <v>9</v>
      </c>
      <c r="F9" s="1">
        <f t="shared" si="1"/>
        <v>9</v>
      </c>
      <c r="G9" s="1"/>
      <c r="H9" s="2"/>
      <c r="I9" s="3">
        <v>8</v>
      </c>
      <c r="J9" s="1" t="s">
        <v>243</v>
      </c>
      <c r="K9" s="1" t="s">
        <v>244</v>
      </c>
      <c r="L9" s="1">
        <v>9</v>
      </c>
      <c r="M9" s="1">
        <v>9</v>
      </c>
      <c r="N9" s="1">
        <f t="shared" si="0"/>
        <v>9</v>
      </c>
      <c r="O9" s="1"/>
    </row>
    <row r="10" spans="1:15">
      <c r="A10" s="3">
        <v>9</v>
      </c>
      <c r="B10" s="1" t="s">
        <v>245</v>
      </c>
      <c r="C10" s="1" t="s">
        <v>246</v>
      </c>
      <c r="D10" s="1">
        <v>4</v>
      </c>
      <c r="E10" s="1">
        <v>7</v>
      </c>
      <c r="F10" s="1">
        <f t="shared" si="1"/>
        <v>5.5</v>
      </c>
      <c r="G10" s="1"/>
      <c r="H10" s="2"/>
      <c r="I10" s="3">
        <v>9</v>
      </c>
      <c r="J10" s="1" t="s">
        <v>245</v>
      </c>
      <c r="K10" s="1" t="s">
        <v>246</v>
      </c>
      <c r="L10" s="1">
        <v>4</v>
      </c>
      <c r="M10" s="1">
        <v>7</v>
      </c>
      <c r="N10" s="1">
        <f t="shared" si="0"/>
        <v>5.5</v>
      </c>
      <c r="O10" s="1"/>
    </row>
    <row r="11" spans="1:15">
      <c r="A11" s="3">
        <v>10</v>
      </c>
      <c r="B11" s="1" t="s">
        <v>247</v>
      </c>
      <c r="C11" s="1" t="s">
        <v>248</v>
      </c>
      <c r="D11" s="1">
        <v>8</v>
      </c>
      <c r="E11" s="1">
        <v>8</v>
      </c>
      <c r="F11" s="1">
        <f t="shared" si="1"/>
        <v>8</v>
      </c>
      <c r="G11" s="1"/>
      <c r="H11" s="2"/>
      <c r="I11" s="3">
        <v>10</v>
      </c>
      <c r="J11" s="1" t="s">
        <v>247</v>
      </c>
      <c r="K11" s="1" t="s">
        <v>248</v>
      </c>
      <c r="L11" s="1">
        <v>8</v>
      </c>
      <c r="M11" s="1">
        <v>8</v>
      </c>
      <c r="N11" s="1">
        <f t="shared" si="0"/>
        <v>8</v>
      </c>
      <c r="O11" s="1"/>
    </row>
    <row r="12" spans="1:15">
      <c r="A12" s="3">
        <v>11</v>
      </c>
      <c r="B12" s="1" t="s">
        <v>249</v>
      </c>
      <c r="C12" s="1" t="s">
        <v>250</v>
      </c>
      <c r="D12" s="1">
        <v>8</v>
      </c>
      <c r="E12" s="1">
        <v>7</v>
      </c>
      <c r="F12" s="1">
        <f t="shared" si="1"/>
        <v>7.5</v>
      </c>
      <c r="G12" s="1"/>
      <c r="H12" s="2"/>
      <c r="I12" s="3">
        <v>11</v>
      </c>
      <c r="J12" s="1" t="s">
        <v>249</v>
      </c>
      <c r="K12" s="1" t="s">
        <v>250</v>
      </c>
      <c r="L12" s="1">
        <v>8</v>
      </c>
      <c r="M12" s="1">
        <v>7</v>
      </c>
      <c r="N12" s="1">
        <f t="shared" si="0"/>
        <v>7.5</v>
      </c>
      <c r="O12" s="1"/>
    </row>
    <row r="13" spans="1:8">
      <c r="A13" s="2"/>
      <c r="B13" s="2"/>
      <c r="C13" s="2"/>
      <c r="D13" s="2"/>
      <c r="E13" s="2"/>
      <c r="F13" s="2"/>
      <c r="G13" s="2"/>
      <c r="H13" s="2"/>
    </row>
  </sheetData>
  <conditionalFormatting sqref="F2:F12">
    <cfRule type="dataBar" priority="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{3b71b31e-3627-46ff-b2ca-f6ab57e74dda}</x14:id>
        </ext>
      </extLst>
    </cfRule>
  </conditionalFormatting>
  <conditionalFormatting sqref="D2:E12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{97026708-6b0a-4c5f-9dc8-7d534e0fcf83}</x14:id>
        </ext>
      </extLst>
    </cfRule>
  </conditionalFormatting>
  <conditionalFormatting sqref="L2:N12">
    <cfRule type="cellIs" dxfId="0" priority="1" operator="greaterThan">
      <formula>7</formula>
    </cfRule>
  </conditionalFormatting>
  <pageMargins left="0.75" right="0.75" top="1" bottom="1" header="0.5" footer="0.5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b71b31e-3627-46ff-b2ca-f6ab57e74d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F2:F12</xm:sqref>
        </x14:conditionalFormatting>
        <x14:conditionalFormatting xmlns:xm="http://schemas.microsoft.com/office/excel/2006/main">
          <x14:cfRule type="dataBar" id="{97026708-6b0a-4c5f-9dc8-7d534e0fcf8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D2:E12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8"/>
  <sheetViews>
    <sheetView workbookViewId="0">
      <selection activeCell="D16" sqref="D16"/>
    </sheetView>
  </sheetViews>
  <sheetFormatPr defaultColWidth="8.88888888888889" defaultRowHeight="14.4"/>
  <cols>
    <col min="1" max="1" width="26.2222222222222" customWidth="1"/>
    <col min="2" max="2" width="14.8888888888889" customWidth="1"/>
    <col min="3" max="3" width="11.7777777777778"/>
    <col min="4" max="4" width="13.7777777777778" customWidth="1"/>
    <col min="5" max="5" width="11.7777777777778"/>
    <col min="6" max="6" width="14.6666666666667" customWidth="1"/>
    <col min="7" max="7" width="11.1111111111111" customWidth="1"/>
    <col min="8" max="8" width="11.3333333333333" customWidth="1"/>
    <col min="10" max="10" width="10.6666666666667"/>
  </cols>
  <sheetData>
    <row r="1" ht="15.6" spans="1:8">
      <c r="A1" s="123" t="s">
        <v>13</v>
      </c>
      <c r="B1" s="123"/>
      <c r="C1" s="123"/>
      <c r="D1" s="123"/>
      <c r="E1" s="123"/>
      <c r="F1" s="123"/>
      <c r="G1" s="123"/>
      <c r="H1" s="123"/>
    </row>
    <row r="2" ht="46.05" customHeight="1" spans="1:8">
      <c r="A2" s="124" t="s">
        <v>14</v>
      </c>
      <c r="B2" s="124" t="s">
        <v>15</v>
      </c>
      <c r="C2" s="124" t="s">
        <v>16</v>
      </c>
      <c r="D2" s="125" t="s">
        <v>17</v>
      </c>
      <c r="E2" s="125" t="s">
        <v>18</v>
      </c>
      <c r="F2" s="125" t="s">
        <v>19</v>
      </c>
      <c r="G2" s="125" t="s">
        <v>20</v>
      </c>
      <c r="H2" s="125" t="s">
        <v>21</v>
      </c>
    </row>
    <row r="3" spans="1:10">
      <c r="A3" s="118" t="s">
        <v>22</v>
      </c>
      <c r="B3" s="126">
        <v>39450</v>
      </c>
      <c r="C3" s="127">
        <f>B3*21%</f>
        <v>8284.5</v>
      </c>
      <c r="D3" s="127">
        <f>B3+C3</f>
        <v>47734.5</v>
      </c>
      <c r="E3" s="127">
        <f>B3*10%</f>
        <v>3945</v>
      </c>
      <c r="F3" s="127">
        <f>D3+E3</f>
        <v>51679.5</v>
      </c>
      <c r="G3" s="127">
        <f>F3/24</f>
        <v>2153.3125</v>
      </c>
      <c r="H3" s="127">
        <f>F3/36</f>
        <v>1435.54166666667</v>
      </c>
      <c r="J3" s="128"/>
    </row>
    <row r="4" spans="1:8">
      <c r="A4" s="118" t="s">
        <v>23</v>
      </c>
      <c r="B4" s="126">
        <v>63000</v>
      </c>
      <c r="C4" s="127">
        <f t="shared" ref="C4:C13" si="0">B4*21%</f>
        <v>13230</v>
      </c>
      <c r="D4" s="127">
        <f t="shared" ref="D4:D13" si="1">B4+C4</f>
        <v>76230</v>
      </c>
      <c r="E4" s="127">
        <f t="shared" ref="E4:E13" si="2">B4*10%</f>
        <v>6300</v>
      </c>
      <c r="F4" s="127">
        <f t="shared" ref="F4:F13" si="3">D4+E4</f>
        <v>82530</v>
      </c>
      <c r="G4" s="127">
        <f t="shared" ref="G4:G13" si="4">F4/24</f>
        <v>3438.75</v>
      </c>
      <c r="H4" s="127">
        <f t="shared" ref="H4:H13" si="5">F4/36</f>
        <v>2292.5</v>
      </c>
    </row>
    <row r="5" spans="1:8">
      <c r="A5" s="118" t="s">
        <v>24</v>
      </c>
      <c r="B5" s="126">
        <v>54400</v>
      </c>
      <c r="C5" s="127">
        <f t="shared" si="0"/>
        <v>11424</v>
      </c>
      <c r="D5" s="127">
        <f t="shared" si="1"/>
        <v>65824</v>
      </c>
      <c r="E5" s="127">
        <f t="shared" si="2"/>
        <v>5440</v>
      </c>
      <c r="F5" s="127">
        <f t="shared" si="3"/>
        <v>71264</v>
      </c>
      <c r="G5" s="127">
        <f t="shared" si="4"/>
        <v>2969.33333333333</v>
      </c>
      <c r="H5" s="127">
        <f t="shared" si="5"/>
        <v>1979.55555555556</v>
      </c>
    </row>
    <row r="6" spans="1:8">
      <c r="A6" s="118" t="s">
        <v>25</v>
      </c>
      <c r="B6" s="126">
        <v>37200</v>
      </c>
      <c r="C6" s="127">
        <f t="shared" si="0"/>
        <v>7812</v>
      </c>
      <c r="D6" s="127">
        <f t="shared" si="1"/>
        <v>45012</v>
      </c>
      <c r="E6" s="127">
        <f t="shared" si="2"/>
        <v>3720</v>
      </c>
      <c r="F6" s="127">
        <f t="shared" si="3"/>
        <v>48732</v>
      </c>
      <c r="G6" s="127">
        <f t="shared" si="4"/>
        <v>2030.5</v>
      </c>
      <c r="H6" s="127">
        <f t="shared" si="5"/>
        <v>1353.66666666667</v>
      </c>
    </row>
    <row r="7" spans="1:8">
      <c r="A7" s="118" t="s">
        <v>26</v>
      </c>
      <c r="B7" s="126">
        <v>42900</v>
      </c>
      <c r="C7" s="127">
        <f t="shared" si="0"/>
        <v>9009</v>
      </c>
      <c r="D7" s="127">
        <f t="shared" si="1"/>
        <v>51909</v>
      </c>
      <c r="E7" s="127">
        <f t="shared" si="2"/>
        <v>4290</v>
      </c>
      <c r="F7" s="127">
        <f t="shared" si="3"/>
        <v>56199</v>
      </c>
      <c r="G7" s="127">
        <f t="shared" si="4"/>
        <v>2341.625</v>
      </c>
      <c r="H7" s="127">
        <f t="shared" si="5"/>
        <v>1561.08333333333</v>
      </c>
    </row>
    <row r="8" spans="1:8">
      <c r="A8" s="118" t="s">
        <v>27</v>
      </c>
      <c r="B8" s="126">
        <v>66600</v>
      </c>
      <c r="C8" s="127">
        <f t="shared" si="0"/>
        <v>13986</v>
      </c>
      <c r="D8" s="127">
        <f t="shared" si="1"/>
        <v>80586</v>
      </c>
      <c r="E8" s="127">
        <f t="shared" si="2"/>
        <v>6660</v>
      </c>
      <c r="F8" s="127">
        <f t="shared" si="3"/>
        <v>87246</v>
      </c>
      <c r="G8" s="127">
        <f t="shared" si="4"/>
        <v>3635.25</v>
      </c>
      <c r="H8" s="127">
        <f t="shared" si="5"/>
        <v>2423.5</v>
      </c>
    </row>
    <row r="9" spans="1:8">
      <c r="A9" s="118" t="s">
        <v>28</v>
      </c>
      <c r="B9" s="126">
        <v>25000</v>
      </c>
      <c r="C9" s="127">
        <f t="shared" si="0"/>
        <v>5250</v>
      </c>
      <c r="D9" s="127">
        <f t="shared" si="1"/>
        <v>30250</v>
      </c>
      <c r="E9" s="127">
        <f t="shared" si="2"/>
        <v>2500</v>
      </c>
      <c r="F9" s="127">
        <f t="shared" si="3"/>
        <v>32750</v>
      </c>
      <c r="G9" s="127">
        <f t="shared" si="4"/>
        <v>1364.58333333333</v>
      </c>
      <c r="H9" s="127">
        <f t="shared" si="5"/>
        <v>909.722222222222</v>
      </c>
    </row>
    <row r="10" spans="1:8">
      <c r="A10" s="118" t="s">
        <v>29</v>
      </c>
      <c r="B10" s="126">
        <v>29500</v>
      </c>
      <c r="C10" s="127">
        <f t="shared" si="0"/>
        <v>6195</v>
      </c>
      <c r="D10" s="127">
        <f t="shared" si="1"/>
        <v>35695</v>
      </c>
      <c r="E10" s="127">
        <f t="shared" si="2"/>
        <v>2950</v>
      </c>
      <c r="F10" s="127">
        <f t="shared" si="3"/>
        <v>38645</v>
      </c>
      <c r="G10" s="127">
        <f t="shared" si="4"/>
        <v>1610.20833333333</v>
      </c>
      <c r="H10" s="127">
        <f t="shared" si="5"/>
        <v>1073.47222222222</v>
      </c>
    </row>
    <row r="11" spans="1:8">
      <c r="A11" s="118" t="s">
        <v>30</v>
      </c>
      <c r="B11" s="126">
        <v>32590</v>
      </c>
      <c r="C11" s="127">
        <f t="shared" si="0"/>
        <v>6843.9</v>
      </c>
      <c r="D11" s="127">
        <f t="shared" si="1"/>
        <v>39433.9</v>
      </c>
      <c r="E11" s="127">
        <f t="shared" si="2"/>
        <v>3259</v>
      </c>
      <c r="F11" s="127">
        <f t="shared" si="3"/>
        <v>42692.9</v>
      </c>
      <c r="G11" s="127">
        <f t="shared" si="4"/>
        <v>1778.87083333333</v>
      </c>
      <c r="H11" s="127">
        <f t="shared" si="5"/>
        <v>1185.91388888889</v>
      </c>
    </row>
    <row r="12" spans="1:8">
      <c r="A12" s="118" t="s">
        <v>31</v>
      </c>
      <c r="B12" s="126">
        <v>39800</v>
      </c>
      <c r="C12" s="127">
        <f t="shared" si="0"/>
        <v>8358</v>
      </c>
      <c r="D12" s="127">
        <f t="shared" si="1"/>
        <v>48158</v>
      </c>
      <c r="E12" s="127">
        <f t="shared" si="2"/>
        <v>3980</v>
      </c>
      <c r="F12" s="127">
        <f t="shared" si="3"/>
        <v>52138</v>
      </c>
      <c r="G12" s="127">
        <f t="shared" si="4"/>
        <v>2172.41666666667</v>
      </c>
      <c r="H12" s="127">
        <f t="shared" si="5"/>
        <v>1448.27777777778</v>
      </c>
    </row>
    <row r="13" spans="1:8">
      <c r="A13" s="118" t="s">
        <v>32</v>
      </c>
      <c r="B13" s="126">
        <v>13320</v>
      </c>
      <c r="C13" s="127">
        <f t="shared" si="0"/>
        <v>2797.2</v>
      </c>
      <c r="D13" s="127">
        <f t="shared" si="1"/>
        <v>16117.2</v>
      </c>
      <c r="E13" s="127">
        <f t="shared" si="2"/>
        <v>1332</v>
      </c>
      <c r="F13" s="127">
        <f t="shared" si="3"/>
        <v>17449.2</v>
      </c>
      <c r="G13" s="127">
        <f t="shared" si="4"/>
        <v>727.05</v>
      </c>
      <c r="H13" s="127">
        <f t="shared" si="5"/>
        <v>484.7</v>
      </c>
    </row>
    <row r="14" spans="1:8">
      <c r="A14" s="118" t="s">
        <v>33</v>
      </c>
      <c r="B14" s="127">
        <f t="shared" ref="B14:H14" si="6">SUM(B3:B13)</f>
        <v>443760</v>
      </c>
      <c r="C14" s="127">
        <f t="shared" si="6"/>
        <v>93189.6</v>
      </c>
      <c r="D14" s="127">
        <f t="shared" si="6"/>
        <v>536949.6</v>
      </c>
      <c r="E14" s="127">
        <f t="shared" si="6"/>
        <v>44376</v>
      </c>
      <c r="F14" s="127">
        <f t="shared" si="6"/>
        <v>581325.6</v>
      </c>
      <c r="G14" s="127">
        <f t="shared" si="6"/>
        <v>24221.9</v>
      </c>
      <c r="H14" s="127">
        <f t="shared" si="6"/>
        <v>16147.9333333333</v>
      </c>
    </row>
    <row r="16" spans="1:2">
      <c r="A16" s="118" t="s">
        <v>34</v>
      </c>
      <c r="B16" s="127">
        <f>MAX(F3:F13)</f>
        <v>87246</v>
      </c>
    </row>
    <row r="17" spans="1:2">
      <c r="A17" s="118" t="s">
        <v>35</v>
      </c>
      <c r="B17" s="127">
        <f>AVERAGE(G3:G13)</f>
        <v>2201.99090909091</v>
      </c>
    </row>
    <row r="18" spans="1:2">
      <c r="A18" s="118" t="s">
        <v>36</v>
      </c>
      <c r="B18" s="127">
        <f>AVERAGE(H3:H13)</f>
        <v>1467.99393939394</v>
      </c>
    </row>
  </sheetData>
  <mergeCells count="1">
    <mergeCell ref="A1:H1"/>
  </mergeCells>
  <pageMargins left="0.75" right="0.75" top="1" bottom="1" header="0.5" footer="0.5"/>
  <headerFooter/>
  <ignoredErrors>
    <ignoredError sqref="E3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9"/>
  <sheetViews>
    <sheetView topLeftCell="A3" workbookViewId="0">
      <selection activeCell="E16" sqref="E16"/>
    </sheetView>
  </sheetViews>
  <sheetFormatPr defaultColWidth="8.88888888888889" defaultRowHeight="14.4" outlineLevelCol="7"/>
  <cols>
    <col min="1" max="1" width="26.6666666666667" customWidth="1"/>
    <col min="2" max="2" width="20.8888888888889" customWidth="1"/>
    <col min="3" max="3" width="17.1111111111111" customWidth="1"/>
    <col min="4" max="4" width="13.5555555555556" customWidth="1"/>
    <col min="5" max="5" width="15.3333333333333" customWidth="1"/>
    <col min="6" max="6" width="18.1111111111111" customWidth="1"/>
  </cols>
  <sheetData>
    <row r="1" spans="1:2">
      <c r="A1" s="114" t="s">
        <v>37</v>
      </c>
      <c r="B1" s="115">
        <v>45874</v>
      </c>
    </row>
    <row r="2" spans="1:1">
      <c r="A2" t="s">
        <v>38</v>
      </c>
    </row>
    <row r="3" spans="1:8">
      <c r="A3" s="116" t="s">
        <v>39</v>
      </c>
      <c r="B3" s="116" t="s">
        <v>40</v>
      </c>
      <c r="C3" s="116" t="s">
        <v>41</v>
      </c>
      <c r="D3" s="116" t="s">
        <v>42</v>
      </c>
      <c r="E3" s="116" t="s">
        <v>43</v>
      </c>
      <c r="F3" s="116" t="s">
        <v>44</v>
      </c>
      <c r="H3" s="114"/>
    </row>
    <row r="4" spans="1:6">
      <c r="A4" s="117" t="s">
        <v>45</v>
      </c>
      <c r="B4" s="117">
        <v>1370500</v>
      </c>
      <c r="C4" s="117">
        <v>1100600</v>
      </c>
      <c r="D4" s="117">
        <v>800670</v>
      </c>
      <c r="E4" s="117">
        <f t="shared" ref="E4:E10" si="0">SUM(B4:D4)</f>
        <v>3271770</v>
      </c>
      <c r="F4" s="117">
        <f>AVERAGE(B4:D4)</f>
        <v>1090590</v>
      </c>
    </row>
    <row r="5" spans="1:6">
      <c r="A5" s="117" t="s">
        <v>46</v>
      </c>
      <c r="B5" s="117">
        <v>650460</v>
      </c>
      <c r="C5" s="117">
        <v>550340</v>
      </c>
      <c r="D5" s="117">
        <v>300420</v>
      </c>
      <c r="E5" s="117">
        <f t="shared" si="0"/>
        <v>1501220</v>
      </c>
      <c r="F5" s="117">
        <f t="shared" ref="F5:F10" si="1">AVERAGE(B5:D5)</f>
        <v>500406.666666667</v>
      </c>
    </row>
    <row r="6" spans="1:6">
      <c r="A6" s="117" t="s">
        <v>47</v>
      </c>
      <c r="B6" s="117">
        <v>200320</v>
      </c>
      <c r="C6" s="117">
        <v>290760</v>
      </c>
      <c r="D6" s="117">
        <v>50600</v>
      </c>
      <c r="E6" s="117">
        <f t="shared" si="0"/>
        <v>541680</v>
      </c>
      <c r="F6" s="117">
        <f t="shared" si="1"/>
        <v>180560</v>
      </c>
    </row>
    <row r="7" spans="1:6">
      <c r="A7" s="117" t="s">
        <v>48</v>
      </c>
      <c r="B7" s="117">
        <v>1100530</v>
      </c>
      <c r="C7" s="117">
        <v>1000800</v>
      </c>
      <c r="D7" s="117">
        <v>500880</v>
      </c>
      <c r="E7" s="117">
        <f t="shared" si="0"/>
        <v>2602210</v>
      </c>
      <c r="F7" s="117">
        <f t="shared" si="1"/>
        <v>867403.333333333</v>
      </c>
    </row>
    <row r="8" spans="1:6">
      <c r="A8" s="117" t="s">
        <v>49</v>
      </c>
      <c r="B8" s="117">
        <v>650880</v>
      </c>
      <c r="C8" s="117">
        <v>490850</v>
      </c>
      <c r="D8" s="117">
        <v>100950</v>
      </c>
      <c r="E8" s="117">
        <f t="shared" si="0"/>
        <v>1242680</v>
      </c>
      <c r="F8" s="117">
        <f t="shared" si="1"/>
        <v>414226.666666667</v>
      </c>
    </row>
    <row r="9" spans="1:6">
      <c r="A9" s="117" t="s">
        <v>50</v>
      </c>
      <c r="B9" s="117">
        <v>1210300</v>
      </c>
      <c r="C9" s="117">
        <v>1150150</v>
      </c>
      <c r="D9" s="117">
        <v>1090850</v>
      </c>
      <c r="E9" s="117">
        <f t="shared" si="0"/>
        <v>3451300</v>
      </c>
      <c r="F9" s="117">
        <f t="shared" si="1"/>
        <v>1150433.33333333</v>
      </c>
    </row>
    <row r="10" spans="1:6">
      <c r="A10" s="117" t="s">
        <v>51</v>
      </c>
      <c r="B10" s="117">
        <v>1120890</v>
      </c>
      <c r="C10" s="117">
        <v>900740</v>
      </c>
      <c r="D10" s="117">
        <v>600980</v>
      </c>
      <c r="E10" s="117">
        <f t="shared" si="0"/>
        <v>2622610</v>
      </c>
      <c r="F10" s="117">
        <f t="shared" si="1"/>
        <v>874203.333333333</v>
      </c>
    </row>
    <row r="12" spans="1:4">
      <c r="A12" s="118" t="s">
        <v>52</v>
      </c>
      <c r="B12" s="119">
        <f>SUM(B4:B10)</f>
        <v>6303880</v>
      </c>
      <c r="C12" s="119">
        <f>SUM(C4:C10)</f>
        <v>5484240</v>
      </c>
      <c r="D12" s="120">
        <f>SUM(D4:D10)</f>
        <v>3445350</v>
      </c>
    </row>
    <row r="13" spans="1:4">
      <c r="A13" s="118" t="s">
        <v>53</v>
      </c>
      <c r="B13" s="119">
        <f>AVERAGE(B4:B10)</f>
        <v>900554.285714286</v>
      </c>
      <c r="C13" s="119">
        <f>AVERAGE(C4:C10)</f>
        <v>783462.857142857</v>
      </c>
      <c r="D13" s="119">
        <f>AVERAGE(D4:D10)</f>
        <v>492192.857142857</v>
      </c>
    </row>
    <row r="14" spans="1:4">
      <c r="A14" s="118" t="s">
        <v>54</v>
      </c>
      <c r="B14" s="119">
        <f>MAX(B4:B10)</f>
        <v>1370500</v>
      </c>
      <c r="C14" s="119">
        <f>MAX(C4:C10)</f>
        <v>1150150</v>
      </c>
      <c r="D14" s="119">
        <f>MAX(D4:D10)</f>
        <v>1090850</v>
      </c>
    </row>
    <row r="15" spans="1:4">
      <c r="A15" s="118" t="s">
        <v>55</v>
      </c>
      <c r="B15" s="119">
        <f>MIN(B4:B10)</f>
        <v>200320</v>
      </c>
      <c r="C15" s="119">
        <f>MIN(C4:C10)</f>
        <v>290760</v>
      </c>
      <c r="D15" s="119">
        <f>MIN(D4:D10)</f>
        <v>50600</v>
      </c>
    </row>
    <row r="17" ht="28.8" spans="1:4">
      <c r="A17" s="121" t="s">
        <v>56</v>
      </c>
      <c r="B17" s="119">
        <f>E4+E5+E6</f>
        <v>5314670</v>
      </c>
      <c r="C17" s="122" t="s">
        <v>57</v>
      </c>
      <c r="D17" s="119">
        <f>AVERAGE(E4:E6)</f>
        <v>1771556.66666667</v>
      </c>
    </row>
    <row r="18" ht="28.8" spans="1:4">
      <c r="A18" s="121" t="s">
        <v>58</v>
      </c>
      <c r="B18" s="119">
        <f>E7+E8</f>
        <v>3844890</v>
      </c>
      <c r="C18" s="122" t="s">
        <v>59</v>
      </c>
      <c r="D18" s="119">
        <f>AVERAGE(E7:E8)</f>
        <v>1922445</v>
      </c>
    </row>
    <row r="19" ht="28.8" spans="1:4">
      <c r="A19" s="121" t="s">
        <v>60</v>
      </c>
      <c r="B19" s="119">
        <f>E9+E10</f>
        <v>6073910</v>
      </c>
      <c r="C19" s="122" t="s">
        <v>61</v>
      </c>
      <c r="D19" s="119">
        <f>AVERAGE(F9:F10)</f>
        <v>1012318.33333333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"/>
  <sheetViews>
    <sheetView zoomScale="82" zoomScaleNormal="82" workbookViewId="0">
      <selection activeCell="I35" sqref="I35"/>
    </sheetView>
  </sheetViews>
  <sheetFormatPr defaultColWidth="8.88888888888889" defaultRowHeight="14.4" outlineLevelCol="6"/>
  <cols>
    <col min="1" max="1" width="27.7777777777778" customWidth="1"/>
  </cols>
  <sheetData>
    <row r="1" spans="1:7">
      <c r="A1" s="102"/>
      <c r="B1" s="103" t="s">
        <v>62</v>
      </c>
      <c r="C1" s="103" t="s">
        <v>63</v>
      </c>
      <c r="D1" s="103" t="s">
        <v>64</v>
      </c>
      <c r="E1" s="103" t="s">
        <v>65</v>
      </c>
      <c r="F1" s="103" t="s">
        <v>66</v>
      </c>
      <c r="G1" s="104" t="s">
        <v>67</v>
      </c>
    </row>
    <row r="2" spans="1:7">
      <c r="A2" s="105" t="s">
        <v>68</v>
      </c>
      <c r="B2" s="106">
        <v>130</v>
      </c>
      <c r="C2" s="107">
        <f>B2+(B2*15%)</f>
        <v>149.5</v>
      </c>
      <c r="D2" s="107">
        <f t="shared" ref="D2:G2" si="0">C2+(C2*15%)</f>
        <v>171.925</v>
      </c>
      <c r="E2" s="107">
        <f t="shared" si="0"/>
        <v>197.71375</v>
      </c>
      <c r="F2" s="107">
        <f t="shared" si="0"/>
        <v>227.3708125</v>
      </c>
      <c r="G2" s="108">
        <f t="shared" si="0"/>
        <v>261.476434375</v>
      </c>
    </row>
    <row r="3" spans="1:7">
      <c r="A3" s="109" t="s">
        <v>69</v>
      </c>
      <c r="B3" s="106">
        <f>B2*60%</f>
        <v>78</v>
      </c>
      <c r="C3" s="107">
        <f t="shared" ref="C3:G7" si="1">B3+(B3*15%)</f>
        <v>89.7</v>
      </c>
      <c r="D3" s="107">
        <f t="shared" si="1"/>
        <v>103.155</v>
      </c>
      <c r="E3" s="107">
        <f t="shared" si="1"/>
        <v>118.62825</v>
      </c>
      <c r="F3" s="107">
        <f t="shared" si="1"/>
        <v>136.4224875</v>
      </c>
      <c r="G3" s="108">
        <f t="shared" si="1"/>
        <v>156.885860625</v>
      </c>
    </row>
    <row r="4" spans="1:7">
      <c r="A4" s="109" t="s">
        <v>70</v>
      </c>
      <c r="B4" s="106">
        <f>B2-B3</f>
        <v>52</v>
      </c>
      <c r="C4" s="107">
        <f t="shared" si="1"/>
        <v>59.8</v>
      </c>
      <c r="D4" s="107">
        <f t="shared" si="1"/>
        <v>68.77</v>
      </c>
      <c r="E4" s="107">
        <f t="shared" si="1"/>
        <v>79.0855</v>
      </c>
      <c r="F4" s="107">
        <f t="shared" si="1"/>
        <v>90.948325</v>
      </c>
      <c r="G4" s="108">
        <f t="shared" si="1"/>
        <v>104.59057375</v>
      </c>
    </row>
    <row r="5" spans="1:7">
      <c r="A5" s="109"/>
      <c r="B5" s="106"/>
      <c r="C5" s="107"/>
      <c r="D5" s="107"/>
      <c r="E5" s="107"/>
      <c r="F5" s="107"/>
      <c r="G5" s="108">
        <f t="shared" si="1"/>
        <v>0</v>
      </c>
    </row>
    <row r="6" spans="1:7">
      <c r="A6" s="109" t="s">
        <v>71</v>
      </c>
      <c r="B6" s="106">
        <v>10</v>
      </c>
      <c r="C6" s="107">
        <v>10</v>
      </c>
      <c r="D6" s="107">
        <v>10</v>
      </c>
      <c r="E6" s="107">
        <v>10</v>
      </c>
      <c r="F6" s="107">
        <v>10</v>
      </c>
      <c r="G6" s="108">
        <v>10</v>
      </c>
    </row>
    <row r="7" spans="1:7">
      <c r="A7" s="109" t="s">
        <v>72</v>
      </c>
      <c r="B7" s="106">
        <f>B2*12%</f>
        <v>15.6</v>
      </c>
      <c r="C7" s="107">
        <f t="shared" si="1"/>
        <v>17.94</v>
      </c>
      <c r="D7" s="107">
        <f t="shared" si="1"/>
        <v>20.631</v>
      </c>
      <c r="E7" s="107">
        <f t="shared" si="1"/>
        <v>23.72565</v>
      </c>
      <c r="F7" s="107">
        <f t="shared" si="1"/>
        <v>27.2844975</v>
      </c>
      <c r="G7" s="108">
        <f t="shared" si="1"/>
        <v>31.377172125</v>
      </c>
    </row>
    <row r="8" spans="1:7">
      <c r="A8" s="109" t="s">
        <v>73</v>
      </c>
      <c r="B8" s="106">
        <f>B6+B7</f>
        <v>25.6</v>
      </c>
      <c r="C8" s="106">
        <f t="shared" ref="C8:G8" si="2">C6+C7</f>
        <v>27.94</v>
      </c>
      <c r="D8" s="106">
        <f t="shared" si="2"/>
        <v>30.631</v>
      </c>
      <c r="E8" s="106">
        <f t="shared" si="2"/>
        <v>33.72565</v>
      </c>
      <c r="F8" s="106">
        <f t="shared" si="2"/>
        <v>37.2844975</v>
      </c>
      <c r="G8" s="110">
        <f t="shared" si="2"/>
        <v>41.377172125</v>
      </c>
    </row>
    <row r="9" spans="1:7">
      <c r="A9" s="109"/>
      <c r="B9" s="106"/>
      <c r="C9" s="107"/>
      <c r="D9" s="107"/>
      <c r="E9" s="107"/>
      <c r="F9" s="107"/>
      <c r="G9" s="108"/>
    </row>
    <row r="10" ht="15.15" spans="1:7">
      <c r="A10" s="111" t="s">
        <v>74</v>
      </c>
      <c r="B10" s="112">
        <f>B4-B8</f>
        <v>26.4</v>
      </c>
      <c r="C10" s="112">
        <f t="shared" ref="C10:G10" si="3">C4-C8</f>
        <v>31.86</v>
      </c>
      <c r="D10" s="112">
        <f t="shared" si="3"/>
        <v>38.139</v>
      </c>
      <c r="E10" s="112">
        <f t="shared" si="3"/>
        <v>45.35985</v>
      </c>
      <c r="F10" s="112">
        <f t="shared" si="3"/>
        <v>53.6638275</v>
      </c>
      <c r="G10" s="113">
        <f t="shared" si="3"/>
        <v>63.213401625</v>
      </c>
    </row>
  </sheetData>
  <pageMargins left="0.75" right="0.75" top="1" bottom="1" header="0.5" footer="0.5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F8"/>
  <sheetViews>
    <sheetView workbookViewId="0">
      <selection activeCell="F6" sqref="F6"/>
    </sheetView>
  </sheetViews>
  <sheetFormatPr defaultColWidth="11" defaultRowHeight="14.4" outlineLevelRow="7" outlineLevelCol="5"/>
  <cols>
    <col min="1" max="16384" width="11.5555555555556" style="37"/>
  </cols>
  <sheetData>
    <row r="2" spans="3:6">
      <c r="C2" s="100" t="s">
        <v>75</v>
      </c>
      <c r="D2" s="100" t="s">
        <v>76</v>
      </c>
      <c r="E2" s="100" t="s">
        <v>77</v>
      </c>
      <c r="F2" s="100" t="s">
        <v>78</v>
      </c>
    </row>
    <row r="3" spans="2:6">
      <c r="B3" s="100" t="s">
        <v>79</v>
      </c>
      <c r="C3" s="101">
        <v>150</v>
      </c>
      <c r="D3" s="101">
        <v>350</v>
      </c>
      <c r="E3" s="101">
        <v>525</v>
      </c>
      <c r="F3" s="101">
        <f t="shared" ref="F3:F8" si="0">SUM(C3:E3)</f>
        <v>1025</v>
      </c>
    </row>
    <row r="4" spans="2:6">
      <c r="B4" s="100" t="s">
        <v>80</v>
      </c>
      <c r="C4" s="101">
        <v>267</v>
      </c>
      <c r="D4" s="101">
        <v>225</v>
      </c>
      <c r="E4" s="101">
        <v>427</v>
      </c>
      <c r="F4" s="101">
        <f t="shared" si="0"/>
        <v>919</v>
      </c>
    </row>
    <row r="5" spans="2:6">
      <c r="B5" s="100" t="s">
        <v>81</v>
      </c>
      <c r="C5" s="101">
        <v>345</v>
      </c>
      <c r="D5" s="101">
        <v>300</v>
      </c>
      <c r="E5" s="101">
        <v>312</v>
      </c>
      <c r="F5" s="101">
        <f t="shared" si="0"/>
        <v>957</v>
      </c>
    </row>
    <row r="6" spans="2:6">
      <c r="B6" s="100" t="s">
        <v>82</v>
      </c>
      <c r="C6" s="101">
        <v>200</v>
      </c>
      <c r="D6" s="101">
        <v>340</v>
      </c>
      <c r="E6" s="101">
        <v>387</v>
      </c>
      <c r="F6" s="101">
        <f t="shared" si="0"/>
        <v>927</v>
      </c>
    </row>
    <row r="7" spans="2:6">
      <c r="B7" s="100" t="s">
        <v>83</v>
      </c>
      <c r="C7" s="101">
        <v>110</v>
      </c>
      <c r="D7" s="101">
        <v>460</v>
      </c>
      <c r="E7" s="101">
        <v>237</v>
      </c>
      <c r="F7" s="101">
        <f t="shared" si="0"/>
        <v>807</v>
      </c>
    </row>
    <row r="8" spans="2:6">
      <c r="B8" s="100" t="s">
        <v>84</v>
      </c>
      <c r="C8" s="101">
        <f>SUM(C3:C7)</f>
        <v>1072</v>
      </c>
      <c r="D8" s="101">
        <f>SUM(D3:D7)</f>
        <v>1675</v>
      </c>
      <c r="E8" s="101">
        <f>SUM(E3:E7)</f>
        <v>1888</v>
      </c>
      <c r="F8" s="101">
        <f t="shared" si="0"/>
        <v>4635</v>
      </c>
    </row>
  </sheetData>
  <pageMargins left="0.7" right="0.7" top="0.75" bottom="0.75" header="0.3" footer="0.3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"/>
  <sheetViews>
    <sheetView workbookViewId="0">
      <selection activeCell="F29" sqref="F29"/>
    </sheetView>
  </sheetViews>
  <sheetFormatPr defaultColWidth="11" defaultRowHeight="14.4"/>
  <cols>
    <col min="1" max="4" width="11.5555555555556" style="37"/>
    <col min="5" max="5" width="23.6666666666667" style="37" customWidth="1"/>
    <col min="6" max="16384" width="11.5555555555556" style="37"/>
  </cols>
  <sheetData>
    <row r="1" spans="1:10">
      <c r="A1" s="87"/>
      <c r="B1" s="87"/>
      <c r="C1" s="87"/>
      <c r="D1" s="87"/>
      <c r="E1" s="87"/>
      <c r="F1" s="88">
        <v>1980</v>
      </c>
      <c r="G1" s="88">
        <v>1981</v>
      </c>
      <c r="H1" s="88">
        <v>1982</v>
      </c>
      <c r="I1" s="88">
        <v>1983</v>
      </c>
      <c r="J1" s="88">
        <v>1984</v>
      </c>
    </row>
    <row r="2" spans="1:10">
      <c r="A2" s="89" t="s">
        <v>85</v>
      </c>
      <c r="B2" s="89"/>
      <c r="C2" s="87"/>
      <c r="D2" s="87"/>
      <c r="E2" s="87"/>
      <c r="F2" s="90">
        <v>10000</v>
      </c>
      <c r="G2" s="90">
        <v>12000</v>
      </c>
      <c r="H2" s="90">
        <v>15600</v>
      </c>
      <c r="I2" s="90">
        <v>18720</v>
      </c>
      <c r="J2" s="90">
        <v>20592</v>
      </c>
    </row>
    <row r="3" spans="1:10">
      <c r="A3" s="87"/>
      <c r="B3" s="87" t="s">
        <v>86</v>
      </c>
      <c r="C3" s="87"/>
      <c r="D3" s="87"/>
      <c r="E3" s="87"/>
      <c r="F3" s="87"/>
      <c r="G3" s="91">
        <v>0.2</v>
      </c>
      <c r="H3" s="91">
        <v>0.3</v>
      </c>
      <c r="I3" s="91">
        <v>0.2</v>
      </c>
      <c r="J3" s="91">
        <v>0.1</v>
      </c>
    </row>
    <row r="4" spans="1:10">
      <c r="A4" s="92" t="s">
        <v>87</v>
      </c>
      <c r="B4" s="92"/>
      <c r="C4" s="92"/>
      <c r="D4" s="92"/>
      <c r="E4" s="87"/>
      <c r="G4" s="90"/>
      <c r="H4" s="90"/>
      <c r="I4" s="90"/>
      <c r="J4" s="90"/>
    </row>
    <row r="5" spans="1:10">
      <c r="A5" s="87"/>
      <c r="B5" s="87" t="s">
        <v>88</v>
      </c>
      <c r="C5" s="87"/>
      <c r="D5" s="91">
        <v>0.17</v>
      </c>
      <c r="E5" s="87" t="s">
        <v>89</v>
      </c>
      <c r="F5" s="90">
        <f>F2*$D$5</f>
        <v>1700</v>
      </c>
      <c r="G5" s="90">
        <f>G2*$D$5</f>
        <v>2040</v>
      </c>
      <c r="H5" s="90">
        <f>H2*$D$5</f>
        <v>2652</v>
      </c>
      <c r="I5" s="90">
        <f>I2*$D$5</f>
        <v>3182.4</v>
      </c>
      <c r="J5" s="90">
        <f>J2*$D$5</f>
        <v>3500.64</v>
      </c>
    </row>
    <row r="6" spans="1:10">
      <c r="A6" s="87"/>
      <c r="B6" s="87" t="s">
        <v>90</v>
      </c>
      <c r="C6" s="87"/>
      <c r="D6" s="91">
        <v>0.14</v>
      </c>
      <c r="E6" s="87" t="s">
        <v>89</v>
      </c>
      <c r="F6" s="90">
        <f>F2*$D$6</f>
        <v>1400</v>
      </c>
      <c r="G6" s="90">
        <f>G2*$D$6</f>
        <v>1680</v>
      </c>
      <c r="H6" s="90">
        <f>H2*$D$6</f>
        <v>2184</v>
      </c>
      <c r="I6" s="90">
        <f>I2*$D$6</f>
        <v>2620.8</v>
      </c>
      <c r="J6" s="90">
        <f>J2*$D$6</f>
        <v>2882.88</v>
      </c>
    </row>
    <row r="7" spans="1:10">
      <c r="A7" s="87"/>
      <c r="B7" s="87" t="s">
        <v>91</v>
      </c>
      <c r="C7" s="87"/>
      <c r="D7" s="91">
        <v>0.15</v>
      </c>
      <c r="E7" s="87" t="s">
        <v>92</v>
      </c>
      <c r="F7" s="90">
        <f>F6*$D$7</f>
        <v>210</v>
      </c>
      <c r="G7" s="90">
        <f>G6*$D$7</f>
        <v>252</v>
      </c>
      <c r="H7" s="90">
        <f>H6*$D$7</f>
        <v>327.6</v>
      </c>
      <c r="I7" s="90">
        <f>I6*$D$7</f>
        <v>393.12</v>
      </c>
      <c r="J7" s="90">
        <f>J6*$D$7</f>
        <v>432.432</v>
      </c>
    </row>
    <row r="8" spans="1:10">
      <c r="A8" s="87"/>
      <c r="B8" s="87" t="s">
        <v>93</v>
      </c>
      <c r="C8" s="87"/>
      <c r="D8" s="91">
        <v>0.08</v>
      </c>
      <c r="E8" s="87" t="s">
        <v>94</v>
      </c>
      <c r="F8" s="90">
        <v>100</v>
      </c>
      <c r="G8" s="90">
        <v>108</v>
      </c>
      <c r="H8" s="90">
        <v>116.64</v>
      </c>
      <c r="I8" s="90">
        <v>125.97</v>
      </c>
      <c r="J8" s="90">
        <v>136.05</v>
      </c>
    </row>
    <row r="9" spans="1:10">
      <c r="A9" s="93" t="s">
        <v>95</v>
      </c>
      <c r="B9" s="94"/>
      <c r="C9" s="95"/>
      <c r="D9" s="87"/>
      <c r="E9" s="87"/>
      <c r="F9" s="87"/>
      <c r="G9" s="87"/>
      <c r="H9" s="87"/>
      <c r="I9" s="87"/>
      <c r="J9" s="87"/>
    </row>
    <row r="10" spans="1:10">
      <c r="A10" s="87"/>
      <c r="B10" s="87" t="s">
        <v>96</v>
      </c>
      <c r="C10" s="87"/>
      <c r="D10" s="91">
        <v>0.1</v>
      </c>
      <c r="E10" s="87" t="s">
        <v>94</v>
      </c>
      <c r="F10" s="90">
        <v>1000</v>
      </c>
      <c r="G10" s="90">
        <v>1100</v>
      </c>
      <c r="H10" s="90">
        <v>1210</v>
      </c>
      <c r="I10" s="90">
        <v>1331</v>
      </c>
      <c r="J10" s="90">
        <v>1464</v>
      </c>
    </row>
    <row r="11" spans="1:10">
      <c r="A11" s="87"/>
      <c r="B11" s="87" t="s">
        <v>97</v>
      </c>
      <c r="C11" s="87"/>
      <c r="D11" s="91">
        <v>0.08</v>
      </c>
      <c r="E11" s="87" t="s">
        <v>89</v>
      </c>
      <c r="F11" s="90">
        <v>800</v>
      </c>
      <c r="G11" s="90">
        <v>960</v>
      </c>
      <c r="H11" s="90">
        <v>1248</v>
      </c>
      <c r="I11" s="90">
        <v>1497</v>
      </c>
      <c r="J11" s="90">
        <v>1647</v>
      </c>
    </row>
    <row r="12" spans="1:10">
      <c r="A12" s="87"/>
      <c r="B12" s="87" t="s">
        <v>91</v>
      </c>
      <c r="C12" s="87"/>
      <c r="D12" s="91">
        <v>0.17</v>
      </c>
      <c r="E12" s="87" t="s">
        <v>98</v>
      </c>
      <c r="F12" s="90">
        <v>306</v>
      </c>
      <c r="G12" s="90">
        <v>350.2</v>
      </c>
      <c r="H12" s="90">
        <v>417.86</v>
      </c>
      <c r="I12" s="90">
        <v>480.86</v>
      </c>
      <c r="J12" s="90">
        <v>528.95</v>
      </c>
    </row>
    <row r="13" spans="1:10">
      <c r="A13" s="87"/>
      <c r="B13" s="87" t="s">
        <v>99</v>
      </c>
      <c r="C13" s="87"/>
      <c r="D13" s="91">
        <v>0.25</v>
      </c>
      <c r="E13" s="87" t="s">
        <v>89</v>
      </c>
      <c r="F13" s="90">
        <v>2500</v>
      </c>
      <c r="G13" s="90">
        <v>3000</v>
      </c>
      <c r="H13" s="90">
        <v>3900</v>
      </c>
      <c r="I13" s="90">
        <v>4680</v>
      </c>
      <c r="J13" s="90">
        <v>5148</v>
      </c>
    </row>
    <row r="14" spans="1:10">
      <c r="A14" s="87"/>
      <c r="B14" s="87" t="s">
        <v>100</v>
      </c>
      <c r="C14" s="87"/>
      <c r="D14" s="87"/>
      <c r="E14" s="87"/>
      <c r="F14" s="87"/>
      <c r="G14" s="90">
        <v>20</v>
      </c>
      <c r="H14" s="90">
        <v>20</v>
      </c>
      <c r="I14" s="90">
        <v>20</v>
      </c>
      <c r="J14" s="90">
        <v>20</v>
      </c>
    </row>
    <row r="15" spans="1:10">
      <c r="A15" s="87"/>
      <c r="B15" s="87" t="s">
        <v>101</v>
      </c>
      <c r="C15" s="87"/>
      <c r="D15" s="87"/>
      <c r="E15" s="87" t="s">
        <v>102</v>
      </c>
      <c r="F15" s="87">
        <v>0</v>
      </c>
      <c r="G15" s="87">
        <v>10</v>
      </c>
      <c r="H15" s="87">
        <v>20</v>
      </c>
      <c r="I15" s="87">
        <v>30</v>
      </c>
      <c r="J15" s="87">
        <v>40</v>
      </c>
    </row>
    <row r="16" ht="28.8" spans="1:10">
      <c r="A16" s="96" t="s">
        <v>103</v>
      </c>
      <c r="B16" s="96"/>
      <c r="C16" s="96"/>
      <c r="D16" s="96"/>
      <c r="E16" s="97" t="s">
        <v>104</v>
      </c>
      <c r="F16" s="90">
        <v>8016</v>
      </c>
      <c r="G16" s="90">
        <v>9520.2</v>
      </c>
      <c r="H16" s="90">
        <v>12096.1</v>
      </c>
      <c r="I16" s="90">
        <v>14361.75</v>
      </c>
      <c r="J16" s="90">
        <v>15800.41</v>
      </c>
    </row>
    <row r="17" spans="1:10">
      <c r="A17" s="98" t="s">
        <v>105</v>
      </c>
      <c r="B17" s="98"/>
      <c r="C17" s="98"/>
      <c r="D17" s="98"/>
      <c r="E17" s="87"/>
      <c r="F17" s="87">
        <v>10</v>
      </c>
      <c r="G17" s="87">
        <v>10</v>
      </c>
      <c r="H17" s="87">
        <v>10</v>
      </c>
      <c r="I17" s="87">
        <v>10</v>
      </c>
      <c r="J17" s="87">
        <v>10</v>
      </c>
    </row>
    <row r="18" ht="43.2" spans="1:10">
      <c r="A18" s="99" t="s">
        <v>106</v>
      </c>
      <c r="B18" s="99"/>
      <c r="C18" s="87"/>
      <c r="D18" s="87"/>
      <c r="E18" s="97" t="s">
        <v>107</v>
      </c>
      <c r="F18" s="90">
        <v>1974</v>
      </c>
      <c r="G18" s="90">
        <v>2469.8</v>
      </c>
      <c r="H18" s="90">
        <v>3493.9</v>
      </c>
      <c r="I18" s="90">
        <v>4348.25</v>
      </c>
      <c r="J18" s="90">
        <v>4781.59</v>
      </c>
    </row>
    <row r="19" spans="1:10">
      <c r="A19" s="98" t="s">
        <v>108</v>
      </c>
      <c r="B19" s="98"/>
      <c r="C19" s="91">
        <v>0.52</v>
      </c>
      <c r="D19" s="87"/>
      <c r="E19" s="87" t="s">
        <v>109</v>
      </c>
      <c r="F19" s="90">
        <v>1026.48</v>
      </c>
      <c r="G19" s="90">
        <v>1284.3</v>
      </c>
      <c r="H19" s="90">
        <v>1316.83</v>
      </c>
      <c r="I19" s="90">
        <v>2261.09</v>
      </c>
      <c r="J19" s="90">
        <v>2486.43</v>
      </c>
    </row>
    <row r="20" spans="1:10">
      <c r="A20" s="87"/>
      <c r="B20" s="87"/>
      <c r="C20" s="87"/>
      <c r="D20" s="87"/>
      <c r="E20" s="87"/>
      <c r="F20" s="87"/>
      <c r="G20" s="87"/>
      <c r="H20" s="87"/>
      <c r="I20" s="87"/>
      <c r="J20" s="87"/>
    </row>
    <row r="21" spans="1:10">
      <c r="A21" s="98" t="s">
        <v>110</v>
      </c>
      <c r="B21" s="98"/>
      <c r="C21" s="87"/>
      <c r="D21" s="87"/>
      <c r="E21" s="87" t="s">
        <v>111</v>
      </c>
      <c r="F21" s="90">
        <v>947.52</v>
      </c>
      <c r="G21" s="90">
        <v>1185.5</v>
      </c>
      <c r="H21" s="90">
        <v>1677.07</v>
      </c>
      <c r="I21" s="90">
        <v>2087.16</v>
      </c>
      <c r="J21" s="90">
        <v>2295.16</v>
      </c>
    </row>
  </sheetData>
  <mergeCells count="8">
    <mergeCell ref="A2:B2"/>
    <mergeCell ref="A4:D4"/>
    <mergeCell ref="A9:C9"/>
    <mergeCell ref="A16:D16"/>
    <mergeCell ref="A17:D17"/>
    <mergeCell ref="A18:B18"/>
    <mergeCell ref="A19:B19"/>
    <mergeCell ref="A21:B21"/>
  </mergeCells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58"/>
  <sheetViews>
    <sheetView zoomScale="56" zoomScaleNormal="56" workbookViewId="0">
      <selection activeCell="N51" sqref="N51"/>
    </sheetView>
  </sheetViews>
  <sheetFormatPr defaultColWidth="11" defaultRowHeight="14.4" outlineLevelCol="2"/>
  <cols>
    <col min="1" max="16384" width="11" style="72"/>
  </cols>
  <sheetData>
    <row r="1" spans="1:2">
      <c r="A1" s="73" t="s">
        <v>112</v>
      </c>
      <c r="B1" s="73">
        <v>8</v>
      </c>
    </row>
    <row r="2" spans="1:2">
      <c r="A2" s="73" t="s">
        <v>113</v>
      </c>
      <c r="B2" s="73">
        <v>0.5</v>
      </c>
    </row>
    <row r="3" spans="1:2">
      <c r="A3" s="73" t="s">
        <v>114</v>
      </c>
      <c r="B3" s="73">
        <v>2</v>
      </c>
    </row>
    <row r="4" spans="1:2">
      <c r="A4" s="73" t="s">
        <v>115</v>
      </c>
      <c r="B4" s="73">
        <v>1</v>
      </c>
    </row>
    <row r="5" spans="1:2">
      <c r="A5" s="74"/>
      <c r="B5" s="74">
        <v>0.36</v>
      </c>
    </row>
    <row r="6" ht="15.15"/>
    <row r="7" ht="15.15" spans="1:3">
      <c r="A7" s="75" t="s">
        <v>116</v>
      </c>
      <c r="B7" s="76" t="s">
        <v>117</v>
      </c>
      <c r="C7" s="77" t="s">
        <v>118</v>
      </c>
    </row>
    <row r="8" spans="1:3">
      <c r="A8" s="78">
        <v>0</v>
      </c>
      <c r="B8" s="79">
        <f t="shared" ref="B8:B71" si="0">$B$1*SIN($B$2*A8+$B$4)*COS($B$3*A8)</f>
        <v>6.73176787846317</v>
      </c>
      <c r="C8" s="80">
        <f t="shared" ref="C8:C71" si="1">$B$1*SIN($B$2*A8+$B$4)*SIN($B$3*A8)</f>
        <v>0</v>
      </c>
    </row>
    <row r="9" spans="1:3">
      <c r="A9" s="81">
        <v>1</v>
      </c>
      <c r="B9" s="82">
        <f t="shared" si="0"/>
        <v>-3.32083506517529</v>
      </c>
      <c r="C9" s="83">
        <f t="shared" si="1"/>
        <v>7.25615699672468</v>
      </c>
    </row>
    <row r="10" spans="1:3">
      <c r="A10" s="81">
        <v>2</v>
      </c>
      <c r="B10" s="82">
        <f t="shared" si="0"/>
        <v>-4.75485170009843</v>
      </c>
      <c r="C10" s="83">
        <f t="shared" si="1"/>
        <v>-5.50526849279003</v>
      </c>
    </row>
    <row r="11" spans="1:3">
      <c r="A11" s="81">
        <v>3</v>
      </c>
      <c r="B11" s="82">
        <f t="shared" si="0"/>
        <v>4.59708136125244</v>
      </c>
      <c r="C11" s="83">
        <f t="shared" si="1"/>
        <v>-1.33777913842389</v>
      </c>
    </row>
    <row r="12" spans="1:3">
      <c r="A12" s="81">
        <v>4</v>
      </c>
      <c r="B12" s="82">
        <f t="shared" si="0"/>
        <v>-0.16426372755026</v>
      </c>
      <c r="C12" s="83">
        <f t="shared" si="1"/>
        <v>1.1169459499007</v>
      </c>
    </row>
    <row r="13" spans="1:3">
      <c r="A13" s="81">
        <v>5</v>
      </c>
      <c r="B13" s="82">
        <f t="shared" si="0"/>
        <v>2.35465775385522</v>
      </c>
      <c r="C13" s="83">
        <f t="shared" si="1"/>
        <v>1.52666784967253</v>
      </c>
    </row>
    <row r="14" spans="1:3">
      <c r="A14" s="81">
        <v>6</v>
      </c>
      <c r="B14" s="82">
        <f t="shared" si="0"/>
        <v>-5.10904625315379</v>
      </c>
      <c r="C14" s="83">
        <f t="shared" si="1"/>
        <v>3.24863778605908</v>
      </c>
    </row>
    <row r="15" spans="1:3">
      <c r="A15" s="81">
        <v>7</v>
      </c>
      <c r="B15" s="82">
        <f t="shared" si="0"/>
        <v>-1.06931799203121</v>
      </c>
      <c r="C15" s="83">
        <f t="shared" si="1"/>
        <v>-7.74678819977854</v>
      </c>
    </row>
    <row r="16" spans="1:3">
      <c r="A16" s="81">
        <v>8</v>
      </c>
      <c r="B16" s="82">
        <f t="shared" si="0"/>
        <v>7.34658338034704</v>
      </c>
      <c r="C16" s="83">
        <f t="shared" si="1"/>
        <v>2.20861983284928</v>
      </c>
    </row>
    <row r="17" spans="1:3">
      <c r="A17" s="81">
        <v>9</v>
      </c>
      <c r="B17" s="82">
        <f t="shared" si="0"/>
        <v>-3.72704052251278</v>
      </c>
      <c r="C17" s="83">
        <f t="shared" si="1"/>
        <v>4.238814292692</v>
      </c>
    </row>
    <row r="18" spans="1:3">
      <c r="A18" s="81">
        <v>10</v>
      </c>
      <c r="B18" s="82">
        <f t="shared" si="0"/>
        <v>-0.91219562086107</v>
      </c>
      <c r="C18" s="83">
        <f t="shared" si="1"/>
        <v>-2.04072841648323</v>
      </c>
    </row>
    <row r="19" spans="1:3">
      <c r="A19" s="81">
        <v>11</v>
      </c>
      <c r="B19" s="82">
        <f t="shared" si="0"/>
        <v>-1.72089248849837</v>
      </c>
      <c r="C19" s="83">
        <f t="shared" si="1"/>
        <v>-0.015232748392906</v>
      </c>
    </row>
    <row r="20" spans="1:3">
      <c r="A20" s="81">
        <v>12</v>
      </c>
      <c r="B20" s="82">
        <f t="shared" si="0"/>
        <v>2.22943938622597</v>
      </c>
      <c r="C20" s="83">
        <f t="shared" si="1"/>
        <v>-4.75962278342451</v>
      </c>
    </row>
    <row r="21" spans="1:3">
      <c r="A21" s="81">
        <v>13</v>
      </c>
      <c r="B21" s="82">
        <f t="shared" si="0"/>
        <v>4.85448247455516</v>
      </c>
      <c r="C21" s="83">
        <f t="shared" si="1"/>
        <v>5.72223847071399</v>
      </c>
    </row>
    <row r="22" spans="1:3">
      <c r="A22" s="81">
        <v>14</v>
      </c>
      <c r="B22" s="82">
        <f t="shared" si="0"/>
        <v>-7.61889641668297</v>
      </c>
      <c r="C22" s="83">
        <f t="shared" si="1"/>
        <v>2.14418300576319</v>
      </c>
    </row>
    <row r="23" spans="1:3">
      <c r="A23" s="81">
        <v>15</v>
      </c>
      <c r="B23" s="82">
        <f t="shared" si="0"/>
        <v>0.985342358709792</v>
      </c>
      <c r="C23" s="83">
        <f t="shared" si="1"/>
        <v>-6.31144414962086</v>
      </c>
    </row>
    <row r="24" spans="1:3">
      <c r="A24" s="81">
        <v>16</v>
      </c>
      <c r="B24" s="82">
        <f t="shared" si="0"/>
        <v>2.75039094148185</v>
      </c>
      <c r="C24" s="83">
        <f t="shared" si="1"/>
        <v>1.81802502876172</v>
      </c>
    </row>
    <row r="25" spans="1:3">
      <c r="A25" s="81">
        <v>17</v>
      </c>
      <c r="B25" s="82">
        <f t="shared" si="0"/>
        <v>0.510168055525188</v>
      </c>
      <c r="C25" s="83">
        <f t="shared" si="1"/>
        <v>-0.318089253430908</v>
      </c>
    </row>
    <row r="26" spans="1:3">
      <c r="A26" s="81">
        <v>18</v>
      </c>
      <c r="B26" s="82">
        <f t="shared" si="0"/>
        <v>0.556919588676826</v>
      </c>
      <c r="C26" s="83">
        <f t="shared" si="1"/>
        <v>4.31638906885367</v>
      </c>
    </row>
    <row r="27" spans="1:3">
      <c r="A27" s="81">
        <v>19</v>
      </c>
      <c r="B27" s="82">
        <f t="shared" si="0"/>
        <v>-6.72139388103278</v>
      </c>
      <c r="C27" s="83">
        <f t="shared" si="1"/>
        <v>-2.08571345663581</v>
      </c>
    </row>
    <row r="28" spans="1:3">
      <c r="A28" s="81">
        <v>20</v>
      </c>
      <c r="B28" s="82">
        <f t="shared" si="0"/>
        <v>5.33545224022537</v>
      </c>
      <c r="C28" s="83">
        <f t="shared" si="1"/>
        <v>-5.96084690601113</v>
      </c>
    </row>
    <row r="29" spans="1:3">
      <c r="A29" s="81">
        <v>21</v>
      </c>
      <c r="B29" s="82">
        <f t="shared" si="0"/>
        <v>2.80134411079991</v>
      </c>
      <c r="C29" s="83">
        <f t="shared" si="1"/>
        <v>6.41896625817237</v>
      </c>
    </row>
    <row r="30" spans="1:3">
      <c r="A30" s="81">
        <v>22</v>
      </c>
      <c r="B30" s="82">
        <f t="shared" si="0"/>
        <v>-4.29191073331441</v>
      </c>
      <c r="C30" s="83">
        <f t="shared" si="1"/>
        <v>-0.0759869888642954</v>
      </c>
    </row>
    <row r="31" spans="1:3">
      <c r="A31" s="81">
        <v>23</v>
      </c>
      <c r="B31" s="82">
        <f t="shared" si="0"/>
        <v>0.229302890384809</v>
      </c>
      <c r="C31" s="83">
        <f t="shared" si="1"/>
        <v>-0.478466513802186</v>
      </c>
    </row>
    <row r="32" spans="1:3">
      <c r="A32" s="81">
        <v>24</v>
      </c>
      <c r="B32" s="82">
        <f t="shared" si="0"/>
        <v>-2.15174040204897</v>
      </c>
      <c r="C32" s="83">
        <f t="shared" si="1"/>
        <v>-2.58236227661296</v>
      </c>
    </row>
    <row r="33" spans="1:3">
      <c r="A33" s="81">
        <v>25</v>
      </c>
      <c r="B33" s="82">
        <f t="shared" si="0"/>
        <v>6.20499732682663</v>
      </c>
      <c r="C33" s="83">
        <f t="shared" si="1"/>
        <v>-1.68714257060782</v>
      </c>
    </row>
    <row r="34" spans="1:3">
      <c r="A34" s="81">
        <v>26</v>
      </c>
      <c r="B34" s="82">
        <f t="shared" si="0"/>
        <v>-1.29167893093341</v>
      </c>
      <c r="C34" s="83">
        <f t="shared" si="1"/>
        <v>7.81888440005458</v>
      </c>
    </row>
    <row r="35" spans="1:3">
      <c r="A35" s="81">
        <v>27</v>
      </c>
      <c r="B35" s="82">
        <f t="shared" si="0"/>
        <v>-6.20254129793408</v>
      </c>
      <c r="C35" s="83">
        <f t="shared" si="1"/>
        <v>-4.17927295082173</v>
      </c>
    </row>
    <row r="36" spans="1:3">
      <c r="A36" s="81">
        <v>28</v>
      </c>
      <c r="B36" s="82">
        <f t="shared" si="0"/>
        <v>4.43870928823633</v>
      </c>
      <c r="C36" s="83">
        <f t="shared" si="1"/>
        <v>-2.71326619743102</v>
      </c>
    </row>
    <row r="37" spans="1:3">
      <c r="A37" s="81">
        <v>29</v>
      </c>
      <c r="B37" s="82">
        <f t="shared" si="0"/>
        <v>0.196854579704986</v>
      </c>
      <c r="C37" s="83">
        <f t="shared" si="1"/>
        <v>1.63996732427941</v>
      </c>
    </row>
    <row r="38" spans="1:3">
      <c r="A38" s="81">
        <v>30</v>
      </c>
      <c r="B38" s="82">
        <f t="shared" si="0"/>
        <v>2.19362284717107</v>
      </c>
      <c r="C38" s="83">
        <f t="shared" si="1"/>
        <v>0.702047910160534</v>
      </c>
    </row>
    <row r="39" spans="1:3">
      <c r="A39" s="81">
        <v>31</v>
      </c>
      <c r="B39" s="82">
        <f t="shared" si="0"/>
        <v>-3.8351402089804</v>
      </c>
      <c r="C39" s="83">
        <f t="shared" si="1"/>
        <v>4.20910388189691</v>
      </c>
    </row>
    <row r="40" spans="1:3">
      <c r="A40" s="81">
        <v>32</v>
      </c>
      <c r="B40" s="82">
        <f t="shared" si="0"/>
        <v>-3.01384446807871</v>
      </c>
      <c r="C40" s="83">
        <f t="shared" si="1"/>
        <v>-7.07608580469024</v>
      </c>
    </row>
    <row r="41" spans="1:3">
      <c r="A41" s="81">
        <v>33</v>
      </c>
      <c r="B41" s="82">
        <f t="shared" si="0"/>
        <v>7.80225643472685</v>
      </c>
      <c r="C41" s="83">
        <f t="shared" si="1"/>
        <v>0.20723197072778</v>
      </c>
    </row>
    <row r="42" spans="1:3">
      <c r="A42" s="81">
        <v>34</v>
      </c>
      <c r="B42" s="82">
        <f t="shared" si="0"/>
        <v>-2.64433437320052</v>
      </c>
      <c r="C42" s="83">
        <f t="shared" si="1"/>
        <v>5.39465789376742</v>
      </c>
    </row>
    <row r="43" spans="1:3">
      <c r="A43" s="81">
        <v>35</v>
      </c>
      <c r="B43" s="82">
        <f t="shared" si="0"/>
        <v>-1.73519641889343</v>
      </c>
      <c r="C43" s="83">
        <f t="shared" si="1"/>
        <v>-2.12034047398253</v>
      </c>
    </row>
    <row r="44" spans="1:3">
      <c r="A44" s="81">
        <v>36</v>
      </c>
      <c r="B44" s="82">
        <f t="shared" si="0"/>
        <v>-1.15975055372271</v>
      </c>
      <c r="C44" s="83">
        <f t="shared" si="1"/>
        <v>0.304338698864331</v>
      </c>
    </row>
    <row r="45" spans="1:3">
      <c r="A45" s="81">
        <v>37</v>
      </c>
      <c r="B45" s="82">
        <f t="shared" si="0"/>
        <v>0.831853574406442</v>
      </c>
      <c r="C45" s="83">
        <f t="shared" si="1"/>
        <v>-4.77236270574956</v>
      </c>
    </row>
    <row r="46" spans="1:3">
      <c r="A46" s="81">
        <v>38</v>
      </c>
      <c r="B46" s="82">
        <f t="shared" si="0"/>
        <v>6.02055499008503</v>
      </c>
      <c r="C46" s="83">
        <f t="shared" si="1"/>
        <v>4.13460222805467</v>
      </c>
    </row>
    <row r="47" spans="1:3">
      <c r="A47" s="81">
        <v>39</v>
      </c>
      <c r="B47" s="82">
        <f t="shared" si="0"/>
        <v>-6.84066944776895</v>
      </c>
      <c r="C47" s="83">
        <f t="shared" si="1"/>
        <v>4.09879230836632</v>
      </c>
    </row>
    <row r="48" spans="1:3">
      <c r="A48" s="81">
        <v>40</v>
      </c>
      <c r="B48" s="82">
        <f t="shared" si="0"/>
        <v>-0.738848879843149</v>
      </c>
      <c r="C48" s="83">
        <f t="shared" si="1"/>
        <v>-6.65234037105602</v>
      </c>
    </row>
    <row r="49" spans="1:3">
      <c r="A49" s="81">
        <v>41</v>
      </c>
      <c r="B49" s="82">
        <f t="shared" si="0"/>
        <v>3.58324034152091</v>
      </c>
      <c r="C49" s="83">
        <f t="shared" si="1"/>
        <v>1.18184728549719</v>
      </c>
    </row>
    <row r="50" spans="1:3">
      <c r="A50" s="81">
        <v>42</v>
      </c>
      <c r="B50" s="82">
        <f t="shared" si="0"/>
        <v>0.048152786273481</v>
      </c>
      <c r="C50" s="83">
        <f t="shared" si="1"/>
        <v>-0.0519175543335914</v>
      </c>
    </row>
    <row r="51" spans="1:3">
      <c r="A51" s="81">
        <v>43</v>
      </c>
      <c r="B51" s="82">
        <f t="shared" si="0"/>
        <v>1.49542482280197</v>
      </c>
      <c r="C51" s="83">
        <f t="shared" si="1"/>
        <v>3.59908334957394</v>
      </c>
    </row>
    <row r="52" spans="1:3">
      <c r="A52" s="81">
        <v>44</v>
      </c>
      <c r="B52" s="82">
        <f t="shared" si="0"/>
        <v>-6.76552051240285</v>
      </c>
      <c r="C52" s="83">
        <f t="shared" si="1"/>
        <v>-0.239638128371147</v>
      </c>
    </row>
    <row r="53" spans="1:3">
      <c r="A53" s="81">
        <v>45</v>
      </c>
      <c r="B53" s="82">
        <f t="shared" si="0"/>
        <v>3.57771378776211</v>
      </c>
      <c r="C53" s="83">
        <f t="shared" si="1"/>
        <v>-7.13825602410607</v>
      </c>
    </row>
    <row r="54" spans="1:3">
      <c r="A54" s="81">
        <v>46</v>
      </c>
      <c r="B54" s="82">
        <f t="shared" si="0"/>
        <v>4.53835629621431</v>
      </c>
      <c r="C54" s="83">
        <f t="shared" si="1"/>
        <v>5.64694085249937</v>
      </c>
    </row>
    <row r="55" spans="1:3">
      <c r="A55" s="81">
        <v>47</v>
      </c>
      <c r="B55" s="82">
        <f t="shared" si="0"/>
        <v>-4.58637677102857</v>
      </c>
      <c r="C55" s="83">
        <f t="shared" si="1"/>
        <v>1.16025286656536</v>
      </c>
    </row>
    <row r="56" spans="1:3">
      <c r="A56" s="81">
        <v>48</v>
      </c>
      <c r="B56" s="82">
        <f t="shared" si="0"/>
        <v>0.19104228587682</v>
      </c>
      <c r="C56" s="83">
        <f t="shared" si="1"/>
        <v>-1.04143647586367</v>
      </c>
    </row>
    <row r="57" spans="1:3">
      <c r="A57" s="81">
        <v>49</v>
      </c>
      <c r="B57" s="82">
        <f t="shared" si="0"/>
        <v>-2.35337831059249</v>
      </c>
      <c r="C57" s="83">
        <f t="shared" si="1"/>
        <v>-1.64702040946425</v>
      </c>
    </row>
    <row r="58" spans="1:3">
      <c r="A58" s="81">
        <v>50</v>
      </c>
      <c r="B58" s="82">
        <f t="shared" si="0"/>
        <v>5.26054834456812</v>
      </c>
      <c r="C58" s="83">
        <f t="shared" si="1"/>
        <v>-3.08906718928615</v>
      </c>
    </row>
    <row r="59" spans="1:3">
      <c r="A59" s="81">
        <v>51</v>
      </c>
      <c r="B59" s="82">
        <f t="shared" si="0"/>
        <v>0.795909882763008</v>
      </c>
      <c r="C59" s="83">
        <f t="shared" si="1"/>
        <v>7.79432977345121</v>
      </c>
    </row>
    <row r="60" spans="1:3">
      <c r="A60" s="81">
        <v>52</v>
      </c>
      <c r="B60" s="82">
        <f t="shared" si="0"/>
        <v>-7.24449418286973</v>
      </c>
      <c r="C60" s="83">
        <f t="shared" si="1"/>
        <v>-2.46073539536202</v>
      </c>
    </row>
    <row r="61" spans="1:3">
      <c r="A61" s="81">
        <v>53</v>
      </c>
      <c r="B61" s="82">
        <f t="shared" si="0"/>
        <v>3.84015102069599</v>
      </c>
      <c r="C61" s="83">
        <f t="shared" si="1"/>
        <v>-4.06757715819442</v>
      </c>
    </row>
    <row r="62" spans="1:3">
      <c r="A62" s="81">
        <v>54</v>
      </c>
      <c r="B62" s="82">
        <f t="shared" si="0"/>
        <v>0.813821788801946</v>
      </c>
      <c r="C62" s="83">
        <f t="shared" si="1"/>
        <v>2.00864398262821</v>
      </c>
    </row>
    <row r="63" spans="1:3">
      <c r="A63" s="81">
        <v>55</v>
      </c>
      <c r="B63" s="82">
        <f t="shared" si="0"/>
        <v>1.78829233314522</v>
      </c>
      <c r="C63" s="83">
        <f t="shared" si="1"/>
        <v>0.0791963900680272</v>
      </c>
    </row>
    <row r="64" spans="1:3">
      <c r="A64" s="81">
        <v>56</v>
      </c>
      <c r="B64" s="82">
        <f t="shared" si="0"/>
        <v>-2.42077238290771</v>
      </c>
      <c r="C64" s="83">
        <f t="shared" si="1"/>
        <v>4.72504991886743</v>
      </c>
    </row>
    <row r="65" spans="1:3">
      <c r="A65" s="81">
        <v>57</v>
      </c>
      <c r="B65" s="82">
        <f t="shared" si="0"/>
        <v>-4.66390683627266</v>
      </c>
      <c r="C65" s="83">
        <f t="shared" si="1"/>
        <v>-5.90952960545898</v>
      </c>
    </row>
    <row r="66" spans="1:3">
      <c r="A66" s="81">
        <v>58</v>
      </c>
      <c r="B66" s="82">
        <f t="shared" si="0"/>
        <v>7.67971048050333</v>
      </c>
      <c r="C66" s="83">
        <f t="shared" si="1"/>
        <v>-1.87063152676636</v>
      </c>
    </row>
    <row r="67" spans="1:3">
      <c r="A67" s="81">
        <v>59</v>
      </c>
      <c r="B67" s="82">
        <f t="shared" si="0"/>
        <v>-1.20002956163431</v>
      </c>
      <c r="C67" s="83">
        <f t="shared" si="1"/>
        <v>6.23050410490422</v>
      </c>
    </row>
    <row r="68" spans="1:3">
      <c r="A68" s="81">
        <v>60</v>
      </c>
      <c r="B68" s="82">
        <f t="shared" si="0"/>
        <v>-2.6316780975872</v>
      </c>
      <c r="C68" s="83">
        <f t="shared" si="1"/>
        <v>-1.87671020573904</v>
      </c>
    </row>
    <row r="69" spans="1:3">
      <c r="A69" s="81">
        <v>61</v>
      </c>
      <c r="B69" s="82">
        <f t="shared" si="0"/>
        <v>-0.58229035746087</v>
      </c>
      <c r="C69" s="83">
        <f t="shared" si="1"/>
        <v>0.335033325158113</v>
      </c>
    </row>
    <row r="70" spans="1:3">
      <c r="A70" s="81">
        <v>62</v>
      </c>
      <c r="B70" s="82">
        <f t="shared" si="0"/>
        <v>-0.409274196795906</v>
      </c>
      <c r="C70" s="83">
        <f t="shared" si="1"/>
        <v>-4.39238696588671</v>
      </c>
    </row>
    <row r="71" spans="1:3">
      <c r="A71" s="81">
        <v>63</v>
      </c>
      <c r="B71" s="82">
        <f t="shared" si="0"/>
        <v>6.67487728714482</v>
      </c>
      <c r="C71" s="83">
        <f t="shared" si="1"/>
        <v>2.33335304683619</v>
      </c>
    </row>
    <row r="72" spans="1:3">
      <c r="A72" s="81">
        <v>64</v>
      </c>
      <c r="B72" s="82">
        <f t="shared" ref="B72:B135" si="2">$B$1*SIN($B$2*A72+$B$4)*COS($B$3*A72)</f>
        <v>-5.54267800125397</v>
      </c>
      <c r="C72" s="83">
        <f t="shared" ref="C72:C135" si="3">$B$1*SIN($B$2*A72+$B$4)*SIN($B$3*A72)</f>
        <v>5.76779326652217</v>
      </c>
    </row>
    <row r="73" spans="1:3">
      <c r="A73" s="81">
        <v>65</v>
      </c>
      <c r="B73" s="82">
        <f t="shared" si="2"/>
        <v>-2.55969735739553</v>
      </c>
      <c r="C73" s="83">
        <f t="shared" si="3"/>
        <v>-6.48201998082438</v>
      </c>
    </row>
    <row r="74" spans="1:3">
      <c r="A74" s="81">
        <v>66</v>
      </c>
      <c r="B74" s="82">
        <f t="shared" si="2"/>
        <v>4.22669374287472</v>
      </c>
      <c r="C74" s="83">
        <f t="shared" si="3"/>
        <v>0.224684855008983</v>
      </c>
    </row>
    <row r="75" spans="1:3">
      <c r="A75" s="81">
        <v>67</v>
      </c>
      <c r="B75" s="82">
        <f t="shared" si="2"/>
        <v>-0.213314815540431</v>
      </c>
      <c r="C75" s="83">
        <f t="shared" si="3"/>
        <v>0.407436667910805</v>
      </c>
    </row>
    <row r="76" spans="1:3">
      <c r="A76" s="81">
        <v>68</v>
      </c>
      <c r="B76" s="82">
        <f t="shared" si="2"/>
        <v>2.09826032306086</v>
      </c>
      <c r="C76" s="83">
        <f t="shared" si="3"/>
        <v>2.70759840410408</v>
      </c>
    </row>
    <row r="77" spans="1:3">
      <c r="A77" s="81">
        <v>69</v>
      </c>
      <c r="B77" s="82">
        <f t="shared" si="2"/>
        <v>-6.30160180942808</v>
      </c>
      <c r="C77" s="83">
        <f t="shared" si="3"/>
        <v>1.47598846090579</v>
      </c>
    </row>
    <row r="78" spans="1:3">
      <c r="A78" s="81">
        <v>70</v>
      </c>
      <c r="B78" s="82">
        <f t="shared" si="2"/>
        <v>1.5694985569715</v>
      </c>
      <c r="C78" s="83">
        <f t="shared" si="3"/>
        <v>-7.77744772431346</v>
      </c>
    </row>
    <row r="79" spans="1:3">
      <c r="A79" s="81">
        <v>71</v>
      </c>
      <c r="B79" s="82">
        <f t="shared" si="2"/>
        <v>6.03014554200345</v>
      </c>
      <c r="C79" s="83">
        <f t="shared" si="3"/>
        <v>4.3812682781964</v>
      </c>
    </row>
    <row r="80" spans="1:3">
      <c r="A80" s="81">
        <v>72</v>
      </c>
      <c r="B80" s="82">
        <f t="shared" si="2"/>
        <v>-4.48493257871325</v>
      </c>
      <c r="C80" s="83">
        <f t="shared" si="3"/>
        <v>2.5279289598032</v>
      </c>
    </row>
    <row r="81" spans="1:3">
      <c r="A81" s="81">
        <v>73</v>
      </c>
      <c r="B81" s="82">
        <f t="shared" si="2"/>
        <v>-0.132856606445529</v>
      </c>
      <c r="C81" s="83">
        <f t="shared" si="3"/>
        <v>-1.5768032505458</v>
      </c>
    </row>
    <row r="82" spans="1:3">
      <c r="A82" s="81">
        <v>74</v>
      </c>
      <c r="B82" s="82">
        <f t="shared" si="2"/>
        <v>-2.23112503788085</v>
      </c>
      <c r="C82" s="83">
        <f t="shared" si="3"/>
        <v>-0.802171097646463</v>
      </c>
    </row>
    <row r="83" spans="1:3">
      <c r="A83" s="81">
        <v>75</v>
      </c>
      <c r="B83" s="82">
        <f t="shared" si="2"/>
        <v>4.01635450421244</v>
      </c>
      <c r="C83" s="83">
        <f t="shared" si="3"/>
        <v>-4.10610490756037</v>
      </c>
    </row>
    <row r="84" spans="1:3">
      <c r="A84" s="81">
        <v>76</v>
      </c>
      <c r="B84" s="82">
        <f t="shared" si="2"/>
        <v>2.76836181741854</v>
      </c>
      <c r="C84" s="83">
        <f t="shared" si="3"/>
        <v>7.19624011770721</v>
      </c>
    </row>
    <row r="85" spans="1:3">
      <c r="A85" s="81">
        <v>77</v>
      </c>
      <c r="B85" s="82">
        <f t="shared" si="2"/>
        <v>-7.77421697908081</v>
      </c>
      <c r="C85" s="83">
        <f t="shared" si="3"/>
        <v>-0.482307639875685</v>
      </c>
    </row>
    <row r="86" spans="1:3">
      <c r="A86" s="81">
        <v>78</v>
      </c>
      <c r="B86" s="82">
        <f t="shared" si="2"/>
        <v>2.81147464882258</v>
      </c>
      <c r="C86" s="83">
        <f t="shared" si="3"/>
        <v>-5.25623459349728</v>
      </c>
    </row>
    <row r="87" spans="1:3">
      <c r="A87" s="81">
        <v>79</v>
      </c>
      <c r="B87" s="82">
        <f t="shared" si="2"/>
        <v>1.61870281633141</v>
      </c>
      <c r="C87" s="83">
        <f t="shared" si="3"/>
        <v>2.12740446735184</v>
      </c>
    </row>
    <row r="88" spans="1:3">
      <c r="A88" s="81">
        <v>80</v>
      </c>
      <c r="B88" s="82">
        <f t="shared" si="2"/>
        <v>1.23805540287748</v>
      </c>
      <c r="C88" s="83">
        <f t="shared" si="3"/>
        <v>-0.278446560697925</v>
      </c>
    </row>
    <row r="89" spans="1:3">
      <c r="A89" s="81">
        <v>81</v>
      </c>
      <c r="B89" s="82">
        <f t="shared" si="2"/>
        <v>-1.01186228791908</v>
      </c>
      <c r="C89" s="83">
        <f t="shared" si="3"/>
        <v>4.79487757248716</v>
      </c>
    </row>
    <row r="90" spans="1:3">
      <c r="A90" s="81">
        <v>82</v>
      </c>
      <c r="B90" s="82">
        <f t="shared" si="2"/>
        <v>-5.89342022808722</v>
      </c>
      <c r="C90" s="83">
        <f t="shared" si="3"/>
        <v>-4.36214968495663</v>
      </c>
    </row>
    <row r="91" spans="1:3">
      <c r="A91" s="81">
        <v>83</v>
      </c>
      <c r="B91" s="82">
        <f t="shared" si="2"/>
        <v>6.97626680945452</v>
      </c>
      <c r="C91" s="83">
        <f t="shared" si="3"/>
        <v>-3.85120162961024</v>
      </c>
    </row>
    <row r="92" spans="1:3">
      <c r="A92" s="81">
        <v>84</v>
      </c>
      <c r="B92" s="82">
        <f t="shared" si="2"/>
        <v>0.499970421352774</v>
      </c>
      <c r="C92" s="83">
        <f t="shared" si="3"/>
        <v>6.63538844500939</v>
      </c>
    </row>
    <row r="93" spans="1:3">
      <c r="A93" s="81">
        <v>85</v>
      </c>
      <c r="B93" s="82">
        <f t="shared" si="2"/>
        <v>-3.48045215955521</v>
      </c>
      <c r="C93" s="83">
        <f t="shared" si="3"/>
        <v>-1.28625116853494</v>
      </c>
    </row>
    <row r="94" spans="1:3">
      <c r="A94" s="81">
        <v>86</v>
      </c>
      <c r="B94" s="82">
        <f t="shared" si="2"/>
        <v>-0.0999168886272803</v>
      </c>
      <c r="C94" s="83">
        <f t="shared" si="3"/>
        <v>0.100357048198194</v>
      </c>
    </row>
    <row r="95" spans="1:3">
      <c r="A95" s="81">
        <v>87</v>
      </c>
      <c r="B95" s="82">
        <f t="shared" si="2"/>
        <v>-1.38872387182524</v>
      </c>
      <c r="C95" s="83">
        <f t="shared" si="3"/>
        <v>-3.70753025202618</v>
      </c>
    </row>
    <row r="96" spans="1:3">
      <c r="A96" s="81">
        <v>88</v>
      </c>
      <c r="B96" s="82">
        <f t="shared" si="2"/>
        <v>6.79016874006183</v>
      </c>
      <c r="C96" s="83">
        <f t="shared" si="3"/>
        <v>0.481626616395486</v>
      </c>
    </row>
    <row r="97" spans="1:3">
      <c r="A97" s="81">
        <v>89</v>
      </c>
      <c r="B97" s="82">
        <f t="shared" si="2"/>
        <v>-3.83010540190126</v>
      </c>
      <c r="C97" s="83">
        <f t="shared" si="3"/>
        <v>7.0107097615027</v>
      </c>
    </row>
    <row r="98" spans="1:3">
      <c r="A98" s="81">
        <v>90</v>
      </c>
      <c r="B98" s="82">
        <f t="shared" si="2"/>
        <v>-4.31747453447583</v>
      </c>
      <c r="C98" s="83">
        <f t="shared" si="3"/>
        <v>-5.77976089274319</v>
      </c>
    </row>
    <row r="99" spans="1:3">
      <c r="A99" s="81">
        <v>91</v>
      </c>
      <c r="B99" s="82">
        <f t="shared" si="2"/>
        <v>4.5685728953382</v>
      </c>
      <c r="C99" s="83">
        <f t="shared" si="3"/>
        <v>-0.985100630063068</v>
      </c>
    </row>
    <row r="100" spans="1:3">
      <c r="A100" s="81">
        <v>92</v>
      </c>
      <c r="B100" s="82">
        <f t="shared" si="2"/>
        <v>-0.212678940799409</v>
      </c>
      <c r="C100" s="83">
        <f t="shared" si="3"/>
        <v>0.965436654939535</v>
      </c>
    </row>
    <row r="101" spans="1:3">
      <c r="A101" s="81">
        <v>93</v>
      </c>
      <c r="B101" s="82">
        <f t="shared" si="2"/>
        <v>2.3462820388421</v>
      </c>
      <c r="C101" s="83">
        <f t="shared" si="3"/>
        <v>1.76901290056707</v>
      </c>
    </row>
    <row r="102" spans="1:3">
      <c r="A102" s="81">
        <v>94</v>
      </c>
      <c r="B102" s="82">
        <f t="shared" si="2"/>
        <v>-5.40668699550894</v>
      </c>
      <c r="C102" s="83">
        <f t="shared" si="3"/>
        <v>2.92258620230597</v>
      </c>
    </row>
    <row r="103" spans="1:3">
      <c r="A103" s="81">
        <v>95</v>
      </c>
      <c r="B103" s="82">
        <f t="shared" si="2"/>
        <v>-0.520433746128993</v>
      </c>
      <c r="C103" s="83">
        <f t="shared" si="3"/>
        <v>-7.83159433876496</v>
      </c>
    </row>
    <row r="104" spans="1:3">
      <c r="A104" s="81">
        <v>96</v>
      </c>
      <c r="B104" s="82">
        <f t="shared" si="2"/>
        <v>7.13322829660128</v>
      </c>
      <c r="C104" s="83">
        <f t="shared" si="3"/>
        <v>2.70818720141231</v>
      </c>
    </row>
    <row r="105" spans="1:3">
      <c r="A105" s="81">
        <v>97</v>
      </c>
      <c r="B105" s="82">
        <f t="shared" si="2"/>
        <v>-3.94554151718316</v>
      </c>
      <c r="C105" s="83">
        <f t="shared" si="3"/>
        <v>3.89338335687658</v>
      </c>
    </row>
    <row r="106" spans="1:3">
      <c r="A106" s="81">
        <v>98</v>
      </c>
      <c r="B106" s="82">
        <f t="shared" si="2"/>
        <v>-0.718836693995861</v>
      </c>
      <c r="C106" s="83">
        <f t="shared" si="3"/>
        <v>-1.97207248704484</v>
      </c>
    </row>
    <row r="107" spans="1:3">
      <c r="A107" s="81">
        <v>99</v>
      </c>
      <c r="B107" s="82">
        <f t="shared" si="2"/>
        <v>-1.85309448271038</v>
      </c>
      <c r="C107" s="83">
        <f t="shared" si="3"/>
        <v>-0.147935813538203</v>
      </c>
    </row>
    <row r="108" spans="1:3">
      <c r="A108" s="81">
        <v>100</v>
      </c>
      <c r="B108" s="82">
        <f t="shared" si="2"/>
        <v>2.61221915120796</v>
      </c>
      <c r="C108" s="83">
        <f t="shared" si="3"/>
        <v>-4.68247462222386</v>
      </c>
    </row>
    <row r="109" spans="1:3">
      <c r="A109" s="81">
        <v>101</v>
      </c>
      <c r="B109" s="82">
        <f t="shared" si="2"/>
        <v>4.46578877029315</v>
      </c>
      <c r="C109" s="83">
        <f t="shared" si="3"/>
        <v>6.09000157105984</v>
      </c>
    </row>
    <row r="110" spans="1:3">
      <c r="A110" s="81">
        <v>102</v>
      </c>
      <c r="B110" s="82">
        <f t="shared" si="2"/>
        <v>-7.7301142314237</v>
      </c>
      <c r="C110" s="83">
        <f t="shared" si="3"/>
        <v>1.5953401872891</v>
      </c>
    </row>
    <row r="111" spans="1:3">
      <c r="A111" s="81">
        <v>103</v>
      </c>
      <c r="B111" s="82">
        <f t="shared" si="2"/>
        <v>1.41012046985922</v>
      </c>
      <c r="C111" s="83">
        <f t="shared" si="3"/>
        <v>-6.14184417223707</v>
      </c>
    </row>
    <row r="112" spans="1:3">
      <c r="A112" s="81">
        <v>104</v>
      </c>
      <c r="B112" s="82">
        <f t="shared" si="2"/>
        <v>2.51212309477082</v>
      </c>
      <c r="C112" s="83">
        <f t="shared" si="3"/>
        <v>1.92916249385468</v>
      </c>
    </row>
    <row r="113" spans="1:3">
      <c r="A113" s="81">
        <v>105</v>
      </c>
      <c r="B113" s="82">
        <f t="shared" si="2"/>
        <v>0.656128494252643</v>
      </c>
      <c r="C113" s="83">
        <f t="shared" si="3"/>
        <v>-0.347201344626861</v>
      </c>
    </row>
    <row r="114" spans="1:3">
      <c r="A114" s="81">
        <v>106</v>
      </c>
      <c r="B114" s="82">
        <f t="shared" si="2"/>
        <v>0.256919719748458</v>
      </c>
      <c r="C114" s="83">
        <f t="shared" si="3"/>
        <v>4.46292338373179</v>
      </c>
    </row>
    <row r="115" spans="1:3">
      <c r="A115" s="81">
        <v>107</v>
      </c>
      <c r="B115" s="82">
        <f t="shared" si="2"/>
        <v>-6.61869778973747</v>
      </c>
      <c r="C115" s="83">
        <f t="shared" si="3"/>
        <v>-2.58009869855763</v>
      </c>
    </row>
    <row r="116" spans="1:3">
      <c r="A116" s="81">
        <v>108</v>
      </c>
      <c r="B116" s="82">
        <f t="shared" si="2"/>
        <v>5.74247441674435</v>
      </c>
      <c r="C116" s="83">
        <f t="shared" si="3"/>
        <v>-5.56710459746405</v>
      </c>
    </row>
    <row r="117" spans="1:3">
      <c r="A117" s="81">
        <v>109</v>
      </c>
      <c r="B117" s="82">
        <f t="shared" si="2"/>
        <v>2.31693134976176</v>
      </c>
      <c r="C117" s="83">
        <f t="shared" si="3"/>
        <v>6.53553726430685</v>
      </c>
    </row>
    <row r="118" spans="1:3">
      <c r="A118" s="81">
        <v>110</v>
      </c>
      <c r="B118" s="82">
        <f t="shared" si="2"/>
        <v>-4.15607375225647</v>
      </c>
      <c r="C118" s="83">
        <f t="shared" si="3"/>
        <v>-0.368835496648519</v>
      </c>
    </row>
    <row r="119" spans="1:3">
      <c r="A119" s="81">
        <v>111</v>
      </c>
      <c r="B119" s="82">
        <f t="shared" si="2"/>
        <v>0.19260874143797</v>
      </c>
      <c r="C119" s="83">
        <f t="shared" si="3"/>
        <v>-0.338185620293769</v>
      </c>
    </row>
    <row r="120" spans="1:3">
      <c r="A120" s="81">
        <v>112</v>
      </c>
      <c r="B120" s="82">
        <f t="shared" si="2"/>
        <v>-2.03840499782795</v>
      </c>
      <c r="C120" s="83">
        <f t="shared" si="3"/>
        <v>-2.83200378935752</v>
      </c>
    </row>
    <row r="121" spans="1:3">
      <c r="A121" s="81">
        <v>113</v>
      </c>
      <c r="B121" s="82">
        <f t="shared" si="2"/>
        <v>6.39048624283122</v>
      </c>
      <c r="C121" s="83">
        <f t="shared" si="3"/>
        <v>-1.25999974096177</v>
      </c>
    </row>
    <row r="122" spans="1:3">
      <c r="A122" s="81">
        <v>114</v>
      </c>
      <c r="B122" s="82">
        <f t="shared" si="2"/>
        <v>-1.84585685735479</v>
      </c>
      <c r="C122" s="83">
        <f t="shared" si="3"/>
        <v>7.72552668510555</v>
      </c>
    </row>
    <row r="123" spans="1:3">
      <c r="A123" s="81">
        <v>115</v>
      </c>
      <c r="B123" s="82">
        <f t="shared" si="2"/>
        <v>-5.85078945423067</v>
      </c>
      <c r="C123" s="83">
        <f t="shared" si="3"/>
        <v>-4.57595597189028</v>
      </c>
    </row>
    <row r="124" spans="1:3">
      <c r="A124" s="81">
        <v>116</v>
      </c>
      <c r="B124" s="82">
        <f t="shared" si="2"/>
        <v>4.52329903363778</v>
      </c>
      <c r="C124" s="83">
        <f t="shared" si="3"/>
        <v>-2.34256790624409</v>
      </c>
    </row>
    <row r="125" spans="1:3">
      <c r="A125" s="81">
        <v>117</v>
      </c>
      <c r="B125" s="82">
        <f t="shared" si="2"/>
        <v>0.0735784479260962</v>
      </c>
      <c r="C125" s="83">
        <f t="shared" si="3"/>
        <v>1.51112671485562</v>
      </c>
    </row>
    <row r="126" spans="1:3">
      <c r="A126" s="81">
        <v>118</v>
      </c>
      <c r="B126" s="82">
        <f t="shared" si="2"/>
        <v>2.26403605793683</v>
      </c>
      <c r="C126" s="83">
        <f t="shared" si="3"/>
        <v>0.9057315670285</v>
      </c>
    </row>
    <row r="127" spans="1:3">
      <c r="A127" s="81">
        <v>119</v>
      </c>
      <c r="B127" s="82">
        <f t="shared" si="2"/>
        <v>-4.19471465360232</v>
      </c>
      <c r="C127" s="83">
        <f t="shared" si="3"/>
        <v>3.99519767586773</v>
      </c>
    </row>
    <row r="128" spans="1:3">
      <c r="A128" s="81">
        <v>120</v>
      </c>
      <c r="B128" s="82">
        <f t="shared" si="2"/>
        <v>-2.51794486731232</v>
      </c>
      <c r="C128" s="83">
        <f t="shared" si="3"/>
        <v>-7.30729091790103</v>
      </c>
    </row>
    <row r="129" spans="1:3">
      <c r="A129" s="81">
        <v>121</v>
      </c>
      <c r="B129" s="82">
        <f t="shared" si="2"/>
        <v>7.73589515535502</v>
      </c>
      <c r="C129" s="83">
        <f t="shared" si="3"/>
        <v>0.755599867320055</v>
      </c>
    </row>
    <row r="130" spans="1:3">
      <c r="A130" s="81">
        <v>122</v>
      </c>
      <c r="B130" s="82">
        <f t="shared" si="2"/>
        <v>-2.97192259037523</v>
      </c>
      <c r="C130" s="83">
        <f t="shared" si="3"/>
        <v>5.11238835222272</v>
      </c>
    </row>
    <row r="131" spans="1:3">
      <c r="A131" s="81">
        <v>123</v>
      </c>
      <c r="B131" s="82">
        <f t="shared" si="2"/>
        <v>-1.50381379307393</v>
      </c>
      <c r="C131" s="83">
        <f t="shared" si="3"/>
        <v>-2.12877422174008</v>
      </c>
    </row>
    <row r="132" spans="1:3">
      <c r="A132" s="81">
        <v>124</v>
      </c>
      <c r="B132" s="82">
        <f t="shared" si="2"/>
        <v>-1.31579757850762</v>
      </c>
      <c r="C132" s="83">
        <f t="shared" si="3"/>
        <v>0.247354562358226</v>
      </c>
    </row>
    <row r="133" spans="1:3">
      <c r="A133" s="81">
        <v>125</v>
      </c>
      <c r="B133" s="82">
        <f t="shared" si="2"/>
        <v>1.19440058970493</v>
      </c>
      <c r="C133" s="83">
        <f t="shared" si="3"/>
        <v>-4.81018876618823</v>
      </c>
    </row>
    <row r="134" spans="1:3">
      <c r="A134" s="81">
        <v>126</v>
      </c>
      <c r="B134" s="82">
        <f t="shared" si="2"/>
        <v>5.75724406831792</v>
      </c>
      <c r="C134" s="83">
        <f t="shared" si="3"/>
        <v>4.58549964990331</v>
      </c>
    </row>
    <row r="135" spans="1:3">
      <c r="A135" s="81">
        <v>127</v>
      </c>
      <c r="B135" s="82">
        <f t="shared" si="2"/>
        <v>-7.10235952551656</v>
      </c>
      <c r="C135" s="83">
        <f t="shared" si="3"/>
        <v>3.59887008588593</v>
      </c>
    </row>
    <row r="136" spans="1:3">
      <c r="A136" s="81">
        <v>128</v>
      </c>
      <c r="B136" s="82">
        <f t="shared" ref="B136:B199" si="4">$B$1*SIN($B$2*A136+$B$4)*COS($B$3*A136)</f>
        <v>-0.263201131918295</v>
      </c>
      <c r="C136" s="83">
        <f t="shared" ref="C136:C199" si="5">$B$1*SIN($B$2*A136+$B$4)*SIN($B$3*A136)</f>
        <v>-6.60939087501316</v>
      </c>
    </row>
    <row r="137" spans="1:3">
      <c r="A137" s="81">
        <v>129</v>
      </c>
      <c r="B137" s="82">
        <f t="shared" si="4"/>
        <v>3.37456852719452</v>
      </c>
      <c r="C137" s="83">
        <f t="shared" si="5"/>
        <v>1.38477619410898</v>
      </c>
    </row>
    <row r="138" spans="1:3">
      <c r="A138" s="81">
        <v>130</v>
      </c>
      <c r="B138" s="82">
        <f t="shared" si="4"/>
        <v>0.155099980270196</v>
      </c>
      <c r="C138" s="83">
        <f t="shared" si="5"/>
        <v>-0.145126420890433</v>
      </c>
    </row>
    <row r="139" spans="1:3">
      <c r="A139" s="81">
        <v>131</v>
      </c>
      <c r="B139" s="82">
        <f t="shared" si="4"/>
        <v>1.27609408897965</v>
      </c>
      <c r="C139" s="83">
        <f t="shared" si="5"/>
        <v>3.81256774669794</v>
      </c>
    </row>
    <row r="140" spans="1:3">
      <c r="A140" s="81">
        <v>132</v>
      </c>
      <c r="B140" s="82">
        <f t="shared" si="4"/>
        <v>-6.80558796446686</v>
      </c>
      <c r="C140" s="83">
        <f t="shared" si="5"/>
        <v>-0.725600620978062</v>
      </c>
    </row>
    <row r="141" spans="1:3">
      <c r="A141" s="81">
        <v>133</v>
      </c>
      <c r="B141" s="82">
        <f t="shared" si="4"/>
        <v>4.07762981721998</v>
      </c>
      <c r="C141" s="83">
        <f t="shared" si="5"/>
        <v>-6.87369957142705</v>
      </c>
    </row>
    <row r="142" spans="1:3">
      <c r="A142" s="81">
        <v>134</v>
      </c>
      <c r="B142" s="82">
        <f t="shared" si="4"/>
        <v>4.09257881178989</v>
      </c>
      <c r="C142" s="83">
        <f t="shared" si="5"/>
        <v>5.90358724278414</v>
      </c>
    </row>
    <row r="143" spans="1:3">
      <c r="A143" s="81">
        <v>135</v>
      </c>
      <c r="B143" s="82">
        <f t="shared" si="4"/>
        <v>-4.54382730026607</v>
      </c>
      <c r="C143" s="83">
        <f t="shared" si="5"/>
        <v>0.812613820441433</v>
      </c>
    </row>
    <row r="144" spans="1:3">
      <c r="A144" s="81">
        <v>136</v>
      </c>
      <c r="B144" s="82">
        <f t="shared" si="4"/>
        <v>0.229174132891253</v>
      </c>
      <c r="C144" s="83">
        <f t="shared" si="5"/>
        <v>-0.889221366831097</v>
      </c>
    </row>
    <row r="145" spans="1:3">
      <c r="A145" s="81">
        <v>137</v>
      </c>
      <c r="B145" s="82">
        <f t="shared" si="4"/>
        <v>-2.33325407932993</v>
      </c>
      <c r="C145" s="83">
        <f t="shared" si="5"/>
        <v>-1.89237262613766</v>
      </c>
    </row>
    <row r="146" spans="1:3">
      <c r="A146" s="81">
        <v>138</v>
      </c>
      <c r="B146" s="82">
        <f t="shared" si="4"/>
        <v>5.54715141444998</v>
      </c>
      <c r="C146" s="83">
        <f t="shared" si="5"/>
        <v>-2.74939003295316</v>
      </c>
    </row>
    <row r="147" spans="1:3">
      <c r="A147" s="81">
        <v>139</v>
      </c>
      <c r="B147" s="82">
        <f t="shared" si="4"/>
        <v>0.243296830921331</v>
      </c>
      <c r="C147" s="83">
        <f t="shared" si="5"/>
        <v>7.85849363605114</v>
      </c>
    </row>
    <row r="148" spans="1:3">
      <c r="A148" s="81">
        <v>140</v>
      </c>
      <c r="B148" s="82">
        <f t="shared" si="4"/>
        <v>-7.01299773226364</v>
      </c>
      <c r="C148" s="83">
        <f t="shared" si="5"/>
        <v>-2.95062363404418</v>
      </c>
    </row>
    <row r="149" spans="1:3">
      <c r="A149" s="81">
        <v>141</v>
      </c>
      <c r="B149" s="82">
        <f t="shared" si="4"/>
        <v>4.04313868757369</v>
      </c>
      <c r="C149" s="83">
        <f t="shared" si="5"/>
        <v>-3.71657755762919</v>
      </c>
    </row>
    <row r="150" spans="1:3">
      <c r="A150" s="81">
        <v>142</v>
      </c>
      <c r="B150" s="82">
        <f t="shared" si="4"/>
        <v>0.627439289230244</v>
      </c>
      <c r="C150" s="83">
        <f t="shared" si="5"/>
        <v>1.93121803670514</v>
      </c>
    </row>
    <row r="151" spans="1:3">
      <c r="A151" s="81">
        <v>143</v>
      </c>
      <c r="B151" s="82">
        <f t="shared" si="4"/>
        <v>1.91504079103318</v>
      </c>
      <c r="C151" s="83">
        <f t="shared" si="5"/>
        <v>0.221338677160182</v>
      </c>
    </row>
    <row r="152" spans="1:3">
      <c r="A152" s="81">
        <v>144</v>
      </c>
      <c r="B152" s="82">
        <f t="shared" si="4"/>
        <v>-2.80343627039061</v>
      </c>
      <c r="C152" s="83">
        <f t="shared" si="5"/>
        <v>4.63185093694942</v>
      </c>
    </row>
    <row r="153" spans="1:3">
      <c r="A153" s="81">
        <v>145</v>
      </c>
      <c r="B153" s="82">
        <f t="shared" si="4"/>
        <v>-4.26038948334595</v>
      </c>
      <c r="C153" s="83">
        <f t="shared" si="5"/>
        <v>-6.26334150941193</v>
      </c>
    </row>
    <row r="154" spans="1:3">
      <c r="A154" s="81">
        <v>146</v>
      </c>
      <c r="B154" s="82">
        <f t="shared" si="4"/>
        <v>7.77005840006386</v>
      </c>
      <c r="C154" s="83">
        <f t="shared" si="5"/>
        <v>-1.31872451578396</v>
      </c>
    </row>
    <row r="155" spans="1:3">
      <c r="A155" s="81">
        <v>147</v>
      </c>
      <c r="B155" s="82">
        <f t="shared" si="4"/>
        <v>-1.61532343486763</v>
      </c>
      <c r="C155" s="83">
        <f t="shared" si="5"/>
        <v>6.04569603975474</v>
      </c>
    </row>
    <row r="156" spans="1:3">
      <c r="A156" s="81">
        <v>148</v>
      </c>
      <c r="B156" s="82">
        <f t="shared" si="4"/>
        <v>-2.3920264532749</v>
      </c>
      <c r="C156" s="83">
        <f t="shared" si="5"/>
        <v>-1.97539455287421</v>
      </c>
    </row>
    <row r="157" spans="1:3">
      <c r="A157" s="81">
        <v>149</v>
      </c>
      <c r="B157" s="82">
        <f t="shared" si="4"/>
        <v>-0.731427467384711</v>
      </c>
      <c r="C157" s="83">
        <f t="shared" si="5"/>
        <v>0.354495099979499</v>
      </c>
    </row>
    <row r="158" spans="1:3">
      <c r="A158" s="81">
        <v>150</v>
      </c>
      <c r="B158" s="82">
        <f t="shared" si="4"/>
        <v>-0.100072519386356</v>
      </c>
      <c r="C158" s="83">
        <f t="shared" si="5"/>
        <v>-4.52775532801276</v>
      </c>
    </row>
    <row r="159" spans="1:3">
      <c r="A159" s="81">
        <v>151</v>
      </c>
      <c r="B159" s="82">
        <f t="shared" si="4"/>
        <v>6.55286661498992</v>
      </c>
      <c r="C159" s="83">
        <f t="shared" si="5"/>
        <v>2.82555640870412</v>
      </c>
    </row>
    <row r="160" spans="1:3">
      <c r="A160" s="81">
        <v>152</v>
      </c>
      <c r="B160" s="82">
        <f t="shared" si="4"/>
        <v>-5.93454619267368</v>
      </c>
      <c r="C160" s="83">
        <f t="shared" si="5"/>
        <v>5.35908168637261</v>
      </c>
    </row>
    <row r="161" spans="1:3">
      <c r="A161" s="81">
        <v>153</v>
      </c>
      <c r="B161" s="82">
        <f t="shared" si="4"/>
        <v>-2.07343629912081</v>
      </c>
      <c r="C161" s="83">
        <f t="shared" si="5"/>
        <v>-6.57951556782071</v>
      </c>
    </row>
    <row r="162" spans="1:3">
      <c r="A162" s="81">
        <v>154</v>
      </c>
      <c r="B162" s="82">
        <f t="shared" si="4"/>
        <v>4.08029709950397</v>
      </c>
      <c r="C162" s="83">
        <f t="shared" si="5"/>
        <v>0.508234380789678</v>
      </c>
    </row>
    <row r="163" spans="1:3">
      <c r="A163" s="81">
        <v>155</v>
      </c>
      <c r="B163" s="82">
        <f t="shared" si="4"/>
        <v>-0.167295148989884</v>
      </c>
      <c r="C163" s="83">
        <f t="shared" si="5"/>
        <v>0.270962258533347</v>
      </c>
    </row>
    <row r="164" spans="1:3">
      <c r="A164" s="81">
        <v>156</v>
      </c>
      <c r="B164" s="82">
        <f t="shared" si="4"/>
        <v>1.97217371428762</v>
      </c>
      <c r="C164" s="83">
        <f t="shared" si="5"/>
        <v>2.95527305694233</v>
      </c>
    </row>
    <row r="165" spans="1:3">
      <c r="A165" s="81">
        <v>157</v>
      </c>
      <c r="B165" s="82">
        <f t="shared" si="4"/>
        <v>-6.47142331167763</v>
      </c>
      <c r="C165" s="83">
        <f t="shared" si="5"/>
        <v>1.03947739407088</v>
      </c>
    </row>
    <row r="166" spans="1:3">
      <c r="A166" s="81">
        <v>158</v>
      </c>
      <c r="B166" s="82">
        <f t="shared" si="4"/>
        <v>2.12033808349452</v>
      </c>
      <c r="C166" s="83">
        <f t="shared" si="5"/>
        <v>-7.66317848031288</v>
      </c>
    </row>
    <row r="167" spans="1:3">
      <c r="A167" s="81">
        <v>159</v>
      </c>
      <c r="B167" s="82">
        <f t="shared" si="4"/>
        <v>5.66478878431635</v>
      </c>
      <c r="C167" s="83">
        <f t="shared" si="5"/>
        <v>4.76308305716233</v>
      </c>
    </row>
    <row r="168" spans="1:3">
      <c r="A168" s="81">
        <v>160</v>
      </c>
      <c r="B168" s="82">
        <f t="shared" si="4"/>
        <v>-4.55386400315793</v>
      </c>
      <c r="C168" s="83">
        <f t="shared" si="5"/>
        <v>2.15751971067068</v>
      </c>
    </row>
    <row r="169" spans="1:3">
      <c r="A169" s="81">
        <v>161</v>
      </c>
      <c r="B169" s="82">
        <f t="shared" si="4"/>
        <v>-0.0191191568560219</v>
      </c>
      <c r="C169" s="83">
        <f t="shared" si="5"/>
        <v>-1.4431983581785</v>
      </c>
    </row>
    <row r="170" spans="1:3">
      <c r="A170" s="81">
        <v>162</v>
      </c>
      <c r="B170" s="82">
        <f t="shared" si="4"/>
        <v>-2.29215855911597</v>
      </c>
      <c r="C170" s="83">
        <f t="shared" si="5"/>
        <v>-1.01251885371099</v>
      </c>
    </row>
    <row r="171" spans="1:3">
      <c r="A171" s="81">
        <v>163</v>
      </c>
      <c r="B171" s="82">
        <f t="shared" si="4"/>
        <v>4.36987312672993</v>
      </c>
      <c r="C171" s="83">
        <f t="shared" si="5"/>
        <v>-3.87646627987701</v>
      </c>
    </row>
    <row r="172" spans="1:3">
      <c r="A172" s="81">
        <v>164</v>
      </c>
      <c r="B172" s="82">
        <f t="shared" si="4"/>
        <v>2.26295138124036</v>
      </c>
      <c r="C172" s="83">
        <f t="shared" si="5"/>
        <v>7.40903190272123</v>
      </c>
    </row>
    <row r="173" spans="1:3">
      <c r="A173" s="81">
        <v>165</v>
      </c>
      <c r="B173" s="82">
        <f t="shared" si="4"/>
        <v>-7.68738654340662</v>
      </c>
      <c r="C173" s="83">
        <f t="shared" si="5"/>
        <v>-1.02670496837976</v>
      </c>
    </row>
    <row r="174" spans="1:3">
      <c r="A174" s="81">
        <v>166</v>
      </c>
      <c r="B174" s="82">
        <f t="shared" si="4"/>
        <v>3.12549372261858</v>
      </c>
      <c r="C174" s="83">
        <f t="shared" si="5"/>
        <v>-4.96343065818585</v>
      </c>
    </row>
    <row r="175" spans="1:3">
      <c r="A175" s="81">
        <v>167</v>
      </c>
      <c r="B175" s="82">
        <f t="shared" si="4"/>
        <v>1.3907932312775</v>
      </c>
      <c r="C175" s="83">
        <f t="shared" si="5"/>
        <v>2.1245743645801</v>
      </c>
    </row>
    <row r="176" spans="1:3">
      <c r="A176" s="81">
        <v>168</v>
      </c>
      <c r="B176" s="82">
        <f t="shared" si="4"/>
        <v>1.39270059212222</v>
      </c>
      <c r="C176" s="83">
        <f t="shared" si="5"/>
        <v>-0.211075798897677</v>
      </c>
    </row>
    <row r="177" spans="1:3">
      <c r="A177" s="81">
        <v>169</v>
      </c>
      <c r="B177" s="82">
        <f t="shared" si="4"/>
        <v>-1.37916746498749</v>
      </c>
      <c r="C177" s="83">
        <f t="shared" si="5"/>
        <v>4.81814575362052</v>
      </c>
    </row>
    <row r="178" spans="1:3">
      <c r="A178" s="81">
        <v>170</v>
      </c>
      <c r="B178" s="82">
        <f t="shared" si="4"/>
        <v>-5.61217694237976</v>
      </c>
      <c r="C178" s="83">
        <f t="shared" si="5"/>
        <v>-4.80427956944457</v>
      </c>
    </row>
    <row r="179" spans="1:3">
      <c r="A179" s="81">
        <v>171</v>
      </c>
      <c r="B179" s="82">
        <f t="shared" si="4"/>
        <v>7.21877356941586</v>
      </c>
      <c r="C179" s="83">
        <f t="shared" si="5"/>
        <v>-3.34218046286912</v>
      </c>
    </row>
    <row r="180" spans="1:3">
      <c r="A180" s="81">
        <v>172</v>
      </c>
      <c r="B180" s="82">
        <f t="shared" si="4"/>
        <v>0.0288987569585521</v>
      </c>
      <c r="C180" s="83">
        <f t="shared" si="5"/>
        <v>6.57447917971747</v>
      </c>
    </row>
    <row r="181" spans="1:3">
      <c r="A181" s="81">
        <v>173</v>
      </c>
      <c r="B181" s="82">
        <f t="shared" si="4"/>
        <v>-3.26588470161263</v>
      </c>
      <c r="C181" s="83">
        <f t="shared" si="5"/>
        <v>-1.47732938348948</v>
      </c>
    </row>
    <row r="182" spans="1:3">
      <c r="A182" s="81">
        <v>174</v>
      </c>
      <c r="B182" s="82">
        <f t="shared" si="4"/>
        <v>-0.213500490097089</v>
      </c>
      <c r="C182" s="83">
        <f t="shared" si="5"/>
        <v>0.186043248357557</v>
      </c>
    </row>
    <row r="183" spans="1:3">
      <c r="A183" s="81">
        <v>175</v>
      </c>
      <c r="B183" s="82">
        <f t="shared" si="4"/>
        <v>-1.15765491980413</v>
      </c>
      <c r="C183" s="83">
        <f t="shared" si="5"/>
        <v>-3.91390356544499</v>
      </c>
    </row>
    <row r="184" spans="1:3">
      <c r="A184" s="81">
        <v>176</v>
      </c>
      <c r="B184" s="82">
        <f t="shared" si="4"/>
        <v>6.81166879369947</v>
      </c>
      <c r="C184" s="83">
        <f t="shared" si="5"/>
        <v>0.971189345634725</v>
      </c>
    </row>
    <row r="185" spans="1:3">
      <c r="A185" s="81">
        <v>177</v>
      </c>
      <c r="B185" s="82">
        <f t="shared" si="4"/>
        <v>-4.31991461823391</v>
      </c>
      <c r="C185" s="83">
        <f t="shared" si="5"/>
        <v>6.72742234262933</v>
      </c>
    </row>
    <row r="186" spans="1:3">
      <c r="A186" s="81">
        <v>178</v>
      </c>
      <c r="B186" s="82">
        <f t="shared" si="4"/>
        <v>-3.86404625441384</v>
      </c>
      <c r="C186" s="83">
        <f t="shared" si="5"/>
        <v>-6.01829450538953</v>
      </c>
    </row>
    <row r="187" spans="1:3">
      <c r="A187" s="81">
        <v>179</v>
      </c>
      <c r="B187" s="82">
        <f t="shared" si="4"/>
        <v>4.51230973249596</v>
      </c>
      <c r="C187" s="83">
        <f t="shared" si="5"/>
        <v>-0.643075369710876</v>
      </c>
    </row>
    <row r="188" spans="1:3">
      <c r="A188" s="81">
        <v>180</v>
      </c>
      <c r="B188" s="82">
        <f t="shared" si="4"/>
        <v>-0.240541703141015</v>
      </c>
      <c r="C188" s="83">
        <f t="shared" si="5"/>
        <v>0.813064732029943</v>
      </c>
    </row>
    <row r="189" spans="1:3">
      <c r="A189" s="81">
        <v>181</v>
      </c>
      <c r="B189" s="82">
        <f t="shared" si="4"/>
        <v>2.31419213179696</v>
      </c>
      <c r="C189" s="83">
        <f t="shared" si="5"/>
        <v>2.01682080505792</v>
      </c>
    </row>
    <row r="190" spans="1:3">
      <c r="A190" s="81">
        <v>182</v>
      </c>
      <c r="B190" s="82">
        <f t="shared" si="4"/>
        <v>-5.68163845727078</v>
      </c>
      <c r="C190" s="83">
        <f t="shared" si="5"/>
        <v>2.56968773910949</v>
      </c>
    </row>
    <row r="191" spans="1:3">
      <c r="A191" s="81">
        <v>183</v>
      </c>
      <c r="B191" s="82">
        <f t="shared" si="4"/>
        <v>0.0350899092764206</v>
      </c>
      <c r="C191" s="83">
        <f t="shared" si="5"/>
        <v>-7.87495619906609</v>
      </c>
    </row>
    <row r="192" spans="1:3">
      <c r="A192" s="81">
        <v>184</v>
      </c>
      <c r="B192" s="82">
        <f t="shared" si="4"/>
        <v>6.88402852790816</v>
      </c>
      <c r="C192" s="83">
        <f t="shared" si="5"/>
        <v>3.18770269502091</v>
      </c>
    </row>
    <row r="193" spans="1:3">
      <c r="A193" s="81">
        <v>185</v>
      </c>
      <c r="B193" s="82">
        <f t="shared" si="4"/>
        <v>-4.13288451658537</v>
      </c>
      <c r="C193" s="83">
        <f t="shared" si="5"/>
        <v>3.53750601021492</v>
      </c>
    </row>
    <row r="194" spans="1:3">
      <c r="A194" s="81">
        <v>186</v>
      </c>
      <c r="B194" s="82">
        <f t="shared" si="4"/>
        <v>-0.539817979030272</v>
      </c>
      <c r="C194" s="83">
        <f t="shared" si="5"/>
        <v>-1.88629342297761</v>
      </c>
    </row>
    <row r="195" spans="1:3">
      <c r="A195" s="81">
        <v>187</v>
      </c>
      <c r="B195" s="82">
        <f t="shared" si="4"/>
        <v>-1.97387815957547</v>
      </c>
      <c r="C195" s="83">
        <f t="shared" si="5"/>
        <v>-0.29928001412413</v>
      </c>
    </row>
    <row r="196" spans="1:3">
      <c r="A196" s="81">
        <v>188</v>
      </c>
      <c r="B196" s="82">
        <f t="shared" si="4"/>
        <v>2.99407732436176</v>
      </c>
      <c r="C196" s="83">
        <f t="shared" si="5"/>
        <v>-4.57314787739124</v>
      </c>
    </row>
    <row r="197" spans="1:3">
      <c r="A197" s="81">
        <v>189</v>
      </c>
      <c r="B197" s="82">
        <f t="shared" si="4"/>
        <v>4.04798340893575</v>
      </c>
      <c r="C197" s="83">
        <f t="shared" si="5"/>
        <v>6.42924714905956</v>
      </c>
    </row>
    <row r="198" spans="1:3">
      <c r="A198" s="81">
        <v>190</v>
      </c>
      <c r="B198" s="82">
        <f t="shared" si="4"/>
        <v>-7.79951090179732</v>
      </c>
      <c r="C198" s="83">
        <f t="shared" si="5"/>
        <v>1.04120136512407</v>
      </c>
    </row>
    <row r="199" spans="1:3">
      <c r="A199" s="81">
        <v>191</v>
      </c>
      <c r="B199" s="82">
        <f t="shared" si="4"/>
        <v>1.81535787986035</v>
      </c>
      <c r="C199" s="83">
        <f t="shared" si="5"/>
        <v>-5.94230285930775</v>
      </c>
    </row>
    <row r="200" spans="1:3">
      <c r="A200" s="81">
        <v>192</v>
      </c>
      <c r="B200" s="82">
        <f t="shared" ref="B200:B263" si="6">$B$1*SIN($B$2*A200+$B$4)*COS($B$3*A200)</f>
        <v>2.27168666717126</v>
      </c>
      <c r="C200" s="83">
        <f t="shared" ref="C200:C263" si="7">$B$1*SIN($B$2*A200+$B$4)*SIN($B$3*A200)</f>
        <v>2.0154329460664</v>
      </c>
    </row>
    <row r="201" spans="1:3">
      <c r="A201" s="81">
        <v>193</v>
      </c>
      <c r="B201" s="82">
        <f t="shared" si="6"/>
        <v>0.807927481460937</v>
      </c>
      <c r="C201" s="83">
        <f t="shared" si="7"/>
        <v>-0.356828882348346</v>
      </c>
    </row>
    <row r="202" spans="1:3">
      <c r="A202" s="81">
        <v>194</v>
      </c>
      <c r="B202" s="82">
        <f t="shared" si="6"/>
        <v>-0.0610394310045772</v>
      </c>
      <c r="C202" s="83">
        <f t="shared" si="7"/>
        <v>4.58664883547957</v>
      </c>
    </row>
    <row r="203" spans="1:3">
      <c r="A203" s="81">
        <v>195</v>
      </c>
      <c r="B203" s="82">
        <f t="shared" si="6"/>
        <v>-6.47741155668378</v>
      </c>
      <c r="C203" s="83">
        <f t="shared" si="7"/>
        <v>-3.06933204189581</v>
      </c>
    </row>
    <row r="204" spans="1:3">
      <c r="A204" s="81">
        <v>196</v>
      </c>
      <c r="B204" s="82">
        <f t="shared" si="6"/>
        <v>6.11861067994247</v>
      </c>
      <c r="C204" s="83">
        <f t="shared" si="7"/>
        <v>-5.14403716805349</v>
      </c>
    </row>
    <row r="205" spans="1:3">
      <c r="A205" s="81">
        <v>197</v>
      </c>
      <c r="B205" s="82">
        <f t="shared" si="6"/>
        <v>1.82960115919448</v>
      </c>
      <c r="C205" s="83">
        <f t="shared" si="7"/>
        <v>6.61396873283442</v>
      </c>
    </row>
    <row r="206" spans="1:3">
      <c r="A206" s="81">
        <v>198</v>
      </c>
      <c r="B206" s="82">
        <f t="shared" si="6"/>
        <v>-3.99961811841881</v>
      </c>
      <c r="C206" s="83">
        <f t="shared" si="7"/>
        <v>-0.642689121264564</v>
      </c>
    </row>
    <row r="207" spans="1:3">
      <c r="A207" s="81">
        <v>199</v>
      </c>
      <c r="B207" s="82">
        <f t="shared" si="6"/>
        <v>0.137496525096971</v>
      </c>
      <c r="C207" s="83">
        <f t="shared" si="7"/>
        <v>-0.206009602573324</v>
      </c>
    </row>
    <row r="208" spans="1:3">
      <c r="A208" s="81">
        <v>200</v>
      </c>
      <c r="B208" s="82">
        <f t="shared" si="6"/>
        <v>-1.89957992781438</v>
      </c>
      <c r="C208" s="83">
        <f t="shared" si="7"/>
        <v>-3.07709994692957</v>
      </c>
    </row>
    <row r="209" spans="1:3">
      <c r="A209" s="81">
        <v>201</v>
      </c>
      <c r="B209" s="82">
        <f t="shared" si="6"/>
        <v>6.54419804396027</v>
      </c>
      <c r="C209" s="83">
        <f t="shared" si="7"/>
        <v>-0.814732738828793</v>
      </c>
    </row>
    <row r="210" spans="1:3">
      <c r="A210" s="81">
        <v>202</v>
      </c>
      <c r="B210" s="82">
        <f t="shared" si="6"/>
        <v>-2.39252893751027</v>
      </c>
      <c r="C210" s="83">
        <f t="shared" si="7"/>
        <v>7.59047741256514</v>
      </c>
    </row>
    <row r="211" spans="1:3">
      <c r="A211" s="81">
        <v>203</v>
      </c>
      <c r="B211" s="82">
        <f t="shared" si="6"/>
        <v>-5.47246890062894</v>
      </c>
      <c r="C211" s="83">
        <f t="shared" si="7"/>
        <v>-4.94241037806294</v>
      </c>
    </row>
    <row r="212" spans="1:3">
      <c r="A212" s="81">
        <v>204</v>
      </c>
      <c r="B212" s="82">
        <f t="shared" si="6"/>
        <v>4.57669737048966</v>
      </c>
      <c r="C212" s="83">
        <f t="shared" si="7"/>
        <v>-1.97311697903681</v>
      </c>
    </row>
    <row r="213" spans="1:3">
      <c r="A213" s="81">
        <v>205</v>
      </c>
      <c r="B213" s="82">
        <f t="shared" si="6"/>
        <v>-0.0304351505219977</v>
      </c>
      <c r="C213" s="83">
        <f t="shared" si="7"/>
        <v>1.37328273251981</v>
      </c>
    </row>
    <row r="214" spans="1:3">
      <c r="A214" s="81">
        <v>206</v>
      </c>
      <c r="B214" s="82">
        <f t="shared" si="6"/>
        <v>2.31530482099149</v>
      </c>
      <c r="C214" s="83">
        <f t="shared" si="7"/>
        <v>1.12231264793739</v>
      </c>
    </row>
    <row r="215" spans="1:3">
      <c r="A215" s="81">
        <v>207</v>
      </c>
      <c r="B215" s="82">
        <f t="shared" si="6"/>
        <v>-4.54148512854664</v>
      </c>
      <c r="C215" s="83">
        <f t="shared" si="7"/>
        <v>3.75001013533455</v>
      </c>
    </row>
    <row r="216" spans="1:3">
      <c r="A216" s="81">
        <v>208</v>
      </c>
      <c r="B216" s="82">
        <f t="shared" si="6"/>
        <v>-2.00374783526705</v>
      </c>
      <c r="C216" s="83">
        <f t="shared" si="7"/>
        <v>-7.50127147585651</v>
      </c>
    </row>
    <row r="217" spans="1:3">
      <c r="A217" s="81">
        <v>209</v>
      </c>
      <c r="B217" s="82">
        <f t="shared" si="6"/>
        <v>7.62880317328755</v>
      </c>
      <c r="C217" s="83">
        <f t="shared" si="7"/>
        <v>1.29522404034875</v>
      </c>
    </row>
    <row r="218" spans="1:3">
      <c r="A218" s="81">
        <v>210</v>
      </c>
      <c r="B218" s="82">
        <f t="shared" si="6"/>
        <v>-3.27201778272207</v>
      </c>
      <c r="C218" s="83">
        <f t="shared" si="7"/>
        <v>4.80967955446886</v>
      </c>
    </row>
    <row r="219" spans="1:3">
      <c r="A219" s="81">
        <v>211</v>
      </c>
      <c r="B219" s="82">
        <f t="shared" si="6"/>
        <v>-1.27989796001882</v>
      </c>
      <c r="C219" s="83">
        <f t="shared" si="7"/>
        <v>-2.11494141828418</v>
      </c>
    </row>
    <row r="220" spans="1:3">
      <c r="A220" s="81">
        <v>212</v>
      </c>
      <c r="B220" s="82">
        <f t="shared" si="6"/>
        <v>-1.46848837341892</v>
      </c>
      <c r="C220" s="83">
        <f t="shared" si="7"/>
        <v>0.16963683856407</v>
      </c>
    </row>
    <row r="221" spans="1:3">
      <c r="A221" s="81">
        <v>213</v>
      </c>
      <c r="B221" s="82">
        <f t="shared" si="6"/>
        <v>1.56585431401169</v>
      </c>
      <c r="C221" s="83">
        <f t="shared" si="7"/>
        <v>-4.81861094716432</v>
      </c>
    </row>
    <row r="222" spans="1:3">
      <c r="A222" s="81">
        <v>214</v>
      </c>
      <c r="B222" s="82">
        <f t="shared" si="6"/>
        <v>5.45838501287036</v>
      </c>
      <c r="C222" s="83">
        <f t="shared" si="7"/>
        <v>5.01812273049425</v>
      </c>
    </row>
    <row r="223" spans="1:3">
      <c r="A223" s="81">
        <v>215</v>
      </c>
      <c r="B223" s="82">
        <f t="shared" si="6"/>
        <v>-7.32535088626277</v>
      </c>
      <c r="C223" s="83">
        <f t="shared" si="7"/>
        <v>3.08152218439936</v>
      </c>
    </row>
    <row r="224" spans="1:3">
      <c r="A224" s="81">
        <v>216</v>
      </c>
      <c r="B224" s="82">
        <f t="shared" si="6"/>
        <v>0.202585892074075</v>
      </c>
      <c r="C224" s="83">
        <f t="shared" si="7"/>
        <v>-6.53079949378466</v>
      </c>
    </row>
    <row r="225" spans="1:3">
      <c r="A225" s="81">
        <v>217</v>
      </c>
      <c r="B225" s="82">
        <f t="shared" si="6"/>
        <v>3.15469873849905</v>
      </c>
      <c r="C225" s="83">
        <f t="shared" si="7"/>
        <v>1.56383175156747</v>
      </c>
    </row>
    <row r="226" spans="1:3">
      <c r="A226" s="81">
        <v>218</v>
      </c>
      <c r="B226" s="82">
        <f t="shared" si="6"/>
        <v>0.274908063367522</v>
      </c>
      <c r="C226" s="83">
        <f t="shared" si="7"/>
        <v>-0.222935167258171</v>
      </c>
    </row>
    <row r="227" spans="1:3">
      <c r="A227" s="81">
        <v>219</v>
      </c>
      <c r="B227" s="82">
        <f t="shared" si="6"/>
        <v>1.03353952085053</v>
      </c>
      <c r="C227" s="83">
        <f t="shared" si="7"/>
        <v>4.01125003490267</v>
      </c>
    </row>
    <row r="228" spans="1:3">
      <c r="A228" s="81">
        <v>220</v>
      </c>
      <c r="B228" s="82">
        <f t="shared" si="6"/>
        <v>-6.8083173109659</v>
      </c>
      <c r="C228" s="83">
        <f t="shared" si="7"/>
        <v>-1.2180166912087</v>
      </c>
    </row>
    <row r="229" spans="1:3">
      <c r="A229" s="81">
        <v>221</v>
      </c>
      <c r="B229" s="82">
        <f t="shared" si="6"/>
        <v>4.55659571447332</v>
      </c>
      <c r="C229" s="83">
        <f t="shared" si="7"/>
        <v>-6.57209015487902</v>
      </c>
    </row>
    <row r="230" spans="1:3">
      <c r="A230" s="81">
        <v>222</v>
      </c>
      <c r="B230" s="82">
        <f t="shared" si="6"/>
        <v>3.63225802403599</v>
      </c>
      <c r="C230" s="83">
        <f t="shared" si="7"/>
        <v>6.12377341983947</v>
      </c>
    </row>
    <row r="231" spans="1:3">
      <c r="A231" s="81">
        <v>223</v>
      </c>
      <c r="B231" s="82">
        <f t="shared" si="6"/>
        <v>-4.4742017013663</v>
      </c>
      <c r="C231" s="83">
        <f t="shared" si="7"/>
        <v>0.476759234963572</v>
      </c>
    </row>
    <row r="232" spans="1:3">
      <c r="A232" s="81">
        <v>224</v>
      </c>
      <c r="B232" s="82">
        <f t="shared" si="6"/>
        <v>0.24680883331087</v>
      </c>
      <c r="C232" s="83">
        <f t="shared" si="7"/>
        <v>-0.737239486947129</v>
      </c>
    </row>
    <row r="233" spans="1:3">
      <c r="A233" s="81">
        <v>225</v>
      </c>
      <c r="B233" s="82">
        <f t="shared" si="6"/>
        <v>-2.28900674546139</v>
      </c>
      <c r="C233" s="83">
        <f t="shared" si="7"/>
        <v>-2.14207314411948</v>
      </c>
    </row>
    <row r="234" spans="1:3">
      <c r="A234" s="81">
        <v>226</v>
      </c>
      <c r="B234" s="82">
        <f t="shared" si="6"/>
        <v>5.80985324071244</v>
      </c>
      <c r="C234" s="83">
        <f t="shared" si="7"/>
        <v>-2.38370191104002</v>
      </c>
    </row>
    <row r="235" spans="1:3">
      <c r="A235" s="81">
        <v>227</v>
      </c>
      <c r="B235" s="82">
        <f t="shared" si="6"/>
        <v>-0.314312527970552</v>
      </c>
      <c r="C235" s="83">
        <f t="shared" si="7"/>
        <v>7.88092750819547</v>
      </c>
    </row>
    <row r="236" spans="1:3">
      <c r="A236" s="81">
        <v>228</v>
      </c>
      <c r="B236" s="82">
        <f t="shared" si="6"/>
        <v>-6.74656031288944</v>
      </c>
      <c r="C236" s="83">
        <f t="shared" si="7"/>
        <v>-3.41909258096166</v>
      </c>
    </row>
    <row r="237" spans="1:3">
      <c r="A237" s="81">
        <v>229</v>
      </c>
      <c r="B237" s="82">
        <f t="shared" si="6"/>
        <v>4.21473631781125</v>
      </c>
      <c r="C237" s="83">
        <f t="shared" si="7"/>
        <v>-3.35651586718354</v>
      </c>
    </row>
    <row r="238" spans="1:3">
      <c r="A238" s="81">
        <v>230</v>
      </c>
      <c r="B238" s="82">
        <f t="shared" si="6"/>
        <v>0.456150244054565</v>
      </c>
      <c r="C238" s="83">
        <f t="shared" si="7"/>
        <v>1.83751961127847</v>
      </c>
    </row>
    <row r="239" spans="1:3">
      <c r="A239" s="81">
        <v>231</v>
      </c>
      <c r="B239" s="82">
        <f t="shared" si="6"/>
        <v>2.02935912600283</v>
      </c>
      <c r="C239" s="83">
        <f t="shared" si="7"/>
        <v>0.381622463941343</v>
      </c>
    </row>
    <row r="240" spans="1:3">
      <c r="A240" s="81">
        <v>232</v>
      </c>
      <c r="B240" s="82">
        <f t="shared" si="6"/>
        <v>-3.18379356029816</v>
      </c>
      <c r="C240" s="83">
        <f t="shared" si="7"/>
        <v>4.50634958121948</v>
      </c>
    </row>
    <row r="241" spans="1:3">
      <c r="A241" s="81">
        <v>233</v>
      </c>
      <c r="B241" s="82">
        <f t="shared" si="6"/>
        <v>-3.82885776002019</v>
      </c>
      <c r="C241" s="83">
        <f t="shared" si="7"/>
        <v>-6.58742737093202</v>
      </c>
    </row>
    <row r="242" spans="1:3">
      <c r="A242" s="81">
        <v>234</v>
      </c>
      <c r="B242" s="82">
        <f t="shared" si="6"/>
        <v>7.81845686705152</v>
      </c>
      <c r="C242" s="83">
        <f t="shared" si="7"/>
        <v>-0.763188184289618</v>
      </c>
    </row>
    <row r="243" spans="1:3">
      <c r="A243" s="81">
        <v>235</v>
      </c>
      <c r="B243" s="82">
        <f t="shared" si="6"/>
        <v>-2.00995476371183</v>
      </c>
      <c r="C243" s="83">
        <f t="shared" si="7"/>
        <v>5.83191873160007</v>
      </c>
    </row>
    <row r="244" spans="1:3">
      <c r="A244" s="81">
        <v>236</v>
      </c>
      <c r="B244" s="82">
        <f t="shared" si="6"/>
        <v>-2.1513995751664</v>
      </c>
      <c r="C244" s="83">
        <f t="shared" si="7"/>
        <v>-2.04931800561457</v>
      </c>
    </row>
    <row r="245" spans="1:3">
      <c r="A245" s="81">
        <v>237</v>
      </c>
      <c r="B245" s="82">
        <f t="shared" si="6"/>
        <v>-0.885364532185099</v>
      </c>
      <c r="C245" s="83">
        <f t="shared" si="7"/>
        <v>0.354129704066554</v>
      </c>
    </row>
    <row r="246" spans="1:3">
      <c r="A246" s="81">
        <v>238</v>
      </c>
      <c r="B246" s="82">
        <f t="shared" si="6"/>
        <v>0.226176937323982</v>
      </c>
      <c r="C246" s="83">
        <f t="shared" si="7"/>
        <v>-4.63937950763871</v>
      </c>
    </row>
    <row r="247" spans="1:3">
      <c r="A247" s="81">
        <v>239</v>
      </c>
      <c r="B247" s="82">
        <f t="shared" si="6"/>
        <v>6.39237699307679</v>
      </c>
      <c r="C247" s="83">
        <f t="shared" si="7"/>
        <v>3.31103204129906</v>
      </c>
    </row>
    <row r="248" spans="1:3">
      <c r="A248" s="81">
        <v>240</v>
      </c>
      <c r="B248" s="82">
        <f t="shared" si="6"/>
        <v>-6.29439836198194</v>
      </c>
      <c r="C248" s="83">
        <f t="shared" si="7"/>
        <v>4.92229497913467</v>
      </c>
    </row>
    <row r="249" spans="1:3">
      <c r="A249" s="81">
        <v>241</v>
      </c>
      <c r="B249" s="82">
        <f t="shared" si="6"/>
        <v>-1.58581292646515</v>
      </c>
      <c r="C249" s="83">
        <f t="shared" si="7"/>
        <v>-6.63892688549136</v>
      </c>
    </row>
    <row r="250" spans="1:3">
      <c r="A250" s="81">
        <v>242</v>
      </c>
      <c r="B250" s="82">
        <f t="shared" si="6"/>
        <v>3.91429856578599</v>
      </c>
      <c r="C250" s="83">
        <f t="shared" si="7"/>
        <v>0.772019798658187</v>
      </c>
    </row>
    <row r="251" spans="1:3">
      <c r="A251" s="81">
        <v>243</v>
      </c>
      <c r="B251" s="82">
        <f t="shared" si="6"/>
        <v>-0.103347071362891</v>
      </c>
      <c r="C251" s="83">
        <f t="shared" si="7"/>
        <v>0.143564250268502</v>
      </c>
    </row>
    <row r="252" spans="1:3">
      <c r="A252" s="81">
        <v>244</v>
      </c>
      <c r="B252" s="82">
        <f t="shared" si="6"/>
        <v>1.82065131683578</v>
      </c>
      <c r="C252" s="83">
        <f t="shared" si="7"/>
        <v>3.19717796039043</v>
      </c>
    </row>
    <row r="253" spans="1:3">
      <c r="A253" s="81">
        <v>245</v>
      </c>
      <c r="B253" s="82">
        <f t="shared" si="6"/>
        <v>-6.60860827183322</v>
      </c>
      <c r="C253" s="83">
        <f t="shared" si="7"/>
        <v>0.586086904449543</v>
      </c>
    </row>
    <row r="254" spans="1:3">
      <c r="A254" s="81">
        <v>246</v>
      </c>
      <c r="B254" s="82">
        <f t="shared" si="6"/>
        <v>2.6620192940221</v>
      </c>
      <c r="C254" s="83">
        <f t="shared" si="7"/>
        <v>-7.50751477742955</v>
      </c>
    </row>
    <row r="255" spans="1:3">
      <c r="A255" s="81">
        <v>247</v>
      </c>
      <c r="B255" s="82">
        <f t="shared" si="6"/>
        <v>5.27416418043323</v>
      </c>
      <c r="C255" s="83">
        <f t="shared" si="7"/>
        <v>5.11371297602661</v>
      </c>
    </row>
    <row r="256" spans="1:3">
      <c r="A256" s="81">
        <v>248</v>
      </c>
      <c r="B256" s="82">
        <f t="shared" si="6"/>
        <v>-4.59188332358081</v>
      </c>
      <c r="C256" s="83">
        <f t="shared" si="7"/>
        <v>1.78968761896935</v>
      </c>
    </row>
    <row r="257" spans="1:3">
      <c r="A257" s="81">
        <v>249</v>
      </c>
      <c r="B257" s="82">
        <f t="shared" si="6"/>
        <v>0.0750114486004071</v>
      </c>
      <c r="C257" s="83">
        <f t="shared" si="7"/>
        <v>-1.30164769009386</v>
      </c>
    </row>
    <row r="258" spans="1:3">
      <c r="A258" s="81">
        <v>250</v>
      </c>
      <c r="B258" s="82">
        <f t="shared" si="6"/>
        <v>-2.33329721208661</v>
      </c>
      <c r="C258" s="83">
        <f t="shared" si="7"/>
        <v>-1.23488323412224</v>
      </c>
    </row>
    <row r="259" spans="1:3">
      <c r="A259" s="81">
        <v>251</v>
      </c>
      <c r="B259" s="82">
        <f t="shared" si="6"/>
        <v>4.70920927586031</v>
      </c>
      <c r="C259" s="83">
        <f t="shared" si="7"/>
        <v>-3.61594387983231</v>
      </c>
    </row>
    <row r="260" spans="1:3">
      <c r="A260" s="81">
        <v>252</v>
      </c>
      <c r="B260" s="82">
        <f t="shared" si="6"/>
        <v>1.7407087940476</v>
      </c>
      <c r="C260" s="83">
        <f t="shared" si="7"/>
        <v>7.58383311705759</v>
      </c>
    </row>
    <row r="261" spans="1:3">
      <c r="A261" s="81">
        <v>253</v>
      </c>
      <c r="B261" s="82">
        <f t="shared" si="6"/>
        <v>-7.56027329383878</v>
      </c>
      <c r="C261" s="83">
        <f t="shared" si="7"/>
        <v>-1.56076365060912</v>
      </c>
    </row>
    <row r="262" spans="1:3">
      <c r="A262" s="81">
        <v>254</v>
      </c>
      <c r="B262" s="82">
        <f t="shared" si="6"/>
        <v>3.41133896169802</v>
      </c>
      <c r="C262" s="83">
        <f t="shared" si="7"/>
        <v>-4.65145899758324</v>
      </c>
    </row>
    <row r="263" spans="1:3">
      <c r="A263" s="81">
        <v>255</v>
      </c>
      <c r="B263" s="82">
        <f t="shared" si="6"/>
        <v>1.17137722730219</v>
      </c>
      <c r="C263" s="83">
        <f t="shared" si="7"/>
        <v>2.10002344242116</v>
      </c>
    </row>
    <row r="264" spans="1:3">
      <c r="A264" s="81">
        <v>256</v>
      </c>
      <c r="B264" s="82">
        <f t="shared" ref="B264:B327" si="8">$B$1*SIN($B$2*A264+$B$4)*COS($B$3*A264)</f>
        <v>1.54288589939688</v>
      </c>
      <c r="C264" s="83">
        <f t="shared" ref="C264:C327" si="9">$B$1*SIN($B$2*A264+$B$4)*SIN($B$3*A264)</f>
        <v>-0.123077702131695</v>
      </c>
    </row>
    <row r="265" spans="1:3">
      <c r="A265" s="81">
        <v>257</v>
      </c>
      <c r="B265" s="82">
        <f t="shared" si="8"/>
        <v>-1.75414551885655</v>
      </c>
      <c r="C265" s="83">
        <f t="shared" si="9"/>
        <v>4.81146006028461</v>
      </c>
    </row>
    <row r="266" spans="1:3">
      <c r="A266" s="81">
        <v>258</v>
      </c>
      <c r="B266" s="82">
        <f t="shared" si="8"/>
        <v>-5.29604993112706</v>
      </c>
      <c r="C266" s="83">
        <f t="shared" si="9"/>
        <v>-5.22666893495938</v>
      </c>
    </row>
    <row r="267" spans="1:3">
      <c r="A267" s="81">
        <v>259</v>
      </c>
      <c r="B267" s="82">
        <f t="shared" si="8"/>
        <v>7.42194965304279</v>
      </c>
      <c r="C267" s="83">
        <f t="shared" si="9"/>
        <v>-2.81729062970833</v>
      </c>
    </row>
    <row r="268" spans="1:3">
      <c r="A268" s="81">
        <v>260</v>
      </c>
      <c r="B268" s="82">
        <f t="shared" si="8"/>
        <v>-0.430909548535702</v>
      </c>
      <c r="C268" s="83">
        <f t="shared" si="9"/>
        <v>6.47851222687229</v>
      </c>
    </row>
    <row r="269" spans="1:3">
      <c r="A269" s="81">
        <v>261</v>
      </c>
      <c r="B269" s="82">
        <f t="shared" si="8"/>
        <v>-3.04131084827262</v>
      </c>
      <c r="C269" s="83">
        <f t="shared" si="9"/>
        <v>-1.64421838942883</v>
      </c>
    </row>
    <row r="270" spans="1:3">
      <c r="A270" s="81">
        <v>262</v>
      </c>
      <c r="B270" s="82">
        <f t="shared" si="8"/>
        <v>-0.339104041336569</v>
      </c>
      <c r="C270" s="83">
        <f t="shared" si="9"/>
        <v>0.255640277546337</v>
      </c>
    </row>
    <row r="271" spans="1:3">
      <c r="A271" s="81">
        <v>263</v>
      </c>
      <c r="B271" s="82">
        <f t="shared" si="8"/>
        <v>-0.903894568570212</v>
      </c>
      <c r="C271" s="83">
        <f t="shared" si="9"/>
        <v>-4.10432470276572</v>
      </c>
    </row>
    <row r="272" spans="1:3">
      <c r="A272" s="81">
        <v>264</v>
      </c>
      <c r="B272" s="82">
        <f t="shared" si="8"/>
        <v>6.79545531634429</v>
      </c>
      <c r="C272" s="83">
        <f t="shared" si="9"/>
        <v>1.46570191848094</v>
      </c>
    </row>
    <row r="273" spans="1:3">
      <c r="A273" s="81">
        <v>265</v>
      </c>
      <c r="B273" s="82">
        <f t="shared" si="8"/>
        <v>-4.78731797567096</v>
      </c>
      <c r="C273" s="83">
        <f t="shared" si="9"/>
        <v>6.40792991608196</v>
      </c>
    </row>
    <row r="274" spans="1:3">
      <c r="A274" s="81">
        <v>266</v>
      </c>
      <c r="B274" s="82">
        <f t="shared" si="8"/>
        <v>-3.39759861812977</v>
      </c>
      <c r="C274" s="83">
        <f t="shared" si="9"/>
        <v>-6.21993099454782</v>
      </c>
    </row>
    <row r="275" spans="1:3">
      <c r="A275" s="81">
        <v>267</v>
      </c>
      <c r="B275" s="82">
        <f t="shared" si="8"/>
        <v>4.42969603894733</v>
      </c>
      <c r="C275" s="83">
        <f t="shared" si="9"/>
        <v>-0.313929902802336</v>
      </c>
    </row>
    <row r="276" spans="1:3">
      <c r="A276" s="81">
        <v>268</v>
      </c>
      <c r="B276" s="82">
        <f t="shared" si="8"/>
        <v>-0.248015957842301</v>
      </c>
      <c r="C276" s="83">
        <f t="shared" si="9"/>
        <v>0.662016362649299</v>
      </c>
    </row>
    <row r="277" spans="1:3">
      <c r="A277" s="81">
        <v>269</v>
      </c>
      <c r="B277" s="82">
        <f t="shared" si="8"/>
        <v>2.25762158358858</v>
      </c>
      <c r="C277" s="83">
        <f t="shared" si="9"/>
        <v>2.26784042338648</v>
      </c>
    </row>
    <row r="278" spans="1:3">
      <c r="A278" s="81">
        <v>270</v>
      </c>
      <c r="B278" s="82">
        <f t="shared" si="8"/>
        <v>-5.93150974208471</v>
      </c>
      <c r="C278" s="83">
        <f t="shared" si="9"/>
        <v>2.19166832667007</v>
      </c>
    </row>
    <row r="279" spans="1:3">
      <c r="A279" s="81">
        <v>271</v>
      </c>
      <c r="B279" s="82">
        <f t="shared" si="8"/>
        <v>0.593954803884163</v>
      </c>
      <c r="C279" s="83">
        <f t="shared" si="9"/>
        <v>-7.87637011293326</v>
      </c>
    </row>
    <row r="280" spans="1:3">
      <c r="A280" s="81">
        <v>272</v>
      </c>
      <c r="B280" s="82">
        <f t="shared" si="8"/>
        <v>6.60084584770575</v>
      </c>
      <c r="C280" s="83">
        <f t="shared" si="9"/>
        <v>3.6444722397221</v>
      </c>
    </row>
    <row r="281" spans="1:3">
      <c r="A281" s="81">
        <v>273</v>
      </c>
      <c r="B281" s="82">
        <f t="shared" si="8"/>
        <v>-4.28866672348978</v>
      </c>
      <c r="C281" s="83">
        <f t="shared" si="9"/>
        <v>3.17395450651104</v>
      </c>
    </row>
    <row r="282" spans="1:3">
      <c r="A282" s="81">
        <v>274</v>
      </c>
      <c r="B282" s="82">
        <f t="shared" si="8"/>
        <v>-0.376602289372057</v>
      </c>
      <c r="C282" s="83">
        <f t="shared" si="9"/>
        <v>-1.78512521457191</v>
      </c>
    </row>
    <row r="283" spans="1:3">
      <c r="A283" s="81">
        <v>275</v>
      </c>
      <c r="B283" s="82">
        <f t="shared" si="8"/>
        <v>-2.08124244204674</v>
      </c>
      <c r="C283" s="83">
        <f t="shared" si="9"/>
        <v>-0.468216530675218</v>
      </c>
    </row>
    <row r="284" spans="1:3">
      <c r="A284" s="81">
        <v>276</v>
      </c>
      <c r="B284" s="82">
        <f t="shared" si="8"/>
        <v>3.37223455429484</v>
      </c>
      <c r="C284" s="83">
        <f t="shared" si="9"/>
        <v>-4.43145543273477</v>
      </c>
    </row>
    <row r="285" spans="1:3">
      <c r="A285" s="81">
        <v>277</v>
      </c>
      <c r="B285" s="82">
        <f t="shared" si="8"/>
        <v>3.60331205732499</v>
      </c>
      <c r="C285" s="83">
        <f t="shared" si="9"/>
        <v>6.7376027546413</v>
      </c>
    </row>
    <row r="286" spans="1:3">
      <c r="A286" s="81">
        <v>278</v>
      </c>
      <c r="B286" s="82">
        <f t="shared" si="8"/>
        <v>-7.82689864024358</v>
      </c>
      <c r="C286" s="83">
        <f t="shared" si="9"/>
        <v>0.485102289719636</v>
      </c>
    </row>
    <row r="287" spans="1:3">
      <c r="A287" s="81">
        <v>279</v>
      </c>
      <c r="B287" s="82">
        <f t="shared" si="8"/>
        <v>2.19885702133812</v>
      </c>
      <c r="C287" s="83">
        <f t="shared" si="9"/>
        <v>-5.71480817216963</v>
      </c>
    </row>
    <row r="288" spans="1:3">
      <c r="A288" s="81">
        <v>280</v>
      </c>
      <c r="B288" s="82">
        <f t="shared" si="8"/>
        <v>2.03145773881481</v>
      </c>
      <c r="C288" s="83">
        <f t="shared" si="9"/>
        <v>2.0771036699073</v>
      </c>
    </row>
    <row r="289" spans="1:3">
      <c r="A289" s="81">
        <v>281</v>
      </c>
      <c r="B289" s="82">
        <f t="shared" si="8"/>
        <v>0.963471003892975</v>
      </c>
      <c r="C289" s="83">
        <f t="shared" si="9"/>
        <v>-0.346337489845398</v>
      </c>
    </row>
    <row r="290" spans="1:3">
      <c r="A290" s="81">
        <v>282</v>
      </c>
      <c r="B290" s="82">
        <f t="shared" si="8"/>
        <v>-0.395089999273699</v>
      </c>
      <c r="C290" s="83">
        <f t="shared" si="9"/>
        <v>4.6857330271083</v>
      </c>
    </row>
    <row r="291" spans="1:3">
      <c r="A291" s="81">
        <v>283</v>
      </c>
      <c r="B291" s="82">
        <f t="shared" si="8"/>
        <v>-6.29782387289336</v>
      </c>
      <c r="C291" s="83">
        <f t="shared" si="9"/>
        <v>-3.55026414023824</v>
      </c>
    </row>
    <row r="292" spans="1:3">
      <c r="A292" s="81">
        <v>284</v>
      </c>
      <c r="B292" s="82">
        <f t="shared" si="8"/>
        <v>6.46165331844003</v>
      </c>
      <c r="C292" s="83">
        <f t="shared" si="9"/>
        <v>-4.69418979221285</v>
      </c>
    </row>
    <row r="293" spans="1:3">
      <c r="A293" s="81">
        <v>285</v>
      </c>
      <c r="B293" s="82">
        <f t="shared" si="8"/>
        <v>1.34245594611941</v>
      </c>
      <c r="C293" s="83">
        <f t="shared" si="9"/>
        <v>6.6544363087962</v>
      </c>
    </row>
    <row r="294" spans="1:3">
      <c r="A294" s="81">
        <v>286</v>
      </c>
      <c r="B294" s="82">
        <f t="shared" si="8"/>
        <v>-3.82460703559841</v>
      </c>
      <c r="C294" s="83">
        <f t="shared" si="9"/>
        <v>-0.896059253858327</v>
      </c>
    </row>
    <row r="295" spans="1:3">
      <c r="A295" s="81">
        <v>287</v>
      </c>
      <c r="B295" s="82">
        <f t="shared" si="8"/>
        <v>0.0649923878000729</v>
      </c>
      <c r="C295" s="83">
        <f t="shared" si="9"/>
        <v>-0.0838558369037306</v>
      </c>
    </row>
    <row r="296" spans="1:3">
      <c r="A296" s="81">
        <v>288</v>
      </c>
      <c r="B296" s="82">
        <f t="shared" si="8"/>
        <v>-1.73542980935138</v>
      </c>
      <c r="C296" s="83">
        <f t="shared" si="9"/>
        <v>-3.3152010075226</v>
      </c>
    </row>
    <row r="297" spans="1:3">
      <c r="A297" s="81">
        <v>289</v>
      </c>
      <c r="B297" s="82">
        <f t="shared" si="8"/>
        <v>6.66446506958869</v>
      </c>
      <c r="C297" s="83">
        <f t="shared" si="9"/>
        <v>-0.353870285783465</v>
      </c>
    </row>
    <row r="298" spans="1:3">
      <c r="A298" s="81">
        <v>290</v>
      </c>
      <c r="B298" s="82">
        <f t="shared" si="8"/>
        <v>-2.92840291665564</v>
      </c>
      <c r="C298" s="83">
        <f t="shared" si="9"/>
        <v>7.4143987206361</v>
      </c>
    </row>
    <row r="299" spans="1:3">
      <c r="A299" s="81">
        <v>291</v>
      </c>
      <c r="B299" s="82">
        <f t="shared" si="8"/>
        <v>-5.07021738484954</v>
      </c>
      <c r="C299" s="83">
        <f t="shared" si="9"/>
        <v>-5.27678044142074</v>
      </c>
    </row>
    <row r="300" spans="1:3">
      <c r="A300" s="81">
        <v>292</v>
      </c>
      <c r="B300" s="82">
        <f t="shared" si="8"/>
        <v>4.59952009935083</v>
      </c>
      <c r="C300" s="83">
        <f t="shared" si="9"/>
        <v>-1.60755422102691</v>
      </c>
    </row>
    <row r="301" spans="1:3">
      <c r="A301" s="81">
        <v>293</v>
      </c>
      <c r="B301" s="82">
        <f t="shared" si="8"/>
        <v>-0.11454992848182</v>
      </c>
      <c r="C301" s="83">
        <f t="shared" si="9"/>
        <v>1.22856376645114</v>
      </c>
    </row>
    <row r="302" spans="1:3">
      <c r="A302" s="81">
        <v>294</v>
      </c>
      <c r="B302" s="82">
        <f t="shared" si="8"/>
        <v>2.34596863102827</v>
      </c>
      <c r="C302" s="83">
        <f t="shared" si="9"/>
        <v>1.34999195108359</v>
      </c>
    </row>
    <row r="303" spans="1:3">
      <c r="A303" s="81">
        <v>295</v>
      </c>
      <c r="B303" s="82">
        <f t="shared" si="8"/>
        <v>-4.87270826962997</v>
      </c>
      <c r="C303" s="83">
        <f t="shared" si="9"/>
        <v>3.47439724208897</v>
      </c>
    </row>
    <row r="304" spans="1:3">
      <c r="A304" s="81">
        <v>296</v>
      </c>
      <c r="B304" s="82">
        <f t="shared" si="8"/>
        <v>-1.47421627110438</v>
      </c>
      <c r="C304" s="83">
        <f t="shared" si="9"/>
        <v>-7.6565557249253</v>
      </c>
    </row>
    <row r="305" spans="1:3">
      <c r="A305" s="81">
        <v>297</v>
      </c>
      <c r="B305" s="82">
        <f t="shared" si="8"/>
        <v>7.48194111199787</v>
      </c>
      <c r="C305" s="83">
        <f t="shared" si="9"/>
        <v>1.82293651374572</v>
      </c>
    </row>
    <row r="306" spans="1:3">
      <c r="A306" s="81">
        <v>298</v>
      </c>
      <c r="B306" s="82">
        <f t="shared" si="8"/>
        <v>-3.54331611706861</v>
      </c>
      <c r="C306" s="83">
        <f t="shared" si="9"/>
        <v>4.4890982069275</v>
      </c>
    </row>
    <row r="307" spans="1:3">
      <c r="A307" s="81">
        <v>299</v>
      </c>
      <c r="B307" s="82">
        <f t="shared" si="8"/>
        <v>-1.06547218932408</v>
      </c>
      <c r="C307" s="83">
        <f t="shared" si="9"/>
        <v>-2.07997965266684</v>
      </c>
    </row>
    <row r="308" spans="1:3">
      <c r="A308" s="81">
        <v>300</v>
      </c>
      <c r="B308" s="82">
        <f t="shared" si="8"/>
        <v>-1.61561982222021</v>
      </c>
      <c r="C308" s="83">
        <f t="shared" si="9"/>
        <v>0.0714518135275313</v>
      </c>
    </row>
    <row r="309" spans="1:3">
      <c r="A309" s="81">
        <v>301</v>
      </c>
      <c r="B309" s="82">
        <f t="shared" si="8"/>
        <v>1.94371902628935</v>
      </c>
      <c r="C309" s="83">
        <f t="shared" si="9"/>
        <v>-4.79658243792104</v>
      </c>
    </row>
    <row r="310" spans="1:3">
      <c r="A310" s="81">
        <v>302</v>
      </c>
      <c r="B310" s="82">
        <f t="shared" si="8"/>
        <v>5.12536856576549</v>
      </c>
      <c r="C310" s="83">
        <f t="shared" si="9"/>
        <v>5.42956516383379</v>
      </c>
    </row>
    <row r="311" spans="1:3">
      <c r="A311" s="81">
        <v>303</v>
      </c>
      <c r="B311" s="82">
        <f t="shared" si="8"/>
        <v>-7.508444509192</v>
      </c>
      <c r="C311" s="83">
        <f t="shared" si="9"/>
        <v>2.5498864402661</v>
      </c>
    </row>
    <row r="312" spans="1:3">
      <c r="A312" s="81">
        <v>304</v>
      </c>
      <c r="B312" s="82">
        <f t="shared" si="8"/>
        <v>0.655737085228458</v>
      </c>
      <c r="C312" s="83">
        <f t="shared" si="9"/>
        <v>-6.41779169670212</v>
      </c>
    </row>
    <row r="313" spans="1:3">
      <c r="A313" s="81">
        <v>305</v>
      </c>
      <c r="B313" s="82">
        <f t="shared" si="8"/>
        <v>2.92602275001105</v>
      </c>
      <c r="C313" s="83">
        <f t="shared" si="9"/>
        <v>1.71843851779194</v>
      </c>
    </row>
    <row r="314" spans="1:3">
      <c r="A314" s="81">
        <v>306</v>
      </c>
      <c r="B314" s="82">
        <f t="shared" si="8"/>
        <v>0.4058619588508</v>
      </c>
      <c r="C314" s="83">
        <f t="shared" si="9"/>
        <v>-0.284007522744802</v>
      </c>
    </row>
    <row r="315" spans="1:3">
      <c r="A315" s="81">
        <v>307</v>
      </c>
      <c r="B315" s="82">
        <f t="shared" si="8"/>
        <v>0.768880040028629</v>
      </c>
      <c r="C315" s="83">
        <f t="shared" si="9"/>
        <v>4.19285095567056</v>
      </c>
    </row>
    <row r="316" spans="1:3">
      <c r="A316" s="81">
        <v>308</v>
      </c>
      <c r="B316" s="82">
        <f t="shared" si="8"/>
        <v>-6.77302053969498</v>
      </c>
      <c r="C316" s="83">
        <f t="shared" si="9"/>
        <v>-1.71386032142885</v>
      </c>
    </row>
    <row r="317" spans="1:3">
      <c r="A317" s="81">
        <v>309</v>
      </c>
      <c r="B317" s="82">
        <f t="shared" si="8"/>
        <v>5.01173585082246</v>
      </c>
      <c r="C317" s="83">
        <f t="shared" si="9"/>
        <v>-6.23518297240659</v>
      </c>
    </row>
    <row r="318" spans="1:3">
      <c r="A318" s="81">
        <v>310</v>
      </c>
      <c r="B318" s="82">
        <f t="shared" si="8"/>
        <v>3.16045516591874</v>
      </c>
      <c r="C318" s="83">
        <f t="shared" si="9"/>
        <v>6.3066906090937</v>
      </c>
    </row>
    <row r="319" spans="1:3">
      <c r="A319" s="81">
        <v>311</v>
      </c>
      <c r="B319" s="82">
        <f t="shared" si="8"/>
        <v>-4.37899643906084</v>
      </c>
      <c r="C319" s="83">
        <f t="shared" si="9"/>
        <v>0.154841914544354</v>
      </c>
    </row>
    <row r="320" spans="1:3">
      <c r="A320" s="81">
        <v>312</v>
      </c>
      <c r="B320" s="82">
        <f t="shared" si="8"/>
        <v>0.244216647506705</v>
      </c>
      <c r="C320" s="83">
        <f t="shared" si="9"/>
        <v>-0.587663468478382</v>
      </c>
    </row>
    <row r="321" spans="1:3">
      <c r="A321" s="81">
        <v>313</v>
      </c>
      <c r="B321" s="82">
        <f t="shared" si="8"/>
        <v>-2.21997366158763</v>
      </c>
      <c r="C321" s="83">
        <f t="shared" si="9"/>
        <v>-2.39382909357002</v>
      </c>
    </row>
    <row r="322" spans="1:3">
      <c r="A322" s="81">
        <v>314</v>
      </c>
      <c r="B322" s="82">
        <f t="shared" si="8"/>
        <v>6.04633138403407</v>
      </c>
      <c r="C322" s="83">
        <f t="shared" si="9"/>
        <v>-1.99383558041379</v>
      </c>
    </row>
    <row r="323" spans="1:3">
      <c r="A323" s="81">
        <v>315</v>
      </c>
      <c r="B323" s="82">
        <f t="shared" si="8"/>
        <v>-0.873598963988718</v>
      </c>
      <c r="C323" s="83">
        <f t="shared" si="9"/>
        <v>7.86126372338435</v>
      </c>
    </row>
    <row r="324" spans="1:3">
      <c r="A324" s="81">
        <v>316</v>
      </c>
      <c r="B324" s="82">
        <f t="shared" si="8"/>
        <v>-6.44715054060086</v>
      </c>
      <c r="C324" s="83">
        <f t="shared" si="9"/>
        <v>-3.86353190599536</v>
      </c>
    </row>
    <row r="325" spans="1:3">
      <c r="A325" s="81">
        <v>317</v>
      </c>
      <c r="B325" s="82">
        <f t="shared" si="8"/>
        <v>4.35466364437484</v>
      </c>
      <c r="C325" s="83">
        <f t="shared" si="9"/>
        <v>-2.99016885628768</v>
      </c>
    </row>
    <row r="326" spans="1:3">
      <c r="A326" s="81">
        <v>318</v>
      </c>
      <c r="B326" s="82">
        <f t="shared" si="8"/>
        <v>0.301328717311761</v>
      </c>
      <c r="C326" s="83">
        <f t="shared" si="9"/>
        <v>1.72934595181635</v>
      </c>
    </row>
    <row r="327" spans="1:3">
      <c r="A327" s="81">
        <v>319</v>
      </c>
      <c r="B327" s="82">
        <f t="shared" si="8"/>
        <v>2.1292936394505</v>
      </c>
      <c r="C327" s="83">
        <f t="shared" si="9"/>
        <v>0.558900867417339</v>
      </c>
    </row>
    <row r="328" spans="1:3">
      <c r="A328" s="81">
        <v>320</v>
      </c>
      <c r="B328" s="82">
        <f t="shared" ref="B328:B391" si="10">$B$1*SIN($B$2*A328+$B$4)*COS($B$3*A328)</f>
        <v>-3.5590488827406</v>
      </c>
      <c r="C328" s="83">
        <f t="shared" ref="C328:C391" si="11">$B$1*SIN($B$2*A328+$B$4)*SIN($B$3*A328)</f>
        <v>4.34848015674489</v>
      </c>
    </row>
    <row r="329" spans="1:3">
      <c r="A329" s="81">
        <v>321</v>
      </c>
      <c r="B329" s="82">
        <f t="shared" si="10"/>
        <v>-3.37165763415635</v>
      </c>
      <c r="C329" s="83">
        <f t="shared" si="11"/>
        <v>-6.87950610428817</v>
      </c>
    </row>
    <row r="330" spans="1:3">
      <c r="A330" s="81">
        <v>322</v>
      </c>
      <c r="B330" s="82">
        <f t="shared" si="10"/>
        <v>7.82485574737501</v>
      </c>
      <c r="C330" s="83">
        <f t="shared" si="11"/>
        <v>-0.207360137693546</v>
      </c>
    </row>
    <row r="331" spans="1:3">
      <c r="A331" s="81">
        <v>323</v>
      </c>
      <c r="B331" s="82">
        <f t="shared" si="10"/>
        <v>-2.38181997967546</v>
      </c>
      <c r="C331" s="83">
        <f t="shared" si="11"/>
        <v>5.59124555928264</v>
      </c>
    </row>
    <row r="332" spans="1:3">
      <c r="A332" s="81">
        <v>324</v>
      </c>
      <c r="B332" s="82">
        <f t="shared" si="10"/>
        <v>-1.91214982938804</v>
      </c>
      <c r="C332" s="83">
        <f t="shared" si="11"/>
        <v>-2.09885729308626</v>
      </c>
    </row>
    <row r="333" spans="1:3">
      <c r="A333" s="81">
        <v>325</v>
      </c>
      <c r="B333" s="82">
        <f t="shared" si="10"/>
        <v>-1.04197627540927</v>
      </c>
      <c r="C333" s="83">
        <f t="shared" si="11"/>
        <v>0.333405240509585</v>
      </c>
    </row>
    <row r="334" spans="1:3">
      <c r="A334" s="81">
        <v>326</v>
      </c>
      <c r="B334" s="82">
        <f t="shared" si="10"/>
        <v>0.567518248197816</v>
      </c>
      <c r="C334" s="83">
        <f t="shared" si="11"/>
        <v>-4.7255056556323</v>
      </c>
    </row>
    <row r="335" spans="1:3">
      <c r="A335" s="81">
        <v>327</v>
      </c>
      <c r="B335" s="82">
        <f t="shared" si="10"/>
        <v>6.19382967040788</v>
      </c>
      <c r="C335" s="83">
        <f t="shared" si="11"/>
        <v>3.78663807323731</v>
      </c>
    </row>
    <row r="336" spans="1:3">
      <c r="A336" s="81">
        <v>328</v>
      </c>
      <c r="B336" s="82">
        <f t="shared" si="10"/>
        <v>-6.62013366408321</v>
      </c>
      <c r="C336" s="83">
        <f t="shared" si="11"/>
        <v>4.46006643065311</v>
      </c>
    </row>
    <row r="337" spans="1:3">
      <c r="A337" s="81">
        <v>329</v>
      </c>
      <c r="B337" s="82">
        <f t="shared" si="10"/>
        <v>-1.09991122498849</v>
      </c>
      <c r="C337" s="83">
        <f t="shared" si="11"/>
        <v>-6.66055928487906</v>
      </c>
    </row>
    <row r="338" spans="1:3">
      <c r="A338" s="81">
        <v>330</v>
      </c>
      <c r="B338" s="82">
        <f t="shared" si="10"/>
        <v>3.73081836147855</v>
      </c>
      <c r="C338" s="83">
        <f t="shared" si="11"/>
        <v>1.01465335469426</v>
      </c>
    </row>
    <row r="339" spans="1:3">
      <c r="A339" s="81">
        <v>331</v>
      </c>
      <c r="B339" s="82">
        <f t="shared" si="10"/>
        <v>-0.0225891321841418</v>
      </c>
      <c r="C339" s="83">
        <f t="shared" si="11"/>
        <v>0.0271065097953278</v>
      </c>
    </row>
    <row r="340" spans="1:3">
      <c r="A340" s="81">
        <v>332</v>
      </c>
      <c r="B340" s="82">
        <f t="shared" si="10"/>
        <v>1.64397158024581</v>
      </c>
      <c r="C340" s="83">
        <f t="shared" si="11"/>
        <v>3.43086405710188</v>
      </c>
    </row>
    <row r="341" spans="1:3">
      <c r="A341" s="81">
        <v>333</v>
      </c>
      <c r="B341" s="82">
        <f t="shared" si="10"/>
        <v>-6.71159316791405</v>
      </c>
      <c r="C341" s="83">
        <f t="shared" si="11"/>
        <v>0.11842197904329</v>
      </c>
    </row>
    <row r="342" spans="1:3">
      <c r="A342" s="81">
        <v>334</v>
      </c>
      <c r="B342" s="82">
        <f t="shared" si="10"/>
        <v>3.19127816791773</v>
      </c>
      <c r="C342" s="83">
        <f t="shared" si="11"/>
        <v>-7.31125406459252</v>
      </c>
    </row>
    <row r="343" spans="1:3">
      <c r="A343" s="81">
        <v>335</v>
      </c>
      <c r="B343" s="82">
        <f t="shared" si="10"/>
        <v>4.86097901974705</v>
      </c>
      <c r="C343" s="83">
        <f t="shared" si="11"/>
        <v>5.43141723742444</v>
      </c>
    </row>
    <row r="344" spans="1:3">
      <c r="A344" s="81">
        <v>336</v>
      </c>
      <c r="B344" s="82">
        <f t="shared" si="10"/>
        <v>-4.59971970107135</v>
      </c>
      <c r="C344" s="83">
        <f t="shared" si="11"/>
        <v>1.42703345277632</v>
      </c>
    </row>
    <row r="345" spans="1:3">
      <c r="A345" s="81">
        <v>337</v>
      </c>
      <c r="B345" s="82">
        <f t="shared" si="10"/>
        <v>0.149004095725616</v>
      </c>
      <c r="C345" s="83">
        <f t="shared" si="11"/>
        <v>-1.1543035588328</v>
      </c>
    </row>
    <row r="346" spans="1:3">
      <c r="A346" s="81">
        <v>338</v>
      </c>
      <c r="B346" s="82">
        <f t="shared" si="10"/>
        <v>-2.35316292677081</v>
      </c>
      <c r="C346" s="83">
        <f t="shared" si="11"/>
        <v>-1.46739167226757</v>
      </c>
    </row>
    <row r="347" spans="1:3">
      <c r="A347" s="81">
        <v>339</v>
      </c>
      <c r="B347" s="82">
        <f t="shared" si="10"/>
        <v>5.03164956175102</v>
      </c>
      <c r="C347" s="83">
        <f t="shared" si="11"/>
        <v>-3.32551488154465</v>
      </c>
    </row>
    <row r="348" spans="1:3">
      <c r="A348" s="81">
        <v>340</v>
      </c>
      <c r="B348" s="82">
        <f t="shared" si="10"/>
        <v>1.20465907455973</v>
      </c>
      <c r="C348" s="83">
        <f t="shared" si="11"/>
        <v>7.71929393199469</v>
      </c>
    </row>
    <row r="349" spans="1:3">
      <c r="A349" s="81">
        <v>341</v>
      </c>
      <c r="B349" s="82">
        <f t="shared" si="10"/>
        <v>-7.39396650333718</v>
      </c>
      <c r="C349" s="83">
        <f t="shared" si="11"/>
        <v>-2.08136215640195</v>
      </c>
    </row>
    <row r="350" spans="1:3">
      <c r="A350" s="81">
        <v>342</v>
      </c>
      <c r="B350" s="82">
        <f t="shared" si="10"/>
        <v>3.66782295641522</v>
      </c>
      <c r="C350" s="83">
        <f t="shared" si="11"/>
        <v>-4.32293100639904</v>
      </c>
    </row>
    <row r="351" spans="1:3">
      <c r="A351" s="81">
        <v>343</v>
      </c>
      <c r="B351" s="82">
        <f t="shared" si="10"/>
        <v>0.96241541801112</v>
      </c>
      <c r="C351" s="83">
        <f t="shared" si="11"/>
        <v>2.05498001733835</v>
      </c>
    </row>
    <row r="352" spans="1:3">
      <c r="A352" s="81">
        <v>344</v>
      </c>
      <c r="B352" s="82">
        <f t="shared" si="10"/>
        <v>1.68641909453936</v>
      </c>
      <c r="C352" s="83">
        <f t="shared" si="11"/>
        <v>-0.014825921828731</v>
      </c>
    </row>
    <row r="353" spans="1:3">
      <c r="A353" s="81">
        <v>345</v>
      </c>
      <c r="B353" s="82">
        <f t="shared" si="10"/>
        <v>-2.13424694554469</v>
      </c>
      <c r="C353" s="83">
        <f t="shared" si="11"/>
        <v>4.77388136108761</v>
      </c>
    </row>
    <row r="354" spans="1:3">
      <c r="A354" s="81">
        <v>346</v>
      </c>
      <c r="B354" s="82">
        <f t="shared" si="10"/>
        <v>-4.94655270248398</v>
      </c>
      <c r="C354" s="83">
        <f t="shared" si="11"/>
        <v>-5.62646622948465</v>
      </c>
    </row>
    <row r="355" spans="1:3">
      <c r="A355" s="81">
        <v>347</v>
      </c>
      <c r="B355" s="82">
        <f t="shared" si="10"/>
        <v>7.58472675710403</v>
      </c>
      <c r="C355" s="83">
        <f t="shared" si="11"/>
        <v>-2.27971481754577</v>
      </c>
    </row>
    <row r="356" spans="1:3">
      <c r="A356" s="81">
        <v>348</v>
      </c>
      <c r="B356" s="82">
        <f t="shared" si="10"/>
        <v>-0.876742091723685</v>
      </c>
      <c r="C356" s="83">
        <f t="shared" si="11"/>
        <v>6.34882573697131</v>
      </c>
    </row>
    <row r="357" spans="1:3">
      <c r="A357" s="81">
        <v>349</v>
      </c>
      <c r="B357" s="82">
        <f t="shared" si="10"/>
        <v>-2.80913702440271</v>
      </c>
      <c r="C357" s="83">
        <f t="shared" si="11"/>
        <v>-1.78645551125647</v>
      </c>
    </row>
    <row r="358" spans="1:3">
      <c r="A358" s="81">
        <v>350</v>
      </c>
      <c r="B358" s="82">
        <f t="shared" si="10"/>
        <v>-0.474948058886025</v>
      </c>
      <c r="C358" s="83">
        <f t="shared" si="11"/>
        <v>0.307897047118036</v>
      </c>
    </row>
    <row r="359" spans="1:3">
      <c r="A359" s="81">
        <v>351</v>
      </c>
      <c r="B359" s="82">
        <f t="shared" si="10"/>
        <v>-0.628668965829716</v>
      </c>
      <c r="C359" s="83">
        <f t="shared" si="11"/>
        <v>-4.27655862742446</v>
      </c>
    </row>
    <row r="360" spans="1:3">
      <c r="A360" s="81">
        <v>352</v>
      </c>
      <c r="B360" s="82">
        <f t="shared" si="10"/>
        <v>6.74096682427477</v>
      </c>
      <c r="C360" s="83">
        <f t="shared" si="11"/>
        <v>1.9621039098658</v>
      </c>
    </row>
    <row r="361" spans="1:3">
      <c r="A361" s="81">
        <v>353</v>
      </c>
      <c r="B361" s="82">
        <f t="shared" si="10"/>
        <v>-5.22951396996094</v>
      </c>
      <c r="C361" s="83">
        <f t="shared" si="11"/>
        <v>6.05410469214437</v>
      </c>
    </row>
    <row r="362" spans="1:3">
      <c r="A362" s="81">
        <v>354</v>
      </c>
      <c r="B362" s="82">
        <f t="shared" si="10"/>
        <v>-2.92121672129649</v>
      </c>
      <c r="C362" s="83">
        <f t="shared" si="11"/>
        <v>-6.38399208552017</v>
      </c>
    </row>
    <row r="363" spans="1:3">
      <c r="A363" s="81">
        <v>355</v>
      </c>
      <c r="B363" s="82">
        <f t="shared" si="10"/>
        <v>4.32231697620409</v>
      </c>
      <c r="C363" s="83">
        <f t="shared" si="11"/>
        <v>0.000260586900880009</v>
      </c>
    </row>
    <row r="364" spans="1:3">
      <c r="A364" s="81">
        <v>356</v>
      </c>
      <c r="B364" s="82">
        <f t="shared" si="10"/>
        <v>-0.235477465054882</v>
      </c>
      <c r="C364" s="83">
        <f t="shared" si="11"/>
        <v>0.514445681822714</v>
      </c>
    </row>
    <row r="365" spans="1:3">
      <c r="A365" s="81">
        <v>357</v>
      </c>
      <c r="B365" s="82">
        <f t="shared" si="10"/>
        <v>2.17601355810585</v>
      </c>
      <c r="C365" s="83">
        <f t="shared" si="11"/>
        <v>2.51974188422269</v>
      </c>
    </row>
    <row r="366" spans="1:3">
      <c r="A366" s="81">
        <v>358</v>
      </c>
      <c r="B366" s="82">
        <f t="shared" si="10"/>
        <v>-6.15405160321045</v>
      </c>
      <c r="C366" s="83">
        <f t="shared" si="11"/>
        <v>1.79046468621746</v>
      </c>
    </row>
    <row r="367" spans="1:3">
      <c r="A367" s="81">
        <v>359</v>
      </c>
      <c r="B367" s="82">
        <f t="shared" si="10"/>
        <v>1.15282641008916</v>
      </c>
      <c r="C367" s="83">
        <f t="shared" si="11"/>
        <v>-7.8356052705989</v>
      </c>
    </row>
    <row r="368" spans="1:3">
      <c r="A368" s="81">
        <v>360</v>
      </c>
      <c r="B368" s="82">
        <f t="shared" si="10"/>
        <v>6.2857519418657</v>
      </c>
      <c r="C368" s="83">
        <f t="shared" si="11"/>
        <v>4.07597361514994</v>
      </c>
    </row>
    <row r="369" spans="1:3">
      <c r="A369" s="81">
        <v>361</v>
      </c>
      <c r="B369" s="82">
        <f t="shared" si="10"/>
        <v>-4.41273019984987</v>
      </c>
      <c r="C369" s="83">
        <f t="shared" si="11"/>
        <v>2.80550472277378</v>
      </c>
    </row>
    <row r="370" spans="1:3">
      <c r="A370" s="81">
        <v>362</v>
      </c>
      <c r="B370" s="82">
        <f t="shared" si="10"/>
        <v>-0.230472225527284</v>
      </c>
      <c r="C370" s="83">
        <f t="shared" si="11"/>
        <v>-1.67042409248365</v>
      </c>
    </row>
    <row r="371" spans="1:3">
      <c r="A371" s="81">
        <v>363</v>
      </c>
      <c r="B371" s="82">
        <f t="shared" si="10"/>
        <v>-2.17328558282463</v>
      </c>
      <c r="C371" s="83">
        <f t="shared" si="11"/>
        <v>-0.653502586457435</v>
      </c>
    </row>
    <row r="372" spans="1:3">
      <c r="A372" s="81">
        <v>364</v>
      </c>
      <c r="B372" s="82">
        <f t="shared" si="10"/>
        <v>3.74388479811707</v>
      </c>
      <c r="C372" s="83">
        <f t="shared" si="11"/>
        <v>-4.25745388276159</v>
      </c>
    </row>
    <row r="373" spans="1:3">
      <c r="A373" s="81">
        <v>365</v>
      </c>
      <c r="B373" s="82">
        <f t="shared" si="10"/>
        <v>3.13421711861603</v>
      </c>
      <c r="C373" s="83">
        <f t="shared" si="11"/>
        <v>7.01288295276214</v>
      </c>
    </row>
    <row r="374" spans="1:3">
      <c r="A374" s="81">
        <v>366</v>
      </c>
      <c r="B374" s="82">
        <f t="shared" si="10"/>
        <v>-7.81236483236827</v>
      </c>
      <c r="C374" s="83">
        <f t="shared" si="11"/>
        <v>-0.0696234008959469</v>
      </c>
    </row>
    <row r="375" spans="1:3">
      <c r="A375" s="81">
        <v>367</v>
      </c>
      <c r="B375" s="82">
        <f t="shared" si="10"/>
        <v>2.55861174851644</v>
      </c>
      <c r="C375" s="83">
        <f t="shared" si="11"/>
        <v>-5.4615145648469</v>
      </c>
    </row>
    <row r="376" spans="1:3">
      <c r="A376" s="81">
        <v>368</v>
      </c>
      <c r="B376" s="82">
        <f t="shared" si="10"/>
        <v>1.79376002462869</v>
      </c>
      <c r="C376" s="83">
        <f t="shared" si="11"/>
        <v>2.11465942728393</v>
      </c>
    </row>
    <row r="377" spans="1:3">
      <c r="A377" s="81">
        <v>369</v>
      </c>
      <c r="B377" s="82">
        <f t="shared" si="10"/>
        <v>1.12060733298526</v>
      </c>
      <c r="C377" s="83">
        <f t="shared" si="11"/>
        <v>-0.315299168937434</v>
      </c>
    </row>
    <row r="378" spans="1:3">
      <c r="A378" s="81">
        <v>370</v>
      </c>
      <c r="B378" s="82">
        <f t="shared" si="10"/>
        <v>-0.743191407325044</v>
      </c>
      <c r="C378" s="83">
        <f t="shared" si="11"/>
        <v>4.75850471272337</v>
      </c>
    </row>
    <row r="379" spans="1:3">
      <c r="A379" s="81">
        <v>371</v>
      </c>
      <c r="B379" s="82">
        <f t="shared" si="10"/>
        <v>-6.08048830965636</v>
      </c>
      <c r="C379" s="83">
        <f t="shared" si="11"/>
        <v>-4.01976628513904</v>
      </c>
    </row>
    <row r="380" spans="1:3">
      <c r="A380" s="81">
        <v>372</v>
      </c>
      <c r="B380" s="82">
        <f t="shared" si="10"/>
        <v>6.7696119620986</v>
      </c>
      <c r="C380" s="83">
        <f t="shared" si="11"/>
        <v>-4.22027926513876</v>
      </c>
    </row>
    <row r="381" spans="1:3">
      <c r="A381" s="81">
        <v>373</v>
      </c>
      <c r="B381" s="82">
        <f t="shared" si="10"/>
        <v>0.858555752784896</v>
      </c>
      <c r="C381" s="83">
        <f t="shared" si="11"/>
        <v>6.65737390769362</v>
      </c>
    </row>
    <row r="382" spans="1:3">
      <c r="A382" s="81">
        <v>374</v>
      </c>
      <c r="B382" s="82">
        <f t="shared" si="10"/>
        <v>-3.63321300851811</v>
      </c>
      <c r="C382" s="83">
        <f t="shared" si="11"/>
        <v>-1.127661235185</v>
      </c>
    </row>
    <row r="383" spans="1:3">
      <c r="A383" s="81">
        <v>375</v>
      </c>
      <c r="B383" s="82">
        <f t="shared" si="10"/>
        <v>-0.023695344236894</v>
      </c>
      <c r="C383" s="83">
        <f t="shared" si="11"/>
        <v>0.0264695809428171</v>
      </c>
    </row>
    <row r="384" spans="1:3">
      <c r="A384" s="81">
        <v>376</v>
      </c>
      <c r="B384" s="82">
        <f t="shared" si="10"/>
        <v>-1.54634701934517</v>
      </c>
      <c r="C384" s="83">
        <f t="shared" si="11"/>
        <v>-3.5438637859518</v>
      </c>
    </row>
    <row r="385" spans="1:3">
      <c r="A385" s="81">
        <v>377</v>
      </c>
      <c r="B385" s="82">
        <f t="shared" si="10"/>
        <v>6.74983134358638</v>
      </c>
      <c r="C385" s="83">
        <f t="shared" si="11"/>
        <v>0.119910800714875</v>
      </c>
    </row>
    <row r="386" spans="1:3">
      <c r="A386" s="81">
        <v>378</v>
      </c>
      <c r="B386" s="82">
        <f t="shared" si="10"/>
        <v>-3.45024871111308</v>
      </c>
      <c r="C386" s="83">
        <f t="shared" si="11"/>
        <v>7.19822210450165</v>
      </c>
    </row>
    <row r="387" spans="1:3">
      <c r="A387" s="81">
        <v>379</v>
      </c>
      <c r="B387" s="82">
        <f t="shared" si="10"/>
        <v>-4.64680668379982</v>
      </c>
      <c r="C387" s="83">
        <f t="shared" si="11"/>
        <v>-5.57744299566566</v>
      </c>
    </row>
    <row r="388" spans="1:3">
      <c r="A388" s="81">
        <v>380</v>
      </c>
      <c r="B388" s="82">
        <f t="shared" si="10"/>
        <v>4.59260758950477</v>
      </c>
      <c r="C388" s="83">
        <f t="shared" si="11"/>
        <v>-1.24843546685522</v>
      </c>
    </row>
    <row r="389" spans="1:3">
      <c r="A389" s="81">
        <v>381</v>
      </c>
      <c r="B389" s="82">
        <f t="shared" si="10"/>
        <v>-0.178340839588335</v>
      </c>
      <c r="C389" s="83">
        <f t="shared" si="11"/>
        <v>1.07914110103458</v>
      </c>
    </row>
    <row r="390" spans="1:3">
      <c r="A390" s="81">
        <v>382</v>
      </c>
      <c r="B390" s="82">
        <f t="shared" si="10"/>
        <v>2.35473529700124</v>
      </c>
      <c r="C390" s="83">
        <f t="shared" si="11"/>
        <v>1.58682730501534</v>
      </c>
    </row>
    <row r="391" spans="1:3">
      <c r="A391" s="81">
        <v>383</v>
      </c>
      <c r="B391" s="82">
        <f t="shared" si="10"/>
        <v>-5.18570601502067</v>
      </c>
      <c r="C391" s="83">
        <f t="shared" si="11"/>
        <v>3.16945619851727</v>
      </c>
    </row>
    <row r="392" spans="1:3">
      <c r="A392" s="81">
        <v>384</v>
      </c>
      <c r="B392" s="82">
        <f t="shared" ref="B392:B455" si="12">$B$1*SIN($B$2*A392+$B$4)*COS($B$3*A392)</f>
        <v>-0.932432139540242</v>
      </c>
      <c r="C392" s="83">
        <f t="shared" ref="C392:C458" si="13">$B$1*SIN($B$2*A392+$B$4)*SIN($B$3*A392)</f>
        <v>-7.77191839149844</v>
      </c>
    </row>
    <row r="393" spans="1:3">
      <c r="A393" s="81">
        <v>385</v>
      </c>
      <c r="B393" s="82">
        <f t="shared" si="12"/>
        <v>7.29652469440454</v>
      </c>
      <c r="C393" s="83">
        <f t="shared" si="13"/>
        <v>2.33566756864091</v>
      </c>
    </row>
    <row r="394" spans="1:3">
      <c r="A394" s="81">
        <v>386</v>
      </c>
      <c r="B394" s="82">
        <f t="shared" si="12"/>
        <v>-3.78474819151595</v>
      </c>
      <c r="C394" s="83">
        <f t="shared" si="13"/>
        <v>4.15329515945903</v>
      </c>
    </row>
    <row r="395" spans="1:3">
      <c r="A395" s="81">
        <v>387</v>
      </c>
      <c r="B395" s="82">
        <f t="shared" si="12"/>
        <v>-0.86243042781012</v>
      </c>
      <c r="C395" s="83">
        <f t="shared" si="13"/>
        <v>-2.02520483236706</v>
      </c>
    </row>
    <row r="396" spans="1:3">
      <c r="A396" s="81">
        <v>388</v>
      </c>
      <c r="B396" s="82">
        <f t="shared" si="12"/>
        <v>-1.75501559098246</v>
      </c>
      <c r="C396" s="83">
        <f t="shared" si="13"/>
        <v>-0.0467200052346222</v>
      </c>
    </row>
    <row r="397" spans="1:3">
      <c r="A397" s="81">
        <v>389</v>
      </c>
      <c r="B397" s="82">
        <f t="shared" si="12"/>
        <v>2.3253961598809</v>
      </c>
      <c r="C397" s="83">
        <f t="shared" si="13"/>
        <v>-4.74327432502332</v>
      </c>
    </row>
    <row r="398" spans="1:3">
      <c r="A398" s="81">
        <v>390</v>
      </c>
      <c r="B398" s="82">
        <f t="shared" si="12"/>
        <v>4.75982871566181</v>
      </c>
      <c r="C398" s="83">
        <f t="shared" si="13"/>
        <v>5.8170354148821</v>
      </c>
    </row>
    <row r="399" spans="1:3">
      <c r="A399" s="81">
        <v>391</v>
      </c>
      <c r="B399" s="82">
        <f t="shared" si="12"/>
        <v>-7.65070453220762</v>
      </c>
      <c r="C399" s="83">
        <f t="shared" si="13"/>
        <v>2.00718481302354</v>
      </c>
    </row>
    <row r="400" spans="1:3">
      <c r="A400" s="81">
        <v>392</v>
      </c>
      <c r="B400" s="82">
        <f t="shared" si="12"/>
        <v>1.09360743329588</v>
      </c>
      <c r="C400" s="83">
        <f t="shared" si="13"/>
        <v>-6.27181528090896</v>
      </c>
    </row>
    <row r="401" spans="1:3">
      <c r="A401" s="81">
        <v>393</v>
      </c>
      <c r="B401" s="82">
        <f t="shared" si="12"/>
        <v>2.69095646702739</v>
      </c>
      <c r="C401" s="83">
        <f t="shared" si="13"/>
        <v>1.84824689336862</v>
      </c>
    </row>
    <row r="402" spans="1:3">
      <c r="A402" s="81">
        <v>394</v>
      </c>
      <c r="B402" s="82">
        <f t="shared" si="12"/>
        <v>0.546121822969068</v>
      </c>
      <c r="C402" s="83">
        <f t="shared" si="13"/>
        <v>-0.327180529002371</v>
      </c>
    </row>
    <row r="403" spans="1:3">
      <c r="A403" s="81">
        <v>395</v>
      </c>
      <c r="B403" s="82">
        <f t="shared" si="12"/>
        <v>0.483447155687059</v>
      </c>
      <c r="C403" s="83">
        <f t="shared" si="13"/>
        <v>4.35518459634343</v>
      </c>
    </row>
    <row r="404" spans="1:3">
      <c r="A404" s="81">
        <v>396</v>
      </c>
      <c r="B404" s="82">
        <f t="shared" si="12"/>
        <v>-6.69926428065215</v>
      </c>
      <c r="C404" s="83">
        <f t="shared" si="13"/>
        <v>-2.21004210017452</v>
      </c>
    </row>
    <row r="405" spans="1:3">
      <c r="A405" s="81">
        <v>397</v>
      </c>
      <c r="B405" s="82">
        <f t="shared" si="12"/>
        <v>5.44032772751994</v>
      </c>
      <c r="C405" s="83">
        <f t="shared" si="13"/>
        <v>-5.86496402407964</v>
      </c>
    </row>
    <row r="406" spans="1:3">
      <c r="A406" s="81">
        <v>398</v>
      </c>
      <c r="B406" s="82">
        <f t="shared" si="12"/>
        <v>2.68027355405044</v>
      </c>
      <c r="C406" s="83">
        <f t="shared" si="13"/>
        <v>6.45179172881603</v>
      </c>
    </row>
    <row r="407" spans="1:3">
      <c r="A407" s="81">
        <v>399</v>
      </c>
      <c r="B407" s="82">
        <f t="shared" si="12"/>
        <v>-4.25988160537798</v>
      </c>
      <c r="C407" s="83">
        <f t="shared" si="13"/>
        <v>-0.151144287624001</v>
      </c>
    </row>
    <row r="408" spans="1:3">
      <c r="A408" s="81">
        <v>400</v>
      </c>
      <c r="B408" s="82">
        <f t="shared" si="12"/>
        <v>0.2218777931759</v>
      </c>
      <c r="C408" s="83">
        <f t="shared" si="13"/>
        <v>-0.442624045294722</v>
      </c>
    </row>
    <row r="409" spans="1:3">
      <c r="A409" s="81">
        <v>401</v>
      </c>
      <c r="B409" s="82">
        <f t="shared" si="12"/>
        <v>-2.12570559864583</v>
      </c>
      <c r="C409" s="83">
        <f t="shared" si="13"/>
        <v>-2.6452784215386</v>
      </c>
    </row>
    <row r="410" spans="1:3">
      <c r="A410" s="81">
        <v>402</v>
      </c>
      <c r="B410" s="82">
        <f t="shared" si="12"/>
        <v>6.25441440169974</v>
      </c>
      <c r="C410" s="83">
        <f t="shared" si="13"/>
        <v>-1.58182865553143</v>
      </c>
    </row>
    <row r="411" spans="1:3">
      <c r="A411" s="81">
        <v>403</v>
      </c>
      <c r="B411" s="82">
        <f t="shared" si="12"/>
        <v>-1.4312184476042</v>
      </c>
      <c r="C411" s="83">
        <f t="shared" si="13"/>
        <v>7.79940893560564</v>
      </c>
    </row>
    <row r="412" spans="1:3">
      <c r="A412" s="81">
        <v>404</v>
      </c>
      <c r="B412" s="82">
        <f t="shared" si="12"/>
        <v>-6.11693921682026</v>
      </c>
      <c r="C412" s="83">
        <f t="shared" si="13"/>
        <v>-4.28151169436377</v>
      </c>
    </row>
    <row r="413" spans="1:3">
      <c r="A413" s="81">
        <v>405</v>
      </c>
      <c r="B413" s="82">
        <f t="shared" si="12"/>
        <v>4.46288461848935</v>
      </c>
      <c r="C413" s="83">
        <f t="shared" si="13"/>
        <v>-2.62030612313403</v>
      </c>
    </row>
    <row r="414" spans="1:3">
      <c r="A414" s="81">
        <v>406</v>
      </c>
      <c r="B414" s="82">
        <f t="shared" si="12"/>
        <v>0.164163330866816</v>
      </c>
      <c r="C414" s="83">
        <f t="shared" si="13"/>
        <v>1.60860788830515</v>
      </c>
    </row>
    <row r="415" spans="1:3">
      <c r="A415" s="81">
        <v>407</v>
      </c>
      <c r="B415" s="82">
        <f t="shared" si="12"/>
        <v>2.21299900826283</v>
      </c>
      <c r="C415" s="83">
        <f t="shared" si="13"/>
        <v>0.751837594543871</v>
      </c>
    </row>
    <row r="416" spans="1:3">
      <c r="A416" s="81">
        <v>408</v>
      </c>
      <c r="B416" s="82">
        <f t="shared" si="12"/>
        <v>-3.92639090790668</v>
      </c>
      <c r="C416" s="83">
        <f t="shared" si="13"/>
        <v>4.15842217932615</v>
      </c>
    </row>
    <row r="417" spans="1:3">
      <c r="A417" s="81">
        <v>409</v>
      </c>
      <c r="B417" s="82">
        <f t="shared" si="12"/>
        <v>-2.89132389416818</v>
      </c>
      <c r="C417" s="83">
        <f t="shared" si="13"/>
        <v>-7.13749204356099</v>
      </c>
    </row>
    <row r="418" spans="1:3">
      <c r="A418" s="81">
        <v>410</v>
      </c>
      <c r="B418" s="82">
        <f t="shared" si="12"/>
        <v>7.78947956228805</v>
      </c>
      <c r="C418" s="83">
        <f t="shared" si="13"/>
        <v>0.345435762021981</v>
      </c>
    </row>
    <row r="419" spans="1:3">
      <c r="A419" s="81">
        <v>411</v>
      </c>
      <c r="B419" s="82">
        <f t="shared" si="12"/>
        <v>-2.72901358550066</v>
      </c>
      <c r="C419" s="83">
        <f t="shared" si="13"/>
        <v>5.3259075694811</v>
      </c>
    </row>
    <row r="420" spans="1:3">
      <c r="A420" s="81">
        <v>412</v>
      </c>
      <c r="B420" s="82">
        <f t="shared" si="12"/>
        <v>-1.67656741659736</v>
      </c>
      <c r="C420" s="83">
        <f t="shared" si="13"/>
        <v>-2.12460357803807</v>
      </c>
    </row>
    <row r="421" spans="1:3">
      <c r="A421" s="81">
        <v>413</v>
      </c>
      <c r="B421" s="82">
        <f t="shared" si="12"/>
        <v>-1.19908938905828</v>
      </c>
      <c r="C421" s="83">
        <f t="shared" si="13"/>
        <v>0.291998807908756</v>
      </c>
    </row>
    <row r="422" spans="1:3">
      <c r="A422" s="81">
        <v>414</v>
      </c>
      <c r="B422" s="82">
        <f t="shared" si="12"/>
        <v>0.921829773547118</v>
      </c>
      <c r="C422" s="83">
        <f t="shared" si="13"/>
        <v>-4.78454903394085</v>
      </c>
    </row>
    <row r="423" spans="1:3">
      <c r="A423" s="81">
        <v>415</v>
      </c>
      <c r="B423" s="82">
        <f t="shared" si="12"/>
        <v>5.95791005787123</v>
      </c>
      <c r="C423" s="83">
        <f t="shared" si="13"/>
        <v>4.24926463695205</v>
      </c>
    </row>
    <row r="424" spans="1:3">
      <c r="A424" s="81">
        <v>416</v>
      </c>
      <c r="B424" s="82">
        <f t="shared" si="12"/>
        <v>-6.90987561102932</v>
      </c>
      <c r="C424" s="83">
        <f t="shared" si="13"/>
        <v>3.97519159310217</v>
      </c>
    </row>
    <row r="425" spans="1:3">
      <c r="A425" s="81">
        <v>417</v>
      </c>
      <c r="B425" s="82">
        <f t="shared" si="12"/>
        <v>-0.618761832916769</v>
      </c>
      <c r="C425" s="83">
        <f t="shared" si="13"/>
        <v>-6.64497386656216</v>
      </c>
    </row>
    <row r="426" spans="1:3">
      <c r="A426" s="81">
        <v>418</v>
      </c>
      <c r="B426" s="82">
        <f t="shared" si="12"/>
        <v>3.53207645577581</v>
      </c>
      <c r="C426" s="83">
        <f t="shared" si="13"/>
        <v>1.23495550697258</v>
      </c>
    </row>
    <row r="427" spans="1:3">
      <c r="A427" s="81">
        <v>419</v>
      </c>
      <c r="B427" s="82">
        <f t="shared" si="12"/>
        <v>0.073683383924734</v>
      </c>
      <c r="C427" s="83">
        <f t="shared" si="13"/>
        <v>-0.0766667744188865</v>
      </c>
    </row>
    <row r="428" spans="1:3">
      <c r="A428" s="81">
        <v>420</v>
      </c>
      <c r="B428" s="82">
        <f t="shared" si="12"/>
        <v>1.4426406702243</v>
      </c>
      <c r="C428" s="83">
        <f t="shared" si="13"/>
        <v>3.65389922712273</v>
      </c>
    </row>
    <row r="429" spans="1:3">
      <c r="A429" s="81">
        <v>421</v>
      </c>
      <c r="B429" s="82">
        <f t="shared" si="12"/>
        <v>-6.77903278380868</v>
      </c>
      <c r="C429" s="83">
        <f t="shared" si="13"/>
        <v>-0.360773319272378</v>
      </c>
    </row>
    <row r="430" spans="1:3">
      <c r="A430" s="81">
        <v>422</v>
      </c>
      <c r="B430" s="82">
        <f t="shared" si="12"/>
        <v>3.7049242029869</v>
      </c>
      <c r="C430" s="83">
        <f t="shared" si="13"/>
        <v>-7.07546037445192</v>
      </c>
    </row>
    <row r="431" spans="1:3">
      <c r="A431" s="81">
        <v>423</v>
      </c>
      <c r="B431" s="82">
        <f t="shared" si="12"/>
        <v>4.42806440495826</v>
      </c>
      <c r="C431" s="83">
        <f t="shared" si="13"/>
        <v>5.71469278309886</v>
      </c>
    </row>
    <row r="432" spans="1:3">
      <c r="A432" s="81">
        <v>424</v>
      </c>
      <c r="B432" s="82">
        <f t="shared" si="12"/>
        <v>-4.57832234846872</v>
      </c>
      <c r="C432" s="83">
        <f t="shared" si="13"/>
        <v>1.07206332416021</v>
      </c>
    </row>
    <row r="433" spans="1:3">
      <c r="A433" s="81">
        <v>425</v>
      </c>
      <c r="B433" s="82">
        <f t="shared" si="12"/>
        <v>0.202540473637675</v>
      </c>
      <c r="C433" s="83">
        <f t="shared" si="13"/>
        <v>-1.00335123606878</v>
      </c>
    </row>
    <row r="434" spans="1:3">
      <c r="A434" s="81">
        <v>426</v>
      </c>
      <c r="B434" s="82">
        <f t="shared" si="12"/>
        <v>-2.35055266388052</v>
      </c>
      <c r="C434" s="83">
        <f t="shared" si="13"/>
        <v>-1.70803630788397</v>
      </c>
    </row>
    <row r="435" spans="1:3">
      <c r="A435" s="81">
        <v>427</v>
      </c>
      <c r="B435" s="82">
        <f t="shared" si="12"/>
        <v>5.33455655498503</v>
      </c>
      <c r="C435" s="83">
        <f t="shared" si="13"/>
        <v>-3.00639511522655</v>
      </c>
    </row>
    <row r="436" spans="1:3">
      <c r="A436" s="81">
        <v>428</v>
      </c>
      <c r="B436" s="82">
        <f t="shared" si="12"/>
        <v>0.657935848493795</v>
      </c>
      <c r="C436" s="83">
        <f t="shared" si="13"/>
        <v>7.81431603524647</v>
      </c>
    </row>
    <row r="437" spans="1:3">
      <c r="A437" s="81">
        <v>429</v>
      </c>
      <c r="B437" s="82">
        <f t="shared" si="12"/>
        <v>-7.18980591749169</v>
      </c>
      <c r="C437" s="83">
        <f t="shared" si="13"/>
        <v>-2.58548784060218</v>
      </c>
    </row>
    <row r="438" spans="1:3">
      <c r="A438" s="81">
        <v>430</v>
      </c>
      <c r="B438" s="82">
        <f t="shared" si="12"/>
        <v>3.89399566283527</v>
      </c>
      <c r="C438" s="83">
        <f t="shared" si="13"/>
        <v>-3.98053169896037</v>
      </c>
    </row>
    <row r="439" spans="1:3">
      <c r="A439" s="81">
        <v>431</v>
      </c>
      <c r="B439" s="82">
        <f t="shared" si="12"/>
        <v>0.765731222669425</v>
      </c>
      <c r="C439" s="83">
        <f t="shared" si="13"/>
        <v>1.99084427560741</v>
      </c>
    </row>
    <row r="440" spans="1:3">
      <c r="A440" s="81">
        <v>432</v>
      </c>
      <c r="B440" s="82">
        <f t="shared" si="12"/>
        <v>1.82114472453539</v>
      </c>
      <c r="C440" s="83">
        <f t="shared" si="13"/>
        <v>0.113092916079991</v>
      </c>
    </row>
    <row r="441" spans="1:3">
      <c r="A441" s="81">
        <v>433</v>
      </c>
      <c r="B441" s="82">
        <f t="shared" si="12"/>
        <v>-2.51682895073779</v>
      </c>
      <c r="C441" s="83">
        <f t="shared" si="13"/>
        <v>4.70469329028669</v>
      </c>
    </row>
    <row r="442" spans="1:3">
      <c r="A442" s="81">
        <v>434</v>
      </c>
      <c r="B442" s="82">
        <f t="shared" si="12"/>
        <v>-4.56543721233326</v>
      </c>
      <c r="C442" s="83">
        <f t="shared" si="13"/>
        <v>-6.00094509854602</v>
      </c>
    </row>
    <row r="443" spans="1:3">
      <c r="A443" s="81">
        <v>435</v>
      </c>
      <c r="B443" s="82">
        <f t="shared" si="12"/>
        <v>7.70630294231188</v>
      </c>
      <c r="C443" s="83">
        <f t="shared" si="13"/>
        <v>-1.73270861174582</v>
      </c>
    </row>
    <row r="444" spans="1:3">
      <c r="A444" s="81">
        <v>436</v>
      </c>
      <c r="B444" s="82">
        <f t="shared" si="12"/>
        <v>-1.30602579042943</v>
      </c>
      <c r="C444" s="83">
        <f t="shared" si="13"/>
        <v>6.18697392132827</v>
      </c>
    </row>
    <row r="445" spans="1:3">
      <c r="A445" s="81">
        <v>437</v>
      </c>
      <c r="B445" s="82">
        <f t="shared" si="12"/>
        <v>-2.5717834432708</v>
      </c>
      <c r="C445" s="83">
        <f t="shared" si="13"/>
        <v>-1.90380430256666</v>
      </c>
    </row>
    <row r="446" spans="1:3">
      <c r="A446" s="81">
        <v>438</v>
      </c>
      <c r="B446" s="82">
        <f t="shared" si="12"/>
        <v>-0.619136516393582</v>
      </c>
      <c r="C446" s="83">
        <f t="shared" si="13"/>
        <v>0.341741489598539</v>
      </c>
    </row>
    <row r="447" spans="1:3">
      <c r="A447" s="81">
        <v>439</v>
      </c>
      <c r="B447" s="82">
        <f t="shared" si="12"/>
        <v>-0.333412897133944</v>
      </c>
      <c r="C447" s="83">
        <f t="shared" si="13"/>
        <v>-4.42847337048099</v>
      </c>
    </row>
    <row r="448" spans="1:3">
      <c r="A448" s="81">
        <v>440</v>
      </c>
      <c r="B448" s="82">
        <f t="shared" si="12"/>
        <v>6.64789941057726</v>
      </c>
      <c r="C448" s="83">
        <f t="shared" si="13"/>
        <v>2.45728241283037</v>
      </c>
    </row>
    <row r="449" spans="1:3">
      <c r="A449" s="81">
        <v>441</v>
      </c>
      <c r="B449" s="82">
        <f t="shared" si="12"/>
        <v>-5.64386384619427</v>
      </c>
      <c r="C449" s="83">
        <f t="shared" si="13"/>
        <v>5.66804303119243</v>
      </c>
    </row>
    <row r="450" spans="1:3">
      <c r="A450" s="81">
        <v>442</v>
      </c>
      <c r="B450" s="82">
        <f t="shared" si="12"/>
        <v>-2.43801644073985</v>
      </c>
      <c r="C450" s="83">
        <f t="shared" si="13"/>
        <v>-6.51006233655589</v>
      </c>
    </row>
    <row r="451" spans="1:3">
      <c r="A451" s="81">
        <v>443</v>
      </c>
      <c r="B451" s="82">
        <f t="shared" si="12"/>
        <v>4.19192364385599</v>
      </c>
      <c r="C451" s="83">
        <f t="shared" si="13"/>
        <v>0.297587109968859</v>
      </c>
    </row>
    <row r="452" spans="1:3">
      <c r="A452" s="81">
        <v>444</v>
      </c>
      <c r="B452" s="82">
        <f t="shared" si="12"/>
        <v>-0.203509635131651</v>
      </c>
      <c r="C452" s="83">
        <f t="shared" si="13"/>
        <v>0.372455172554988</v>
      </c>
    </row>
    <row r="453" spans="1:3">
      <c r="A453" s="81">
        <v>445</v>
      </c>
      <c r="B453" s="82">
        <f t="shared" si="12"/>
        <v>2.06902801128435</v>
      </c>
      <c r="C453" s="83">
        <f t="shared" si="13"/>
        <v>2.77013585452375</v>
      </c>
    </row>
    <row r="454" spans="1:3">
      <c r="A454" s="81">
        <v>446</v>
      </c>
      <c r="B454" s="82">
        <f t="shared" si="12"/>
        <v>-6.34717488012157</v>
      </c>
      <c r="C454" s="83">
        <f t="shared" si="13"/>
        <v>1.3682120509744</v>
      </c>
    </row>
    <row r="455" spans="1:3">
      <c r="A455" s="81">
        <v>447</v>
      </c>
      <c r="B455" s="82">
        <f t="shared" si="12"/>
        <v>1.70835701517881</v>
      </c>
      <c r="C455" s="83">
        <f t="shared" si="13"/>
        <v>-7.75270614707113</v>
      </c>
    </row>
    <row r="456" spans="1:3">
      <c r="A456" s="81">
        <v>448</v>
      </c>
      <c r="B456" s="82">
        <f t="shared" ref="B456:B458" si="14">$B$1*SIN($B$2*A456+$B$4)*COS($B$3*A456)</f>
        <v>5.94101259849626</v>
      </c>
      <c r="C456" s="83">
        <f t="shared" si="13"/>
        <v>4.47987323015784</v>
      </c>
    </row>
    <row r="457" spans="1:3">
      <c r="A457" s="81">
        <v>449</v>
      </c>
      <c r="B457" s="82">
        <f t="shared" si="14"/>
        <v>-4.50516010932786</v>
      </c>
      <c r="C457" s="83">
        <f t="shared" si="13"/>
        <v>2.43491462415004</v>
      </c>
    </row>
    <row r="458" ht="15.15" spans="1:3">
      <c r="A458" s="84">
        <v>450</v>
      </c>
      <c r="B458" s="85">
        <f t="shared" si="14"/>
        <v>-0.102520119587</v>
      </c>
      <c r="C458" s="86">
        <f t="shared" si="13"/>
        <v>-1.54415099342354</v>
      </c>
    </row>
  </sheetData>
  <pageMargins left="0.7" right="0.7" top="0.75" bottom="0.75" header="0.3" footer="0.3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1"/>
  <sheetViews>
    <sheetView zoomScale="67" zoomScaleNormal="67" workbookViewId="0">
      <selection activeCell="I39" sqref="I39"/>
    </sheetView>
  </sheetViews>
  <sheetFormatPr defaultColWidth="8.88888888888889" defaultRowHeight="14.4" outlineLevelCol="3"/>
  <cols>
    <col min="1" max="16384" width="8.88888888888889" style="72"/>
  </cols>
  <sheetData>
    <row r="1" spans="1:4">
      <c r="A1" s="72" t="s">
        <v>119</v>
      </c>
      <c r="B1" s="72" t="s">
        <v>120</v>
      </c>
      <c r="C1" s="72" t="s">
        <v>121</v>
      </c>
      <c r="D1" s="72" t="s">
        <v>122</v>
      </c>
    </row>
    <row r="2" spans="1:4">
      <c r="A2" s="72">
        <v>1</v>
      </c>
      <c r="B2" s="72">
        <f t="shared" ref="B2:B33" si="0">-PI()+PI()*2*(A2-1)/100</f>
        <v>-3.14159265358979</v>
      </c>
      <c r="C2" s="72">
        <f t="shared" ref="C2:C33" si="1">12*SIN(B2)-4*SIN(3*B2)</f>
        <v>0</v>
      </c>
      <c r="D2" s="72">
        <f t="shared" ref="D2:D33" si="2">13*COS(B2)-5*COS(2*B2)-2*COS(3*B2)-COS(4*B2)</f>
        <v>-17</v>
      </c>
    </row>
    <row r="3" spans="1:4">
      <c r="A3" s="72">
        <v>2</v>
      </c>
      <c r="B3" s="72">
        <f t="shared" si="0"/>
        <v>-3.078760800518</v>
      </c>
      <c r="C3" s="72">
        <f t="shared" si="1"/>
        <v>-0.00396097600886025</v>
      </c>
      <c r="D3" s="72">
        <f t="shared" si="2"/>
        <v>-16.9389296358112</v>
      </c>
    </row>
    <row r="4" spans="1:4">
      <c r="A4" s="72">
        <v>3</v>
      </c>
      <c r="B4" s="72">
        <f t="shared" si="0"/>
        <v>-3.0159289474462</v>
      </c>
      <c r="C4" s="72">
        <f t="shared" si="1"/>
        <v>-0.0315005920329361</v>
      </c>
      <c r="D4" s="72">
        <f t="shared" si="2"/>
        <v>-16.7571606309987</v>
      </c>
    </row>
    <row r="5" spans="1:4">
      <c r="A5" s="72">
        <v>4</v>
      </c>
      <c r="B5" s="72">
        <f t="shared" si="0"/>
        <v>-2.95309709437441</v>
      </c>
      <c r="C5" s="72">
        <f t="shared" si="1"/>
        <v>-0.105268595112706</v>
      </c>
      <c r="D5" s="72">
        <f t="shared" si="2"/>
        <v>-16.4589294653316</v>
      </c>
    </row>
    <row r="6" spans="1:4">
      <c r="A6" s="72">
        <v>5</v>
      </c>
      <c r="B6" s="72">
        <f t="shared" si="0"/>
        <v>-2.89026524130261</v>
      </c>
      <c r="C6" s="72">
        <f t="shared" si="1"/>
        <v>-0.246090222263504</v>
      </c>
      <c r="D6" s="72">
        <f t="shared" si="2"/>
        <v>-16.0510040350277</v>
      </c>
    </row>
    <row r="7" spans="1:4">
      <c r="A7" s="72">
        <v>6</v>
      </c>
      <c r="B7" s="72">
        <f t="shared" si="0"/>
        <v>-2.82743338823081</v>
      </c>
      <c r="C7" s="72">
        <f t="shared" si="1"/>
        <v>-0.47213595499958</v>
      </c>
      <c r="D7" s="72">
        <f t="shared" si="2"/>
        <v>-15.5422661735017</v>
      </c>
    </row>
    <row r="8" spans="1:4">
      <c r="A8" s="72">
        <v>7</v>
      </c>
      <c r="B8" s="72">
        <f t="shared" si="0"/>
        <v>-2.76460153515902</v>
      </c>
      <c r="C8" s="72">
        <f t="shared" si="1"/>
        <v>-0.798186422352058</v>
      </c>
      <c r="D8" s="72">
        <f t="shared" si="2"/>
        <v>-14.9431693900535</v>
      </c>
    </row>
    <row r="9" spans="1:4">
      <c r="A9" s="72">
        <v>8</v>
      </c>
      <c r="B9" s="72">
        <f t="shared" si="0"/>
        <v>-2.70176968208722</v>
      </c>
      <c r="C9" s="72">
        <f t="shared" si="1"/>
        <v>-1.23501885426635</v>
      </c>
      <c r="D9" s="72">
        <f t="shared" si="2"/>
        <v>-14.2651105418863</v>
      </c>
    </row>
    <row r="10" spans="1:4">
      <c r="A10" s="72">
        <v>9</v>
      </c>
      <c r="B10" s="72">
        <f t="shared" si="0"/>
        <v>-2.63893782901543</v>
      </c>
      <c r="C10" s="72">
        <f t="shared" si="1"/>
        <v>-1.7889371755075</v>
      </c>
      <c r="D10" s="72">
        <f t="shared" si="2"/>
        <v>-13.5197604848415</v>
      </c>
    </row>
    <row r="11" spans="1:4">
      <c r="A11" s="72">
        <v>10</v>
      </c>
      <c r="B11" s="72">
        <f t="shared" si="0"/>
        <v>-2.57610597594363</v>
      </c>
      <c r="C11" s="72">
        <f t="shared" si="1"/>
        <v>-2.46146273449005</v>
      </c>
      <c r="D11" s="72">
        <f t="shared" si="2"/>
        <v>-12.7184019667315</v>
      </c>
    </row>
    <row r="12" spans="1:4">
      <c r="A12" s="72">
        <v>11</v>
      </c>
      <c r="B12" s="72">
        <f t="shared" si="0"/>
        <v>-2.51327412287183</v>
      </c>
      <c r="C12" s="72">
        <f t="shared" si="1"/>
        <v>-3.24919696232906</v>
      </c>
      <c r="D12" s="72">
        <f t="shared" si="2"/>
        <v>-11.871322893124</v>
      </c>
    </row>
    <row r="13" spans="1:4">
      <c r="A13" s="72">
        <v>12</v>
      </c>
      <c r="B13" s="72">
        <f t="shared" si="0"/>
        <v>-2.45044226980004</v>
      </c>
      <c r="C13" s="72">
        <f t="shared" si="1"/>
        <v>-4.14386115680883</v>
      </c>
      <c r="D13" s="72">
        <f t="shared" si="2"/>
        <v>-10.9873095913291</v>
      </c>
    </row>
    <row r="14" spans="1:4">
      <c r="A14" s="72">
        <v>13</v>
      </c>
      <c r="B14" s="72">
        <f t="shared" si="0"/>
        <v>-2.38761041672824</v>
      </c>
      <c r="C14" s="72">
        <f t="shared" si="1"/>
        <v>-5.13251230004111</v>
      </c>
      <c r="D14" s="72">
        <f t="shared" si="2"/>
        <v>-10.0732780323078</v>
      </c>
    </row>
    <row r="15" spans="1:4">
      <c r="A15" s="72">
        <v>14</v>
      </c>
      <c r="B15" s="72">
        <f t="shared" si="0"/>
        <v>-2.32477856365645</v>
      </c>
      <c r="C15" s="72">
        <f t="shared" si="1"/>
        <v>-6.19792757006218</v>
      </c>
      <c r="D15" s="72">
        <f t="shared" si="2"/>
        <v>-9.13407156366349</v>
      </c>
    </row>
    <row r="16" spans="1:4">
      <c r="A16" s="72">
        <v>15</v>
      </c>
      <c r="B16" s="72">
        <f t="shared" si="0"/>
        <v>-2.26194671058465</v>
      </c>
      <c r="C16" s="72">
        <f t="shared" si="1"/>
        <v>-7.31914421690261</v>
      </c>
      <c r="D16" s="72">
        <f t="shared" si="2"/>
        <v>-8.17244216800382</v>
      </c>
    </row>
    <row r="17" spans="1:4">
      <c r="A17" s="72">
        <v>16</v>
      </c>
      <c r="B17" s="72">
        <f t="shared" si="0"/>
        <v>-2.19911485751286</v>
      </c>
      <c r="C17" s="72">
        <f t="shared" si="1"/>
        <v>-8.47213595499958</v>
      </c>
      <c r="D17" s="72">
        <f t="shared" si="2"/>
        <v>-7.18921934614277</v>
      </c>
    </row>
    <row r="18" spans="1:4">
      <c r="A18" s="72">
        <v>17</v>
      </c>
      <c r="B18" s="72">
        <f t="shared" si="0"/>
        <v>-2.13628300444106</v>
      </c>
      <c r="C18" s="72">
        <f t="shared" si="1"/>
        <v>-9.63060217176697</v>
      </c>
      <c r="D18" s="72">
        <f t="shared" si="2"/>
        <v>-6.18365728978186</v>
      </c>
    </row>
    <row r="19" spans="1:4">
      <c r="A19" s="72">
        <v>18</v>
      </c>
      <c r="B19" s="72">
        <f t="shared" si="0"/>
        <v>-2.07345115136926</v>
      </c>
      <c r="C19" s="72">
        <f t="shared" si="1"/>
        <v>-10.7668422386436</v>
      </c>
      <c r="D19" s="72">
        <f t="shared" si="2"/>
        <v>-5.15393795371878</v>
      </c>
    </row>
    <row r="20" spans="1:4">
      <c r="A20" s="72">
        <v>19</v>
      </c>
      <c r="B20" s="72">
        <f t="shared" si="0"/>
        <v>-2.01061929829747</v>
      </c>
      <c r="C20" s="72">
        <f t="shared" si="1"/>
        <v>-11.8526841782517</v>
      </c>
      <c r="D20" s="72">
        <f t="shared" si="2"/>
        <v>-4.09779584927404</v>
      </c>
    </row>
    <row r="21" spans="1:4">
      <c r="A21" s="72">
        <v>20</v>
      </c>
      <c r="B21" s="72">
        <f t="shared" si="0"/>
        <v>-1.94778744522567</v>
      </c>
      <c r="C21" s="72">
        <f t="shared" si="1"/>
        <v>-12.8604349969193</v>
      </c>
      <c r="D21" s="72">
        <f t="shared" si="2"/>
        <v>-3.01322067225511</v>
      </c>
    </row>
    <row r="22" spans="1:4">
      <c r="A22" s="72">
        <v>21</v>
      </c>
      <c r="B22" s="72">
        <f t="shared" si="0"/>
        <v>-1.88495559215388</v>
      </c>
      <c r="C22" s="72">
        <f t="shared" si="1"/>
        <v>-13.7638192047117</v>
      </c>
      <c r="D22" s="72">
        <f t="shared" si="2"/>
        <v>-1.89918693812442</v>
      </c>
    </row>
    <row r="23" spans="1:4">
      <c r="A23" s="72">
        <v>22</v>
      </c>
      <c r="B23" s="72">
        <f t="shared" si="0"/>
        <v>-1.82212373908208</v>
      </c>
      <c r="C23" s="72">
        <f t="shared" si="1"/>
        <v>-14.5388724432292</v>
      </c>
      <c r="D23" s="72">
        <f t="shared" si="2"/>
        <v>-0.756356139760165</v>
      </c>
    </row>
    <row r="24" spans="1:4">
      <c r="A24" s="72">
        <v>23</v>
      </c>
      <c r="B24" s="72">
        <f t="shared" si="0"/>
        <v>-1.75929188601028</v>
      </c>
      <c r="C24" s="72">
        <f t="shared" si="1"/>
        <v>-15.1647587107523</v>
      </c>
      <c r="D24" s="72">
        <f t="shared" si="2"/>
        <v>0.412303122447432</v>
      </c>
    </row>
    <row r="25" spans="1:4">
      <c r="A25" s="72">
        <v>24</v>
      </c>
      <c r="B25" s="72">
        <f t="shared" si="0"/>
        <v>-1.69646003293849</v>
      </c>
      <c r="C25" s="72">
        <f t="shared" si="1"/>
        <v>-15.6244823593267</v>
      </c>
      <c r="D25" s="72">
        <f t="shared" si="2"/>
        <v>1.60102798389398</v>
      </c>
    </row>
    <row r="26" spans="1:4">
      <c r="A26" s="72">
        <v>25</v>
      </c>
      <c r="B26" s="72">
        <f t="shared" si="0"/>
        <v>-1.63362817986669</v>
      </c>
      <c r="C26" s="72">
        <f t="shared" si="1"/>
        <v>-15.905469744054</v>
      </c>
      <c r="D26" s="72">
        <f t="shared" si="2"/>
        <v>2.80095096239123</v>
      </c>
    </row>
    <row r="27" spans="1:4">
      <c r="A27" s="72">
        <v>26</v>
      </c>
      <c r="B27" s="72">
        <f t="shared" si="0"/>
        <v>-1.5707963267949</v>
      </c>
      <c r="C27" s="72">
        <f t="shared" si="1"/>
        <v>-16</v>
      </c>
      <c r="D27" s="72">
        <f t="shared" si="2"/>
        <v>4</v>
      </c>
    </row>
    <row r="28" spans="1:4">
      <c r="A28" s="72">
        <v>27</v>
      </c>
      <c r="B28" s="72">
        <f t="shared" si="0"/>
        <v>-1.5079644737231</v>
      </c>
      <c r="C28" s="72">
        <f t="shared" si="1"/>
        <v>-15.905469744054</v>
      </c>
      <c r="D28" s="72">
        <f t="shared" si="2"/>
        <v>5.18302972849628</v>
      </c>
    </row>
    <row r="29" spans="1:4">
      <c r="A29" s="72">
        <v>28</v>
      </c>
      <c r="B29" s="72">
        <f t="shared" si="0"/>
        <v>-1.4451326206513</v>
      </c>
      <c r="C29" s="72">
        <f t="shared" si="1"/>
        <v>-15.6244823593267</v>
      </c>
      <c r="D29" s="72">
        <f t="shared" si="2"/>
        <v>6.3321902673046</v>
      </c>
    </row>
    <row r="30" spans="1:4">
      <c r="A30" s="72">
        <v>29</v>
      </c>
      <c r="B30" s="72">
        <f t="shared" si="0"/>
        <v>-1.38230076757951</v>
      </c>
      <c r="C30" s="72">
        <f t="shared" si="1"/>
        <v>-15.1647587107523</v>
      </c>
      <c r="D30" s="72">
        <f t="shared" si="2"/>
        <v>7.42752448159226</v>
      </c>
    </row>
    <row r="31" spans="1:4">
      <c r="A31" s="72">
        <v>30</v>
      </c>
      <c r="B31" s="72">
        <f t="shared" si="0"/>
        <v>-1.31946891450771</v>
      </c>
      <c r="C31" s="72">
        <f t="shared" si="1"/>
        <v>-14.5388724432292</v>
      </c>
      <c r="D31" s="72">
        <f t="shared" si="2"/>
        <v>8.44776935024081</v>
      </c>
    </row>
    <row r="32" spans="1:4">
      <c r="A32" s="72">
        <v>31</v>
      </c>
      <c r="B32" s="72">
        <f t="shared" si="0"/>
        <v>-1.25663706143592</v>
      </c>
      <c r="C32" s="72">
        <f t="shared" si="1"/>
        <v>-13.7638192047117</v>
      </c>
      <c r="D32" s="72">
        <f t="shared" si="2"/>
        <v>9.371322893124</v>
      </c>
    </row>
    <row r="33" spans="1:4">
      <c r="A33" s="72">
        <v>32</v>
      </c>
      <c r="B33" s="72">
        <f t="shared" si="0"/>
        <v>-1.19380520836412</v>
      </c>
      <c r="C33" s="72">
        <f t="shared" si="1"/>
        <v>-12.8604349969193</v>
      </c>
      <c r="D33" s="72">
        <f t="shared" si="2"/>
        <v>10.1773259074106</v>
      </c>
    </row>
    <row r="34" spans="1:4">
      <c r="A34" s="72">
        <v>33</v>
      </c>
      <c r="B34" s="72">
        <f t="shared" ref="B34:B65" si="3">-PI()+PI()*2*(A34-1)/100</f>
        <v>-1.13097335529233</v>
      </c>
      <c r="C34" s="72">
        <f t="shared" ref="C34:C65" si="4">12*SIN(B34)-4*SIN(3*B34)</f>
        <v>-11.8526841782516</v>
      </c>
      <c r="D34" s="72">
        <f t="shared" ref="D34:D65" si="5">13*COS(B34)-5*COS(2*B34)-2*COS(3*B34)-COS(4*B34)</f>
        <v>10.8467983759324</v>
      </c>
    </row>
    <row r="35" spans="1:4">
      <c r="A35" s="72">
        <v>34</v>
      </c>
      <c r="B35" s="72">
        <f t="shared" si="3"/>
        <v>-1.06814150222053</v>
      </c>
      <c r="C35" s="72">
        <f t="shared" si="4"/>
        <v>-10.7668422386436</v>
      </c>
      <c r="D35" s="72">
        <f t="shared" si="5"/>
        <v>11.3637644866389</v>
      </c>
    </row>
    <row r="36" spans="1:4">
      <c r="A36" s="72">
        <v>35</v>
      </c>
      <c r="B36" s="72">
        <f t="shared" si="3"/>
        <v>-1.00530964914873</v>
      </c>
      <c r="C36" s="72">
        <f t="shared" si="4"/>
        <v>-9.63060217176696</v>
      </c>
      <c r="D36" s="72">
        <f t="shared" si="5"/>
        <v>11.71629818493</v>
      </c>
    </row>
    <row r="37" spans="1:4">
      <c r="A37" s="72">
        <v>36</v>
      </c>
      <c r="B37" s="72">
        <f t="shared" si="3"/>
        <v>-0.942477796076938</v>
      </c>
      <c r="C37" s="72">
        <f t="shared" si="4"/>
        <v>-8.47213595499958</v>
      </c>
      <c r="D37" s="72">
        <f t="shared" si="5"/>
        <v>11.8974232786421</v>
      </c>
    </row>
    <row r="38" spans="1:4">
      <c r="A38" s="72">
        <v>37</v>
      </c>
      <c r="B38" s="72">
        <f t="shared" si="3"/>
        <v>-0.879645943005142</v>
      </c>
      <c r="C38" s="72">
        <f t="shared" si="4"/>
        <v>-7.31914421690261</v>
      </c>
      <c r="D38" s="72">
        <f t="shared" si="5"/>
        <v>11.9058082856376</v>
      </c>
    </row>
    <row r="39" spans="1:4">
      <c r="A39" s="72">
        <v>38</v>
      </c>
      <c r="B39" s="72">
        <f t="shared" si="3"/>
        <v>-0.816814089933346</v>
      </c>
      <c r="C39" s="72">
        <f t="shared" si="4"/>
        <v>-6.19792757006218</v>
      </c>
      <c r="D39" s="72">
        <f t="shared" si="5"/>
        <v>11.7462061615856</v>
      </c>
    </row>
    <row r="40" spans="1:4">
      <c r="A40" s="72">
        <v>39</v>
      </c>
      <c r="B40" s="72">
        <f t="shared" si="3"/>
        <v>-0.753982236861551</v>
      </c>
      <c r="C40" s="72">
        <f t="shared" si="4"/>
        <v>-5.13251230004111</v>
      </c>
      <c r="D40" s="72">
        <f t="shared" si="5"/>
        <v>11.4296022396436</v>
      </c>
    </row>
    <row r="41" spans="1:4">
      <c r="A41" s="72">
        <v>40</v>
      </c>
      <c r="B41" s="72">
        <f t="shared" si="3"/>
        <v>-0.691150383789755</v>
      </c>
      <c r="C41" s="72">
        <f t="shared" si="4"/>
        <v>-4.14386115680882</v>
      </c>
      <c r="D41" s="72">
        <f t="shared" si="5"/>
        <v>10.9730494172483</v>
      </c>
    </row>
    <row r="42" spans="1:4">
      <c r="A42" s="72">
        <v>41</v>
      </c>
      <c r="B42" s="72">
        <f t="shared" si="3"/>
        <v>-0.628318530717959</v>
      </c>
      <c r="C42" s="72">
        <f t="shared" si="4"/>
        <v>-3.24919696232906</v>
      </c>
      <c r="D42" s="72">
        <f t="shared" si="5"/>
        <v>10.3991869381244</v>
      </c>
    </row>
    <row r="43" spans="1:4">
      <c r="A43" s="72">
        <v>42</v>
      </c>
      <c r="B43" s="72">
        <f t="shared" si="3"/>
        <v>-0.565486677646163</v>
      </c>
      <c r="C43" s="72">
        <f t="shared" si="4"/>
        <v>-2.46146273449005</v>
      </c>
      <c r="D43" s="72">
        <f t="shared" si="5"/>
        <v>9.73545703057813</v>
      </c>
    </row>
    <row r="44" spans="1:4">
      <c r="A44" s="72">
        <v>43</v>
      </c>
      <c r="B44" s="72">
        <f t="shared" si="3"/>
        <v>-0.502654824574367</v>
      </c>
      <c r="C44" s="72">
        <f t="shared" si="4"/>
        <v>-1.78893717550749</v>
      </c>
      <c r="D44" s="72">
        <f t="shared" si="5"/>
        <v>9.01305111818169</v>
      </c>
    </row>
    <row r="45" spans="1:4">
      <c r="A45" s="72">
        <v>44</v>
      </c>
      <c r="B45" s="72">
        <f t="shared" si="3"/>
        <v>-0.439822971502571</v>
      </c>
      <c r="C45" s="72">
        <f t="shared" si="4"/>
        <v>-1.23501885426635</v>
      </c>
      <c r="D45" s="72">
        <f t="shared" si="5"/>
        <v>8.26563327357082</v>
      </c>
    </row>
    <row r="46" spans="1:4">
      <c r="A46" s="72">
        <v>45</v>
      </c>
      <c r="B46" s="72">
        <f t="shared" si="3"/>
        <v>-0.376991118430775</v>
      </c>
      <c r="C46" s="72">
        <f t="shared" si="4"/>
        <v>-0.798186422352058</v>
      </c>
      <c r="D46" s="72">
        <f t="shared" si="5"/>
        <v>7.52790207678075</v>
      </c>
    </row>
    <row r="47" spans="1:4">
      <c r="A47" s="72">
        <v>46</v>
      </c>
      <c r="B47" s="72">
        <f t="shared" si="3"/>
        <v>-0.314159265358979</v>
      </c>
      <c r="C47" s="72">
        <f t="shared" si="4"/>
        <v>-0.472135954999579</v>
      </c>
      <c r="D47" s="72">
        <f t="shared" si="5"/>
        <v>6.83406224100236</v>
      </c>
    </row>
    <row r="48" spans="1:4">
      <c r="A48" s="72">
        <v>47</v>
      </c>
      <c r="B48" s="72">
        <f t="shared" si="3"/>
        <v>-0.251327412287184</v>
      </c>
      <c r="C48" s="72">
        <f t="shared" si="4"/>
        <v>-0.246090222263504</v>
      </c>
      <c r="D48" s="72">
        <f t="shared" si="5"/>
        <v>6.21628364463107</v>
      </c>
    </row>
    <row r="49" spans="1:4">
      <c r="A49" s="72">
        <v>48</v>
      </c>
      <c r="B49" s="72">
        <f t="shared" si="3"/>
        <v>-0.188495559215387</v>
      </c>
      <c r="C49" s="72">
        <f t="shared" si="4"/>
        <v>-0.105268595112709</v>
      </c>
      <c r="D49" s="72">
        <f t="shared" si="5"/>
        <v>5.70322735160625</v>
      </c>
    </row>
    <row r="50" spans="1:4">
      <c r="A50" s="72">
        <v>49</v>
      </c>
      <c r="B50" s="72">
        <f t="shared" si="3"/>
        <v>-0.125663706143592</v>
      </c>
      <c r="C50" s="72">
        <f t="shared" si="4"/>
        <v>-0.0315005920329394</v>
      </c>
      <c r="D50" s="72">
        <f t="shared" si="5"/>
        <v>5.31871565962469</v>
      </c>
    </row>
    <row r="51" spans="1:4">
      <c r="A51" s="72">
        <v>50</v>
      </c>
      <c r="B51" s="72">
        <f t="shared" si="3"/>
        <v>-0.062831853071796</v>
      </c>
      <c r="C51" s="72">
        <f t="shared" si="4"/>
        <v>-0.00396097600886192</v>
      </c>
      <c r="D51" s="72">
        <f t="shared" si="5"/>
        <v>5.08061630040913</v>
      </c>
    </row>
    <row r="52" spans="1:4">
      <c r="A52" s="72">
        <v>51</v>
      </c>
      <c r="B52" s="72">
        <f t="shared" si="3"/>
        <v>0</v>
      </c>
      <c r="C52" s="72">
        <f t="shared" si="4"/>
        <v>0</v>
      </c>
      <c r="D52" s="72">
        <f t="shared" si="5"/>
        <v>5</v>
      </c>
    </row>
    <row r="53" spans="1:4">
      <c r="A53" s="72">
        <v>52</v>
      </c>
      <c r="B53" s="72">
        <f t="shared" si="3"/>
        <v>0.062831853071796</v>
      </c>
      <c r="C53" s="72">
        <f t="shared" si="4"/>
        <v>0.00396097600886192</v>
      </c>
      <c r="D53" s="72">
        <f t="shared" si="5"/>
        <v>5.08061630040913</v>
      </c>
    </row>
    <row r="54" spans="1:4">
      <c r="A54" s="72">
        <v>53</v>
      </c>
      <c r="B54" s="72">
        <f t="shared" si="3"/>
        <v>0.125663706143592</v>
      </c>
      <c r="C54" s="72">
        <f t="shared" si="4"/>
        <v>0.0315005920329394</v>
      </c>
      <c r="D54" s="72">
        <f t="shared" si="5"/>
        <v>5.31871565962469</v>
      </c>
    </row>
    <row r="55" spans="1:4">
      <c r="A55" s="72">
        <v>54</v>
      </c>
      <c r="B55" s="72">
        <f t="shared" si="3"/>
        <v>0.188495559215388</v>
      </c>
      <c r="C55" s="72">
        <f t="shared" si="4"/>
        <v>0.105268595112709</v>
      </c>
      <c r="D55" s="72">
        <f t="shared" si="5"/>
        <v>5.70322735160626</v>
      </c>
    </row>
    <row r="56" spans="1:4">
      <c r="A56" s="72">
        <v>55</v>
      </c>
      <c r="B56" s="72">
        <f t="shared" si="3"/>
        <v>0.251327412287183</v>
      </c>
      <c r="C56" s="72">
        <f t="shared" si="4"/>
        <v>0.246090222263502</v>
      </c>
      <c r="D56" s="72">
        <f t="shared" si="5"/>
        <v>6.21628364463107</v>
      </c>
    </row>
    <row r="57" spans="1:4">
      <c r="A57" s="72">
        <v>56</v>
      </c>
      <c r="B57" s="72">
        <f t="shared" si="3"/>
        <v>0.314159265358979</v>
      </c>
      <c r="C57" s="72">
        <f t="shared" si="4"/>
        <v>0.472135954999579</v>
      </c>
      <c r="D57" s="72">
        <f t="shared" si="5"/>
        <v>6.83406224100236</v>
      </c>
    </row>
    <row r="58" spans="1:4">
      <c r="A58" s="72">
        <v>57</v>
      </c>
      <c r="B58" s="72">
        <f t="shared" si="3"/>
        <v>0.376991118430775</v>
      </c>
      <c r="C58" s="72">
        <f t="shared" si="4"/>
        <v>0.798186422352058</v>
      </c>
      <c r="D58" s="72">
        <f t="shared" si="5"/>
        <v>7.52790207678075</v>
      </c>
    </row>
    <row r="59" spans="1:4">
      <c r="A59" s="72">
        <v>58</v>
      </c>
      <c r="B59" s="72">
        <f t="shared" si="3"/>
        <v>0.439822971502571</v>
      </c>
      <c r="C59" s="72">
        <f t="shared" si="4"/>
        <v>1.23501885426634</v>
      </c>
      <c r="D59" s="72">
        <f t="shared" si="5"/>
        <v>8.26563327357082</v>
      </c>
    </row>
    <row r="60" spans="1:4">
      <c r="A60" s="72">
        <v>59</v>
      </c>
      <c r="B60" s="72">
        <f t="shared" si="3"/>
        <v>0.502654824574367</v>
      </c>
      <c r="C60" s="72">
        <f t="shared" si="4"/>
        <v>1.7889371755075</v>
      </c>
      <c r="D60" s="72">
        <f t="shared" si="5"/>
        <v>9.01305111818169</v>
      </c>
    </row>
    <row r="61" spans="1:4">
      <c r="A61" s="72">
        <v>60</v>
      </c>
      <c r="B61" s="72">
        <f t="shared" si="3"/>
        <v>0.565486677646163</v>
      </c>
      <c r="C61" s="72">
        <f t="shared" si="4"/>
        <v>2.46146273449005</v>
      </c>
      <c r="D61" s="72">
        <f t="shared" si="5"/>
        <v>9.73545703057813</v>
      </c>
    </row>
    <row r="62" spans="1:4">
      <c r="A62" s="72">
        <v>61</v>
      </c>
      <c r="B62" s="72">
        <f t="shared" si="3"/>
        <v>0.628318530717958</v>
      </c>
      <c r="C62" s="72">
        <f t="shared" si="4"/>
        <v>3.24919696232906</v>
      </c>
      <c r="D62" s="72">
        <f t="shared" si="5"/>
        <v>10.3991869381244</v>
      </c>
    </row>
    <row r="63" spans="1:4">
      <c r="A63" s="72">
        <v>62</v>
      </c>
      <c r="B63" s="72">
        <f t="shared" si="3"/>
        <v>0.691150383789755</v>
      </c>
      <c r="C63" s="72">
        <f t="shared" si="4"/>
        <v>4.14386115680882</v>
      </c>
      <c r="D63" s="72">
        <f t="shared" si="5"/>
        <v>10.9730494172483</v>
      </c>
    </row>
    <row r="64" spans="1:4">
      <c r="A64" s="72">
        <v>63</v>
      </c>
      <c r="B64" s="72">
        <f t="shared" si="3"/>
        <v>0.75398223686155</v>
      </c>
      <c r="C64" s="72">
        <f t="shared" si="4"/>
        <v>5.1325123000411</v>
      </c>
      <c r="D64" s="72">
        <f t="shared" si="5"/>
        <v>11.4296022396436</v>
      </c>
    </row>
    <row r="65" spans="1:4">
      <c r="A65" s="72">
        <v>64</v>
      </c>
      <c r="B65" s="72">
        <f t="shared" si="3"/>
        <v>0.816814089933346</v>
      </c>
      <c r="C65" s="72">
        <f t="shared" si="4"/>
        <v>6.19792757006218</v>
      </c>
      <c r="D65" s="72">
        <f t="shared" si="5"/>
        <v>11.7462061615856</v>
      </c>
    </row>
    <row r="66" spans="1:4">
      <c r="A66" s="72">
        <v>65</v>
      </c>
      <c r="B66" s="72">
        <f t="shared" ref="B66:B97" si="6">-PI()+PI()*2*(A66-1)/100</f>
        <v>0.879645943005142</v>
      </c>
      <c r="C66" s="72">
        <f t="shared" ref="C66:C97" si="7">12*SIN(B66)-4*SIN(3*B66)</f>
        <v>7.31914421690262</v>
      </c>
      <c r="D66" s="72">
        <f t="shared" ref="D66:D101" si="8">13*COS(B66)-5*COS(2*B66)-2*COS(3*B66)-COS(4*B66)</f>
        <v>11.9058082856376</v>
      </c>
    </row>
    <row r="67" spans="1:4">
      <c r="A67" s="72">
        <v>66</v>
      </c>
      <c r="B67" s="72">
        <f t="shared" si="6"/>
        <v>0.942477796076938</v>
      </c>
      <c r="C67" s="72">
        <f t="shared" si="7"/>
        <v>8.47213595499958</v>
      </c>
      <c r="D67" s="72">
        <f t="shared" si="8"/>
        <v>11.8974232786421</v>
      </c>
    </row>
    <row r="68" spans="1:4">
      <c r="A68" s="72">
        <v>67</v>
      </c>
      <c r="B68" s="72">
        <f t="shared" si="6"/>
        <v>1.00530964914873</v>
      </c>
      <c r="C68" s="72">
        <f t="shared" si="7"/>
        <v>9.63060217176697</v>
      </c>
      <c r="D68" s="72">
        <f t="shared" si="8"/>
        <v>11.71629818493</v>
      </c>
    </row>
    <row r="69" spans="1:4">
      <c r="A69" s="72">
        <v>68</v>
      </c>
      <c r="B69" s="72">
        <f t="shared" si="6"/>
        <v>1.06814150222053</v>
      </c>
      <c r="C69" s="72">
        <f t="shared" si="7"/>
        <v>10.7668422386436</v>
      </c>
      <c r="D69" s="72">
        <f t="shared" si="8"/>
        <v>11.3637644866389</v>
      </c>
    </row>
    <row r="70" spans="1:4">
      <c r="A70" s="72">
        <v>69</v>
      </c>
      <c r="B70" s="72">
        <f t="shared" si="6"/>
        <v>1.13097335529233</v>
      </c>
      <c r="C70" s="72">
        <f t="shared" si="7"/>
        <v>11.8526841782517</v>
      </c>
      <c r="D70" s="72">
        <f t="shared" si="8"/>
        <v>10.8467983759324</v>
      </c>
    </row>
    <row r="71" spans="1:4">
      <c r="A71" s="72">
        <v>70</v>
      </c>
      <c r="B71" s="72">
        <f t="shared" si="6"/>
        <v>1.19380520836412</v>
      </c>
      <c r="C71" s="72">
        <f t="shared" si="7"/>
        <v>12.8604349969193</v>
      </c>
      <c r="D71" s="72">
        <f t="shared" si="8"/>
        <v>10.1773259074106</v>
      </c>
    </row>
    <row r="72" spans="1:4">
      <c r="A72" s="72">
        <v>71</v>
      </c>
      <c r="B72" s="72">
        <f t="shared" si="6"/>
        <v>1.25663706143592</v>
      </c>
      <c r="C72" s="72">
        <f t="shared" si="7"/>
        <v>13.7638192047117</v>
      </c>
      <c r="D72" s="72">
        <f t="shared" si="8"/>
        <v>9.371322893124</v>
      </c>
    </row>
    <row r="73" spans="1:4">
      <c r="A73" s="72">
        <v>72</v>
      </c>
      <c r="B73" s="72">
        <f t="shared" si="6"/>
        <v>1.31946891450771</v>
      </c>
      <c r="C73" s="72">
        <f t="shared" si="7"/>
        <v>14.5388724432292</v>
      </c>
      <c r="D73" s="72">
        <f t="shared" si="8"/>
        <v>8.4477693502408</v>
      </c>
    </row>
    <row r="74" spans="1:4">
      <c r="A74" s="72">
        <v>73</v>
      </c>
      <c r="B74" s="72">
        <f t="shared" si="6"/>
        <v>1.38230076757951</v>
      </c>
      <c r="C74" s="72">
        <f t="shared" si="7"/>
        <v>15.1647587107523</v>
      </c>
      <c r="D74" s="72">
        <f t="shared" si="8"/>
        <v>7.42752448159226</v>
      </c>
    </row>
    <row r="75" spans="1:4">
      <c r="A75" s="72">
        <v>74</v>
      </c>
      <c r="B75" s="72">
        <f t="shared" si="6"/>
        <v>1.4451326206513</v>
      </c>
      <c r="C75" s="72">
        <f t="shared" si="7"/>
        <v>15.6244823593267</v>
      </c>
      <c r="D75" s="72">
        <f t="shared" si="8"/>
        <v>6.33219026730461</v>
      </c>
    </row>
    <row r="76" spans="1:4">
      <c r="A76" s="72">
        <v>75</v>
      </c>
      <c r="B76" s="72">
        <f t="shared" si="6"/>
        <v>1.5079644737231</v>
      </c>
      <c r="C76" s="72">
        <f t="shared" si="7"/>
        <v>15.905469744054</v>
      </c>
      <c r="D76" s="72">
        <f t="shared" si="8"/>
        <v>5.18302972849628</v>
      </c>
    </row>
    <row r="77" spans="1:4">
      <c r="A77" s="72">
        <v>76</v>
      </c>
      <c r="B77" s="72">
        <f t="shared" si="6"/>
        <v>1.5707963267949</v>
      </c>
      <c r="C77" s="72">
        <f t="shared" si="7"/>
        <v>16</v>
      </c>
      <c r="D77" s="72">
        <f t="shared" si="8"/>
        <v>4</v>
      </c>
    </row>
    <row r="78" spans="1:4">
      <c r="A78" s="72">
        <v>77</v>
      </c>
      <c r="B78" s="72">
        <f t="shared" si="6"/>
        <v>1.63362817986669</v>
      </c>
      <c r="C78" s="72">
        <f t="shared" si="7"/>
        <v>15.905469744054</v>
      </c>
      <c r="D78" s="72">
        <f t="shared" si="8"/>
        <v>2.80095096239124</v>
      </c>
    </row>
    <row r="79" spans="1:4">
      <c r="A79" s="72">
        <v>78</v>
      </c>
      <c r="B79" s="72">
        <f t="shared" si="6"/>
        <v>1.69646003293849</v>
      </c>
      <c r="C79" s="72">
        <f t="shared" si="7"/>
        <v>15.6244823593267</v>
      </c>
      <c r="D79" s="72">
        <f t="shared" si="8"/>
        <v>1.60102798389398</v>
      </c>
    </row>
    <row r="80" spans="1:4">
      <c r="A80" s="72">
        <v>79</v>
      </c>
      <c r="B80" s="72">
        <f t="shared" si="6"/>
        <v>1.75929188601028</v>
      </c>
      <c r="C80" s="72">
        <f t="shared" si="7"/>
        <v>15.1647587107523</v>
      </c>
      <c r="D80" s="72">
        <f t="shared" si="8"/>
        <v>0.412303122447437</v>
      </c>
    </row>
    <row r="81" spans="1:4">
      <c r="A81" s="72">
        <v>80</v>
      </c>
      <c r="B81" s="72">
        <f t="shared" si="6"/>
        <v>1.82212373908208</v>
      </c>
      <c r="C81" s="72">
        <f t="shared" si="7"/>
        <v>14.5388724432292</v>
      </c>
      <c r="D81" s="72">
        <f t="shared" si="8"/>
        <v>-0.756356139760174</v>
      </c>
    </row>
    <row r="82" spans="1:4">
      <c r="A82" s="72">
        <v>81</v>
      </c>
      <c r="B82" s="72">
        <f t="shared" si="6"/>
        <v>1.88495559215388</v>
      </c>
      <c r="C82" s="72">
        <f t="shared" si="7"/>
        <v>13.7638192047117</v>
      </c>
      <c r="D82" s="72">
        <f t="shared" si="8"/>
        <v>-1.89918693812442</v>
      </c>
    </row>
    <row r="83" spans="1:4">
      <c r="A83" s="72">
        <v>82</v>
      </c>
      <c r="B83" s="72">
        <f t="shared" si="6"/>
        <v>1.94778744522567</v>
      </c>
      <c r="C83" s="72">
        <f t="shared" si="7"/>
        <v>12.8604349969193</v>
      </c>
      <c r="D83" s="72">
        <f t="shared" si="8"/>
        <v>-3.0132206722551</v>
      </c>
    </row>
    <row r="84" spans="1:4">
      <c r="A84" s="72">
        <v>83</v>
      </c>
      <c r="B84" s="72">
        <f t="shared" si="6"/>
        <v>2.01061929829747</v>
      </c>
      <c r="C84" s="72">
        <f t="shared" si="7"/>
        <v>11.8526841782517</v>
      </c>
      <c r="D84" s="72">
        <f t="shared" si="8"/>
        <v>-4.09779584927402</v>
      </c>
    </row>
    <row r="85" spans="1:4">
      <c r="A85" s="72">
        <v>84</v>
      </c>
      <c r="B85" s="72">
        <f t="shared" si="6"/>
        <v>2.07345115136926</v>
      </c>
      <c r="C85" s="72">
        <f t="shared" si="7"/>
        <v>10.7668422386436</v>
      </c>
      <c r="D85" s="72">
        <f t="shared" si="8"/>
        <v>-5.1539379537188</v>
      </c>
    </row>
    <row r="86" spans="1:4">
      <c r="A86" s="72">
        <v>85</v>
      </c>
      <c r="B86" s="72">
        <f t="shared" si="6"/>
        <v>2.13628300444106</v>
      </c>
      <c r="C86" s="72">
        <f t="shared" si="7"/>
        <v>9.63060217176696</v>
      </c>
      <c r="D86" s="72">
        <f t="shared" si="8"/>
        <v>-6.18365728978186</v>
      </c>
    </row>
    <row r="87" spans="1:4">
      <c r="A87" s="72">
        <v>86</v>
      </c>
      <c r="B87" s="72">
        <f t="shared" si="6"/>
        <v>2.19911485751286</v>
      </c>
      <c r="C87" s="72">
        <f t="shared" si="7"/>
        <v>8.47213595499958</v>
      </c>
      <c r="D87" s="72">
        <f t="shared" si="8"/>
        <v>-7.18921934614277</v>
      </c>
    </row>
    <row r="88" spans="1:4">
      <c r="A88" s="72">
        <v>87</v>
      </c>
      <c r="B88" s="72">
        <f t="shared" si="6"/>
        <v>2.26194671058465</v>
      </c>
      <c r="C88" s="72">
        <f t="shared" si="7"/>
        <v>7.31914421690262</v>
      </c>
      <c r="D88" s="72">
        <f t="shared" si="8"/>
        <v>-8.17244216800381</v>
      </c>
    </row>
    <row r="89" spans="1:4">
      <c r="A89" s="72">
        <v>88</v>
      </c>
      <c r="B89" s="72">
        <f t="shared" si="6"/>
        <v>2.32477856365645</v>
      </c>
      <c r="C89" s="72">
        <f t="shared" si="7"/>
        <v>6.19792757006219</v>
      </c>
      <c r="D89" s="72">
        <f t="shared" si="8"/>
        <v>-9.13407156366347</v>
      </c>
    </row>
    <row r="90" spans="1:4">
      <c r="A90" s="72">
        <v>89</v>
      </c>
      <c r="B90" s="72">
        <f t="shared" si="6"/>
        <v>2.38761041672824</v>
      </c>
      <c r="C90" s="72">
        <f t="shared" si="7"/>
        <v>5.13251230004111</v>
      </c>
      <c r="D90" s="72">
        <f t="shared" si="8"/>
        <v>-10.0732780323078</v>
      </c>
    </row>
    <row r="91" spans="1:4">
      <c r="A91" s="72">
        <v>90</v>
      </c>
      <c r="B91" s="72">
        <f t="shared" si="6"/>
        <v>2.45044226980004</v>
      </c>
      <c r="C91" s="72">
        <f t="shared" si="7"/>
        <v>4.14386115680882</v>
      </c>
      <c r="D91" s="72">
        <f t="shared" si="8"/>
        <v>-10.9873095913291</v>
      </c>
    </row>
    <row r="92" spans="1:4">
      <c r="A92" s="72">
        <v>91</v>
      </c>
      <c r="B92" s="72">
        <f t="shared" si="6"/>
        <v>2.51327412287183</v>
      </c>
      <c r="C92" s="72">
        <f t="shared" si="7"/>
        <v>3.24919696232906</v>
      </c>
      <c r="D92" s="72">
        <f t="shared" si="8"/>
        <v>-11.871322893124</v>
      </c>
    </row>
    <row r="93" spans="1:4">
      <c r="A93" s="72">
        <v>92</v>
      </c>
      <c r="B93" s="72">
        <f t="shared" si="6"/>
        <v>2.57610597594363</v>
      </c>
      <c r="C93" s="72">
        <f t="shared" si="7"/>
        <v>2.46146273449005</v>
      </c>
      <c r="D93" s="72">
        <f t="shared" si="8"/>
        <v>-12.7184019667315</v>
      </c>
    </row>
    <row r="94" spans="1:4">
      <c r="A94" s="72">
        <v>93</v>
      </c>
      <c r="B94" s="72">
        <f t="shared" si="6"/>
        <v>2.63893782901543</v>
      </c>
      <c r="C94" s="72">
        <f t="shared" si="7"/>
        <v>1.7889371755075</v>
      </c>
      <c r="D94" s="72">
        <f t="shared" si="8"/>
        <v>-13.5197604848415</v>
      </c>
    </row>
    <row r="95" spans="1:4">
      <c r="A95" s="72">
        <v>94</v>
      </c>
      <c r="B95" s="72">
        <f t="shared" si="6"/>
        <v>2.70176968208722</v>
      </c>
      <c r="C95" s="72">
        <f t="shared" si="7"/>
        <v>1.23501885426635</v>
      </c>
      <c r="D95" s="72">
        <f t="shared" si="8"/>
        <v>-14.2651105418863</v>
      </c>
    </row>
    <row r="96" spans="1:4">
      <c r="A96" s="72">
        <v>95</v>
      </c>
      <c r="B96" s="72">
        <f t="shared" si="6"/>
        <v>2.76460153515902</v>
      </c>
      <c r="C96" s="72">
        <f t="shared" si="7"/>
        <v>0.798186422352056</v>
      </c>
      <c r="D96" s="72">
        <f t="shared" si="8"/>
        <v>-14.9431693900535</v>
      </c>
    </row>
    <row r="97" spans="1:4">
      <c r="A97" s="72">
        <v>96</v>
      </c>
      <c r="B97" s="72">
        <f t="shared" si="6"/>
        <v>2.82743338823081</v>
      </c>
      <c r="C97" s="72">
        <f t="shared" si="7"/>
        <v>0.47213595499958</v>
      </c>
      <c r="D97" s="72">
        <f t="shared" si="8"/>
        <v>-15.5422661735017</v>
      </c>
    </row>
    <row r="98" spans="1:4">
      <c r="A98" s="72">
        <v>97</v>
      </c>
      <c r="B98" s="72">
        <f t="shared" ref="B98:B101" si="9">-PI()+PI()*2*(A98-1)/100</f>
        <v>2.89026524130261</v>
      </c>
      <c r="C98" s="72">
        <f t="shared" ref="C98:C101" si="10">12*SIN(B98)-4*SIN(3*B98)</f>
        <v>0.246090222263504</v>
      </c>
      <c r="D98" s="72">
        <f t="shared" si="8"/>
        <v>-16.0510040350277</v>
      </c>
    </row>
    <row r="99" spans="1:4">
      <c r="A99" s="72">
        <v>98</v>
      </c>
      <c r="B99" s="72">
        <f t="shared" si="9"/>
        <v>2.95309709437441</v>
      </c>
      <c r="C99" s="72">
        <f t="shared" si="10"/>
        <v>0.105268595112706</v>
      </c>
      <c r="D99" s="72">
        <f t="shared" si="8"/>
        <v>-16.4589294653316</v>
      </c>
    </row>
    <row r="100" spans="1:4">
      <c r="A100" s="72">
        <v>99</v>
      </c>
      <c r="B100" s="72">
        <f t="shared" si="9"/>
        <v>3.0159289474462</v>
      </c>
      <c r="C100" s="72">
        <f t="shared" si="10"/>
        <v>0.0315005920329361</v>
      </c>
      <c r="D100" s="72">
        <f t="shared" si="8"/>
        <v>-16.7571606309987</v>
      </c>
    </row>
    <row r="101" spans="1:4">
      <c r="A101" s="72">
        <v>100</v>
      </c>
      <c r="B101" s="72">
        <f t="shared" si="9"/>
        <v>3.078760800518</v>
      </c>
      <c r="C101" s="72">
        <f t="shared" si="10"/>
        <v>0.00396097600886192</v>
      </c>
      <c r="D101" s="72">
        <f t="shared" si="8"/>
        <v>-16.9389296358112</v>
      </c>
    </row>
  </sheetData>
  <pageMargins left="0.75" right="0.75" top="1" bottom="1" header="0.5" footer="0.5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4"/>
  <sheetViews>
    <sheetView zoomScale="36" zoomScaleNormal="36" workbookViewId="0">
      <selection activeCell="Q107" sqref="Q107"/>
    </sheetView>
  </sheetViews>
  <sheetFormatPr defaultColWidth="9.88888888888889" defaultRowHeight="14.4" outlineLevelCol="5"/>
  <cols>
    <col min="1" max="1" width="22.3333333333333" style="45" customWidth="1"/>
    <col min="2" max="2" width="16.2222222222222" style="45" customWidth="1"/>
    <col min="3" max="3" width="17.7777777777778" style="45" customWidth="1"/>
    <col min="4" max="4" width="18.4444444444444" style="45" customWidth="1"/>
    <col min="5" max="5" width="17.6666666666667" style="45" customWidth="1"/>
    <col min="6" max="6" width="17.8888888888889" style="45" customWidth="1"/>
    <col min="7" max="16384" width="9.88888888888889" style="45"/>
  </cols>
  <sheetData>
    <row r="1" ht="15.15" spans="1:6">
      <c r="A1" s="46" t="s">
        <v>123</v>
      </c>
      <c r="B1" s="47" t="s">
        <v>124</v>
      </c>
      <c r="C1" s="48" t="s">
        <v>125</v>
      </c>
      <c r="D1" s="47" t="s">
        <v>126</v>
      </c>
      <c r="E1" s="48" t="s">
        <v>127</v>
      </c>
      <c r="F1" s="47" t="s">
        <v>128</v>
      </c>
    </row>
    <row r="2" spans="1:6">
      <c r="A2" s="49"/>
      <c r="F2" s="50"/>
    </row>
    <row r="3" spans="1:6">
      <c r="A3" s="51" t="s">
        <v>129</v>
      </c>
      <c r="B3" s="45">
        <v>1</v>
      </c>
      <c r="C3" s="45">
        <v>2</v>
      </c>
      <c r="D3" s="45">
        <v>3</v>
      </c>
      <c r="E3" s="45">
        <v>4</v>
      </c>
      <c r="F3" s="50"/>
    </row>
    <row r="4" spans="1:6">
      <c r="A4" s="51" t="s">
        <v>130</v>
      </c>
      <c r="B4" s="45">
        <v>49</v>
      </c>
      <c r="C4" s="45">
        <v>32</v>
      </c>
      <c r="D4" s="45">
        <v>44</v>
      </c>
      <c r="E4" s="45">
        <v>37</v>
      </c>
      <c r="F4" s="50">
        <f>SUM(B4:E4)</f>
        <v>162</v>
      </c>
    </row>
    <row r="5" spans="1:6">
      <c r="A5" s="51" t="s">
        <v>131</v>
      </c>
      <c r="B5" s="45">
        <v>38</v>
      </c>
      <c r="C5" s="45">
        <v>25</v>
      </c>
      <c r="D5" s="45">
        <v>35</v>
      </c>
      <c r="E5" s="45">
        <v>28</v>
      </c>
      <c r="F5" s="50">
        <f>SUM(B5:E5)</f>
        <v>126</v>
      </c>
    </row>
    <row r="6" spans="1:6">
      <c r="A6" s="51" t="s">
        <v>132</v>
      </c>
      <c r="B6" s="45">
        <v>21</v>
      </c>
      <c r="C6" s="45">
        <v>15</v>
      </c>
      <c r="D6" s="45">
        <v>20</v>
      </c>
      <c r="E6" s="45">
        <v>16</v>
      </c>
      <c r="F6" s="50">
        <f>SUM(B6:E6)</f>
        <v>72</v>
      </c>
    </row>
    <row r="7" spans="1:6">
      <c r="A7" s="51"/>
      <c r="F7" s="50"/>
    </row>
    <row r="8" spans="1:6">
      <c r="A8" s="51" t="s">
        <v>133</v>
      </c>
      <c r="B8" s="52">
        <f>B4*D22+B5*D23+B6*D24</f>
        <v>1445820</v>
      </c>
      <c r="C8" s="52">
        <f>C4*D22+C5*D23+C6*D24</f>
        <v>969780</v>
      </c>
      <c r="D8" s="52">
        <f>D4*D22+D5*D23+D6*D24</f>
        <v>1331510</v>
      </c>
      <c r="E8" s="52">
        <f>E4*D22+E5*D23+E6*D24</f>
        <v>1084090</v>
      </c>
      <c r="F8" s="53">
        <f>SUM(B8:E8)</f>
        <v>4831200</v>
      </c>
    </row>
    <row r="9" ht="15.15" spans="1:6">
      <c r="A9" s="51" t="s">
        <v>134</v>
      </c>
      <c r="B9" s="52">
        <f>B4*F22+B5*F23+B6*F24</f>
        <v>1074570.2</v>
      </c>
      <c r="C9" s="52">
        <f>C4*F22+C5*F23+C6*F24</f>
        <v>721597.6</v>
      </c>
      <c r="D9" s="52">
        <f>D4*F22+D5*F23+D6*F24</f>
        <v>990318.2</v>
      </c>
      <c r="E9" s="52">
        <f>E4*F22+E5*F23+E6*F24</f>
        <v>805849.6</v>
      </c>
      <c r="F9" s="53">
        <f>SUM(B9:E9)</f>
        <v>3592335.6</v>
      </c>
    </row>
    <row r="10" ht="15.15" spans="1:6">
      <c r="A10" s="54" t="s">
        <v>135</v>
      </c>
      <c r="B10" s="55">
        <f>B8-B9</f>
        <v>371249.8</v>
      </c>
      <c r="C10" s="55">
        <f>C8-C9</f>
        <v>248182.4</v>
      </c>
      <c r="D10" s="55">
        <f>D8-D9</f>
        <v>341191.8</v>
      </c>
      <c r="E10" s="55">
        <f>E8-E9</f>
        <v>278240.4</v>
      </c>
      <c r="F10" s="56">
        <f>F8-F9</f>
        <v>1238864.4</v>
      </c>
    </row>
    <row r="11" spans="1:6">
      <c r="A11" s="51"/>
      <c r="B11" s="52"/>
      <c r="C11" s="52"/>
      <c r="D11" s="52"/>
      <c r="E11" s="52"/>
      <c r="F11" s="53"/>
    </row>
    <row r="12" spans="1:6">
      <c r="A12" s="51" t="s">
        <v>136</v>
      </c>
      <c r="B12" s="52">
        <v>10000</v>
      </c>
      <c r="C12" s="52">
        <v>10001</v>
      </c>
      <c r="D12" s="52">
        <v>10002</v>
      </c>
      <c r="E12" s="52">
        <v>10003</v>
      </c>
      <c r="F12" s="53">
        <f>SUM(B12:E12)</f>
        <v>40006</v>
      </c>
    </row>
    <row r="13" spans="1:6">
      <c r="A13" s="51" t="s">
        <v>137</v>
      </c>
      <c r="B13" s="52">
        <f>B8*A22</f>
        <v>3614.55</v>
      </c>
      <c r="C13" s="52">
        <f>C8*A22</f>
        <v>2424.45</v>
      </c>
      <c r="D13" s="52">
        <f>D8*A22</f>
        <v>3328.775</v>
      </c>
      <c r="E13" s="52">
        <f>E8*A22</f>
        <v>2710.225</v>
      </c>
      <c r="F13" s="53">
        <f>SUM(B13:E13)</f>
        <v>12078</v>
      </c>
    </row>
    <row r="14" spans="1:6">
      <c r="A14" s="51" t="s">
        <v>138</v>
      </c>
      <c r="B14" s="52">
        <v>22000</v>
      </c>
      <c r="C14" s="52">
        <v>22001</v>
      </c>
      <c r="D14" s="52">
        <v>22002</v>
      </c>
      <c r="E14" s="52">
        <v>22003</v>
      </c>
      <c r="F14" s="53">
        <f>SUM(B14:E14)</f>
        <v>88006</v>
      </c>
    </row>
    <row r="15" ht="15.15" spans="1:6">
      <c r="A15" s="51" t="s">
        <v>139</v>
      </c>
      <c r="B15" s="52">
        <f>B8*A24</f>
        <v>260247.6</v>
      </c>
      <c r="C15" s="52">
        <f>C8*A24</f>
        <v>174560.4</v>
      </c>
      <c r="D15" s="52">
        <f>D8*A24</f>
        <v>239671.8</v>
      </c>
      <c r="E15" s="52">
        <f>E8*A24</f>
        <v>195136.2</v>
      </c>
      <c r="F15" s="53">
        <f>SUM(B15:E15)</f>
        <v>869616</v>
      </c>
    </row>
    <row r="16" ht="15.15" spans="1:6">
      <c r="A16" s="54" t="s">
        <v>140</v>
      </c>
      <c r="B16" s="55">
        <f>SUM(B12:B15)</f>
        <v>295862.15</v>
      </c>
      <c r="C16" s="55">
        <f>SUM(C12:C15)</f>
        <v>208986.85</v>
      </c>
      <c r="D16" s="55">
        <f>SUM(D12:D15)</f>
        <v>275004.575</v>
      </c>
      <c r="E16" s="55">
        <f>SUM(E12:E15)</f>
        <v>229852.425</v>
      </c>
      <c r="F16" s="56">
        <f>SUM(F12:F15)</f>
        <v>1009706</v>
      </c>
    </row>
    <row r="17" ht="15.15" spans="1:6">
      <c r="A17" s="51"/>
      <c r="B17" s="52"/>
      <c r="C17" s="52"/>
      <c r="D17" s="52"/>
      <c r="E17" s="52"/>
      <c r="F17" s="53"/>
    </row>
    <row r="18" ht="15.15" spans="1:6">
      <c r="A18" s="57" t="s">
        <v>141</v>
      </c>
      <c r="B18" s="58">
        <f>B10-B16</f>
        <v>75387.6500000001</v>
      </c>
      <c r="C18" s="58">
        <f>C10-C16</f>
        <v>39195.55</v>
      </c>
      <c r="D18" s="58">
        <f>D10-D16</f>
        <v>66187.225</v>
      </c>
      <c r="E18" s="58">
        <f>E10-E16</f>
        <v>48387.9749999999</v>
      </c>
      <c r="F18" s="59">
        <f>SUM(B18:E18)</f>
        <v>229158.4</v>
      </c>
    </row>
    <row r="19" ht="15.15" spans="1:6">
      <c r="A19" s="54" t="s">
        <v>142</v>
      </c>
      <c r="B19" s="55">
        <f>B18/B8</f>
        <v>0.0521417949675617</v>
      </c>
      <c r="C19" s="55">
        <f>C18/C8</f>
        <v>0.0404169502361361</v>
      </c>
      <c r="D19" s="55">
        <f>D18/D8</f>
        <v>0.0497083949801354</v>
      </c>
      <c r="E19" s="55">
        <f>E18/E8</f>
        <v>0.0446346474923668</v>
      </c>
      <c r="F19" s="56">
        <f>F18/F8</f>
        <v>0.0474330187117073</v>
      </c>
    </row>
    <row r="20" ht="15.15" spans="1:6">
      <c r="A20" s="49"/>
      <c r="F20" s="50"/>
    </row>
    <row r="21" ht="15.15" spans="1:6">
      <c r="A21" s="46" t="s">
        <v>143</v>
      </c>
      <c r="B21" s="60"/>
      <c r="C21" s="48" t="s">
        <v>144</v>
      </c>
      <c r="D21" s="48"/>
      <c r="E21" s="46" t="s">
        <v>145</v>
      </c>
      <c r="F21" s="60"/>
    </row>
    <row r="22" ht="15.15" spans="1:6">
      <c r="A22" s="61">
        <v>0.0025</v>
      </c>
      <c r="B22" s="62"/>
      <c r="C22" s="49" t="s">
        <v>130</v>
      </c>
      <c r="D22" s="63">
        <v>10490</v>
      </c>
      <c r="E22" s="45" t="s">
        <v>130</v>
      </c>
      <c r="F22" s="63">
        <v>7552.8</v>
      </c>
    </row>
    <row r="23" ht="15.15" spans="1:6">
      <c r="A23" s="46" t="s">
        <v>146</v>
      </c>
      <c r="B23" s="48"/>
      <c r="C23" s="64" t="s">
        <v>131</v>
      </c>
      <c r="D23" s="65">
        <v>14690</v>
      </c>
      <c r="E23" s="66" t="s">
        <v>131</v>
      </c>
      <c r="F23" s="65">
        <v>10870.6</v>
      </c>
    </row>
    <row r="24" ht="15.15" spans="1:6">
      <c r="A24" s="67">
        <v>0.18</v>
      </c>
      <c r="B24" s="68"/>
      <c r="C24" s="69" t="s">
        <v>132</v>
      </c>
      <c r="D24" s="70">
        <v>17790</v>
      </c>
      <c r="E24" s="71" t="s">
        <v>132</v>
      </c>
      <c r="F24" s="70">
        <v>13876.2</v>
      </c>
    </row>
  </sheetData>
  <mergeCells count="6">
    <mergeCell ref="A21:B21"/>
    <mergeCell ref="C21:D21"/>
    <mergeCell ref="E21:F21"/>
    <mergeCell ref="A22:B22"/>
    <mergeCell ref="A23:B23"/>
    <mergeCell ref="A24:B24"/>
  </mergeCells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EJERCICIO 1</vt:lpstr>
      <vt:lpstr>EJERCICIO 2</vt:lpstr>
      <vt:lpstr>EJERCICIO 3</vt:lpstr>
      <vt:lpstr>EJERCICIO 4 </vt:lpstr>
      <vt:lpstr>EJERCICIO 5</vt:lpstr>
      <vt:lpstr>EJERCICIO 6</vt:lpstr>
      <vt:lpstr>Poligono de Vertices1</vt:lpstr>
      <vt:lpstr>CORAZON</vt:lpstr>
      <vt:lpstr>Autos</vt:lpstr>
      <vt:lpstr>ABRIL 1</vt:lpstr>
      <vt:lpstr>Abril 1 Pd</vt:lpstr>
      <vt:lpstr>07.05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michm</dc:creator>
  <cp:lastModifiedBy>michm</cp:lastModifiedBy>
  <dcterms:created xsi:type="dcterms:W3CDTF">2025-03-11T17:07:00Z</dcterms:created>
  <dcterms:modified xsi:type="dcterms:W3CDTF">2025-05-20T03:18:39Z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C1351055D5694A31ABC57727B333E44F_11</vt:lpwstr>
  </property>
  <property fmtid="{D5CDD505-2E9C-101B-9397-08002B2CF9AE}" pid="3" name="KSOProductBuildVer">
    <vt:lpwstr>2058-12.2.0.21179</vt:lpwstr>
  </property>
</Properties>
</file>