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m-fs-002.em-da.lokal\projects\Bosch\RBGSIM\RBGPLM23-01\40_Realisierung\Metadaten Alignment\"/>
    </mc:Choice>
  </mc:AlternateContent>
  <bookViews>
    <workbookView xWindow="0" yWindow="0" windowWidth="24042" windowHeight="10643" tabRatio="581" firstSheet="7" activeTab="11"/>
  </bookViews>
  <sheets>
    <sheet name="SETlevel" sheetId="3" state="hidden" r:id="rId1"/>
    <sheet name="JAMA-SMMD  GI" sheetId="2" state="hidden" r:id="rId2"/>
    <sheet name="JAMA-SMMD MC" sheetId="6" state="hidden" r:id="rId3"/>
    <sheet name="JAMA-SMMD PP" sheetId="7" state="hidden" r:id="rId4"/>
    <sheet name="JAMA-SMMD ME" sheetId="8" state="hidden" r:id="rId5"/>
    <sheet name="JAMA-SMMD MI" sheetId="9" state="hidden" r:id="rId6"/>
    <sheet name="MIC" sheetId="1" state="hidden" r:id="rId7"/>
    <sheet name="JAMA" sheetId="12" r:id="rId8"/>
    <sheet name="IDTA" sheetId="13" state="hidden" r:id="rId9"/>
    <sheet name="ASSESS" sheetId="16" state="hidden" r:id="rId10"/>
    <sheet name="LOTAR" sheetId="17" state="hidden" r:id="rId11"/>
    <sheet name="Alignment" sheetId="5" r:id="rId12"/>
    <sheet name="Use Cases" sheetId="15" state="hidden" r:id="rId13"/>
    <sheet name="Categories" sheetId="18" r:id="rId14"/>
    <sheet name="Opoen issues" sheetId="19" state="hidden" r:id="rId15"/>
    <sheet name="Alignment for ppt" sheetId="20" state="hidden" r:id="rId16"/>
  </sheets>
  <definedNames>
    <definedName name="_xlnm._FilterDatabase" localSheetId="6" hidden="1">MIC!$A$1:$F$236</definedName>
    <definedName name="_xlnm._FilterDatabase" localSheetId="0" hidden="1">SETlevel!$A$3:$L$25</definedName>
    <definedName name="Category">Categories!$C$2:$C$14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56" i="5" l="1"/>
  <c r="W61" i="5" l="1"/>
  <c r="Y61" i="5" s="1"/>
  <c r="B61" i="5"/>
  <c r="C61" i="5"/>
  <c r="F61" i="5"/>
  <c r="H61" i="5"/>
  <c r="J61" i="5"/>
  <c r="K61" i="5"/>
  <c r="L61" i="5"/>
  <c r="N61" i="5"/>
  <c r="O61" i="5"/>
  <c r="P61" i="5"/>
  <c r="B58" i="5"/>
  <c r="C58" i="5"/>
  <c r="Y58" i="5"/>
  <c r="Z58" i="5"/>
  <c r="F58" i="5"/>
  <c r="H58" i="5"/>
  <c r="J58" i="5"/>
  <c r="K58" i="5"/>
  <c r="L58" i="5"/>
  <c r="N58" i="5"/>
  <c r="O58" i="5"/>
  <c r="P58" i="5"/>
  <c r="B59" i="5"/>
  <c r="C59" i="5"/>
  <c r="Y59" i="5"/>
  <c r="Z59" i="5"/>
  <c r="F59" i="5"/>
  <c r="H59" i="5"/>
  <c r="J59" i="5"/>
  <c r="K59" i="5"/>
  <c r="L59" i="5"/>
  <c r="N59" i="5"/>
  <c r="O59" i="5"/>
  <c r="P59" i="5"/>
  <c r="B49" i="5"/>
  <c r="C49" i="5"/>
  <c r="Y49" i="5"/>
  <c r="Z49" i="5"/>
  <c r="F49" i="5"/>
  <c r="H49" i="5"/>
  <c r="J49" i="5"/>
  <c r="K49" i="5"/>
  <c r="L49" i="5"/>
  <c r="N49" i="5"/>
  <c r="O49" i="5"/>
  <c r="P49" i="5"/>
  <c r="Z61" i="5" l="1"/>
  <c r="P57" i="5"/>
  <c r="O57" i="5"/>
  <c r="N57" i="5"/>
  <c r="I57" i="5"/>
  <c r="K57" i="5" s="1"/>
  <c r="E57" i="5"/>
  <c r="G57" i="5" s="1"/>
  <c r="Z57" i="5"/>
  <c r="Y57" i="5"/>
  <c r="C57" i="5"/>
  <c r="B57" i="5"/>
  <c r="E74" i="5"/>
  <c r="G74" i="5" s="1"/>
  <c r="L57" i="5" l="1"/>
  <c r="H57" i="5"/>
  <c r="F57" i="5"/>
  <c r="J57" i="5"/>
  <c r="W74" i="5"/>
  <c r="A56" i="5" l="1"/>
  <c r="E68" i="5" l="1"/>
  <c r="F68" i="5" s="1"/>
  <c r="B68" i="5"/>
  <c r="C68" i="5"/>
  <c r="Y68" i="5"/>
  <c r="Z68" i="5"/>
  <c r="J68" i="5"/>
  <c r="K68" i="5"/>
  <c r="L68" i="5"/>
  <c r="N68" i="5"/>
  <c r="O68" i="5"/>
  <c r="P68" i="5"/>
  <c r="E67" i="5"/>
  <c r="F67" i="5" s="1"/>
  <c r="E66" i="5"/>
  <c r="H66" i="5" s="1"/>
  <c r="E65" i="5"/>
  <c r="F65" i="5" s="1"/>
  <c r="E64" i="5"/>
  <c r="F64" i="5" s="1"/>
  <c r="B64" i="5"/>
  <c r="B65" i="5"/>
  <c r="C64" i="5"/>
  <c r="C65" i="5"/>
  <c r="Y64" i="5"/>
  <c r="Y65" i="5"/>
  <c r="Z64" i="5"/>
  <c r="Z65" i="5"/>
  <c r="J64" i="5"/>
  <c r="J65" i="5"/>
  <c r="K64" i="5"/>
  <c r="K65" i="5"/>
  <c r="L64" i="5"/>
  <c r="L65" i="5"/>
  <c r="N64" i="5"/>
  <c r="N65" i="5"/>
  <c r="O64" i="5"/>
  <c r="O65" i="5"/>
  <c r="P64" i="5"/>
  <c r="P65" i="5"/>
  <c r="B66" i="5"/>
  <c r="C66" i="5"/>
  <c r="Y66" i="5"/>
  <c r="Z66" i="5"/>
  <c r="J66" i="5"/>
  <c r="K66" i="5"/>
  <c r="L66" i="5"/>
  <c r="N66" i="5"/>
  <c r="O66" i="5"/>
  <c r="P66" i="5"/>
  <c r="A74" i="5"/>
  <c r="C74" i="5" s="1"/>
  <c r="Y74" i="5"/>
  <c r="Z74" i="5"/>
  <c r="F74" i="5"/>
  <c r="H74" i="5"/>
  <c r="J74" i="5"/>
  <c r="K74" i="5"/>
  <c r="L74" i="5"/>
  <c r="N74" i="5"/>
  <c r="O74" i="5"/>
  <c r="P74" i="5"/>
  <c r="B67" i="5"/>
  <c r="C67" i="5"/>
  <c r="Y67" i="5"/>
  <c r="Z67" i="5"/>
  <c r="J67" i="5"/>
  <c r="K67" i="5"/>
  <c r="L67" i="5"/>
  <c r="N67" i="5"/>
  <c r="O67" i="5"/>
  <c r="P67" i="5"/>
  <c r="B55" i="5"/>
  <c r="C55" i="5"/>
  <c r="Y55" i="5"/>
  <c r="Z55" i="5"/>
  <c r="F55" i="5"/>
  <c r="H55" i="5"/>
  <c r="J55" i="5"/>
  <c r="K55" i="5"/>
  <c r="L55" i="5"/>
  <c r="N55" i="5"/>
  <c r="O55" i="5"/>
  <c r="P55" i="5"/>
  <c r="F66" i="5" l="1"/>
  <c r="H68" i="5"/>
  <c r="H64" i="5"/>
  <c r="H67" i="5"/>
  <c r="H65" i="5"/>
  <c r="B74" i="5"/>
  <c r="B73" i="5"/>
  <c r="C73" i="5"/>
  <c r="Y73" i="5"/>
  <c r="Z73" i="5"/>
  <c r="F73" i="5"/>
  <c r="H73" i="5"/>
  <c r="J73" i="5"/>
  <c r="K73" i="5"/>
  <c r="L73" i="5"/>
  <c r="N73" i="5"/>
  <c r="O73" i="5"/>
  <c r="P73" i="5"/>
  <c r="B69" i="5"/>
  <c r="C69" i="5"/>
  <c r="Y69" i="5"/>
  <c r="Z69" i="5"/>
  <c r="F69" i="5"/>
  <c r="H69" i="5"/>
  <c r="J69" i="5"/>
  <c r="K69" i="5"/>
  <c r="L69" i="5"/>
  <c r="N69" i="5"/>
  <c r="O69" i="5"/>
  <c r="P69" i="5"/>
  <c r="B48" i="5"/>
  <c r="C48" i="5"/>
  <c r="Y48" i="5"/>
  <c r="Z48" i="5"/>
  <c r="F48" i="5"/>
  <c r="H48" i="5"/>
  <c r="J48" i="5"/>
  <c r="K48" i="5"/>
  <c r="L48" i="5"/>
  <c r="N48" i="5"/>
  <c r="O48" i="5"/>
  <c r="P48" i="5"/>
  <c r="B45" i="5"/>
  <c r="C45" i="5"/>
  <c r="Y45" i="5"/>
  <c r="Z45" i="5"/>
  <c r="F45" i="5"/>
  <c r="H45" i="5"/>
  <c r="J45" i="5"/>
  <c r="K45" i="5"/>
  <c r="L45" i="5"/>
  <c r="N45" i="5"/>
  <c r="O45" i="5"/>
  <c r="P45" i="5"/>
  <c r="B32" i="5"/>
  <c r="C32" i="5"/>
  <c r="Y32" i="5"/>
  <c r="Z32" i="5"/>
  <c r="F32" i="5"/>
  <c r="H32" i="5"/>
  <c r="J32" i="5"/>
  <c r="K32" i="5"/>
  <c r="L32" i="5"/>
  <c r="N32" i="5"/>
  <c r="O32" i="5"/>
  <c r="P32" i="5"/>
  <c r="B2" i="5"/>
  <c r="C2" i="5"/>
  <c r="Y2" i="5"/>
  <c r="Z2" i="5"/>
  <c r="F2" i="5"/>
  <c r="H2" i="5"/>
  <c r="J2" i="5"/>
  <c r="K2" i="5"/>
  <c r="L2" i="5"/>
  <c r="N2" i="5"/>
  <c r="O2" i="5"/>
  <c r="P2" i="5"/>
  <c r="B89" i="5" l="1"/>
  <c r="C89" i="5"/>
  <c r="Y89" i="5"/>
  <c r="Z89" i="5"/>
  <c r="F89" i="5"/>
  <c r="H89" i="5"/>
  <c r="J89" i="5"/>
  <c r="K89" i="5"/>
  <c r="L89" i="5"/>
  <c r="N89" i="5"/>
  <c r="O89" i="5"/>
  <c r="P89" i="5"/>
  <c r="B119" i="5"/>
  <c r="C119" i="5"/>
  <c r="Y119" i="5"/>
  <c r="Z119" i="5"/>
  <c r="F119" i="5"/>
  <c r="H119" i="5"/>
  <c r="J119" i="5"/>
  <c r="K119" i="5"/>
  <c r="L119" i="5"/>
  <c r="N119" i="5"/>
  <c r="O119" i="5"/>
  <c r="P119" i="5"/>
  <c r="A27" i="5" l="1"/>
  <c r="E123" i="5" l="1"/>
  <c r="W123" i="5"/>
  <c r="A123" i="5"/>
  <c r="W122" i="5"/>
  <c r="A122" i="5"/>
  <c r="E122" i="5"/>
  <c r="I71" i="5"/>
  <c r="J71" i="5" s="1"/>
  <c r="E71" i="5"/>
  <c r="H71" i="5" s="1"/>
  <c r="B71" i="5"/>
  <c r="C71" i="5"/>
  <c r="Y71" i="5"/>
  <c r="Z71" i="5"/>
  <c r="N71" i="5"/>
  <c r="O71" i="5"/>
  <c r="P71" i="5"/>
  <c r="I70" i="5"/>
  <c r="J70" i="5" s="1"/>
  <c r="E70" i="5"/>
  <c r="H70" i="5" s="1"/>
  <c r="B70" i="5"/>
  <c r="C70" i="5"/>
  <c r="Y70" i="5"/>
  <c r="Z70" i="5"/>
  <c r="N70" i="5"/>
  <c r="O70" i="5"/>
  <c r="P70" i="5"/>
  <c r="E72" i="5"/>
  <c r="H72" i="5" s="1"/>
  <c r="I72" i="5"/>
  <c r="J72" i="5" s="1"/>
  <c r="B72" i="5"/>
  <c r="C72" i="5"/>
  <c r="Y72" i="5"/>
  <c r="Z72" i="5"/>
  <c r="N72" i="5"/>
  <c r="O72" i="5"/>
  <c r="P72" i="5"/>
  <c r="L71" i="5" l="1"/>
  <c r="K71" i="5"/>
  <c r="F71" i="5"/>
  <c r="F72" i="5"/>
  <c r="L70" i="5"/>
  <c r="K70" i="5"/>
  <c r="F70" i="5"/>
  <c r="L72" i="5"/>
  <c r="K72" i="5"/>
  <c r="A84" i="5"/>
  <c r="E77" i="5" l="1"/>
  <c r="H77" i="5" s="1"/>
  <c r="E83" i="5"/>
  <c r="H83" i="5" s="1"/>
  <c r="B83" i="5"/>
  <c r="C83" i="5"/>
  <c r="Y83" i="5"/>
  <c r="Z83" i="5"/>
  <c r="J83" i="5"/>
  <c r="K83" i="5"/>
  <c r="L83" i="5"/>
  <c r="N83" i="5"/>
  <c r="O83" i="5"/>
  <c r="P83" i="5"/>
  <c r="E80" i="5"/>
  <c r="H80" i="5" s="1"/>
  <c r="B80" i="5"/>
  <c r="C80" i="5"/>
  <c r="Y80" i="5"/>
  <c r="Z80" i="5"/>
  <c r="J80" i="5"/>
  <c r="K80" i="5"/>
  <c r="L80" i="5"/>
  <c r="N80" i="5"/>
  <c r="O80" i="5"/>
  <c r="P80" i="5"/>
  <c r="B77" i="5"/>
  <c r="C77" i="5"/>
  <c r="Y77" i="5"/>
  <c r="Z77" i="5"/>
  <c r="J77" i="5"/>
  <c r="K77" i="5"/>
  <c r="L77" i="5"/>
  <c r="N77" i="5"/>
  <c r="O77" i="5"/>
  <c r="P77" i="5"/>
  <c r="E88" i="5"/>
  <c r="H88" i="5" s="1"/>
  <c r="E87" i="5"/>
  <c r="H87" i="5" s="1"/>
  <c r="K88" i="5"/>
  <c r="K87" i="5"/>
  <c r="E86" i="5"/>
  <c r="F86" i="5" s="1"/>
  <c r="E85" i="5"/>
  <c r="F85" i="5" s="1"/>
  <c r="K86" i="5"/>
  <c r="K85" i="5"/>
  <c r="E84" i="5"/>
  <c r="F84" i="5" s="1"/>
  <c r="I84" i="5"/>
  <c r="J84" i="5" s="1"/>
  <c r="B84" i="5"/>
  <c r="B85" i="5"/>
  <c r="B86" i="5"/>
  <c r="B87" i="5"/>
  <c r="B88" i="5"/>
  <c r="C84" i="5"/>
  <c r="C85" i="5"/>
  <c r="C86" i="5"/>
  <c r="C87" i="5"/>
  <c r="C88" i="5"/>
  <c r="Y84" i="5"/>
  <c r="Y85" i="5"/>
  <c r="Y86" i="5"/>
  <c r="Y87" i="5"/>
  <c r="Y88" i="5"/>
  <c r="Z84" i="5"/>
  <c r="Z85" i="5"/>
  <c r="Z86" i="5"/>
  <c r="Z87" i="5"/>
  <c r="Z88" i="5"/>
  <c r="N84" i="5"/>
  <c r="N85" i="5"/>
  <c r="N86" i="5"/>
  <c r="N87" i="5"/>
  <c r="N88" i="5"/>
  <c r="O84" i="5"/>
  <c r="O85" i="5"/>
  <c r="O86" i="5"/>
  <c r="O87" i="5"/>
  <c r="O88" i="5"/>
  <c r="P84" i="5"/>
  <c r="P85" i="5"/>
  <c r="P86" i="5"/>
  <c r="P87" i="5"/>
  <c r="P88" i="5"/>
  <c r="E82" i="5"/>
  <c r="F82" i="5" s="1"/>
  <c r="I82" i="5"/>
  <c r="K82" i="5" s="1"/>
  <c r="B82" i="5"/>
  <c r="C82" i="5"/>
  <c r="Y82" i="5"/>
  <c r="Z82" i="5"/>
  <c r="N82" i="5"/>
  <c r="O82" i="5"/>
  <c r="P82" i="5"/>
  <c r="E79" i="5"/>
  <c r="H79" i="5" s="1"/>
  <c r="I79" i="5"/>
  <c r="K79" i="5" s="1"/>
  <c r="B79" i="5"/>
  <c r="C79" i="5"/>
  <c r="Y79" i="5"/>
  <c r="Z79" i="5"/>
  <c r="N79" i="5"/>
  <c r="O79" i="5"/>
  <c r="P79" i="5"/>
  <c r="E76" i="5"/>
  <c r="F76" i="5" s="1"/>
  <c r="I76" i="5"/>
  <c r="J76" i="5" s="1"/>
  <c r="B76" i="5"/>
  <c r="C76" i="5"/>
  <c r="Y76" i="5"/>
  <c r="Z76" i="5"/>
  <c r="N76" i="5"/>
  <c r="O76" i="5"/>
  <c r="P76" i="5"/>
  <c r="E81" i="5"/>
  <c r="G81" i="5" s="1"/>
  <c r="I81" i="5"/>
  <c r="I78" i="5"/>
  <c r="E78" i="5"/>
  <c r="G78" i="5" s="1"/>
  <c r="H75" i="5"/>
  <c r="I75" i="5"/>
  <c r="F80" i="5" l="1"/>
  <c r="F83" i="5"/>
  <c r="J82" i="5"/>
  <c r="J86" i="5"/>
  <c r="J85" i="5"/>
  <c r="L88" i="5"/>
  <c r="G83" i="5"/>
  <c r="J88" i="5"/>
  <c r="L86" i="5"/>
  <c r="L84" i="5"/>
  <c r="G80" i="5"/>
  <c r="F77" i="5"/>
  <c r="K84" i="5"/>
  <c r="F88" i="5"/>
  <c r="J87" i="5"/>
  <c r="L85" i="5"/>
  <c r="G82" i="5"/>
  <c r="G84" i="5"/>
  <c r="H85" i="5"/>
  <c r="G88" i="5"/>
  <c r="F87" i="5"/>
  <c r="G85" i="5"/>
  <c r="H76" i="5"/>
  <c r="G86" i="5"/>
  <c r="F79" i="5"/>
  <c r="G87" i="5"/>
  <c r="L87" i="5"/>
  <c r="H86" i="5"/>
  <c r="H84" i="5"/>
  <c r="G79" i="5"/>
  <c r="L82" i="5"/>
  <c r="H82" i="5"/>
  <c r="G76" i="5"/>
  <c r="L79" i="5"/>
  <c r="J79" i="5"/>
  <c r="L76" i="5"/>
  <c r="K76" i="5"/>
  <c r="G75" i="5"/>
  <c r="F75" i="5"/>
  <c r="B75" i="5"/>
  <c r="B78" i="5"/>
  <c r="B81" i="5"/>
  <c r="C75" i="5"/>
  <c r="C78" i="5"/>
  <c r="C81" i="5"/>
  <c r="Y75" i="5"/>
  <c r="Y78" i="5"/>
  <c r="Y81" i="5"/>
  <c r="Z75" i="5"/>
  <c r="Z78" i="5"/>
  <c r="Z81" i="5"/>
  <c r="F78" i="5"/>
  <c r="F81" i="5"/>
  <c r="H78" i="5"/>
  <c r="H81" i="5"/>
  <c r="J75" i="5"/>
  <c r="J78" i="5"/>
  <c r="J81" i="5"/>
  <c r="K75" i="5"/>
  <c r="K78" i="5"/>
  <c r="K81" i="5"/>
  <c r="L75" i="5"/>
  <c r="L78" i="5"/>
  <c r="L81" i="5"/>
  <c r="N75" i="5"/>
  <c r="N78" i="5"/>
  <c r="N81" i="5"/>
  <c r="O75" i="5"/>
  <c r="O78" i="5"/>
  <c r="O81" i="5"/>
  <c r="P75" i="5"/>
  <c r="P78" i="5"/>
  <c r="P81" i="5"/>
  <c r="E118" i="5"/>
  <c r="G118" i="5" s="1"/>
  <c r="E117" i="5"/>
  <c r="G117" i="5" s="1"/>
  <c r="E116" i="5"/>
  <c r="G116" i="5" s="1"/>
  <c r="E115" i="5"/>
  <c r="G115" i="5" s="1"/>
  <c r="E114" i="5"/>
  <c r="F114" i="5" s="1"/>
  <c r="E113" i="5"/>
  <c r="F113" i="5" s="1"/>
  <c r="E112" i="5"/>
  <c r="G112" i="5" s="1"/>
  <c r="E111" i="5"/>
  <c r="G111" i="5" s="1"/>
  <c r="E110" i="5"/>
  <c r="H110" i="5" s="1"/>
  <c r="E109" i="5"/>
  <c r="G109" i="5" s="1"/>
  <c r="E108" i="5"/>
  <c r="G108" i="5" s="1"/>
  <c r="E107" i="5"/>
  <c r="G107" i="5" s="1"/>
  <c r="E106" i="5"/>
  <c r="H106" i="5" s="1"/>
  <c r="E105" i="5"/>
  <c r="G105" i="5" s="1"/>
  <c r="E104" i="5"/>
  <c r="H104" i="5" s="1"/>
  <c r="E103" i="5"/>
  <c r="G103" i="5" s="1"/>
  <c r="E102" i="5"/>
  <c r="G102" i="5" s="1"/>
  <c r="B102" i="5"/>
  <c r="B103" i="5"/>
  <c r="B104" i="5"/>
  <c r="B105" i="5"/>
  <c r="B106" i="5"/>
  <c r="B107" i="5"/>
  <c r="B108" i="5"/>
  <c r="B109" i="5"/>
  <c r="B110" i="5"/>
  <c r="B111" i="5"/>
  <c r="B112" i="5"/>
  <c r="B113" i="5"/>
  <c r="B114" i="5"/>
  <c r="B115" i="5"/>
  <c r="B116" i="5"/>
  <c r="B117" i="5"/>
  <c r="B118" i="5"/>
  <c r="C102" i="5"/>
  <c r="C103" i="5"/>
  <c r="C104" i="5"/>
  <c r="C105" i="5"/>
  <c r="C106" i="5"/>
  <c r="C107" i="5"/>
  <c r="C108" i="5"/>
  <c r="C109" i="5"/>
  <c r="C110" i="5"/>
  <c r="C111" i="5"/>
  <c r="C112" i="5"/>
  <c r="C113" i="5"/>
  <c r="C114" i="5"/>
  <c r="C115" i="5"/>
  <c r="C116" i="5"/>
  <c r="C117" i="5"/>
  <c r="C118" i="5"/>
  <c r="Y102" i="5"/>
  <c r="Y103" i="5"/>
  <c r="Y104" i="5"/>
  <c r="Y105" i="5"/>
  <c r="Y106" i="5"/>
  <c r="Y107" i="5"/>
  <c r="Y108" i="5"/>
  <c r="Y109" i="5"/>
  <c r="Y110" i="5"/>
  <c r="Y111" i="5"/>
  <c r="Y112" i="5"/>
  <c r="Y113" i="5"/>
  <c r="Y114" i="5"/>
  <c r="Y115" i="5"/>
  <c r="Y116" i="5"/>
  <c r="Y117" i="5"/>
  <c r="Y118" i="5"/>
  <c r="Z102" i="5"/>
  <c r="Z103" i="5"/>
  <c r="Z104" i="5"/>
  <c r="Z105" i="5"/>
  <c r="Z106" i="5"/>
  <c r="Z107" i="5"/>
  <c r="Z108" i="5"/>
  <c r="Z109" i="5"/>
  <c r="Z110" i="5"/>
  <c r="Z111" i="5"/>
  <c r="Z112" i="5"/>
  <c r="Z113" i="5"/>
  <c r="Z114" i="5"/>
  <c r="Z115" i="5"/>
  <c r="Z116" i="5"/>
  <c r="Z117" i="5"/>
  <c r="Z118" i="5"/>
  <c r="J102" i="5"/>
  <c r="J103" i="5"/>
  <c r="J104" i="5"/>
  <c r="J105" i="5"/>
  <c r="J106" i="5"/>
  <c r="J107" i="5"/>
  <c r="J108" i="5"/>
  <c r="J109" i="5"/>
  <c r="J110" i="5"/>
  <c r="J111" i="5"/>
  <c r="J112" i="5"/>
  <c r="J113" i="5"/>
  <c r="J114" i="5"/>
  <c r="J115" i="5"/>
  <c r="J116" i="5"/>
  <c r="J117" i="5"/>
  <c r="J118" i="5"/>
  <c r="K102" i="5"/>
  <c r="K103" i="5"/>
  <c r="K104" i="5"/>
  <c r="K105" i="5"/>
  <c r="K106" i="5"/>
  <c r="K107" i="5"/>
  <c r="K108" i="5"/>
  <c r="K109" i="5"/>
  <c r="K110" i="5"/>
  <c r="K111" i="5"/>
  <c r="K112" i="5"/>
  <c r="K113" i="5"/>
  <c r="K114" i="5"/>
  <c r="K115" i="5"/>
  <c r="K116" i="5"/>
  <c r="K117" i="5"/>
  <c r="K118" i="5"/>
  <c r="L102" i="5"/>
  <c r="L103" i="5"/>
  <c r="L104" i="5"/>
  <c r="L105" i="5"/>
  <c r="L106" i="5"/>
  <c r="L107" i="5"/>
  <c r="L108" i="5"/>
  <c r="L109" i="5"/>
  <c r="L110" i="5"/>
  <c r="L111" i="5"/>
  <c r="L112" i="5"/>
  <c r="L113" i="5"/>
  <c r="L114" i="5"/>
  <c r="L115" i="5"/>
  <c r="L116" i="5"/>
  <c r="L117" i="5"/>
  <c r="L118" i="5"/>
  <c r="N102" i="5"/>
  <c r="N103" i="5"/>
  <c r="N104" i="5"/>
  <c r="N105" i="5"/>
  <c r="N106" i="5"/>
  <c r="N107" i="5"/>
  <c r="N108" i="5"/>
  <c r="N109" i="5"/>
  <c r="N110" i="5"/>
  <c r="N111" i="5"/>
  <c r="N112" i="5"/>
  <c r="N113" i="5"/>
  <c r="N114" i="5"/>
  <c r="N115" i="5"/>
  <c r="N116" i="5"/>
  <c r="N117" i="5"/>
  <c r="N118" i="5"/>
  <c r="O102" i="5"/>
  <c r="O103" i="5"/>
  <c r="O104" i="5"/>
  <c r="O105" i="5"/>
  <c r="O106" i="5"/>
  <c r="O107" i="5"/>
  <c r="O108" i="5"/>
  <c r="O109" i="5"/>
  <c r="O110" i="5"/>
  <c r="O111" i="5"/>
  <c r="O112" i="5"/>
  <c r="O113" i="5"/>
  <c r="O114" i="5"/>
  <c r="O115" i="5"/>
  <c r="O116" i="5"/>
  <c r="O117" i="5"/>
  <c r="O118" i="5"/>
  <c r="P102" i="5"/>
  <c r="P103" i="5"/>
  <c r="P104" i="5"/>
  <c r="P105" i="5"/>
  <c r="P106" i="5"/>
  <c r="P107" i="5"/>
  <c r="P108" i="5"/>
  <c r="P109" i="5"/>
  <c r="P110" i="5"/>
  <c r="P111" i="5"/>
  <c r="P112" i="5"/>
  <c r="P113" i="5"/>
  <c r="P114" i="5"/>
  <c r="P115" i="5"/>
  <c r="P116" i="5"/>
  <c r="P117" i="5"/>
  <c r="P118" i="5"/>
  <c r="G97" i="5"/>
  <c r="E93" i="5"/>
  <c r="H93" i="5" s="1"/>
  <c r="E90" i="5"/>
  <c r="G90" i="5" s="1"/>
  <c r="E91" i="5"/>
  <c r="F91" i="5" s="1"/>
  <c r="E98" i="5"/>
  <c r="G98" i="5" s="1"/>
  <c r="E96" i="5"/>
  <c r="G96" i="5" s="1"/>
  <c r="E94" i="5"/>
  <c r="H94" i="5" s="1"/>
  <c r="E95" i="5"/>
  <c r="H95" i="5" s="1"/>
  <c r="E92" i="5"/>
  <c r="H92" i="5" s="1"/>
  <c r="I101" i="5"/>
  <c r="J101" i="5" s="1"/>
  <c r="B101" i="5"/>
  <c r="C101" i="5"/>
  <c r="Y101" i="5"/>
  <c r="Z101" i="5"/>
  <c r="F101" i="5"/>
  <c r="H101" i="5"/>
  <c r="N101" i="5"/>
  <c r="O101" i="5"/>
  <c r="P101" i="5"/>
  <c r="I100" i="5"/>
  <c r="L100" i="5" s="1"/>
  <c r="I99" i="5"/>
  <c r="K99" i="5" s="1"/>
  <c r="B100" i="5"/>
  <c r="C100" i="5"/>
  <c r="Y100" i="5"/>
  <c r="Z100" i="5"/>
  <c r="F100" i="5"/>
  <c r="H100" i="5"/>
  <c r="N100" i="5"/>
  <c r="O100" i="5"/>
  <c r="P100" i="5"/>
  <c r="I98" i="5"/>
  <c r="J98" i="5" s="1"/>
  <c r="I97" i="5"/>
  <c r="K97" i="5" s="1"/>
  <c r="I96" i="5"/>
  <c r="J96" i="5" s="1"/>
  <c r="I95" i="5"/>
  <c r="J95" i="5" s="1"/>
  <c r="I94" i="5"/>
  <c r="J94" i="5" s="1"/>
  <c r="I93" i="5"/>
  <c r="J93" i="5" s="1"/>
  <c r="I91" i="5"/>
  <c r="J91" i="5" s="1"/>
  <c r="I90" i="5"/>
  <c r="J90" i="5" s="1"/>
  <c r="B96" i="5"/>
  <c r="B97" i="5"/>
  <c r="B98" i="5"/>
  <c r="B99" i="5"/>
  <c r="C96" i="5"/>
  <c r="C97" i="5"/>
  <c r="C98" i="5"/>
  <c r="C99" i="5"/>
  <c r="Y96" i="5"/>
  <c r="Y97" i="5"/>
  <c r="Y98" i="5"/>
  <c r="Y99" i="5"/>
  <c r="Z96" i="5"/>
  <c r="Z97" i="5"/>
  <c r="Z98" i="5"/>
  <c r="Z99" i="5"/>
  <c r="F97" i="5"/>
  <c r="F99" i="5"/>
  <c r="H97" i="5"/>
  <c r="H99" i="5"/>
  <c r="N96" i="5"/>
  <c r="N97" i="5"/>
  <c r="N98" i="5"/>
  <c r="N99" i="5"/>
  <c r="O96" i="5"/>
  <c r="O97" i="5"/>
  <c r="O98" i="5"/>
  <c r="O99" i="5"/>
  <c r="P96" i="5"/>
  <c r="P97" i="5"/>
  <c r="P98" i="5"/>
  <c r="P99" i="5"/>
  <c r="J120" i="5"/>
  <c r="B95" i="5"/>
  <c r="C95" i="5"/>
  <c r="Y95" i="5"/>
  <c r="Z95" i="5"/>
  <c r="N95" i="5"/>
  <c r="O95" i="5"/>
  <c r="P95" i="5"/>
  <c r="B94" i="5"/>
  <c r="C94" i="5"/>
  <c r="Y94" i="5"/>
  <c r="Z94" i="5"/>
  <c r="N94" i="5"/>
  <c r="O94" i="5"/>
  <c r="P94" i="5"/>
  <c r="B93" i="5"/>
  <c r="C93" i="5"/>
  <c r="Y93" i="5"/>
  <c r="Z93" i="5"/>
  <c r="N93" i="5"/>
  <c r="O93" i="5"/>
  <c r="P93" i="5"/>
  <c r="I92" i="5"/>
  <c r="J92" i="5" s="1"/>
  <c r="B92" i="5"/>
  <c r="C92" i="5"/>
  <c r="Y92" i="5"/>
  <c r="Z92" i="5"/>
  <c r="N92" i="5"/>
  <c r="O92" i="5"/>
  <c r="P92" i="5"/>
  <c r="B91" i="5"/>
  <c r="C91" i="5"/>
  <c r="Y91" i="5"/>
  <c r="Z91" i="5"/>
  <c r="N91" i="5"/>
  <c r="O91" i="5"/>
  <c r="P91" i="5"/>
  <c r="B90" i="5"/>
  <c r="C90" i="5"/>
  <c r="Y90" i="5"/>
  <c r="Z90" i="5"/>
  <c r="N90" i="5"/>
  <c r="O90" i="5"/>
  <c r="P90" i="5"/>
  <c r="F102" i="5" l="1"/>
  <c r="H102" i="5"/>
  <c r="F111" i="5"/>
  <c r="H105" i="5"/>
  <c r="H107" i="5"/>
  <c r="F110" i="5"/>
  <c r="F106" i="5"/>
  <c r="H91" i="5"/>
  <c r="H117" i="5"/>
  <c r="F90" i="5"/>
  <c r="H113" i="5"/>
  <c r="L99" i="5"/>
  <c r="K96" i="5"/>
  <c r="H109" i="5"/>
  <c r="F117" i="5"/>
  <c r="F96" i="5"/>
  <c r="L97" i="5"/>
  <c r="L101" i="5"/>
  <c r="F95" i="5"/>
  <c r="L96" i="5"/>
  <c r="K100" i="5"/>
  <c r="K101" i="5"/>
  <c r="H116" i="5"/>
  <c r="F116" i="5"/>
  <c r="F104" i="5"/>
  <c r="J97" i="5"/>
  <c r="H112" i="5"/>
  <c r="H111" i="5"/>
  <c r="H90" i="5"/>
  <c r="H115" i="5"/>
  <c r="H103" i="5"/>
  <c r="F115" i="5"/>
  <c r="F108" i="5"/>
  <c r="F103" i="5"/>
  <c r="H108" i="5"/>
  <c r="F112" i="5"/>
  <c r="F107" i="5"/>
  <c r="G106" i="5"/>
  <c r="G110" i="5"/>
  <c r="G114" i="5"/>
  <c r="F93" i="5"/>
  <c r="F94" i="5"/>
  <c r="H96" i="5"/>
  <c r="G93" i="5"/>
  <c r="H118" i="5"/>
  <c r="H114" i="5"/>
  <c r="F118" i="5"/>
  <c r="F109" i="5"/>
  <c r="F105" i="5"/>
  <c r="G104" i="5"/>
  <c r="G113" i="5"/>
  <c r="H98" i="5"/>
  <c r="F98" i="5"/>
  <c r="G94" i="5"/>
  <c r="F92" i="5"/>
  <c r="G91" i="5"/>
  <c r="G95" i="5"/>
  <c r="G92" i="5"/>
  <c r="J100" i="5"/>
  <c r="J99" i="5"/>
  <c r="L98" i="5"/>
  <c r="K98" i="5"/>
  <c r="L95" i="5"/>
  <c r="K95" i="5"/>
  <c r="L94" i="5"/>
  <c r="K94" i="5"/>
  <c r="L93" i="5"/>
  <c r="K93" i="5"/>
  <c r="L92" i="5"/>
  <c r="K92" i="5"/>
  <c r="L91" i="5"/>
  <c r="K91" i="5"/>
  <c r="L90" i="5"/>
  <c r="K90" i="5"/>
  <c r="I6" i="5"/>
  <c r="A43" i="20" l="1"/>
  <c r="B43" i="20"/>
  <c r="C43" i="20"/>
  <c r="F43" i="20"/>
  <c r="G43" i="20"/>
  <c r="H43" i="20"/>
  <c r="K43" i="20"/>
  <c r="L43" i="20"/>
  <c r="N43" i="20"/>
  <c r="O43" i="20"/>
  <c r="P43" i="20"/>
  <c r="R43" i="20"/>
  <c r="S43" i="20"/>
  <c r="T43" i="20"/>
  <c r="V43" i="20"/>
  <c r="W43" i="20"/>
  <c r="X43" i="20"/>
  <c r="A44" i="20"/>
  <c r="B44" i="20" s="1"/>
  <c r="F44" i="20"/>
  <c r="G44" i="20"/>
  <c r="H44" i="20"/>
  <c r="K44" i="20"/>
  <c r="L44" i="20"/>
  <c r="N44" i="20"/>
  <c r="O44" i="20"/>
  <c r="P44" i="20"/>
  <c r="R44" i="20"/>
  <c r="S44" i="20"/>
  <c r="T44" i="20"/>
  <c r="V44" i="20"/>
  <c r="W44" i="20"/>
  <c r="X44" i="20"/>
  <c r="A45" i="20"/>
  <c r="C45" i="20" s="1"/>
  <c r="F45" i="20"/>
  <c r="G45" i="20"/>
  <c r="H45" i="20"/>
  <c r="K45" i="20"/>
  <c r="L45" i="20"/>
  <c r="N45" i="20"/>
  <c r="P45" i="20"/>
  <c r="R45" i="20"/>
  <c r="S45" i="20"/>
  <c r="T45" i="20"/>
  <c r="V45" i="20"/>
  <c r="W45" i="20"/>
  <c r="X45" i="20"/>
  <c r="A46" i="20"/>
  <c r="C46" i="20" s="1"/>
  <c r="F46" i="20"/>
  <c r="G46" i="20"/>
  <c r="H46" i="20"/>
  <c r="I46" i="20"/>
  <c r="L46" i="20" s="1"/>
  <c r="N46" i="20"/>
  <c r="P46" i="20"/>
  <c r="R46" i="20"/>
  <c r="S46" i="20"/>
  <c r="T46" i="20"/>
  <c r="V46" i="20"/>
  <c r="W46" i="20"/>
  <c r="X46" i="20"/>
  <c r="B47" i="20"/>
  <c r="C47" i="20"/>
  <c r="F47" i="20"/>
  <c r="G47" i="20"/>
  <c r="H47" i="20"/>
  <c r="K47" i="20"/>
  <c r="L47" i="20"/>
  <c r="N47" i="20"/>
  <c r="P47" i="20"/>
  <c r="R47" i="20"/>
  <c r="S47" i="20"/>
  <c r="T47" i="20"/>
  <c r="V47" i="20"/>
  <c r="W47" i="20"/>
  <c r="X47" i="20"/>
  <c r="B48" i="20"/>
  <c r="C48" i="20"/>
  <c r="F48" i="20"/>
  <c r="G48" i="20"/>
  <c r="H48" i="20"/>
  <c r="K48" i="20"/>
  <c r="L48" i="20"/>
  <c r="N48" i="20"/>
  <c r="P48" i="20"/>
  <c r="R48" i="20"/>
  <c r="S48" i="20"/>
  <c r="T48" i="20"/>
  <c r="V48" i="20"/>
  <c r="W48" i="20"/>
  <c r="X48" i="20"/>
  <c r="B49" i="20"/>
  <c r="C49" i="20"/>
  <c r="F49" i="20"/>
  <c r="G49" i="20"/>
  <c r="H49" i="20"/>
  <c r="K49" i="20"/>
  <c r="L49" i="20"/>
  <c r="N49" i="20"/>
  <c r="P49" i="20"/>
  <c r="R49" i="20"/>
  <c r="S49" i="20"/>
  <c r="T49" i="20"/>
  <c r="V49" i="20"/>
  <c r="W49" i="20"/>
  <c r="X49" i="20"/>
  <c r="B50" i="20"/>
  <c r="C50" i="20"/>
  <c r="F50" i="20"/>
  <c r="G50" i="20"/>
  <c r="H50" i="20"/>
  <c r="K50" i="20"/>
  <c r="L50" i="20"/>
  <c r="N50" i="20"/>
  <c r="P50" i="20"/>
  <c r="R50" i="20"/>
  <c r="S50" i="20"/>
  <c r="T50" i="20"/>
  <c r="V50" i="20"/>
  <c r="W50" i="20"/>
  <c r="X50" i="20"/>
  <c r="B51" i="20"/>
  <c r="C51" i="20"/>
  <c r="F51" i="20"/>
  <c r="G51" i="20"/>
  <c r="H51" i="20"/>
  <c r="K51" i="20"/>
  <c r="L51" i="20"/>
  <c r="N51" i="20"/>
  <c r="P51" i="20"/>
  <c r="R51" i="20"/>
  <c r="S51" i="20"/>
  <c r="T51" i="20"/>
  <c r="V51" i="20"/>
  <c r="W51" i="20"/>
  <c r="X51" i="20"/>
  <c r="B52" i="20"/>
  <c r="C52" i="20"/>
  <c r="F52" i="20"/>
  <c r="G52" i="20"/>
  <c r="H52" i="20"/>
  <c r="K52" i="20"/>
  <c r="L52" i="20"/>
  <c r="N52" i="20"/>
  <c r="P52" i="20"/>
  <c r="R52" i="20"/>
  <c r="S52" i="20"/>
  <c r="T52" i="20"/>
  <c r="V52" i="20"/>
  <c r="W52" i="20"/>
  <c r="X52" i="20"/>
  <c r="B53" i="20"/>
  <c r="C53" i="20"/>
  <c r="F53" i="20"/>
  <c r="G53" i="20"/>
  <c r="H53" i="20"/>
  <c r="K53" i="20"/>
  <c r="L53" i="20"/>
  <c r="N53" i="20"/>
  <c r="P53" i="20"/>
  <c r="R53" i="20"/>
  <c r="S53" i="20"/>
  <c r="T53" i="20"/>
  <c r="V53" i="20"/>
  <c r="W53" i="20"/>
  <c r="X53" i="20"/>
  <c r="B54" i="20"/>
  <c r="C54" i="20"/>
  <c r="F54" i="20"/>
  <c r="G54" i="20"/>
  <c r="H54" i="20"/>
  <c r="K54" i="20"/>
  <c r="L54" i="20"/>
  <c r="N54" i="20"/>
  <c r="P54" i="20"/>
  <c r="R54" i="20"/>
  <c r="S54" i="20"/>
  <c r="T54" i="20"/>
  <c r="V54" i="20"/>
  <c r="W54" i="20"/>
  <c r="X54" i="20"/>
  <c r="B55" i="20"/>
  <c r="C55" i="20"/>
  <c r="F55" i="20"/>
  <c r="G55" i="20"/>
  <c r="H55" i="20"/>
  <c r="K55" i="20"/>
  <c r="L55" i="20"/>
  <c r="N55" i="20"/>
  <c r="P55" i="20"/>
  <c r="R55" i="20"/>
  <c r="S55" i="20"/>
  <c r="T55" i="20"/>
  <c r="V55" i="20"/>
  <c r="W55" i="20"/>
  <c r="X55" i="20"/>
  <c r="X57" i="20"/>
  <c r="W57" i="20"/>
  <c r="V57" i="20"/>
  <c r="T57" i="20"/>
  <c r="S57" i="20"/>
  <c r="R57" i="20"/>
  <c r="P57" i="20"/>
  <c r="N57" i="20"/>
  <c r="L57" i="20"/>
  <c r="K57" i="20"/>
  <c r="H57" i="20"/>
  <c r="G57" i="20"/>
  <c r="F57" i="20"/>
  <c r="C57" i="20"/>
  <c r="B57" i="20"/>
  <c r="X56" i="20"/>
  <c r="W56" i="20"/>
  <c r="V56" i="20"/>
  <c r="T56" i="20"/>
  <c r="S56" i="20"/>
  <c r="R56" i="20"/>
  <c r="P56" i="20"/>
  <c r="N56" i="20"/>
  <c r="L56" i="20"/>
  <c r="K56" i="20"/>
  <c r="H56" i="20"/>
  <c r="G56" i="20"/>
  <c r="F56" i="20"/>
  <c r="C56" i="20"/>
  <c r="B56" i="20"/>
  <c r="X42" i="20"/>
  <c r="W42" i="20"/>
  <c r="V42" i="20"/>
  <c r="T42" i="20"/>
  <c r="S42" i="20"/>
  <c r="R42" i="20"/>
  <c r="P42" i="20"/>
  <c r="O42" i="20"/>
  <c r="N42" i="20"/>
  <c r="L42" i="20"/>
  <c r="K42" i="20"/>
  <c r="H42" i="20"/>
  <c r="G42" i="20"/>
  <c r="F42" i="20"/>
  <c r="A42" i="20"/>
  <c r="B42" i="20" s="1"/>
  <c r="X41" i="20"/>
  <c r="W41" i="20"/>
  <c r="V41" i="20"/>
  <c r="T41" i="20"/>
  <c r="S41" i="20"/>
  <c r="R41" i="20"/>
  <c r="P41" i="20"/>
  <c r="O41" i="20"/>
  <c r="N41" i="20"/>
  <c r="L41" i="20"/>
  <c r="K41" i="20"/>
  <c r="H41" i="20"/>
  <c r="G41" i="20"/>
  <c r="F41" i="20"/>
  <c r="A41" i="20"/>
  <c r="C41" i="20" s="1"/>
  <c r="X40" i="20"/>
  <c r="W40" i="20"/>
  <c r="V40" i="20"/>
  <c r="Q40" i="20"/>
  <c r="R40" i="20" s="1"/>
  <c r="M40" i="20"/>
  <c r="P40" i="20" s="1"/>
  <c r="I40" i="20"/>
  <c r="K40" i="20" s="1"/>
  <c r="H40" i="20"/>
  <c r="G40" i="20"/>
  <c r="F40" i="20"/>
  <c r="A40" i="20"/>
  <c r="C40" i="20" s="1"/>
  <c r="X39" i="20"/>
  <c r="W39" i="20"/>
  <c r="V39" i="20"/>
  <c r="Q39" i="20"/>
  <c r="T39" i="20" s="1"/>
  <c r="M39" i="20"/>
  <c r="P39" i="20" s="1"/>
  <c r="I39" i="20"/>
  <c r="L39" i="20" s="1"/>
  <c r="H39" i="20"/>
  <c r="G39" i="20"/>
  <c r="F39" i="20"/>
  <c r="A39" i="20"/>
  <c r="C39" i="20" s="1"/>
  <c r="X38" i="20"/>
  <c r="W38" i="20"/>
  <c r="V38" i="20"/>
  <c r="Q38" i="20"/>
  <c r="R38" i="20" s="1"/>
  <c r="P38" i="20"/>
  <c r="N38" i="20"/>
  <c r="I38" i="20"/>
  <c r="L38" i="20" s="1"/>
  <c r="H38" i="20"/>
  <c r="G38" i="20"/>
  <c r="F38" i="20"/>
  <c r="C38" i="20"/>
  <c r="B38" i="20"/>
  <c r="X37" i="20"/>
  <c r="W37" i="20"/>
  <c r="V37" i="20"/>
  <c r="Q37" i="20"/>
  <c r="T37" i="20" s="1"/>
  <c r="M37" i="20"/>
  <c r="P37" i="20" s="1"/>
  <c r="I37" i="20"/>
  <c r="K37" i="20" s="1"/>
  <c r="H37" i="20"/>
  <c r="G37" i="20"/>
  <c r="F37" i="20"/>
  <c r="A37" i="20"/>
  <c r="C37" i="20" s="1"/>
  <c r="X36" i="20"/>
  <c r="W36" i="20"/>
  <c r="V36" i="20"/>
  <c r="Q36" i="20"/>
  <c r="R36" i="20" s="1"/>
  <c r="M36" i="20"/>
  <c r="P36" i="20" s="1"/>
  <c r="L36" i="20"/>
  <c r="K36" i="20"/>
  <c r="H36" i="20"/>
  <c r="G36" i="20"/>
  <c r="F36" i="20"/>
  <c r="C36" i="20"/>
  <c r="B36" i="20"/>
  <c r="X35" i="20"/>
  <c r="W35" i="20"/>
  <c r="V35" i="20"/>
  <c r="Q35" i="20"/>
  <c r="T35" i="20" s="1"/>
  <c r="M35" i="20"/>
  <c r="P35" i="20" s="1"/>
  <c r="I35" i="20"/>
  <c r="L35" i="20" s="1"/>
  <c r="H35" i="20"/>
  <c r="G35" i="20"/>
  <c r="F35" i="20"/>
  <c r="A35" i="20"/>
  <c r="C35" i="20" s="1"/>
  <c r="X34" i="20"/>
  <c r="W34" i="20"/>
  <c r="V34" i="20"/>
  <c r="Q34" i="20"/>
  <c r="R34" i="20" s="1"/>
  <c r="P34" i="20"/>
  <c r="N34" i="20"/>
  <c r="I34" i="20"/>
  <c r="L34" i="20" s="1"/>
  <c r="E34" i="20"/>
  <c r="H34" i="20" s="1"/>
  <c r="C34" i="20"/>
  <c r="B34" i="20"/>
  <c r="X33" i="20"/>
  <c r="W33" i="20"/>
  <c r="V33" i="20"/>
  <c r="Q33" i="20"/>
  <c r="R33" i="20" s="1"/>
  <c r="P33" i="20"/>
  <c r="O33" i="20"/>
  <c r="N33" i="20"/>
  <c r="I33" i="20"/>
  <c r="K33" i="20" s="1"/>
  <c r="E33" i="20"/>
  <c r="H33" i="20" s="1"/>
  <c r="A33" i="20"/>
  <c r="B33" i="20" s="1"/>
  <c r="X32" i="20"/>
  <c r="W32" i="20"/>
  <c r="V32" i="20"/>
  <c r="T32" i="20"/>
  <c r="S32" i="20"/>
  <c r="R32" i="20"/>
  <c r="M32" i="20"/>
  <c r="O32" i="20" s="1"/>
  <c r="L32" i="20"/>
  <c r="K32" i="20"/>
  <c r="E32" i="20"/>
  <c r="H32" i="20" s="1"/>
  <c r="C32" i="20"/>
  <c r="B32" i="20"/>
  <c r="X31" i="20"/>
  <c r="W31" i="20"/>
  <c r="V31" i="20"/>
  <c r="Q31" i="20"/>
  <c r="T31" i="20" s="1"/>
  <c r="P31" i="20"/>
  <c r="N31" i="20"/>
  <c r="L31" i="20"/>
  <c r="K31" i="20"/>
  <c r="H31" i="20"/>
  <c r="G31" i="20"/>
  <c r="F31" i="20"/>
  <c r="C31" i="20"/>
  <c r="B31" i="20"/>
  <c r="X30" i="20"/>
  <c r="W30" i="20"/>
  <c r="V30" i="20"/>
  <c r="Q30" i="20"/>
  <c r="T30" i="20" s="1"/>
  <c r="P30" i="20"/>
  <c r="N30" i="20"/>
  <c r="L30" i="20"/>
  <c r="K30" i="20"/>
  <c r="H30" i="20"/>
  <c r="G30" i="20"/>
  <c r="F30" i="20"/>
  <c r="C30" i="20"/>
  <c r="B30" i="20"/>
  <c r="X29" i="20"/>
  <c r="W29" i="20"/>
  <c r="V29" i="20"/>
  <c r="Q29" i="20"/>
  <c r="T29" i="20" s="1"/>
  <c r="P29" i="20"/>
  <c r="N29" i="20"/>
  <c r="L29" i="20"/>
  <c r="K29" i="20"/>
  <c r="H29" i="20"/>
  <c r="G29" i="20"/>
  <c r="F29" i="20"/>
  <c r="C29" i="20"/>
  <c r="B29" i="20"/>
  <c r="X28" i="20"/>
  <c r="W28" i="20"/>
  <c r="V28" i="20"/>
  <c r="Q28" i="20"/>
  <c r="T28" i="20" s="1"/>
  <c r="P28" i="20"/>
  <c r="N28" i="20"/>
  <c r="L28" i="20"/>
  <c r="K28" i="20"/>
  <c r="H28" i="20"/>
  <c r="G28" i="20"/>
  <c r="F28" i="20"/>
  <c r="C28" i="20"/>
  <c r="B28" i="20"/>
  <c r="X27" i="20"/>
  <c r="W27" i="20"/>
  <c r="V27" i="20"/>
  <c r="Q27" i="20"/>
  <c r="T27" i="20" s="1"/>
  <c r="P27" i="20"/>
  <c r="N27" i="20"/>
  <c r="L27" i="20"/>
  <c r="K27" i="20"/>
  <c r="H27" i="20"/>
  <c r="G27" i="20"/>
  <c r="F27" i="20"/>
  <c r="C27" i="20"/>
  <c r="B27" i="20"/>
  <c r="X26" i="20"/>
  <c r="W26" i="20"/>
  <c r="V26" i="20"/>
  <c r="Q26" i="20"/>
  <c r="T26" i="20" s="1"/>
  <c r="P26" i="20"/>
  <c r="N26" i="20"/>
  <c r="L26" i="20"/>
  <c r="K26" i="20"/>
  <c r="H26" i="20"/>
  <c r="G26" i="20"/>
  <c r="F26" i="20"/>
  <c r="C26" i="20"/>
  <c r="B26" i="20"/>
  <c r="X25" i="20"/>
  <c r="W25" i="20"/>
  <c r="V25" i="20"/>
  <c r="Q25" i="20"/>
  <c r="T25" i="20" s="1"/>
  <c r="P25" i="20"/>
  <c r="N25" i="20"/>
  <c r="L25" i="20"/>
  <c r="K25" i="20"/>
  <c r="H25" i="20"/>
  <c r="G25" i="20"/>
  <c r="F25" i="20"/>
  <c r="C25" i="20"/>
  <c r="B25" i="20"/>
  <c r="X24" i="20"/>
  <c r="W24" i="20"/>
  <c r="V24" i="20"/>
  <c r="T24" i="20"/>
  <c r="S24" i="20"/>
  <c r="R24" i="20"/>
  <c r="P24" i="20"/>
  <c r="O24" i="20"/>
  <c r="N24" i="20"/>
  <c r="L24" i="20"/>
  <c r="K24" i="20"/>
  <c r="H24" i="20"/>
  <c r="G24" i="20"/>
  <c r="F24" i="20"/>
  <c r="C24" i="20"/>
  <c r="B24" i="20"/>
  <c r="X23" i="20"/>
  <c r="W23" i="20"/>
  <c r="V23" i="20"/>
  <c r="T23" i="20"/>
  <c r="S23" i="20"/>
  <c r="R23" i="20"/>
  <c r="P23" i="20"/>
  <c r="O23" i="20"/>
  <c r="N23" i="20"/>
  <c r="I23" i="20"/>
  <c r="K23" i="20" s="1"/>
  <c r="H23" i="20"/>
  <c r="G23" i="20"/>
  <c r="F23" i="20"/>
  <c r="C23" i="20"/>
  <c r="B23" i="20"/>
  <c r="X22" i="20"/>
  <c r="W22" i="20"/>
  <c r="V22" i="20"/>
  <c r="T22" i="20"/>
  <c r="S22" i="20"/>
  <c r="R22" i="20"/>
  <c r="P22" i="20"/>
  <c r="O22" i="20"/>
  <c r="N22" i="20"/>
  <c r="I22" i="20"/>
  <c r="K22" i="20" s="1"/>
  <c r="H22" i="20"/>
  <c r="G22" i="20"/>
  <c r="F22" i="20"/>
  <c r="C22" i="20"/>
  <c r="B22" i="20"/>
  <c r="X21" i="20"/>
  <c r="W21" i="20"/>
  <c r="V21" i="20"/>
  <c r="T21" i="20"/>
  <c r="S21" i="20"/>
  <c r="R21" i="20"/>
  <c r="P21" i="20"/>
  <c r="O21" i="20"/>
  <c r="N21" i="20"/>
  <c r="I21" i="20"/>
  <c r="K21" i="20" s="1"/>
  <c r="H21" i="20"/>
  <c r="G21" i="20"/>
  <c r="F21" i="20"/>
  <c r="C21" i="20"/>
  <c r="B21" i="20"/>
  <c r="X20" i="20"/>
  <c r="W20" i="20"/>
  <c r="V20" i="20"/>
  <c r="T20" i="20"/>
  <c r="S20" i="20"/>
  <c r="R20" i="20"/>
  <c r="P20" i="20"/>
  <c r="O20" i="20"/>
  <c r="N20" i="20"/>
  <c r="I20" i="20"/>
  <c r="K20" i="20" s="1"/>
  <c r="H20" i="20"/>
  <c r="G20" i="20"/>
  <c r="F20" i="20"/>
  <c r="C20" i="20"/>
  <c r="B20" i="20"/>
  <c r="X19" i="20"/>
  <c r="W19" i="20"/>
  <c r="V19" i="20"/>
  <c r="T19" i="20"/>
  <c r="S19" i="20"/>
  <c r="R19" i="20"/>
  <c r="P19" i="20"/>
  <c r="O19" i="20"/>
  <c r="N19" i="20"/>
  <c r="I19" i="20"/>
  <c r="L19" i="20" s="1"/>
  <c r="H19" i="20"/>
  <c r="G19" i="20"/>
  <c r="F19" i="20"/>
  <c r="C19" i="20"/>
  <c r="B19" i="20"/>
  <c r="X18" i="20"/>
  <c r="W18" i="20"/>
  <c r="V18" i="20"/>
  <c r="T18" i="20"/>
  <c r="S18" i="20"/>
  <c r="R18" i="20"/>
  <c r="M18" i="20"/>
  <c r="N18" i="20" s="1"/>
  <c r="I18" i="20"/>
  <c r="K18" i="20" s="1"/>
  <c r="H18" i="20"/>
  <c r="G18" i="20"/>
  <c r="F18" i="20"/>
  <c r="C18" i="20"/>
  <c r="B18" i="20"/>
  <c r="X17" i="20"/>
  <c r="W17" i="20"/>
  <c r="V17" i="20"/>
  <c r="Q17" i="20"/>
  <c r="T17" i="20" s="1"/>
  <c r="M17" i="20"/>
  <c r="N17" i="20" s="1"/>
  <c r="I17" i="20"/>
  <c r="L17" i="20" s="1"/>
  <c r="E17" i="20"/>
  <c r="H17" i="20" s="1"/>
  <c r="A17" i="20"/>
  <c r="C17" i="20" s="1"/>
  <c r="X16" i="20"/>
  <c r="W16" i="20"/>
  <c r="V16" i="20"/>
  <c r="Q16" i="20"/>
  <c r="R16" i="20" s="1"/>
  <c r="M16" i="20"/>
  <c r="P16" i="20" s="1"/>
  <c r="I16" i="20"/>
  <c r="L16" i="20" s="1"/>
  <c r="E16" i="20"/>
  <c r="H16" i="20" s="1"/>
  <c r="A16" i="20"/>
  <c r="C16" i="20" s="1"/>
  <c r="X15" i="20"/>
  <c r="W15" i="20"/>
  <c r="V15" i="20"/>
  <c r="Q15" i="20"/>
  <c r="S15" i="20" s="1"/>
  <c r="M15" i="20"/>
  <c r="N15" i="20" s="1"/>
  <c r="I15" i="20"/>
  <c r="K15" i="20" s="1"/>
  <c r="E15" i="20"/>
  <c r="G15" i="20" s="1"/>
  <c r="A15" i="20"/>
  <c r="C15" i="20" s="1"/>
  <c r="X14" i="20"/>
  <c r="W14" i="20"/>
  <c r="V14" i="20"/>
  <c r="Q14" i="20"/>
  <c r="R14" i="20" s="1"/>
  <c r="M14" i="20"/>
  <c r="N14" i="20" s="1"/>
  <c r="I14" i="20"/>
  <c r="L14" i="20" s="1"/>
  <c r="E14" i="20"/>
  <c r="H14" i="20" s="1"/>
  <c r="A14" i="20"/>
  <c r="B14" i="20" s="1"/>
  <c r="X13" i="20"/>
  <c r="W13" i="20"/>
  <c r="V13" i="20"/>
  <c r="Q13" i="20"/>
  <c r="S13" i="20" s="1"/>
  <c r="M13" i="20"/>
  <c r="N13" i="20" s="1"/>
  <c r="I13" i="20"/>
  <c r="L13" i="20" s="1"/>
  <c r="E13" i="20"/>
  <c r="H13" i="20" s="1"/>
  <c r="A13" i="20"/>
  <c r="C13" i="20" s="1"/>
  <c r="X12" i="20"/>
  <c r="W12" i="20"/>
  <c r="V12" i="20"/>
  <c r="T12" i="20"/>
  <c r="S12" i="20"/>
  <c r="R12" i="20"/>
  <c r="M12" i="20"/>
  <c r="N12" i="20" s="1"/>
  <c r="I12" i="20"/>
  <c r="K12" i="20" s="1"/>
  <c r="H12" i="20"/>
  <c r="G12" i="20"/>
  <c r="F12" i="20"/>
  <c r="A12" i="20"/>
  <c r="B12" i="20" s="1"/>
  <c r="X11" i="20"/>
  <c r="W11" i="20"/>
  <c r="V11" i="20"/>
  <c r="Q11" i="20"/>
  <c r="T11" i="20" s="1"/>
  <c r="P11" i="20"/>
  <c r="O11" i="20"/>
  <c r="N11" i="20"/>
  <c r="I11" i="20"/>
  <c r="K11" i="20" s="1"/>
  <c r="H11" i="20"/>
  <c r="G11" i="20"/>
  <c r="F11" i="20"/>
  <c r="C11" i="20"/>
  <c r="B11" i="20"/>
  <c r="X10" i="20"/>
  <c r="W10" i="20"/>
  <c r="V10" i="20"/>
  <c r="Q10" i="20"/>
  <c r="T10" i="20" s="1"/>
  <c r="P10" i="20"/>
  <c r="O10" i="20"/>
  <c r="N10" i="20"/>
  <c r="L10" i="20"/>
  <c r="K10" i="20"/>
  <c r="H10" i="20"/>
  <c r="G10" i="20"/>
  <c r="F10" i="20"/>
  <c r="C10" i="20"/>
  <c r="B10" i="20"/>
  <c r="X9" i="20"/>
  <c r="W9" i="20"/>
  <c r="V9" i="20"/>
  <c r="Q9" i="20"/>
  <c r="R9" i="20" s="1"/>
  <c r="M9" i="20"/>
  <c r="N9" i="20" s="1"/>
  <c r="I9" i="20"/>
  <c r="L9" i="20" s="1"/>
  <c r="H9" i="20"/>
  <c r="G9" i="20"/>
  <c r="F9" i="20"/>
  <c r="A9" i="20"/>
  <c r="C9" i="20" s="1"/>
  <c r="X8" i="20"/>
  <c r="W8" i="20"/>
  <c r="V8" i="20"/>
  <c r="T8" i="20"/>
  <c r="S8" i="20"/>
  <c r="R8" i="20"/>
  <c r="M8" i="20"/>
  <c r="O8" i="20" s="1"/>
  <c r="I8" i="20"/>
  <c r="K8" i="20" s="1"/>
  <c r="H8" i="20"/>
  <c r="G8" i="20"/>
  <c r="F8" i="20"/>
  <c r="C8" i="20"/>
  <c r="B8" i="20"/>
  <c r="X7" i="20"/>
  <c r="W7" i="20"/>
  <c r="V7" i="20"/>
  <c r="T7" i="20"/>
  <c r="S7" i="20"/>
  <c r="R7" i="20"/>
  <c r="P7" i="20"/>
  <c r="O7" i="20"/>
  <c r="N7" i="20"/>
  <c r="L7" i="20"/>
  <c r="K7" i="20"/>
  <c r="H7" i="20"/>
  <c r="G7" i="20"/>
  <c r="F7" i="20"/>
  <c r="A7" i="20"/>
  <c r="B7" i="20" s="1"/>
  <c r="X6" i="20"/>
  <c r="W6" i="20"/>
  <c r="V6" i="20"/>
  <c r="T6" i="20"/>
  <c r="S6" i="20"/>
  <c r="R6" i="20"/>
  <c r="M6" i="20"/>
  <c r="P6" i="20" s="1"/>
  <c r="I6" i="20"/>
  <c r="K6" i="20" s="1"/>
  <c r="H6" i="20"/>
  <c r="G6" i="20"/>
  <c r="F6" i="20"/>
  <c r="A6" i="20"/>
  <c r="B6" i="20" s="1"/>
  <c r="AB5" i="20"/>
  <c r="AA5" i="20"/>
  <c r="X5" i="20"/>
  <c r="W5" i="20"/>
  <c r="V5" i="20"/>
  <c r="T5" i="20"/>
  <c r="S5" i="20"/>
  <c r="R5" i="20"/>
  <c r="M5" i="20"/>
  <c r="O5" i="20" s="1"/>
  <c r="I5" i="20"/>
  <c r="K5" i="20" s="1"/>
  <c r="E5" i="20"/>
  <c r="F5" i="20" s="1"/>
  <c r="A5" i="20"/>
  <c r="C5" i="20" s="1"/>
  <c r="X4" i="20"/>
  <c r="W4" i="20"/>
  <c r="V4" i="20"/>
  <c r="T4" i="20"/>
  <c r="S4" i="20"/>
  <c r="R4" i="20"/>
  <c r="M4" i="20"/>
  <c r="P4" i="20" s="1"/>
  <c r="L4" i="20"/>
  <c r="K4" i="20"/>
  <c r="E4" i="20"/>
  <c r="F4" i="20" s="1"/>
  <c r="C4" i="20"/>
  <c r="B4" i="20"/>
  <c r="X3" i="20"/>
  <c r="W3" i="20"/>
  <c r="V3" i="20"/>
  <c r="T3" i="20"/>
  <c r="S3" i="20"/>
  <c r="R3" i="20"/>
  <c r="P3" i="20"/>
  <c r="N3" i="20"/>
  <c r="L3" i="20"/>
  <c r="K3" i="20"/>
  <c r="H3" i="20"/>
  <c r="G3" i="20"/>
  <c r="F3" i="20"/>
  <c r="C3" i="20"/>
  <c r="B3" i="20"/>
  <c r="X2" i="20"/>
  <c r="W2" i="20"/>
  <c r="V2" i="20"/>
  <c r="T2" i="20"/>
  <c r="S2" i="20"/>
  <c r="R2" i="20"/>
  <c r="M2" i="20"/>
  <c r="N2" i="20" s="1"/>
  <c r="L2" i="20"/>
  <c r="K2" i="20"/>
  <c r="H2" i="20"/>
  <c r="G2" i="20"/>
  <c r="F2" i="20"/>
  <c r="A2" i="20"/>
  <c r="B2" i="20" s="1"/>
  <c r="K46" i="20" l="1"/>
  <c r="B45" i="20"/>
  <c r="C44" i="20"/>
  <c r="B46" i="20"/>
  <c r="H15" i="20"/>
  <c r="F34" i="20"/>
  <c r="L21" i="20"/>
  <c r="T38" i="20"/>
  <c r="N32" i="20"/>
  <c r="L37" i="20"/>
  <c r="L20" i="20"/>
  <c r="S33" i="20"/>
  <c r="B13" i="20"/>
  <c r="K35" i="20"/>
  <c r="S36" i="20"/>
  <c r="T34" i="20"/>
  <c r="O18" i="20"/>
  <c r="P32" i="20"/>
  <c r="C33" i="20"/>
  <c r="P8" i="20"/>
  <c r="S37" i="20"/>
  <c r="L40" i="20"/>
  <c r="G5" i="20"/>
  <c r="L6" i="20"/>
  <c r="O12" i="20"/>
  <c r="P13" i="20"/>
  <c r="F32" i="20"/>
  <c r="S34" i="20"/>
  <c r="N36" i="20"/>
  <c r="L12" i="20"/>
  <c r="R15" i="20"/>
  <c r="P18" i="20"/>
  <c r="R25" i="20"/>
  <c r="R26" i="20"/>
  <c r="R27" i="20"/>
  <c r="R28" i="20"/>
  <c r="R29" i="20"/>
  <c r="R30" i="20"/>
  <c r="R31" i="20"/>
  <c r="T33" i="20"/>
  <c r="G34" i="20"/>
  <c r="T36" i="20"/>
  <c r="S25" i="20"/>
  <c r="S26" i="20"/>
  <c r="S27" i="20"/>
  <c r="S28" i="20"/>
  <c r="S29" i="20"/>
  <c r="S30" i="20"/>
  <c r="S31" i="20"/>
  <c r="P12" i="20"/>
  <c r="C14" i="20"/>
  <c r="R17" i="20"/>
  <c r="L33" i="20"/>
  <c r="S38" i="20"/>
  <c r="S17" i="20"/>
  <c r="O2" i="20"/>
  <c r="R37" i="20"/>
  <c r="K39" i="20"/>
  <c r="F17" i="20"/>
  <c r="B41" i="20"/>
  <c r="C42" i="20"/>
  <c r="C7" i="20"/>
  <c r="S9" i="20"/>
  <c r="R10" i="20"/>
  <c r="B16" i="20"/>
  <c r="G17" i="20"/>
  <c r="G32" i="20"/>
  <c r="N37" i="20"/>
  <c r="B40" i="20"/>
  <c r="N4" i="20"/>
  <c r="R13" i="20"/>
  <c r="O4" i="20"/>
  <c r="T9" i="20"/>
  <c r="S10" i="20"/>
  <c r="F13" i="20"/>
  <c r="K14" i="20"/>
  <c r="B15" i="20"/>
  <c r="P15" i="20"/>
  <c r="K19" i="20"/>
  <c r="F33" i="20"/>
  <c r="B35" i="20"/>
  <c r="N35" i="20"/>
  <c r="B39" i="20"/>
  <c r="N39" i="20"/>
  <c r="S40" i="20"/>
  <c r="P5" i="20"/>
  <c r="G13" i="20"/>
  <c r="G33" i="20"/>
  <c r="T40" i="20"/>
  <c r="C2" i="20"/>
  <c r="P2" i="20"/>
  <c r="K9" i="20"/>
  <c r="F15" i="20"/>
  <c r="K16" i="20"/>
  <c r="B17" i="20"/>
  <c r="P17" i="20"/>
  <c r="H5" i="20"/>
  <c r="C12" i="20"/>
  <c r="R11" i="20"/>
  <c r="G4" i="20"/>
  <c r="C6" i="20"/>
  <c r="N16" i="20"/>
  <c r="P9" i="20"/>
  <c r="L11" i="20"/>
  <c r="L15" i="20"/>
  <c r="L23" i="20"/>
  <c r="N5" i="20"/>
  <c r="N8" i="20"/>
  <c r="S14" i="20"/>
  <c r="S16" i="20"/>
  <c r="L18" i="20"/>
  <c r="T14" i="20"/>
  <c r="T16" i="20"/>
  <c r="S11" i="20"/>
  <c r="H4" i="20"/>
  <c r="B5" i="20"/>
  <c r="L5" i="20"/>
  <c r="O6" i="20"/>
  <c r="L8" i="20"/>
  <c r="O9" i="20"/>
  <c r="K13" i="20"/>
  <c r="T13" i="20"/>
  <c r="F14" i="20"/>
  <c r="P14" i="20"/>
  <c r="T15" i="20"/>
  <c r="F16" i="20"/>
  <c r="K17" i="20"/>
  <c r="L22" i="20"/>
  <c r="K34" i="20"/>
  <c r="R35" i="20"/>
  <c r="B37" i="20"/>
  <c r="K38" i="20"/>
  <c r="R39" i="20"/>
  <c r="N40" i="20"/>
  <c r="B9" i="20"/>
  <c r="N6" i="20"/>
  <c r="S35" i="20"/>
  <c r="S39" i="20"/>
  <c r="G14" i="20"/>
  <c r="G16" i="20"/>
  <c r="W121" i="5" l="1"/>
  <c r="A121" i="5"/>
  <c r="A120" i="5"/>
  <c r="A51" i="5" l="1"/>
  <c r="I21" i="5"/>
  <c r="W14" i="5"/>
  <c r="W15" i="5"/>
  <c r="B5" i="5" l="1"/>
  <c r="C5" i="5"/>
  <c r="Y5" i="5"/>
  <c r="Z5" i="5"/>
  <c r="F5" i="5"/>
  <c r="H5" i="5"/>
  <c r="J5" i="5"/>
  <c r="K5" i="5"/>
  <c r="L5" i="5"/>
  <c r="N5" i="5"/>
  <c r="O5" i="5"/>
  <c r="P5" i="5"/>
  <c r="B4" i="5"/>
  <c r="C4" i="5"/>
  <c r="Y4" i="5"/>
  <c r="Z4" i="5"/>
  <c r="F4" i="5"/>
  <c r="H4" i="5"/>
  <c r="J4" i="5"/>
  <c r="K4" i="5"/>
  <c r="L4" i="5"/>
  <c r="N4" i="5"/>
  <c r="O4" i="5"/>
  <c r="P4" i="5"/>
  <c r="I44" i="5"/>
  <c r="I43" i="5"/>
  <c r="I42" i="5"/>
  <c r="I41" i="5"/>
  <c r="I40" i="5"/>
  <c r="I39" i="5"/>
  <c r="I62" i="5"/>
  <c r="I56" i="5"/>
  <c r="I60" i="5"/>
  <c r="I47" i="5"/>
  <c r="I46" i="5"/>
  <c r="I27" i="5"/>
  <c r="I24" i="5"/>
  <c r="I23" i="5"/>
  <c r="I22" i="5"/>
  <c r="I18" i="5"/>
  <c r="I17" i="5"/>
  <c r="I16" i="5"/>
  <c r="I15" i="5"/>
  <c r="I14" i="5"/>
  <c r="I13" i="5"/>
  <c r="I12" i="5"/>
  <c r="G63" i="5"/>
  <c r="E56" i="5"/>
  <c r="G56" i="5" s="1"/>
  <c r="G60" i="5"/>
  <c r="G50" i="5"/>
  <c r="E27" i="5"/>
  <c r="E6" i="5"/>
  <c r="E3" i="5"/>
  <c r="E25" i="5"/>
  <c r="E12" i="5"/>
  <c r="E10" i="5"/>
  <c r="E8" i="5"/>
  <c r="E7" i="5"/>
  <c r="W50" i="5"/>
  <c r="W47" i="5"/>
  <c r="W46" i="5"/>
  <c r="W38" i="5"/>
  <c r="W37" i="5"/>
  <c r="W36" i="5"/>
  <c r="W35" i="5"/>
  <c r="W34" i="5"/>
  <c r="W33" i="5"/>
  <c r="W31" i="5"/>
  <c r="W30" i="5"/>
  <c r="W29" i="5"/>
  <c r="W28" i="5"/>
  <c r="W27" i="5"/>
  <c r="W24" i="5"/>
  <c r="W23" i="5"/>
  <c r="W22" i="5"/>
  <c r="W21" i="5"/>
  <c r="W20" i="5"/>
  <c r="W19" i="5"/>
  <c r="W6" i="5"/>
  <c r="W26" i="5"/>
  <c r="W25" i="5"/>
  <c r="W12" i="5"/>
  <c r="W11" i="5"/>
  <c r="W10" i="5"/>
  <c r="W8" i="5"/>
  <c r="W7" i="5"/>
  <c r="A63" i="5"/>
  <c r="A50" i="5"/>
  <c r="A46" i="5"/>
  <c r="A3" i="5"/>
  <c r="A26" i="5"/>
  <c r="A12" i="5"/>
  <c r="A9" i="5"/>
  <c r="A8" i="5"/>
  <c r="A54" i="5"/>
  <c r="A53" i="5"/>
  <c r="A52" i="5"/>
  <c r="A7" i="5"/>
  <c r="H63" i="5" l="1"/>
  <c r="Y63" i="5"/>
  <c r="C47" i="5"/>
  <c r="C60" i="5"/>
  <c r="C62" i="5"/>
  <c r="C39" i="5"/>
  <c r="C40" i="5"/>
  <c r="C41" i="5"/>
  <c r="C42" i="5"/>
  <c r="C43" i="5"/>
  <c r="C44" i="5"/>
  <c r="C120" i="5"/>
  <c r="C121" i="5"/>
  <c r="C122" i="5"/>
  <c r="C123" i="5"/>
  <c r="C124" i="5"/>
  <c r="C125" i="5"/>
  <c r="C126" i="5"/>
  <c r="C127" i="5"/>
  <c r="C128" i="5"/>
  <c r="C129" i="5"/>
  <c r="C130" i="5"/>
  <c r="C131" i="5"/>
  <c r="C132" i="5"/>
  <c r="C10" i="5"/>
  <c r="C11" i="5"/>
  <c r="C13" i="5"/>
  <c r="C14" i="5"/>
  <c r="C15" i="5"/>
  <c r="C16" i="5"/>
  <c r="C17" i="5"/>
  <c r="C18" i="5"/>
  <c r="C6" i="5"/>
  <c r="C19" i="5"/>
  <c r="C20" i="5"/>
  <c r="C21" i="5"/>
  <c r="C22" i="5"/>
  <c r="C23" i="5"/>
  <c r="C24" i="5"/>
  <c r="C27" i="5"/>
  <c r="C28" i="5"/>
  <c r="C29" i="5"/>
  <c r="C30" i="5"/>
  <c r="C31" i="5"/>
  <c r="C33" i="5"/>
  <c r="C34" i="5"/>
  <c r="C35" i="5"/>
  <c r="C36" i="5"/>
  <c r="C37" i="5"/>
  <c r="C38" i="5"/>
  <c r="C63" i="5"/>
  <c r="J63" i="5"/>
  <c r="N63" i="5"/>
  <c r="O63" i="5"/>
  <c r="P63" i="5"/>
  <c r="B39" i="5"/>
  <c r="Y39" i="5"/>
  <c r="Z39" i="5"/>
  <c r="F39" i="5"/>
  <c r="H39" i="5"/>
  <c r="K39" i="5"/>
  <c r="N39" i="5"/>
  <c r="O39" i="5"/>
  <c r="P39" i="5"/>
  <c r="Z63" i="5" l="1"/>
  <c r="K63" i="5"/>
  <c r="L63" i="5"/>
  <c r="F63" i="5"/>
  <c r="B63" i="5"/>
  <c r="L39" i="5"/>
  <c r="J39" i="5"/>
  <c r="C56" i="5"/>
  <c r="S7" i="5" l="1"/>
  <c r="T7" i="5"/>
  <c r="J44" i="5" l="1"/>
  <c r="B44" i="5"/>
  <c r="B120" i="5"/>
  <c r="B121" i="5"/>
  <c r="B122" i="5"/>
  <c r="B123" i="5"/>
  <c r="B124" i="5"/>
  <c r="B125" i="5"/>
  <c r="B126" i="5"/>
  <c r="B127" i="5"/>
  <c r="B128" i="5"/>
  <c r="B129" i="5"/>
  <c r="B130" i="5"/>
  <c r="B131" i="5"/>
  <c r="B132" i="5"/>
  <c r="Y44" i="5"/>
  <c r="Y120" i="5"/>
  <c r="Y121" i="5"/>
  <c r="Y122" i="5"/>
  <c r="Y123" i="5"/>
  <c r="Y124" i="5"/>
  <c r="Y125" i="5"/>
  <c r="Y126" i="5"/>
  <c r="Y127" i="5"/>
  <c r="Y128" i="5"/>
  <c r="Y129" i="5"/>
  <c r="Y130" i="5"/>
  <c r="Y131" i="5"/>
  <c r="Y132" i="5"/>
  <c r="Z44" i="5"/>
  <c r="Z120" i="5"/>
  <c r="Z121" i="5"/>
  <c r="Z122" i="5"/>
  <c r="Z123" i="5"/>
  <c r="Z124" i="5"/>
  <c r="Z125" i="5"/>
  <c r="Z126" i="5"/>
  <c r="Z127" i="5"/>
  <c r="Z128" i="5"/>
  <c r="Z129" i="5"/>
  <c r="Z130" i="5"/>
  <c r="Z131" i="5"/>
  <c r="Z132" i="5"/>
  <c r="F44" i="5"/>
  <c r="F120" i="5"/>
  <c r="F121" i="5"/>
  <c r="F122" i="5"/>
  <c r="F123" i="5"/>
  <c r="F124" i="5"/>
  <c r="F125" i="5"/>
  <c r="F126" i="5"/>
  <c r="F127" i="5"/>
  <c r="F128" i="5"/>
  <c r="F129" i="5"/>
  <c r="F130" i="5"/>
  <c r="F131" i="5"/>
  <c r="F132" i="5"/>
  <c r="H44" i="5"/>
  <c r="H120" i="5"/>
  <c r="H121" i="5"/>
  <c r="H122" i="5"/>
  <c r="H123" i="5"/>
  <c r="H124" i="5"/>
  <c r="H125" i="5"/>
  <c r="H126" i="5"/>
  <c r="H127" i="5"/>
  <c r="H128" i="5"/>
  <c r="H129" i="5"/>
  <c r="H130" i="5"/>
  <c r="H131" i="5"/>
  <c r="H132" i="5"/>
  <c r="J121" i="5"/>
  <c r="J122" i="5"/>
  <c r="J123" i="5"/>
  <c r="J124" i="5"/>
  <c r="J125" i="5"/>
  <c r="J126" i="5"/>
  <c r="J127" i="5"/>
  <c r="J128" i="5"/>
  <c r="J129" i="5"/>
  <c r="J130" i="5"/>
  <c r="J131" i="5"/>
  <c r="J132" i="5"/>
  <c r="K120" i="5"/>
  <c r="K121" i="5"/>
  <c r="K122" i="5"/>
  <c r="K123" i="5"/>
  <c r="K124" i="5"/>
  <c r="K125" i="5"/>
  <c r="K126" i="5"/>
  <c r="K127" i="5"/>
  <c r="K128" i="5"/>
  <c r="K129" i="5"/>
  <c r="K130" i="5"/>
  <c r="K131" i="5"/>
  <c r="K132" i="5"/>
  <c r="L120" i="5"/>
  <c r="L121" i="5"/>
  <c r="L122" i="5"/>
  <c r="L123" i="5"/>
  <c r="L124" i="5"/>
  <c r="L125" i="5"/>
  <c r="L126" i="5"/>
  <c r="L127" i="5"/>
  <c r="L128" i="5"/>
  <c r="L129" i="5"/>
  <c r="L130" i="5"/>
  <c r="L131" i="5"/>
  <c r="L132" i="5"/>
  <c r="N44" i="5"/>
  <c r="N120" i="5"/>
  <c r="N121" i="5"/>
  <c r="N122" i="5"/>
  <c r="N123" i="5"/>
  <c r="N124" i="5"/>
  <c r="N125" i="5"/>
  <c r="N126" i="5"/>
  <c r="N127" i="5"/>
  <c r="N128" i="5"/>
  <c r="N129" i="5"/>
  <c r="N130" i="5"/>
  <c r="N131" i="5"/>
  <c r="N132" i="5"/>
  <c r="O44" i="5"/>
  <c r="O120" i="5"/>
  <c r="O121" i="5"/>
  <c r="O122" i="5"/>
  <c r="O123" i="5"/>
  <c r="O124" i="5"/>
  <c r="O125" i="5"/>
  <c r="O126" i="5"/>
  <c r="O127" i="5"/>
  <c r="O128" i="5"/>
  <c r="O129" i="5"/>
  <c r="O130" i="5"/>
  <c r="O131" i="5"/>
  <c r="O132" i="5"/>
  <c r="P44" i="5"/>
  <c r="P120" i="5"/>
  <c r="P121" i="5"/>
  <c r="P122" i="5"/>
  <c r="P123" i="5"/>
  <c r="P124" i="5"/>
  <c r="P125" i="5"/>
  <c r="P126" i="5"/>
  <c r="P127" i="5"/>
  <c r="P128" i="5"/>
  <c r="P129" i="5"/>
  <c r="P130" i="5"/>
  <c r="P131" i="5"/>
  <c r="P132" i="5"/>
  <c r="Y56" i="5"/>
  <c r="C50" i="5"/>
  <c r="J18" i="5"/>
  <c r="J17" i="5"/>
  <c r="L16" i="5"/>
  <c r="B16" i="5"/>
  <c r="B17" i="5"/>
  <c r="B18" i="5"/>
  <c r="Y16" i="5"/>
  <c r="Y17" i="5"/>
  <c r="Y18" i="5"/>
  <c r="Z16" i="5"/>
  <c r="Z17" i="5"/>
  <c r="Z18" i="5"/>
  <c r="F16" i="5"/>
  <c r="F17" i="5"/>
  <c r="F18" i="5"/>
  <c r="H16" i="5"/>
  <c r="H17" i="5"/>
  <c r="H18" i="5"/>
  <c r="N16" i="5"/>
  <c r="N17" i="5"/>
  <c r="N18" i="5"/>
  <c r="O16" i="5"/>
  <c r="O17" i="5"/>
  <c r="O18" i="5"/>
  <c r="P16" i="5"/>
  <c r="P17" i="5"/>
  <c r="P18" i="5"/>
  <c r="J15" i="5"/>
  <c r="L14" i="5"/>
  <c r="N14" i="5"/>
  <c r="O14" i="5"/>
  <c r="P14" i="5"/>
  <c r="N15" i="5"/>
  <c r="O15" i="5"/>
  <c r="P15" i="5"/>
  <c r="F14" i="5"/>
  <c r="G14" i="5"/>
  <c r="H14" i="5"/>
  <c r="F15" i="5"/>
  <c r="G15" i="5"/>
  <c r="H15" i="5"/>
  <c r="Y14" i="5"/>
  <c r="Z14" i="5"/>
  <c r="Y15" i="5"/>
  <c r="Z15" i="5"/>
  <c r="B14" i="5"/>
  <c r="B15" i="5"/>
  <c r="J13" i="5"/>
  <c r="N13" i="5"/>
  <c r="O13" i="5"/>
  <c r="P13" i="5"/>
  <c r="B13" i="5"/>
  <c r="Y13" i="5"/>
  <c r="Z13" i="5"/>
  <c r="F13" i="5"/>
  <c r="G13" i="5"/>
  <c r="H13" i="5"/>
  <c r="K18" i="5" l="1"/>
  <c r="L17" i="5"/>
  <c r="K17" i="5"/>
  <c r="L44" i="5"/>
  <c r="K44" i="5"/>
  <c r="L18" i="5"/>
  <c r="K16" i="5"/>
  <c r="J16" i="5"/>
  <c r="K14" i="5"/>
  <c r="L15" i="5"/>
  <c r="K15" i="5"/>
  <c r="J14" i="5"/>
  <c r="L13" i="5"/>
  <c r="K13" i="5"/>
  <c r="N51" i="5"/>
  <c r="O51" i="5"/>
  <c r="P51" i="5"/>
  <c r="N52" i="5"/>
  <c r="O52" i="5"/>
  <c r="P52" i="5"/>
  <c r="N53" i="5"/>
  <c r="O53" i="5"/>
  <c r="P53" i="5"/>
  <c r="N54" i="5"/>
  <c r="O54" i="5"/>
  <c r="P54" i="5"/>
  <c r="N8" i="5"/>
  <c r="O8" i="5"/>
  <c r="P8" i="5"/>
  <c r="N9" i="5"/>
  <c r="O9" i="5"/>
  <c r="P9" i="5"/>
  <c r="N10" i="5"/>
  <c r="O10" i="5"/>
  <c r="P10" i="5"/>
  <c r="N11" i="5"/>
  <c r="O11" i="5"/>
  <c r="P11" i="5"/>
  <c r="N12" i="5"/>
  <c r="O12" i="5"/>
  <c r="P12" i="5"/>
  <c r="N25" i="5"/>
  <c r="O25" i="5"/>
  <c r="P25" i="5"/>
  <c r="N26" i="5"/>
  <c r="O26" i="5"/>
  <c r="P26" i="5"/>
  <c r="N3" i="5"/>
  <c r="O3" i="5"/>
  <c r="P3" i="5"/>
  <c r="N6" i="5"/>
  <c r="O6" i="5"/>
  <c r="P6" i="5"/>
  <c r="N19" i="5"/>
  <c r="O19" i="5"/>
  <c r="P19" i="5"/>
  <c r="N20" i="5"/>
  <c r="O20" i="5"/>
  <c r="P20" i="5"/>
  <c r="N21" i="5"/>
  <c r="O21" i="5"/>
  <c r="P21" i="5"/>
  <c r="N22" i="5"/>
  <c r="O22" i="5"/>
  <c r="P22" i="5"/>
  <c r="N23" i="5"/>
  <c r="O23" i="5"/>
  <c r="P23" i="5"/>
  <c r="N24" i="5"/>
  <c r="O24" i="5"/>
  <c r="P24" i="5"/>
  <c r="N27" i="5"/>
  <c r="O27" i="5"/>
  <c r="P27" i="5"/>
  <c r="N28" i="5"/>
  <c r="O28" i="5"/>
  <c r="P28" i="5"/>
  <c r="N29" i="5"/>
  <c r="O29" i="5"/>
  <c r="P29" i="5"/>
  <c r="N30" i="5"/>
  <c r="O30" i="5"/>
  <c r="P30" i="5"/>
  <c r="N31" i="5"/>
  <c r="O31" i="5"/>
  <c r="P31" i="5"/>
  <c r="N33" i="5"/>
  <c r="O33" i="5"/>
  <c r="P33" i="5"/>
  <c r="N34" i="5"/>
  <c r="O34" i="5"/>
  <c r="P34" i="5"/>
  <c r="N35" i="5"/>
  <c r="O35" i="5"/>
  <c r="P35" i="5"/>
  <c r="N36" i="5"/>
  <c r="O36" i="5"/>
  <c r="P36" i="5"/>
  <c r="N37" i="5"/>
  <c r="O37" i="5"/>
  <c r="P37" i="5"/>
  <c r="N38" i="5"/>
  <c r="O38" i="5"/>
  <c r="P38" i="5"/>
  <c r="N46" i="5"/>
  <c r="O46" i="5"/>
  <c r="P46" i="5"/>
  <c r="N47" i="5"/>
  <c r="O47" i="5"/>
  <c r="P47" i="5"/>
  <c r="N50" i="5"/>
  <c r="O50" i="5"/>
  <c r="P50" i="5"/>
  <c r="N60" i="5"/>
  <c r="O60" i="5"/>
  <c r="P60" i="5"/>
  <c r="N56" i="5"/>
  <c r="O56" i="5"/>
  <c r="P56" i="5"/>
  <c r="N62" i="5"/>
  <c r="O62" i="5"/>
  <c r="P62" i="5"/>
  <c r="N40" i="5"/>
  <c r="O40" i="5"/>
  <c r="P40" i="5"/>
  <c r="N41" i="5"/>
  <c r="O41" i="5"/>
  <c r="P41" i="5"/>
  <c r="N42" i="5"/>
  <c r="O42" i="5"/>
  <c r="P42" i="5"/>
  <c r="N43" i="5"/>
  <c r="O43" i="5"/>
  <c r="P43" i="5"/>
  <c r="A193" i="16"/>
  <c r="A192" i="16"/>
  <c r="A191" i="16"/>
  <c r="A180" i="16"/>
  <c r="A181" i="16"/>
  <c r="A182" i="16"/>
  <c r="A179" i="16"/>
  <c r="A190" i="16"/>
  <c r="A189" i="16"/>
  <c r="A188" i="16"/>
  <c r="A187" i="16"/>
  <c r="A186" i="16"/>
  <c r="A185" i="16"/>
  <c r="A184" i="16"/>
  <c r="A183" i="16"/>
  <c r="A178" i="16"/>
  <c r="A177" i="16"/>
  <c r="A176" i="16"/>
  <c r="A175" i="16"/>
  <c r="A174" i="16"/>
  <c r="A173" i="16"/>
  <c r="A172" i="16"/>
  <c r="A171" i="16"/>
  <c r="A170" i="16"/>
  <c r="A169" i="16"/>
  <c r="A168" i="16"/>
  <c r="A167" i="16"/>
  <c r="A166" i="16"/>
  <c r="A165" i="16"/>
  <c r="A164" i="16"/>
  <c r="A163" i="16"/>
  <c r="A162" i="16"/>
  <c r="A161" i="16"/>
  <c r="A160" i="16"/>
  <c r="A159" i="16"/>
  <c r="A158" i="16"/>
  <c r="A157" i="16"/>
  <c r="A156" i="16"/>
  <c r="A155" i="16"/>
  <c r="A154" i="16"/>
  <c r="A153" i="16"/>
  <c r="A152" i="16"/>
  <c r="A151" i="16"/>
  <c r="A150" i="16"/>
  <c r="A149" i="16"/>
  <c r="A148" i="16"/>
  <c r="A147" i="16"/>
  <c r="A146" i="16"/>
  <c r="A145" i="16"/>
  <c r="A144" i="16"/>
  <c r="A143" i="16"/>
  <c r="A142" i="16"/>
  <c r="A141" i="16"/>
  <c r="A140" i="16"/>
  <c r="A139" i="16"/>
  <c r="A138" i="16"/>
  <c r="A137" i="16"/>
  <c r="A136" i="16"/>
  <c r="A135" i="16"/>
  <c r="A134" i="16"/>
  <c r="A133" i="16"/>
  <c r="A132" i="16"/>
  <c r="A131" i="16"/>
  <c r="A130" i="16"/>
  <c r="A129" i="16"/>
  <c r="A128" i="16"/>
  <c r="A127" i="16"/>
  <c r="A126" i="16"/>
  <c r="A125" i="16"/>
  <c r="A124" i="16"/>
  <c r="A123" i="16"/>
  <c r="A122" i="16"/>
  <c r="A121" i="16"/>
  <c r="A120" i="16"/>
  <c r="A119" i="16"/>
  <c r="A118" i="16"/>
  <c r="A117" i="16"/>
  <c r="A116" i="16"/>
  <c r="A115" i="16"/>
  <c r="A114" i="16"/>
  <c r="A113" i="16"/>
  <c r="A112" i="16"/>
  <c r="A111" i="16"/>
  <c r="A110" i="16"/>
  <c r="A109" i="16"/>
  <c r="A108" i="16"/>
  <c r="A107" i="16"/>
  <c r="A106" i="16"/>
  <c r="A105" i="16"/>
  <c r="A104" i="16"/>
  <c r="A103" i="16"/>
  <c r="A102" i="16"/>
  <c r="A101" i="16"/>
  <c r="A100" i="16"/>
  <c r="A99" i="16"/>
  <c r="A98" i="16"/>
  <c r="A97" i="16" l="1"/>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49" i="16"/>
  <c r="A50" i="16"/>
  <c r="A51" i="16"/>
  <c r="A52" i="16"/>
  <c r="A53" i="16"/>
  <c r="A54" i="16"/>
  <c r="A55" i="16"/>
  <c r="A56" i="16"/>
  <c r="A57" i="16"/>
  <c r="A58" i="16"/>
  <c r="A5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3" i="16"/>
  <c r="A4" i="16"/>
  <c r="A5" i="16"/>
  <c r="A6" i="16"/>
  <c r="A7" i="16"/>
  <c r="A8" i="16"/>
  <c r="A9" i="16"/>
  <c r="A10" i="16"/>
  <c r="A11" i="16"/>
  <c r="A2" i="16"/>
  <c r="N7" i="5" s="1"/>
  <c r="P7" i="5" l="1"/>
  <c r="O7" i="5"/>
  <c r="Z24" i="5"/>
  <c r="L24" i="5"/>
  <c r="H24" i="5"/>
  <c r="F24" i="5"/>
  <c r="B24" i="5"/>
  <c r="K23" i="5"/>
  <c r="L22" i="5"/>
  <c r="Z22" i="5"/>
  <c r="H22" i="5"/>
  <c r="F22" i="5"/>
  <c r="B22" i="5"/>
  <c r="L21" i="5"/>
  <c r="L31" i="5"/>
  <c r="L30" i="5"/>
  <c r="L29" i="5"/>
  <c r="J28" i="5"/>
  <c r="K27" i="5"/>
  <c r="L46" i="5"/>
  <c r="L51" i="5"/>
  <c r="L52" i="5"/>
  <c r="L53" i="5"/>
  <c r="L54" i="5"/>
  <c r="L8" i="5"/>
  <c r="L9" i="5"/>
  <c r="L10" i="5"/>
  <c r="L11" i="5"/>
  <c r="L12" i="5"/>
  <c r="L25" i="5"/>
  <c r="L26" i="5"/>
  <c r="L3" i="5"/>
  <c r="L6" i="5"/>
  <c r="L19" i="5"/>
  <c r="L20" i="5"/>
  <c r="L33" i="5"/>
  <c r="L34" i="5"/>
  <c r="L35" i="5"/>
  <c r="L36" i="5"/>
  <c r="L37" i="5"/>
  <c r="L38" i="5"/>
  <c r="L47" i="5"/>
  <c r="L50" i="5"/>
  <c r="L60" i="5"/>
  <c r="L56" i="5"/>
  <c r="L62" i="5"/>
  <c r="L40" i="5"/>
  <c r="L41" i="5"/>
  <c r="L42" i="5"/>
  <c r="L43" i="5"/>
  <c r="K51" i="5"/>
  <c r="K52" i="5"/>
  <c r="K53" i="5"/>
  <c r="K54" i="5"/>
  <c r="K8" i="5"/>
  <c r="K9" i="5"/>
  <c r="K10" i="5"/>
  <c r="K11" i="5"/>
  <c r="K12" i="5"/>
  <c r="K25" i="5"/>
  <c r="K26" i="5"/>
  <c r="K3" i="5"/>
  <c r="K6" i="5"/>
  <c r="K19" i="5"/>
  <c r="K20" i="5"/>
  <c r="K33" i="5"/>
  <c r="K34" i="5"/>
  <c r="K35" i="5"/>
  <c r="K36" i="5"/>
  <c r="K37" i="5"/>
  <c r="K38" i="5"/>
  <c r="K47" i="5"/>
  <c r="K50" i="5"/>
  <c r="K60" i="5"/>
  <c r="K56" i="5"/>
  <c r="K62" i="5"/>
  <c r="K40" i="5"/>
  <c r="K41" i="5"/>
  <c r="K42" i="5"/>
  <c r="K43" i="5"/>
  <c r="J51" i="5"/>
  <c r="J52" i="5"/>
  <c r="J53" i="5"/>
  <c r="J54" i="5"/>
  <c r="J8" i="5"/>
  <c r="J9" i="5"/>
  <c r="J10" i="5"/>
  <c r="J11" i="5"/>
  <c r="J12" i="5"/>
  <c r="J25" i="5"/>
  <c r="J26" i="5"/>
  <c r="J3" i="5"/>
  <c r="J6" i="5"/>
  <c r="J19" i="5"/>
  <c r="J20" i="5"/>
  <c r="J33" i="5"/>
  <c r="J34" i="5"/>
  <c r="J35" i="5"/>
  <c r="J36" i="5"/>
  <c r="J37" i="5"/>
  <c r="J38" i="5"/>
  <c r="J47" i="5"/>
  <c r="J50" i="5"/>
  <c r="J60" i="5"/>
  <c r="J56" i="5"/>
  <c r="J62" i="5"/>
  <c r="J40" i="5"/>
  <c r="J41" i="5"/>
  <c r="J42" i="5"/>
  <c r="J43" i="5"/>
  <c r="J46" i="5" l="1"/>
  <c r="Y22" i="5"/>
  <c r="L23" i="5"/>
  <c r="J29" i="5"/>
  <c r="K46" i="5"/>
  <c r="K29" i="5"/>
  <c r="K31" i="5"/>
  <c r="J31" i="5"/>
  <c r="Y24" i="5"/>
  <c r="J24" i="5"/>
  <c r="K24" i="5"/>
  <c r="J23" i="5"/>
  <c r="J22" i="5"/>
  <c r="K22" i="5"/>
  <c r="J21" i="5"/>
  <c r="K28" i="5"/>
  <c r="L28" i="5"/>
  <c r="K21" i="5"/>
  <c r="K30" i="5"/>
  <c r="J30" i="5"/>
  <c r="L27" i="5"/>
  <c r="J27" i="5"/>
  <c r="L7" i="5"/>
  <c r="J7" i="5"/>
  <c r="K7" i="5"/>
  <c r="Y31" i="5" l="1"/>
  <c r="H31" i="5"/>
  <c r="H30" i="5"/>
  <c r="F29" i="5"/>
  <c r="F28" i="5"/>
  <c r="H27" i="5"/>
  <c r="Y30" i="5"/>
  <c r="Z29" i="5"/>
  <c r="Y28" i="5"/>
  <c r="Z27" i="5"/>
  <c r="Y23" i="5"/>
  <c r="Y21" i="5"/>
  <c r="Y20" i="5"/>
  <c r="B20" i="5"/>
  <c r="B21" i="5"/>
  <c r="B23" i="5"/>
  <c r="B27" i="5"/>
  <c r="B28" i="5"/>
  <c r="B29" i="5"/>
  <c r="B30" i="5"/>
  <c r="B31" i="5"/>
  <c r="B47" i="5"/>
  <c r="B50" i="5"/>
  <c r="B60" i="5"/>
  <c r="B56" i="5"/>
  <c r="B62" i="5"/>
  <c r="B40" i="5"/>
  <c r="B41" i="5"/>
  <c r="B42" i="5"/>
  <c r="B43" i="5"/>
  <c r="Y47" i="5"/>
  <c r="Y50" i="5"/>
  <c r="Y60" i="5"/>
  <c r="Y62" i="5"/>
  <c r="Y40" i="5"/>
  <c r="Y41" i="5"/>
  <c r="Y42" i="5"/>
  <c r="Y43" i="5"/>
  <c r="Z47" i="5"/>
  <c r="Z50" i="5"/>
  <c r="Z60" i="5"/>
  <c r="Z56" i="5"/>
  <c r="Z62" i="5"/>
  <c r="Z40" i="5"/>
  <c r="Z41" i="5"/>
  <c r="Z42" i="5"/>
  <c r="Z43" i="5"/>
  <c r="F20" i="5"/>
  <c r="F21" i="5"/>
  <c r="F23" i="5"/>
  <c r="F47" i="5"/>
  <c r="F50" i="5"/>
  <c r="F60" i="5"/>
  <c r="F56" i="5"/>
  <c r="F62" i="5"/>
  <c r="F40" i="5"/>
  <c r="F41" i="5"/>
  <c r="F42" i="5"/>
  <c r="F43" i="5"/>
  <c r="H20" i="5"/>
  <c r="H21" i="5"/>
  <c r="H23" i="5"/>
  <c r="H47" i="5"/>
  <c r="H50" i="5"/>
  <c r="H60" i="5"/>
  <c r="H56" i="5"/>
  <c r="H62" i="5"/>
  <c r="H40" i="5"/>
  <c r="H41" i="5"/>
  <c r="H42" i="5"/>
  <c r="H43" i="5"/>
  <c r="Y19" i="5"/>
  <c r="B19" i="5"/>
  <c r="F19" i="5"/>
  <c r="H19" i="5"/>
  <c r="C3" i="5"/>
  <c r="H7" i="5"/>
  <c r="Z21" i="5" l="1"/>
  <c r="H29" i="5"/>
  <c r="Z30" i="5"/>
  <c r="Z23" i="5"/>
  <c r="H28" i="5"/>
  <c r="Z28" i="5"/>
  <c r="F31" i="5"/>
  <c r="Z20" i="5"/>
  <c r="F27" i="5"/>
  <c r="Y27" i="5"/>
  <c r="F30" i="5"/>
  <c r="Z19" i="5"/>
  <c r="Z31" i="5"/>
  <c r="Y29" i="5"/>
  <c r="C51" i="5"/>
  <c r="G33" i="5"/>
  <c r="H12" i="5"/>
  <c r="H51" i="5"/>
  <c r="H52" i="5"/>
  <c r="H53" i="5"/>
  <c r="H54" i="5"/>
  <c r="H8" i="5"/>
  <c r="H9" i="5"/>
  <c r="H34" i="5"/>
  <c r="H35" i="5"/>
  <c r="H36" i="5"/>
  <c r="H37" i="5"/>
  <c r="H38" i="5"/>
  <c r="H46" i="5"/>
  <c r="H25" i="5"/>
  <c r="H26" i="5"/>
  <c r="H6" i="5"/>
  <c r="G34" i="5"/>
  <c r="G35" i="5"/>
  <c r="G36" i="5"/>
  <c r="G37" i="5"/>
  <c r="G38" i="5"/>
  <c r="G25" i="5"/>
  <c r="G26" i="5"/>
  <c r="G6" i="5"/>
  <c r="G11" i="5"/>
  <c r="H3" i="5"/>
  <c r="G3" i="5"/>
  <c r="G7" i="5"/>
  <c r="G51" i="5"/>
  <c r="G52" i="5"/>
  <c r="G53" i="5"/>
  <c r="G54" i="5"/>
  <c r="G9" i="5"/>
  <c r="G8" i="5"/>
  <c r="H10" i="5"/>
  <c r="F34" i="5"/>
  <c r="F35" i="5"/>
  <c r="F36" i="5"/>
  <c r="F37" i="5"/>
  <c r="F38" i="5"/>
  <c r="F25" i="5"/>
  <c r="F26" i="5"/>
  <c r="F6" i="5"/>
  <c r="F3" i="5"/>
  <c r="F7" i="5"/>
  <c r="F51" i="5"/>
  <c r="F52" i="5"/>
  <c r="F53" i="5"/>
  <c r="F54" i="5"/>
  <c r="F8" i="5"/>
  <c r="F9" i="5"/>
  <c r="H33" i="5" l="1"/>
  <c r="F33" i="5"/>
  <c r="F10" i="5"/>
  <c r="F11" i="5"/>
  <c r="G10" i="5"/>
  <c r="H11" i="5"/>
  <c r="C12" i="5"/>
  <c r="Y9" i="5"/>
  <c r="Z9" i="5"/>
  <c r="Y8" i="5"/>
  <c r="B10" i="5"/>
  <c r="B11" i="5"/>
  <c r="B33" i="5"/>
  <c r="B34" i="5"/>
  <c r="B35" i="5"/>
  <c r="B36" i="5"/>
  <c r="B37" i="5"/>
  <c r="B38" i="5"/>
  <c r="B6" i="5"/>
  <c r="B3" i="5"/>
  <c r="C54" i="5"/>
  <c r="Y54" i="5"/>
  <c r="Z54" i="5"/>
  <c r="C52" i="5"/>
  <c r="Z51" i="5"/>
  <c r="Y52" i="5"/>
  <c r="Y53" i="5"/>
  <c r="Z52" i="5"/>
  <c r="Z53" i="5"/>
  <c r="C7" i="5"/>
  <c r="Z7" i="5"/>
  <c r="Z46" i="5"/>
  <c r="B46" i="5"/>
  <c r="Y6" i="5"/>
  <c r="Z6" i="5"/>
  <c r="B12" i="5" l="1"/>
  <c r="Z8" i="5"/>
  <c r="B9" i="5"/>
  <c r="C9" i="5"/>
  <c r="B53" i="5"/>
  <c r="C53" i="5"/>
  <c r="B8" i="5"/>
  <c r="C8" i="5"/>
  <c r="G46" i="5"/>
  <c r="F46" i="5"/>
  <c r="B52" i="5"/>
  <c r="B7" i="5"/>
  <c r="B51" i="5"/>
  <c r="B54" i="5"/>
  <c r="Y51" i="5"/>
  <c r="Y7" i="5"/>
  <c r="Y46" i="5"/>
  <c r="C46" i="5"/>
  <c r="C26" i="5"/>
  <c r="C25" i="5"/>
  <c r="B25" i="5" l="1"/>
  <c r="B26" i="5"/>
  <c r="Y25" i="5" l="1"/>
  <c r="Y26" i="5"/>
  <c r="Z25" i="5"/>
  <c r="Z26" i="5"/>
  <c r="Z38" i="5" l="1"/>
  <c r="Y37" i="5"/>
  <c r="Y36" i="5"/>
  <c r="Y35" i="5"/>
  <c r="Z34" i="5"/>
  <c r="Y33" i="5"/>
  <c r="Y12" i="5"/>
  <c r="Z3" i="5"/>
  <c r="Y3" i="5"/>
  <c r="Y11" i="5"/>
  <c r="G12" i="5" l="1"/>
  <c r="F12" i="5"/>
  <c r="Z11" i="5"/>
  <c r="Y38" i="5"/>
  <c r="Z37" i="5"/>
  <c r="Z36" i="5"/>
  <c r="Z35" i="5"/>
  <c r="Y34" i="5"/>
  <c r="Z33" i="5"/>
  <c r="Z12" i="5"/>
  <c r="Y10" i="5" l="1"/>
  <c r="Z10" i="5"/>
</calcChain>
</file>

<file path=xl/comments1.xml><?xml version="1.0" encoding="utf-8"?>
<comments xmlns="http://schemas.openxmlformats.org/spreadsheetml/2006/main">
  <authors>
    <author>Heinkel Hans-Martin (CR/AEE-VPT CR/PJ-TOP87)</author>
  </authors>
  <commentList>
    <comment ref="D5" authorId="0" shapeId="0">
      <text>
        <r>
          <rPr>
            <b/>
            <sz val="9"/>
            <color indexed="81"/>
            <rFont val="Segoe UI"/>
            <family val="2"/>
          </rPr>
          <t>Heinkel Hans-Martin (CR/AEE-VPT CR/PJ-TOP87):</t>
        </r>
        <r>
          <rPr>
            <sz val="9"/>
            <color indexed="81"/>
            <rFont val="Segoe UI"/>
            <family val="2"/>
          </rPr>
          <t xml:space="preserve">
wegen DSVO + email nicht DSVO Ziel Verantwortliche Stelle muss auffindbar sein</t>
        </r>
      </text>
    </comment>
    <comment ref="D8" authorId="0" shapeId="0">
      <text>
        <r>
          <rPr>
            <b/>
            <sz val="9"/>
            <color indexed="81"/>
            <rFont val="Segoe UI"/>
            <family val="2"/>
          </rPr>
          <t>Heinkel Hans-Martin (CR/AEE-VPT CR/PJ-TOP87):</t>
        </r>
        <r>
          <rPr>
            <sz val="9"/>
            <color indexed="81"/>
            <rFont val="Segoe UI"/>
            <family val="2"/>
          </rPr>
          <t xml:space="preserve">
Vorgaben zu Versionsnummerung</t>
        </r>
      </text>
    </comment>
    <comment ref="D11" authorId="0" shapeId="0">
      <text>
        <r>
          <rPr>
            <b/>
            <sz val="9"/>
            <color indexed="81"/>
            <rFont val="Segoe UI"/>
            <family val="2"/>
          </rPr>
          <t>Heinkel Hans-Martin (CR/AEE-VPT CR/PJ-TOP87):</t>
        </r>
        <r>
          <rPr>
            <sz val="9"/>
            <color indexed="81"/>
            <rFont val="Segoe UI"/>
            <family val="2"/>
          </rPr>
          <t xml:space="preserve">
Standardwert?? To be discussed ob mandatory</t>
        </r>
      </text>
    </comment>
  </commentList>
</comments>
</file>

<file path=xl/comments2.xml><?xml version="1.0" encoding="utf-8"?>
<comments xmlns="http://schemas.openxmlformats.org/spreadsheetml/2006/main">
  <authors>
    <author>Williams, Mark</author>
  </authors>
  <commentList>
    <comment ref="D35" authorId="0" shapeId="0">
      <text>
        <r>
          <rPr>
            <b/>
            <sz val="10"/>
            <color indexed="81"/>
            <rFont val="Arial"/>
            <family val="2"/>
          </rPr>
          <t>Intellectual Property Enforcement Coordination</t>
        </r>
      </text>
    </comment>
    <comment ref="D36" authorId="0" shapeId="0">
      <text>
        <r>
          <rPr>
            <b/>
            <sz val="9"/>
            <color indexed="81"/>
            <rFont val="Tahoma"/>
            <family val="2"/>
          </rPr>
          <t>HIPAA - Health Insurance Portability and Accountability Act
ITAR - International Traffic in Arms Regulations
IAM - Identity and access management
IPEC - Intellectual Property Enforcement Coordination</t>
        </r>
        <r>
          <rPr>
            <sz val="9"/>
            <color indexed="81"/>
            <rFont val="Tahoma"/>
            <family val="2"/>
          </rPr>
          <t xml:space="preserve">
</t>
        </r>
      </text>
    </comment>
    <comment ref="D37" authorId="0" shapeId="0">
      <text>
        <r>
          <rPr>
            <sz val="12"/>
            <color indexed="81"/>
            <rFont val="Tahoma"/>
            <family val="2"/>
          </rPr>
          <t>OCCAR - Organisation Conjointe de Cooperation
en matiere d'Armement (Joint Cooperation Organization
in terms of armament)
ITAR - International Traffic in Arms Regulations
n</t>
        </r>
      </text>
    </comment>
    <comment ref="D38" authorId="0" shapeId="0">
      <text>
        <r>
          <rPr>
            <b/>
            <sz val="9"/>
            <color indexed="81"/>
            <rFont val="Tahoma"/>
            <family val="2"/>
          </rPr>
          <t xml:space="preserve">IAM - Identity and access management
General Data Protection Regulation
</t>
        </r>
        <r>
          <rPr>
            <sz val="9"/>
            <color indexed="81"/>
            <rFont val="Tahoma"/>
            <family val="2"/>
          </rPr>
          <t xml:space="preserve">
</t>
        </r>
      </text>
    </comment>
  </commentList>
</comments>
</file>

<file path=xl/comments3.xml><?xml version="1.0" encoding="utf-8"?>
<comments xmlns="http://schemas.openxmlformats.org/spreadsheetml/2006/main">
  <authors>
    <author>Peter Tabbert</author>
  </authors>
  <commentList>
    <comment ref="C11" authorId="0" shapeId="0">
      <text>
        <r>
          <rPr>
            <b/>
            <sz val="9"/>
            <color indexed="81"/>
            <rFont val="Segoe UI"/>
            <family val="2"/>
          </rPr>
          <t>Peter Tabbert:</t>
        </r>
        <r>
          <rPr>
            <sz val="9"/>
            <color indexed="81"/>
            <rFont val="Segoe UI"/>
            <family val="2"/>
          </rPr>
          <t xml:space="preserve">
idea of categories, these categories are not official in IDTA
</t>
        </r>
      </text>
    </comment>
  </commentList>
</comments>
</file>

<file path=xl/sharedStrings.xml><?xml version="1.0" encoding="utf-8"?>
<sst xmlns="http://schemas.openxmlformats.org/spreadsheetml/2006/main" count="6015" uniqueCount="1976">
  <si>
    <t>Keyword</t>
  </si>
  <si>
    <t>Type</t>
  </si>
  <si>
    <t>Description</t>
  </si>
  <si>
    <t>UC Auswahl 1+2</t>
  </si>
  <si>
    <t>UC Auswah l3+ (4)</t>
  </si>
  <si>
    <t>UC Beauftragung</t>
  </si>
  <si>
    <t>UC Ablieferung</t>
  </si>
  <si>
    <t>UC Traceability</t>
  </si>
  <si>
    <t>Priority</t>
    <phoneticPr fontId="0"/>
  </si>
  <si>
    <t>model.type</t>
  </si>
  <si>
    <t>Enum</t>
  </si>
  <si>
    <r>
      <t>Type of model, e.g. traffic participant, sensor, vehicle dynamic and actuator models.</t>
    </r>
    <r>
      <rPr>
        <b/>
        <sz val="10"/>
        <color theme="1"/>
        <rFont val="Arial"/>
        <family val="2"/>
      </rPr>
      <t xml:space="preserve"> (See list below)</t>
    </r>
  </si>
  <si>
    <t>High</t>
    <phoneticPr fontId="0"/>
  </si>
  <si>
    <t>Required fields (Mandatory)</t>
  </si>
  <si>
    <t>model.manufacturer</t>
  </si>
  <si>
    <t>String</t>
  </si>
  <si>
    <t>Company Name providing the Model</t>
  </si>
  <si>
    <t>Firma+Abteilung</t>
  </si>
  <si>
    <t>Mid</t>
    <phoneticPr fontId="0"/>
  </si>
  <si>
    <t>Recommended field</t>
    <phoneticPr fontId="0"/>
  </si>
  <si>
    <t>model.family</t>
  </si>
  <si>
    <t>Sensor Model Family Name</t>
  </si>
  <si>
    <t>Low</t>
    <phoneticPr fontId="0"/>
  </si>
  <si>
    <t>Optional fields</t>
    <phoneticPr fontId="0"/>
  </si>
  <si>
    <t>model.name</t>
  </si>
  <si>
    <t>Sensor Model Name. This can be the name of the model file or the name of the Model as it is called</t>
  </si>
  <si>
    <t>model.version</t>
  </si>
  <si>
    <t>Sensor Model Version</t>
  </si>
  <si>
    <t>model.releasedate</t>
  </si>
  <si>
    <t>Sensor Model Release Date in ISO8601</t>
  </si>
  <si>
    <t>model.releasestatus</t>
  </si>
  <si>
    <t>Development Status, e.g. In Development or Released, etc.</t>
  </si>
  <si>
    <t>model.use-restrictions</t>
  </si>
  <si>
    <t>Legal or contractual restrictions on the use and distribution of the model that have to be respected.</t>
  </si>
  <si>
    <t>model.guid</t>
  </si>
  <si>
    <t>For FMU-based models, this should be the GUID of the FMU, e.g. 7ae4-210f-dead-beef-0422</t>
  </si>
  <si>
    <t>model.purpose</t>
  </si>
  <si>
    <t>Purpose for which the model has been built/validated, e.g. HAD function validation in OEM environment at object-list level</t>
  </si>
  <si>
    <t>model.modelling-approach</t>
  </si>
  <si>
    <t>Description of the modelling approach taken, e.g. Sensor model is purely object-list driven, weather effects are not modelled.</t>
  </si>
  <si>
    <t>model.preconditions</t>
  </si>
  <si>
    <t>Preconditions for sensor model validity, e.g. things that the rest of the simulation should provide the model with so that the model can work within its foreseen validity range, ex: Object-list input contains accurate bounding box values</t>
  </si>
  <si>
    <t>model.validity-range</t>
  </si>
  <si>
    <t>Restrictions on the sensor model validity, typically on quantifiable aspects like e.g. Sensor model is only accurate up to sensor/vehicle speeds of less than 150km/h</t>
  </si>
  <si>
    <t>model.specification</t>
  </si>
  <si>
    <t>Link</t>
  </si>
  <si>
    <t>Provide a link to the sensor model specification document</t>
  </si>
  <si>
    <t>model.verification.status</t>
  </si>
  <si>
    <t>Boolean</t>
  </si>
  <si>
    <t>Is the model verified, e.g. true or false</t>
  </si>
  <si>
    <t>model.verification.report</t>
  </si>
  <si>
    <t>Link to sensor model verification report, if any exists</t>
  </si>
  <si>
    <t>model.validation.concept</t>
  </si>
  <si>
    <t>Link to document detailing the validation concepts used for model validation, if any exists</t>
  </si>
  <si>
    <t>model.validation.status</t>
  </si>
  <si>
    <t>Is the model validated, according to the validation concept, e.g. true or false</t>
  </si>
  <si>
    <t>model.validation.platform</t>
  </si>
  <si>
    <t>Specification of simulation environment used for sensor model validation, e.g. PMSF FMIBench 1.9.9.4 using osi3test 0.6.0 on Windows 10 1809</t>
  </si>
  <si>
    <t>model.validation.report</t>
  </si>
  <si>
    <t>Link to sensor model validation report, if any exists</t>
  </si>
  <si>
    <t>model.limitations</t>
  </si>
  <si>
    <t>Description of all limitations that apply to the sensor model and its usage, e.g. This delivery is a pre-release and the model is intended to be used for checking the interfaces of the simulation toolchain. The model is not validated; thus it is not intended to be used for validation or verification of any sensor, especially not for ARS810 or ARS840. In particular the existence of this model shall not be used to imply the existence of sensors ARS810 nor ARS840 nor their properties. This delivery is not developed according to process defined in ISO 26262 (Standard for Functional Safety).</t>
  </si>
  <si>
    <t>model.implementation.format</t>
  </si>
  <si>
    <t>Format of model implementation, e.g. OSMP 1.0/OSI 3.1.2/FMI 2.0</t>
  </si>
  <si>
    <t>model.implementation.preconditions</t>
  </si>
  <si>
    <t>Implementation requirements, e.g. Model needs Windows 10 1809 or newer with nVidia Drivers version 389.12 or newer and OpenCL 2.0 capable GPU</t>
  </si>
  <si>
    <t>model.implementation.performance-characteristics</t>
  </si>
  <si>
    <t>Description of model performance characteristics, e.g. Potentially real-time capable, if less than 100 objects in object list input at any one time</t>
  </si>
  <si>
    <t>model.integration.requirements</t>
  </si>
  <si>
    <t>Provide a link to requirements and considerations for operating the model</t>
  </si>
  <si>
    <t>Keyword for Model type Traffic Participants</t>
  </si>
  <si>
    <t>trafficparticipant.type</t>
  </si>
  <si>
    <t>Type of traffic participant, eg: Car, Truck, Bus, 2 Wheelers, Pedestrian, …</t>
  </si>
  <si>
    <t>trafficparticipant.name</t>
  </si>
  <si>
    <t>Actual Name of the real HW represented by the model, e.g. for Car, Truck, Bus, 2 Wheelers, …</t>
  </si>
  <si>
    <t>trafficparticipant.version</t>
  </si>
  <si>
    <t>Actual Version of the real HW represented by the model, e.g. for Car, Truck, Bus, 2 Wheelers, …</t>
  </si>
  <si>
    <t>Keyword for Model type Sensor</t>
  </si>
  <si>
    <t>sensor.manufacturer</t>
  </si>
  <si>
    <t>Company Name manufacturing the sensor. Alternatively, If the model does not relate to a particular manufacturer, mention it here.</t>
  </si>
  <si>
    <t>sensor.family</t>
  </si>
  <si>
    <t>Actual Sensor HW Family Name</t>
  </si>
  <si>
    <t>sensor.name</t>
  </si>
  <si>
    <t>Actual Sensor HW Name</t>
  </si>
  <si>
    <t>sensor.version</t>
  </si>
  <si>
    <t>Actual Sensor HW Version</t>
  </si>
  <si>
    <t>sensor.manufacturer.partnumber</t>
  </si>
  <si>
    <t>Partnumber at Manufacturer</t>
  </si>
  <si>
    <t>sensor.type</t>
  </si>
  <si>
    <t>Type of Output of Sensor, e.g. object-output</t>
  </si>
  <si>
    <t>sensor.technology</t>
  </si>
  <si>
    <t>HW Technology of sensor, e.g. radar, camera, lidar, …</t>
  </si>
  <si>
    <t>sensor.technology.variant</t>
  </si>
  <si>
    <t>HW Technology variant of sensor, e.g. long-range, front, rear, corner, side,  …</t>
  </si>
  <si>
    <t>Keyword for Model type Actuators</t>
  </si>
  <si>
    <t>actuator.manufacturer</t>
  </si>
  <si>
    <t>Company Name manufacturing the actuator or actuator controller</t>
  </si>
  <si>
    <t>actuator.family</t>
  </si>
  <si>
    <t>Actual actuator or actuator controller HW Family Name</t>
  </si>
  <si>
    <t>actuator.name</t>
  </si>
  <si>
    <t>Actual actuator or actuator controller HW Name</t>
  </si>
  <si>
    <t>actuator.version</t>
  </si>
  <si>
    <t>Actual actuator or actuator controller HW Version</t>
  </si>
  <si>
    <t>actuator.manufacturer.partnumber</t>
  </si>
  <si>
    <t>actuator.technology</t>
  </si>
  <si>
    <t>HW Technology of actuator, e.g. braking system, steering system, powertrain system, ..</t>
  </si>
  <si>
    <t>actuator.technology.variant</t>
  </si>
  <si>
    <t>HW Technology variant of actuator, e.g. x-by-wire, motor variants</t>
  </si>
  <si>
    <t>Keyword for Model type VehicleDynamics</t>
  </si>
  <si>
    <t>vehicledynamics.manufacturer</t>
  </si>
  <si>
    <t>Company Name manufacturing the vehicle, eg a vehicledynamics model of vehicles made by a particular OEM.</t>
  </si>
  <si>
    <t>vehicledynamics.family</t>
  </si>
  <si>
    <t>Actual vehicle Family Name, eg a vehicledynamics model of a particular vehicle family</t>
  </si>
  <si>
    <t>vehicledynamics.name</t>
  </si>
  <si>
    <t>Actual vehicle Name, eg a vehicledynamics model of a particular vehicle made by a particular OEM.</t>
  </si>
  <si>
    <t>vehicledynamics.version</t>
  </si>
  <si>
    <t>Actual vehicle Name Version, eg a vehicledynamics model of a particular version of a particular vehicle made by a particular OEM.</t>
  </si>
  <si>
    <t>Simulation Model Meta Data(SMMD) SPECIFICATION</t>
    <phoneticPr fontId="1"/>
  </si>
  <si>
    <t>Priority</t>
  </si>
  <si>
    <t>Comments SmartSE H-M Heinkel</t>
  </si>
  <si>
    <t>UC Model Develop.</t>
  </si>
  <si>
    <t>UC Model Search</t>
  </si>
  <si>
    <t>--------------------------------------------------------------------------------</t>
    <phoneticPr fontId="1"/>
  </si>
  <si>
    <t>High</t>
  </si>
  <si>
    <t>Required fields</t>
  </si>
  <si>
    <t>GENERAL INFORMATION</t>
    <phoneticPr fontId="1"/>
  </si>
  <si>
    <t>Mid</t>
  </si>
  <si>
    <t>Recommended field</t>
  </si>
  <si>
    <t>The general information contains administrational and organizational model metadata and information that helps to classify the 
model within the product lifecycle context.</t>
    <phoneticPr fontId="1"/>
  </si>
  <si>
    <t>Low</t>
  </si>
  <si>
    <t>Optional fields</t>
  </si>
  <si>
    <t>Do you have the expected input value (input sample) of each item?</t>
    <phoneticPr fontId="1"/>
  </si>
  <si>
    <t>No. We are working on the SRMD format and will support there with examples</t>
  </si>
  <si>
    <t>Do you have introduction record of this SMMD?</t>
    <phoneticPr fontId="1"/>
  </si>
  <si>
    <t>I wasnt able to find a example in the old recordsfroom 2014</t>
  </si>
  <si>
    <t>LOGISTICS</t>
    <phoneticPr fontId="1"/>
  </si>
  <si>
    <t>Basic information for transfer</t>
    <phoneticPr fontId="1"/>
  </si>
  <si>
    <t>Type</t>
    <phoneticPr fontId="1"/>
  </si>
  <si>
    <t>Specification</t>
  </si>
  <si>
    <t>Name of transferred information</t>
    <phoneticPr fontId="1"/>
  </si>
  <si>
    <t>High</t>
    <phoneticPr fontId="1"/>
  </si>
  <si>
    <t>we need here classification, standardization. We used it to classify if the document is a specification or documentation</t>
  </si>
  <si>
    <t>not relevant, applicable</t>
  </si>
  <si>
    <t>Sender</t>
    <phoneticPr fontId="1"/>
  </si>
  <si>
    <t>Customer A</t>
  </si>
  <si>
    <t>Link to a person and organazation object</t>
    <phoneticPr fontId="1"/>
  </si>
  <si>
    <t>Recipient</t>
    <phoneticPr fontId="1"/>
  </si>
  <si>
    <t>Supplier B</t>
  </si>
  <si>
    <t>Phase</t>
    <phoneticPr fontId="1"/>
  </si>
  <si>
    <t>Component / System Analysis &amp; Optimization</t>
  </si>
  <si>
    <t>Design phase</t>
    <phoneticPr fontId="1"/>
  </si>
  <si>
    <t>addresses the usage of the model</t>
  </si>
  <si>
    <t>Model type</t>
    <phoneticPr fontId="1"/>
  </si>
  <si>
    <t>Plant &amp; Control</t>
  </si>
  <si>
    <t>Control/Plant</t>
    <phoneticPr fontId="1"/>
  </si>
  <si>
    <t>needs domain specific classification, standardization, model type should be definde as meta data only once (Model content line 12) and model category line 7 in model content</t>
  </si>
  <si>
    <t>Transfer method</t>
    <phoneticPr fontId="1"/>
  </si>
  <si>
    <t>JAMA Model Exchage System</t>
  </si>
  <si>
    <t>Transfere date</t>
    <phoneticPr fontId="1"/>
  </si>
  <si>
    <t>201.12.07</t>
  </si>
  <si>
    <t>Date</t>
    <phoneticPr fontId="1"/>
  </si>
  <si>
    <t>renaming of metadata as "requested transfer date" would be clearer if here is meant a date set by partner requesting model</t>
  </si>
  <si>
    <t>Transfer ID</t>
    <phoneticPr fontId="1"/>
  </si>
  <si>
    <t>ID-001</t>
  </si>
  <si>
    <t>Unique ID for transfer</t>
    <phoneticPr fontId="1"/>
  </si>
  <si>
    <t>Order ID</t>
  </si>
  <si>
    <t>Transfer Reason</t>
    <phoneticPr fontId="1"/>
  </si>
  <si>
    <t>Requirement transfer</t>
  </si>
  <si>
    <t xml:space="preserve"> </t>
    <phoneticPr fontId="1"/>
  </si>
  <si>
    <t>overlapping with line 9</t>
  </si>
  <si>
    <t>MODEL DATA TRANSFER FORMAT</t>
    <phoneticPr fontId="1"/>
  </si>
  <si>
    <t>Model metadata format</t>
    <phoneticPr fontId="1"/>
  </si>
  <si>
    <t>Format</t>
    <phoneticPr fontId="1"/>
  </si>
  <si>
    <t>JAMA Model Exchange Format</t>
  </si>
  <si>
    <t>JAMA recommended format</t>
    <phoneticPr fontId="1"/>
  </si>
  <si>
    <t>unclear if redundancy with line 15</t>
  </si>
  <si>
    <t>Format Version</t>
    <phoneticPr fontId="1"/>
  </si>
  <si>
    <t>v1.0</t>
  </si>
  <si>
    <t>JAMA recommended format version</t>
    <phoneticPr fontId="1"/>
  </si>
  <si>
    <t>MODEL META DATA</t>
    <phoneticPr fontId="1"/>
  </si>
  <si>
    <t>Summary</t>
    <phoneticPr fontId="1"/>
  </si>
  <si>
    <t>Content</t>
    <phoneticPr fontId="1"/>
  </si>
  <si>
    <t>Vehicle Drive Train Model</t>
  </si>
  <si>
    <t>is model type in SRMD</t>
  </si>
  <si>
    <t>Purpose</t>
    <phoneticPr fontId="1"/>
  </si>
  <si>
    <t>Efficiency and thermal management evaluation</t>
  </si>
  <si>
    <t>Create date</t>
    <phoneticPr fontId="1"/>
  </si>
  <si>
    <t>2021.12.07</t>
  </si>
  <si>
    <t>Last modeify date</t>
    <phoneticPr fontId="1"/>
  </si>
  <si>
    <t>renaming to model release date</t>
  </si>
  <si>
    <t>Version</t>
    <phoneticPr fontId="1"/>
  </si>
  <si>
    <t>・It can be manage major and minor version
・It can be manage both plant model version and control model version, when both model would teransfer.</t>
    <phoneticPr fontId="1"/>
  </si>
  <si>
    <t>Lifecycle stage</t>
    <phoneticPr fontId="1"/>
  </si>
  <si>
    <t/>
  </si>
  <si>
    <t>Use Prostep SMARTSE １．２　Figura3</t>
    <phoneticPr fontId="1"/>
  </si>
  <si>
    <t>Mid</t>
    <phoneticPr fontId="1"/>
  </si>
  <si>
    <t>with the lifecycle stage we want  to address the lifecycle of the the model (i.e. draft, agreed, developed, validatet, released,..)</t>
  </si>
  <si>
    <t>Lindividual lifecycle stage</t>
    <phoneticPr fontId="1"/>
  </si>
  <si>
    <t>Use Prostep SMARTSE 3.3.3　Figura19</t>
    <phoneticPr fontId="1"/>
  </si>
  <si>
    <t>Low</t>
    <phoneticPr fontId="1"/>
  </si>
  <si>
    <t>suggestion: omit point</t>
  </si>
  <si>
    <t>too detailed</t>
  </si>
  <si>
    <t>Confidentiality</t>
    <phoneticPr fontId="1"/>
  </si>
  <si>
    <t>CONFIDENTIAL</t>
  </si>
  <si>
    <t>・Confidentiality level for the entire project.
Use Prostep SMARTSE Annex F tableF4.
The security class x transfer data (including security measures) and the corresponding method (recommend, etc.) will be decided between the two parties.</t>
    <phoneticPr fontId="1"/>
  </si>
  <si>
    <t>in SRMD format we combined that in "model use restrictions"</t>
  </si>
  <si>
    <t>Individual confidentiality level</t>
    <phoneticPr fontId="1"/>
  </si>
  <si>
    <t>・Confidentiality level for the model
Use Prostep SMARTSE Annex F tableF4
The security class x transfer data (including security measures) and the corresponding method (recommend, etc.) will be decided between the two parties.</t>
    <phoneticPr fontId="1"/>
  </si>
  <si>
    <t>suggestion: combine with 32, it is detailed information</t>
  </si>
  <si>
    <t>Drawing traceability</t>
    <phoneticPr fontId="1"/>
  </si>
  <si>
    <t>When there is a part number linkage, part shape change, or specificathon change, it is related as model meta data.</t>
    <phoneticPr fontId="1"/>
  </si>
  <si>
    <t>we need traceability, connection to the component, system under test, which the model represents</t>
  </si>
  <si>
    <t>Requirement traceability</t>
    <phoneticPr fontId="1"/>
  </si>
  <si>
    <t>Requirement ID</t>
    <phoneticPr fontId="1"/>
  </si>
  <si>
    <t>will become more important in the case release based on simulation</t>
  </si>
  <si>
    <t>Requirement statement</t>
    <phoneticPr fontId="1"/>
  </si>
  <si>
    <t>ALM, PLM traceability</t>
    <phoneticPr fontId="1"/>
  </si>
  <si>
    <t>When entering this item manually, enter the information indicating the cooperation with ALM and PLM such as branch information</t>
    <phoneticPr fontId="1"/>
  </si>
  <si>
    <t>PERSON AND ORGANIZATION</t>
    <phoneticPr fontId="1"/>
  </si>
  <si>
    <t>Model sender information</t>
    <phoneticPr fontId="1"/>
  </si>
  <si>
    <t>Role</t>
    <phoneticPr fontId="1"/>
  </si>
  <si>
    <t>CAE Engineer</t>
  </si>
  <si>
    <t>Job title, project role</t>
    <phoneticPr fontId="1"/>
  </si>
  <si>
    <t>What information should be enter?</t>
    <phoneticPr fontId="1"/>
  </si>
  <si>
    <t>Name</t>
    <phoneticPr fontId="1"/>
  </si>
  <si>
    <t>Jane Q Public</t>
  </si>
  <si>
    <t>Critical:  must consider EU-GDPR (General Data Protection Regulation)</t>
  </si>
  <si>
    <t>Organization</t>
    <phoneticPr fontId="1"/>
  </si>
  <si>
    <t>A Corp.</t>
  </si>
  <si>
    <t>Company name, Department name</t>
    <phoneticPr fontId="1"/>
  </si>
  <si>
    <t>in SRMD model manufacturer</t>
  </si>
  <si>
    <t>Phone number</t>
    <phoneticPr fontId="1"/>
  </si>
  <si>
    <t>12-3456-7890</t>
  </si>
  <si>
    <t>Email address</t>
    <phoneticPr fontId="1"/>
  </si>
  <si>
    <t>j.q.public@a.co.jp</t>
  </si>
  <si>
    <t>INTELLECTUAL PROPERTY RIGHTS</t>
    <phoneticPr fontId="1"/>
  </si>
  <si>
    <t>Property rights</t>
    <phoneticPr fontId="1"/>
  </si>
  <si>
    <t>(C) A Co. LTD</t>
  </si>
  <si>
    <t>Intellectual property rights included in the model</t>
    <phoneticPr fontId="1"/>
  </si>
  <si>
    <t>Is the interpretation written on the left correct?</t>
  </si>
  <si>
    <t>Licence type</t>
    <phoneticPr fontId="1"/>
  </si>
  <si>
    <t>Proprietary</t>
  </si>
  <si>
    <t>Scope of permission to use the model</t>
    <phoneticPr fontId="1"/>
  </si>
  <si>
    <t>Individual license type</t>
    <phoneticPr fontId="1"/>
  </si>
  <si>
    <t>Describe when a license is required to use the intellectual property included in the model
e.g.License file、Dongle、Network lisence</t>
    <phoneticPr fontId="1"/>
  </si>
  <si>
    <t>ADDIRIONAL REQUIRED LICENSES</t>
    <phoneticPr fontId="1"/>
  </si>
  <si>
    <t>additional runtime licenses</t>
    <phoneticPr fontId="1"/>
  </si>
  <si>
    <t>Runtime license required to use the model</t>
    <phoneticPr fontId="1"/>
  </si>
  <si>
    <r>
      <t>Is the interpretation written on the left correct?</t>
    </r>
    <r>
      <rPr>
        <b/>
        <sz val="11"/>
        <color rgb="FFFF0000"/>
        <rFont val="Calibri"/>
        <family val="2"/>
      </rPr>
      <t xml:space="preserve"> Yes</t>
    </r>
  </si>
  <si>
    <t>in SRMD format we combined that in "model integration requirements"</t>
  </si>
  <si>
    <t>List of additional licenses</t>
    <phoneticPr fontId="1"/>
  </si>
  <si>
    <t>Software license required to use the model</t>
    <phoneticPr fontId="1"/>
  </si>
  <si>
    <r>
      <t xml:space="preserve">Is the interpretation written on the left correct? </t>
    </r>
    <r>
      <rPr>
        <b/>
        <sz val="11"/>
        <color rgb="FFFF0000"/>
        <rFont val="Calibri"/>
        <family val="2"/>
      </rPr>
      <t>Yes</t>
    </r>
  </si>
  <si>
    <t>Comment</t>
    <phoneticPr fontId="1"/>
  </si>
  <si>
    <t>Simulation Model Meta Data (SMMD) SPECIFICATION</t>
    <phoneticPr fontId="1"/>
  </si>
  <si>
    <t>Priority</t>
    <phoneticPr fontId="1"/>
  </si>
  <si>
    <t>Required fields</t>
    <phoneticPr fontId="1"/>
  </si>
  <si>
    <t>MODEL CONTENT AND USAGE INFORMATION</t>
    <phoneticPr fontId="1"/>
  </si>
  <si>
    <t>Recommended field</t>
    <phoneticPr fontId="1"/>
  </si>
  <si>
    <t>Optional fields</t>
    <phoneticPr fontId="1"/>
  </si>
  <si>
    <t>MODEL CATEGORY</t>
    <phoneticPr fontId="1"/>
  </si>
  <si>
    <t>Model category</t>
    <phoneticPr fontId="1"/>
  </si>
  <si>
    <t>Control Model / Plant Model</t>
    <phoneticPr fontId="1"/>
  </si>
  <si>
    <t>needs domain specific classification, standardization (in SRMD we have 3 information: model type: Actuator, technology: Drive Train, technology variant: electric)</t>
  </si>
  <si>
    <t>MODEL INPLEMENTATION</t>
    <phoneticPr fontId="1"/>
  </si>
  <si>
    <t>Box type</t>
    <phoneticPr fontId="1"/>
  </si>
  <si>
    <t>Gray Box</t>
  </si>
  <si>
    <t>White or Black BOX</t>
  </si>
  <si>
    <t>License type</t>
    <phoneticPr fontId="1"/>
  </si>
  <si>
    <t>Simulink *** license / *** tool box</t>
  </si>
  <si>
    <t xml:space="preserve">Software license required for model implementation (List all necessary optional licenses)
</t>
    <phoneticPr fontId="1"/>
  </si>
  <si>
    <t>Isn't this parameter the same as GENERAL INFORMATION and MODEL IMPLEMENTATION INFORMATION? What do you enter for each parameter?</t>
    <phoneticPr fontId="1"/>
  </si>
  <si>
    <t>in SRMD format we combined that in "model use restrictions". Here it is duplication of information of Model implementation</t>
  </si>
  <si>
    <t>Drive train</t>
  </si>
  <si>
    <t>Modeled parts, function etc</t>
    <phoneticPr fontId="1"/>
  </si>
  <si>
    <t>Model dimension</t>
    <phoneticPr fontId="1"/>
  </si>
  <si>
    <t>1D</t>
  </si>
  <si>
    <t>Not required for 0D, 1D, 3D and control models</t>
    <phoneticPr fontId="1"/>
  </si>
  <si>
    <t>needs domain specific classification, standardization -&gt; SRMD: model.modelling-approach</t>
  </si>
  <si>
    <t>Granularity: model detail level</t>
    <phoneticPr fontId="1"/>
  </si>
  <si>
    <t>Lv. 1</t>
  </si>
  <si>
    <t>SMARTSE 3.1 Figure11</t>
    <phoneticPr fontId="1"/>
  </si>
  <si>
    <t>Layer: Vehicle - parts</t>
    <phoneticPr fontId="1"/>
  </si>
  <si>
    <t>Described in SMARTSE 3.2 Figure13 or METI model layer</t>
    <phoneticPr fontId="1"/>
  </si>
  <si>
    <t>VALIDITY RANGE</t>
    <phoneticPr fontId="1"/>
  </si>
  <si>
    <t>Valid for use cases</t>
    <phoneticPr fontId="1"/>
  </si>
  <si>
    <t>Basically use usecase number in Prostep SMARTSE 1.2 Figure 3
For 5b, enter MIL, SIL, and PIL separately</t>
    <phoneticPr fontId="1"/>
  </si>
  <si>
    <t>we combind line 18, 19, 20, 21 in SRMD to "model validity range". Example: Restrictions on the sensor model validity, typi-cally on quantifiable aspects like e.g. Sensor model is only accurate up to sensor/vehicle speeds of less than 150km/h</t>
  </si>
  <si>
    <t>Not valid for use cases</t>
    <phoneticPr fontId="1"/>
  </si>
  <si>
    <t>Integration &amp; Validation of components</t>
  </si>
  <si>
    <t>List exception cases that cannot be considered</t>
    <phoneticPr fontId="1"/>
  </si>
  <si>
    <t>see cell H18</t>
  </si>
  <si>
    <t>Valid parameters</t>
    <phoneticPr fontId="1"/>
  </si>
  <si>
    <t>As time series : Target speed / Min. engine torque / Max. engine torque / Ambient temperature / Engine temperature / Coolant temperature</t>
  </si>
  <si>
    <t>Enter valid / invalid parameters</t>
    <phoneticPr fontId="1"/>
  </si>
  <si>
    <t>see cell H18. we changed that, because normally you give the paramter range were the model  is valid</t>
  </si>
  <si>
    <t>Not valid parameters</t>
    <phoneticPr fontId="1"/>
  </si>
  <si>
    <t>Speicification of each component / control parameters</t>
  </si>
  <si>
    <t>Isn't it necessary that list non considered parameters?</t>
    <phoneticPr fontId="1"/>
  </si>
  <si>
    <t>Model purpose</t>
    <phoneticPr fontId="1"/>
  </si>
  <si>
    <t>Enter the details of the model to be examined that cannot be expressed in "Valid for use cases"
ex: for control design or mechanical design, fuel economy, NVH, dynamic performance, heat, electric etc</t>
    <phoneticPr fontId="1"/>
  </si>
  <si>
    <t>Dynamic characteristics</t>
    <phoneticPr fontId="1"/>
  </si>
  <si>
    <t>Transient</t>
  </si>
  <si>
    <t>Steady state, unsteady state</t>
    <phoneticPr fontId="1"/>
  </si>
  <si>
    <t>needs domain specific classification, standardization (i.e modeling approach, ISO classification)</t>
  </si>
  <si>
    <t>FIDELITY</t>
    <phoneticPr fontId="1"/>
  </si>
  <si>
    <t>Represented Phenomena</t>
    <phoneticPr fontId="1"/>
  </si>
  <si>
    <t>Drive train torque flow / Transmission thermal flow</t>
  </si>
  <si>
    <t>Not required for control models</t>
    <phoneticPr fontId="1"/>
  </si>
  <si>
    <t>in SRMD: modeling approach, ISO classification</t>
  </si>
  <si>
    <t>Neglected Phenomena</t>
    <phoneticPr fontId="1"/>
  </si>
  <si>
    <t>Oil flow / Detailed engine behavior</t>
  </si>
  <si>
    <t>Describe the model information as needed.
Is it necessary parameter for black box model?</t>
    <phoneticPr fontId="1"/>
  </si>
  <si>
    <t>it can be helpfull in selection of the model and to consider the influence of the neglected effect / phenomena on the paramentrization i.e. neglection of eddy currents ind E-Motor models</t>
  </si>
  <si>
    <t>PORTS AND PARAMETERS</t>
    <phoneticPr fontId="1"/>
  </si>
  <si>
    <t>See sheet PORTS_AND_PARAMETERS</t>
    <phoneticPr fontId="1"/>
  </si>
  <si>
    <t xml:space="preserve">out of scope </t>
  </si>
  <si>
    <t>START AND INITIAL CONDITIONS</t>
    <phoneticPr fontId="1"/>
  </si>
  <si>
    <t>Condition</t>
    <phoneticPr fontId="1"/>
  </si>
  <si>
    <t>Cold Start</t>
  </si>
  <si>
    <t>Describe the vehicle initial condition,etc
(before warm-up/ after etc)</t>
    <phoneticPr fontId="1"/>
  </si>
  <si>
    <t>clarify if here is meant: conditions to be fullfiled by simulation so that model can run according to specification or conditions considered to start simulation task</t>
  </si>
  <si>
    <t>PHYSICAL DOMAIN</t>
    <phoneticPr fontId="1"/>
  </si>
  <si>
    <t>Why separate to two fields?</t>
    <phoneticPr fontId="1"/>
  </si>
  <si>
    <r>
      <rPr>
        <b/>
        <sz val="11"/>
        <color rgb="FF000000"/>
        <rFont val="Calibri"/>
        <family val="2"/>
      </rPr>
      <t>should be one field</t>
    </r>
    <r>
      <rPr>
        <sz val="11"/>
        <color theme="1"/>
        <rFont val="Calibri"/>
        <family val="2"/>
        <scheme val="minor"/>
      </rPr>
      <t>. needs domain specific classification, standardization.</t>
    </r>
    <r>
      <rPr>
        <sz val="11"/>
        <color rgb="FF000000"/>
        <rFont val="Calibri"/>
        <family val="2"/>
      </rPr>
      <t xml:space="preserve"> see also model purpose and ISO standards</t>
    </r>
  </si>
  <si>
    <t>Physical domain</t>
    <phoneticPr fontId="1"/>
  </si>
  <si>
    <t>Mechanical / Thermal / Controler</t>
  </si>
  <si>
    <t>Thermal fluid, combustion, mechanism, electromagnetic field, chemical reaction etc</t>
    <phoneticPr fontId="1"/>
  </si>
  <si>
    <t>Is this field the select list?</t>
    <phoneticPr fontId="1"/>
  </si>
  <si>
    <t>Other Physical domain</t>
    <phoneticPr fontId="1"/>
  </si>
  <si>
    <t>Should it be used when multiple selections or choices do not exist?</t>
    <phoneticPr fontId="1"/>
  </si>
  <si>
    <t>VALIDATION LEVEL</t>
    <phoneticPr fontId="1"/>
  </si>
  <si>
    <t xml:space="preserve">
covered in
=model.verification.status, model.verification.report, model.validation.concept,
model.validation.status,
model.validation.report,
model.validation.platform
</t>
  </si>
  <si>
    <t>Validation scenario</t>
    <phoneticPr fontId="1"/>
  </si>
  <si>
    <t>WLTC Class 3</t>
  </si>
  <si>
    <t>Test case overview</t>
    <phoneticPr fontId="1"/>
  </si>
  <si>
    <t>Validation level</t>
    <phoneticPr fontId="1"/>
  </si>
  <si>
    <t>Validated against reference model</t>
  </si>
  <si>
    <t>Validated with experimental data, Modeling method verified with similar models / parts, unverified</t>
    <phoneticPr fontId="1"/>
  </si>
  <si>
    <t>Validity range</t>
    <phoneticPr fontId="1"/>
  </si>
  <si>
    <t>Torque+/-10%</t>
  </si>
  <si>
    <t>ex:±XX%, correlation coefficient</t>
    <phoneticPr fontId="1"/>
  </si>
  <si>
    <t>in SRMD: model.validity-range</t>
  </si>
  <si>
    <t>Link to testing information</t>
    <phoneticPr fontId="1"/>
  </si>
  <si>
    <t>Test runbook(evaluation procedure, evaluation conditions, input information)</t>
    <phoneticPr fontId="1"/>
  </si>
  <si>
    <t>Evaluation Model</t>
    <phoneticPr fontId="1"/>
  </si>
  <si>
    <t>Model information used for evaluation (file name)</t>
    <phoneticPr fontId="1"/>
  </si>
  <si>
    <t>can be part of line37</t>
  </si>
  <si>
    <t>No.</t>
    <phoneticPr fontId="1"/>
  </si>
  <si>
    <t>Min Value</t>
    <phoneticPr fontId="1"/>
  </si>
  <si>
    <t>Max Value</t>
    <phoneticPr fontId="1"/>
  </si>
  <si>
    <t>Initial Value</t>
    <phoneticPr fontId="1"/>
  </si>
  <si>
    <t>Unit</t>
    <phoneticPr fontId="1"/>
  </si>
  <si>
    <t>Resolution</t>
    <phoneticPr fontId="1"/>
  </si>
  <si>
    <t>Dimension</t>
    <phoneticPr fontId="1"/>
  </si>
  <si>
    <t>Direction Type</t>
    <phoneticPr fontId="1"/>
  </si>
  <si>
    <t>IO Directionn (Choose One Way)</t>
    <phoneticPr fontId="1"/>
  </si>
  <si>
    <t>Parameter List</t>
    <phoneticPr fontId="1"/>
  </si>
  <si>
    <t>Explanation</t>
    <phoneticPr fontId="1"/>
  </si>
  <si>
    <t>Ex</t>
    <phoneticPr fontId="1"/>
  </si>
  <si>
    <t>Scalar/Vector</t>
    <phoneticPr fontId="1"/>
  </si>
  <si>
    <t>Bidirectional/One Way</t>
    <phoneticPr fontId="1"/>
  </si>
  <si>
    <t>Input/Output</t>
    <phoneticPr fontId="1"/>
  </si>
  <si>
    <r>
      <t>E</t>
    </r>
    <r>
      <rPr>
        <sz val="11"/>
        <color theme="1"/>
        <rFont val="Calibri"/>
        <family val="2"/>
        <scheme val="minor"/>
      </rPr>
      <t>ngine revolution</t>
    </r>
  </si>
  <si>
    <r>
      <t>r</t>
    </r>
    <r>
      <rPr>
        <sz val="11"/>
        <color theme="1"/>
        <rFont val="Calibri"/>
        <family val="2"/>
        <scheme val="minor"/>
      </rPr>
      <t>pm</t>
    </r>
  </si>
  <si>
    <r>
      <t>S</t>
    </r>
    <r>
      <rPr>
        <sz val="11"/>
        <color theme="1"/>
        <rFont val="Calibri"/>
        <family val="2"/>
        <scheme val="minor"/>
      </rPr>
      <t>calar</t>
    </r>
  </si>
  <si>
    <t>One Way</t>
    <phoneticPr fontId="1"/>
  </si>
  <si>
    <r>
      <t>O</t>
    </r>
    <r>
      <rPr>
        <sz val="11"/>
        <color theme="1"/>
        <rFont val="Calibri"/>
        <family val="2"/>
        <scheme val="minor"/>
      </rPr>
      <t>utput</t>
    </r>
  </si>
  <si>
    <t>Qf_GB_PNT_W</t>
  </si>
  <si>
    <t>W</t>
    <phoneticPr fontId="1"/>
  </si>
  <si>
    <t>Scalar</t>
    <phoneticPr fontId="1"/>
  </si>
  <si>
    <t>One way</t>
    <phoneticPr fontId="1"/>
  </si>
  <si>
    <t>Input</t>
    <phoneticPr fontId="1"/>
  </si>
  <si>
    <t>Heat transfer from final drive gear</t>
  </si>
  <si>
    <t>Qf_HYD_W</t>
  </si>
  <si>
    <t>Total heat loss</t>
  </si>
  <si>
    <t>Qf_SD_PNT_W</t>
  </si>
  <si>
    <t>Starting device loss</t>
  </si>
  <si>
    <t>tau_DS_PNT_out_Nm</t>
  </si>
  <si>
    <t>Nm</t>
    <phoneticPr fontId="1"/>
  </si>
  <si>
    <t>Engine brake torque</t>
  </si>
  <si>
    <t>w_ENG_PNT_radps</t>
  </si>
  <si>
    <t>rad/s</t>
    <phoneticPr fontId="1"/>
  </si>
  <si>
    <t>Engine speed</t>
  </si>
  <si>
    <t>w_gearbox_input_radps</t>
  </si>
  <si>
    <t>Gear rotation speed (Inlet side)</t>
  </si>
  <si>
    <t>w_gearbox_output_radps</t>
  </si>
  <si>
    <t>Gear rotation speed (Outlet side)</t>
  </si>
  <si>
    <t>T_oil_K</t>
  </si>
  <si>
    <t>K</t>
    <phoneticPr fontId="1"/>
  </si>
  <si>
    <t>Oil Temperature</t>
  </si>
  <si>
    <t>nu_oil_m2ps</t>
  </si>
  <si>
    <t>m2/s</t>
    <phoneticPr fontId="1"/>
  </si>
  <si>
    <t>Oil dynamic viscosity</t>
  </si>
  <si>
    <t>eta</t>
  </si>
  <si>
    <t>NA</t>
    <phoneticPr fontId="1"/>
  </si>
  <si>
    <t>Dummy input</t>
  </si>
  <si>
    <t>i_eop</t>
  </si>
  <si>
    <t>A</t>
    <phoneticPr fontId="1"/>
  </si>
  <si>
    <t>Output</t>
    <phoneticPr fontId="1"/>
  </si>
  <si>
    <t>Oil pump actuator current</t>
  </si>
  <si>
    <t>i_actuator</t>
  </si>
  <si>
    <t>Oil pump current</t>
  </si>
  <si>
    <t>volt_BT_PNT_Lo_V</t>
  </si>
  <si>
    <t>V</t>
    <phoneticPr fontId="1"/>
  </si>
  <si>
    <t>Oil pump voltage</t>
  </si>
  <si>
    <t>p_line</t>
  </si>
  <si>
    <t>Pa</t>
    <phoneticPr fontId="1"/>
  </si>
  <si>
    <t>Oil pressure</t>
  </si>
  <si>
    <t>gear_ratio</t>
  </si>
  <si>
    <t>Gear ratio</t>
  </si>
  <si>
    <t>tq_clutch_cap</t>
  </si>
  <si>
    <t>lock_up_cap</t>
  </si>
  <si>
    <t>trq_FW_PNT_in_Nm</t>
  </si>
  <si>
    <t>w_TR_PNT_radps</t>
  </si>
  <si>
    <t>q_cooler_trans_fluid</t>
  </si>
  <si>
    <t>m3/s</t>
    <phoneticPr fontId="1"/>
  </si>
  <si>
    <t>q_cooler_engine_water</t>
  </si>
  <si>
    <t>v_VL_PNT_mps</t>
  </si>
  <si>
    <t>m/s</t>
    <phoneticPr fontId="1"/>
  </si>
  <si>
    <t>MODEL EXECUTION INFORMATION</t>
    <phoneticPr fontId="1"/>
  </si>
  <si>
    <t>The model execution information contain information about the technical environment in which the model is intended processed and</t>
    <phoneticPr fontId="1"/>
  </si>
  <si>
    <t>simulated. The technical environment may be different at the creators and users site. The different technical circumstance might</t>
    <phoneticPr fontId="1"/>
  </si>
  <si>
    <t>have influences on the execution and simulation behaviour. Therefore these technical environment information are very significant for</t>
    <phoneticPr fontId="1"/>
  </si>
  <si>
    <t>the usage of the model at the receivers site.</t>
    <phoneticPr fontId="1"/>
  </si>
  <si>
    <t>MODEL EXECUTION ENVIRONMENT</t>
    <phoneticPr fontId="1"/>
  </si>
  <si>
    <t>Operating system</t>
    <phoneticPr fontId="1"/>
  </si>
  <si>
    <t>Windows 10 64bit</t>
  </si>
  <si>
    <t>CPU core number</t>
    <phoneticPr fontId="1"/>
  </si>
  <si>
    <t>Don't you need the number of GPGPU cores?</t>
    <phoneticPr fontId="1"/>
  </si>
  <si>
    <t>Mass memory</t>
    <phoneticPr fontId="1"/>
  </si>
  <si>
    <t>HDD usage</t>
    <phoneticPr fontId="1"/>
  </si>
  <si>
    <t>RAM size</t>
    <phoneticPr fontId="1"/>
  </si>
  <si>
    <t>&gt; 8GB</t>
  </si>
  <si>
    <t>RAM band width</t>
    <phoneticPr fontId="1"/>
  </si>
  <si>
    <t>&gt; 25.6GB/s</t>
  </si>
  <si>
    <t>What kind of information should I write? I want to know a concrete example.</t>
    <phoneticPr fontId="1"/>
  </si>
  <si>
    <t>OS functions</t>
    <phoneticPr fontId="1"/>
  </si>
  <si>
    <t>What kind of information should I write? In particular, I want to know a concrete example of this item in particular.</t>
    <phoneticPr fontId="1"/>
  </si>
  <si>
    <r>
      <rPr>
        <b/>
        <sz val="11"/>
        <color theme="1"/>
        <rFont val="Calibri"/>
        <family val="2"/>
        <scheme val="minor"/>
      </rPr>
      <t>we combind line 13-20 in SRMD to "model implementation precondition".Implementation requirements</t>
    </r>
    <r>
      <rPr>
        <sz val="11"/>
        <color theme="1"/>
        <rFont val="Calibri"/>
        <family val="2"/>
        <scheme val="minor"/>
      </rPr>
      <t xml:space="preserve">, e.g. Model needs Windows 10 1809 or newer with nVidia Drivers version 389.12 or newer and OpenCL 2.0 capable GPU.
</t>
    </r>
    <r>
      <rPr>
        <b/>
        <sz val="11"/>
        <color theme="1"/>
        <rFont val="Calibri"/>
        <family val="2"/>
        <scheme val="minor"/>
      </rPr>
      <t>The information which should be provided is very use case specific</t>
    </r>
  </si>
  <si>
    <t>Cache protocol</t>
    <phoneticPr fontId="1"/>
  </si>
  <si>
    <t>HPC requirements</t>
    <phoneticPr fontId="1"/>
  </si>
  <si>
    <t>What kind of information should I write? I want to know a concrete example. I want to clarify the definition of HPC.</t>
    <phoneticPr fontId="1"/>
  </si>
  <si>
    <t>SOLVER SETTINGS</t>
    <phoneticPr fontId="1"/>
  </si>
  <si>
    <t>Solver name</t>
    <phoneticPr fontId="1"/>
  </si>
  <si>
    <t>ode8 (Dormand-Prince)</t>
  </si>
  <si>
    <t>Write solver name, not software tool name.</t>
    <phoneticPr fontId="1"/>
  </si>
  <si>
    <t>in SRMD format we combined line 23-27 in "model integration requirements". the information which should be provided is very use case specific.Domain specific classification, standardization possible</t>
  </si>
  <si>
    <t>Solver version</t>
    <phoneticPr fontId="1"/>
  </si>
  <si>
    <t>NA</t>
  </si>
  <si>
    <t>Step size</t>
    <phoneticPr fontId="1"/>
  </si>
  <si>
    <t>0.0025 [s]</t>
  </si>
  <si>
    <t>time step of calculation ( fixed time step (0.1sec, 0.01sec, etc. / variable time step)</t>
  </si>
  <si>
    <t>Accuracy</t>
    <phoneticPr fontId="1"/>
  </si>
  <si>
    <t>double precision</t>
  </si>
  <si>
    <t>double precision / single precision</t>
    <phoneticPr fontId="1"/>
  </si>
  <si>
    <t>Additional individual solver settings</t>
    <phoneticPr fontId="1"/>
  </si>
  <si>
    <t>maximum time step and minimum step size of variable time step, solver configuration parameter</t>
    <phoneticPr fontId="1"/>
  </si>
  <si>
    <t>Is the interpretation written on the left correct? How do I enter multiple items?</t>
    <phoneticPr fontId="1"/>
  </si>
  <si>
    <t>Interpretation is correct</t>
  </si>
  <si>
    <t>EXTERNAL LIBRARIES OR CODE</t>
    <phoneticPr fontId="1"/>
  </si>
  <si>
    <t>Name of library or code</t>
    <phoneticPr fontId="1"/>
  </si>
  <si>
    <t>Not Required</t>
  </si>
  <si>
    <t>If you are using an external model, write the model name.</t>
    <phoneticPr fontId="1"/>
  </si>
  <si>
    <t xml:space="preserve">in SRMD format we combined line 31-38 in "model integration requirements". </t>
  </si>
  <si>
    <t>Version of library or code</t>
    <phoneticPr fontId="1"/>
  </si>
  <si>
    <t>Link to library or code</t>
    <phoneticPr fontId="1"/>
  </si>
  <si>
    <t>Reference path name or Internet location (URL).</t>
    <rPh sb="0" eb="47">
      <t>サンショウジョウバショ</t>
    </rPh>
    <phoneticPr fontId="1"/>
  </si>
  <si>
    <t>READ WRITE OPERATIONS</t>
    <phoneticPr fontId="1"/>
  </si>
  <si>
    <t>File or directory</t>
    <phoneticPr fontId="1"/>
  </si>
  <si>
    <t>File name or path name to run the model.</t>
    <phoneticPr fontId="1"/>
  </si>
  <si>
    <t>Access rights</t>
  </si>
  <si>
    <t>read / write / administrator privileges</t>
    <phoneticPr fontId="1"/>
  </si>
  <si>
    <t>Recursive access</t>
    <phoneticPr fontId="1"/>
  </si>
  <si>
    <t>Example: the model requires in every calculation step the output of the routine xy</t>
  </si>
  <si>
    <t>REAL TIME COMPUTATION</t>
    <phoneticPr fontId="1"/>
  </si>
  <si>
    <t>Real time capable</t>
    <phoneticPr fontId="1"/>
  </si>
  <si>
    <t>No</t>
  </si>
  <si>
    <t>Whether real-time calculation is possible or not</t>
    <phoneticPr fontId="1"/>
  </si>
  <si>
    <r>
      <rPr>
        <b/>
        <sz val="11"/>
        <color theme="1"/>
        <rFont val="Calibri"/>
        <family val="2"/>
        <scheme val="minor"/>
      </rPr>
      <t>in SRMD format we combined line 41-58 in "model integration requirements"</t>
    </r>
    <r>
      <rPr>
        <sz val="11"/>
        <color theme="1"/>
        <rFont val="Calibri"/>
        <family val="2"/>
        <scheme val="minor"/>
      </rPr>
      <t>. the information which should be provided is very use case specific.Domain specific classification, standardization possible</t>
    </r>
  </si>
  <si>
    <t>CPU time</t>
    <phoneticPr fontId="1"/>
  </si>
  <si>
    <t>Conditions for real-time calculation
*Sample Time = Signal Output Interval</t>
    <phoneticPr fontId="1"/>
  </si>
  <si>
    <t>Sample time</t>
    <phoneticPr fontId="1"/>
  </si>
  <si>
    <t>Real time factor</t>
    <phoneticPr fontId="1"/>
  </si>
  <si>
    <t>Number of allowed task overruns</t>
    <phoneticPr fontId="1"/>
  </si>
  <si>
    <t>Reference hardware</t>
    <phoneticPr fontId="1"/>
  </si>
  <si>
    <t>PARALLELIZATION</t>
    <phoneticPr fontId="1"/>
  </si>
  <si>
    <t>Parallelization</t>
    <phoneticPr fontId="1"/>
  </si>
  <si>
    <t>parallel number</t>
    <phoneticPr fontId="1"/>
  </si>
  <si>
    <t>Communication mode</t>
    <phoneticPr fontId="1"/>
  </si>
  <si>
    <t>Communication mode
Example : PNM、MPI-1/2/3、PGAS, etc.</t>
    <phoneticPr fontId="1"/>
  </si>
  <si>
    <t>When is this necessary?</t>
    <phoneticPr fontId="1"/>
  </si>
  <si>
    <t>is a very application specific information, should be part of additional detailed separat information (linked)</t>
  </si>
  <si>
    <t>COUPLING INFORMATION</t>
    <phoneticPr fontId="1"/>
  </si>
  <si>
    <t>Coupling mode</t>
    <phoneticPr fontId="1"/>
  </si>
  <si>
    <t>FMI / Co-Simulation</t>
  </si>
  <si>
    <t>FMI(Model Exchange、Co-Simulation)、S-FUNCTION、VHDL-AMS, etc.</t>
    <phoneticPr fontId="1"/>
  </si>
  <si>
    <t>Physics type</t>
    <phoneticPr fontId="1"/>
  </si>
  <si>
    <t>Parameters Listed in "PORTS AND PARAMETRS"</t>
  </si>
  <si>
    <t>output physical quantity
Example : force, electric current, torque, heat flow, etc.</t>
    <phoneticPr fontId="1"/>
  </si>
  <si>
    <t>Time scale</t>
    <phoneticPr fontId="1"/>
  </si>
  <si>
    <t>Time step</t>
    <phoneticPr fontId="1"/>
  </si>
  <si>
    <t>I interpreted "Time scale"as a "Time step", right?</t>
    <phoneticPr fontId="1"/>
  </si>
  <si>
    <t>it is the factor if you are couling for example a thermal model which calculates every 0,1 s wit a high dynamic model which calculates every 0,0001 s</t>
  </si>
  <si>
    <t>Linearity</t>
    <phoneticPr fontId="1"/>
  </si>
  <si>
    <t>57 and 58 are very tool and user group specific information and interpretation. So we dont use it in SRMD format</t>
  </si>
  <si>
    <t>Modelisation resolution method</t>
    <phoneticPr fontId="1"/>
  </si>
  <si>
    <t>Actual measurements (including noise and omissions) or calculation results.</t>
    <phoneticPr fontId="1"/>
  </si>
  <si>
    <t>Is the interpretation written on the left correct?</t>
    <phoneticPr fontId="1"/>
  </si>
  <si>
    <t>MODEL IMPLEMENTATION INFORMATION</t>
    <phoneticPr fontId="1"/>
  </si>
  <si>
    <t>The model implementation information contain information about the tools and technologies used to implement the model.</t>
    <phoneticPr fontId="1"/>
  </si>
  <si>
    <t>IMPLEMENTATION LANGUAGE</t>
    <phoneticPr fontId="1"/>
  </si>
  <si>
    <t>in SRMD format we combined that in "model implementation format"</t>
  </si>
  <si>
    <t>Language name</t>
    <phoneticPr fontId="1"/>
  </si>
  <si>
    <t>Simulink</t>
  </si>
  <si>
    <t>C language, Simulink, Modelika, etc.</t>
    <phoneticPr fontId="1"/>
  </si>
  <si>
    <t>Language version</t>
    <phoneticPr fontId="1"/>
  </si>
  <si>
    <t>2018b</t>
  </si>
  <si>
    <t>COMPILER</t>
    <phoneticPr fontId="1"/>
  </si>
  <si>
    <t>Compiler name</t>
    <phoneticPr fontId="1"/>
  </si>
  <si>
    <t>Compiler version</t>
    <phoneticPr fontId="1"/>
  </si>
  <si>
    <t>chargeable, for free, Redistributable, etc.</t>
    <phoneticPr fontId="1"/>
  </si>
  <si>
    <t>MODELING TOOL</t>
    <phoneticPr fontId="1"/>
  </si>
  <si>
    <t>Tool name</t>
    <phoneticPr fontId="1"/>
  </si>
  <si>
    <t>MATLAB/Simulink</t>
  </si>
  <si>
    <t>Tool version</t>
    <phoneticPr fontId="1"/>
  </si>
  <si>
    <t>2018b (64bit)</t>
  </si>
  <si>
    <t>Some tools may require a language or compiler version, but do all the items necessary to be inputed?
e.g.)
Dymola &gt; Language version：Required       Compiler version：Required
Matlab  &gt; Language version：Not required  Compiler version：Required</t>
    <phoneticPr fontId="1"/>
  </si>
  <si>
    <t>the necessary information is specific to the used simualtion infrastructures</t>
  </si>
  <si>
    <t>Category</t>
  </si>
  <si>
    <t>string</t>
  </si>
  <si>
    <t>0..1</t>
  </si>
  <si>
    <t>1..*</t>
  </si>
  <si>
    <t>environment</t>
  </si>
  <si>
    <t>0..*</t>
  </si>
  <si>
    <t>・Confidentiality level for the entire project.
Use Prostep SMARTSE Annex F tableF4.
The security class x transfer data (including security measures) and the corresponding method (recommend, etc.) will be decided between the two parties.</t>
  </si>
  <si>
    <t>Attribute</t>
  </si>
  <si>
    <t>Multiplicity</t>
  </si>
  <si>
    <t>General information.Name</t>
  </si>
  <si>
    <t>Name of the simulation model. Typically short, clear, and based on what the model represents or computes. Is not necessarily a unique identifier for the simulation model (if a unique identifier is needed, it can be managed outside the MIC).</t>
  </si>
  <si>
    <t>Examples:</t>
  </si>
  <si>
    <t>• DRVELMT01 – electric motor/generator</t>
  </si>
  <si>
    <t>• Mapped Motor</t>
  </si>
  <si>
    <t>• Permanent magnet DC machine</t>
  </si>
  <si>
    <t>General information.Description</t>
  </si>
  <si>
    <t>Summarizes what the simulation model represents, and what it is used for. Should be as unambiguous as possible (e.g. with a clear identification of the represented system). Can potentially summarize information from the rest of the MIC (such as modelling hypothesis). Can reflect multiple uses.</t>
  </si>
  <si>
    <t>Example:</t>
  </si>
  <si>
    <t>• DRVELMT01 is a model of electric motor/generator with its converter. The output torque and power losses can be determined either by using data files or characteristic parameters. This model is bidirectional…</t>
  </si>
  <si>
    <t>General information.Owner</t>
  </si>
  <si>
    <t xml:space="preserve">Person or institution responsible for the simulation model. Can be the developer or author. The owner can potentially provide further information about the simulation model, or make the simulation model available. </t>
  </si>
  <si>
    <t>• Siemens</t>
  </si>
  <si>
    <t>• John Doe @ Company</t>
  </si>
  <si>
    <t>• John Doe (john.doe@company.com)</t>
  </si>
  <si>
    <t>General information.Life cycle state</t>
  </si>
  <si>
    <t xml:space="preserve">Life cycle state the simulation model is currently in. Can permit to distinguish a MIC used for the preliminary specification of a simulation model which has not been developed yet, a MIC used to describe a simulation model whose development is complete, or a MIC used for the modification of a simulation model, for example. </t>
  </si>
  <si>
    <t>• Specification</t>
  </si>
  <si>
    <t>• Capitalization</t>
  </si>
  <si>
    <t>General information.Version</t>
  </si>
  <si>
    <t>Version of the simulation model (not of the MIC). Not used during the preliminary specification of a simulation model. Updated when the development is complete. External versioning solutions can also be used to further track modifications (during the preliminary specification, or during the development).</t>
  </si>
  <si>
    <t>• 1.0</t>
  </si>
  <si>
    <t>• 2.3</t>
  </si>
  <si>
    <t>General information.Version date</t>
  </si>
  <si>
    <t>Release date of this version of the simulation model in the following format : YYYY-MM-DD for a day, YYYY-MM for a month, or YYYY for a year.</t>
  </si>
  <si>
    <t>• 2018-01-13</t>
  </si>
  <si>
    <t>• 2017</t>
  </si>
  <si>
    <t>General information.Confidentiality</t>
  </si>
  <si>
    <t>Identifies who has access to the simulation model. Can be set to “Public” if anyone has access. Can include multiple names of persons or institutions. Can also be set to a confidentiality level defined on a clear scale (e.g. a within a given company), but this scale needs to be referenced. Can also identify a legal document such as a Non Disclosure Agreement (NDA).</t>
  </si>
  <si>
    <t>0..inf</t>
  </si>
  <si>
    <t>• Public</t>
  </si>
  <si>
    <t>• C1 @ Company</t>
  </si>
  <si>
    <t>• Company1, Company2 (NDA #0987654321)</t>
  </si>
  <si>
    <t>General information.License</t>
  </si>
  <si>
    <t>Defines the rules governing the access to the simulation model : royalties to pay, restriction to noncommercial use or nonmilitary use, right to modify, etc. A legal contract can be referenced.</t>
  </si>
  <si>
    <t>• GPL</t>
  </si>
  <si>
    <t>• License MIT</t>
  </si>
  <si>
    <t>• Legal contract #0987654321</t>
  </si>
  <si>
    <t>Integration.Software.Language.Language name</t>
  </si>
  <si>
    <t>Programming language of the simulation model. Can be used for noncompiled or compiled simulation models. The multiplicity of the parent element (“Language”) permits to handle simulation models with multiple simulation languages.</t>
  </si>
  <si>
    <t>• Modelica</t>
  </si>
  <si>
    <t>• C</t>
  </si>
  <si>
    <t>• Python</t>
  </si>
  <si>
    <t>• Matlab</t>
  </si>
  <si>
    <t>• Simulink</t>
  </si>
  <si>
    <t>Integration.Software.Language.Language version</t>
  </si>
  <si>
    <t>Version of the programming language.</t>
  </si>
  <si>
    <r>
      <t xml:space="preserve">• 3.0 </t>
    </r>
    <r>
      <rPr>
        <sz val="10"/>
        <color rgb="FF808080"/>
        <rFont val="Calibri"/>
        <family val="2"/>
      </rPr>
      <t>(for Python)</t>
    </r>
  </si>
  <si>
    <r>
      <t xml:space="preserve">• 9.1 </t>
    </r>
    <r>
      <rPr>
        <sz val="10"/>
        <color rgb="FF808080"/>
        <rFont val="Calibri"/>
        <family val="2"/>
      </rPr>
      <t>(for Matlab or Simulink)</t>
    </r>
  </si>
  <si>
    <t>Integration.Software.File format.File format name</t>
  </si>
  <si>
    <t>File format of the simulation model. A given language can lead to different file formats. For example, a simulation model in Simulink can be saved as an SLX, an FMU, or a DLL. Thus, the file format can show whether a simulation model is compiled or not. The multiplicity of the parent element (“File format”) permits to handle simulation models split in multiple files.</t>
  </si>
  <si>
    <t>• SLX</t>
  </si>
  <si>
    <t>• FMU</t>
  </si>
  <si>
    <t>• DLL</t>
  </si>
  <si>
    <t>• M</t>
  </si>
  <si>
    <t>Integration.Software.File format.File format version</t>
  </si>
  <si>
    <t>Version of the file format.</t>
  </si>
  <si>
    <r>
      <t xml:space="preserve">• 9.1 </t>
    </r>
    <r>
      <rPr>
        <sz val="10"/>
        <color rgb="FF808080"/>
        <rFont val="Calibri"/>
        <family val="2"/>
      </rPr>
      <t>(for SLX)</t>
    </r>
  </si>
  <si>
    <r>
      <t xml:space="preserve">• 2.0 </t>
    </r>
    <r>
      <rPr>
        <sz val="10"/>
        <color rgb="FF808080"/>
        <rFont val="Calibri"/>
        <family val="2"/>
      </rPr>
      <t>(for FMU)</t>
    </r>
  </si>
  <si>
    <t>Integration.Software.Required simulation tool.Tool name</t>
  </si>
  <si>
    <t>Name of the simulation tool required to run the simulation. Permits the external management of the software licenses constraining the use of the simulation tools and compilers. The multiplicity of the parent element (“Required simulation tool”) permits to handle simulations where multiple tools are required, such as in a cosimulation (e.g. with Simulink and Amesim).</t>
  </si>
  <si>
    <t>• Amesim</t>
  </si>
  <si>
    <t>Integration.Software.Required simulation tool.Tool version</t>
  </si>
  <si>
    <t>Version of the simulation tool required. If no version is specified, it is assumed that the simulation can run with any version of the simulation tool.</t>
  </si>
  <si>
    <t>• 15 (Amesim)</t>
  </si>
  <si>
    <t>Integration.Software.Required simulation tool.Alternative tool</t>
  </si>
  <si>
    <t>“Required simulation tool”</t>
  </si>
  <si>
    <t>Permits to handle simulations where several simulation tools can be used indifferently (e.g. Dymola or OpenModelica). Also permits to handle simulations where different versions of a tool can be used indifferently (e.g. Matlab 9.1 or Matlab 9.2). As the “Alternative tool” is described like a “Required simulation tool”, it can itself have an “Alternative tool”. This recursivity permits to have multiple alternatives.</t>
  </si>
  <si>
    <t>Integration.Software.Required compiler.Compiler name</t>
  </si>
  <si>
    <t>Name of the compiler required to run the simulation. A compiler should be specified for simulation models programmed in languages like C, independently from any simulation tool. A compiler should also be specified in some simulation tools like Amesim, in particular in case of cosimulation with other tools.  The licenses constraining the use of the compilers can be externally managed. The multiplicity of the parent element (“Required compiler”) permits to handle simulations where multiple compilers are required.</t>
  </si>
  <si>
    <t>• Visual Studio</t>
  </si>
  <si>
    <t>• GCC</t>
  </si>
  <si>
    <t>Integration.Software.Required compiler.Compiler version</t>
  </si>
  <si>
    <t>Version of the compiler required. If no version is specified, it is assumed that the simulation can run with any version of the tool or compiler.</t>
  </si>
  <si>
    <r>
      <t xml:space="preserve">• 2019 </t>
    </r>
    <r>
      <rPr>
        <sz val="10"/>
        <color rgb="FF808080"/>
        <rFont val="Calibri"/>
        <family val="2"/>
      </rPr>
      <t>(for Visual Studio)</t>
    </r>
  </si>
  <si>
    <r>
      <t xml:space="preserve">• 9.2 </t>
    </r>
    <r>
      <rPr>
        <sz val="10"/>
        <color rgb="FF808080"/>
        <rFont val="Calibri"/>
        <family val="2"/>
      </rPr>
      <t>(for GCC)</t>
    </r>
  </si>
  <si>
    <t>Integration.Software.Required compiler.Alternative compiler</t>
  </si>
  <si>
    <t>“Required compiler”</t>
  </si>
  <si>
    <t>Permits to handle simulations where several compilers can be used indifferently (e.g. Visual Studio or GCC). Also permits to handle simulations where different versions of compiler can be used indifferently (e.g. Visual Studio 2017 or Visual Studio 2019). As the “Alternative compiler” is described like a “Required compiler”, it can itself have an “Alternative compiler”. This recursivity permits to have multiple alternatives.</t>
  </si>
  <si>
    <t>Integration.Software.Required operating system.Operating system name</t>
  </si>
  <si>
    <t>Name of the operating system required to run the simulation. Permits the external management of the software licenses constraining the use of the operating systems. The multiplicity of the parent element (‘Required operating system”) permits to handle simulations requiring multiple computers with different operating systems (e.g. with Windows on one computer and Debian on another).</t>
  </si>
  <si>
    <t>• Windows</t>
  </si>
  <si>
    <t>• Debian</t>
  </si>
  <si>
    <t>Integration.Software.Required operating system.Operating system version</t>
  </si>
  <si>
    <t>Version of the operating system required. . If no version is specified, it is assumed that the simulation can run with any version of the operating system.</t>
  </si>
  <si>
    <r>
      <t xml:space="preserve">• 10 </t>
    </r>
    <r>
      <rPr>
        <sz val="10"/>
        <color rgb="FF808080"/>
        <rFont val="Calibri"/>
        <family val="2"/>
      </rPr>
      <t>(for Windows)</t>
    </r>
  </si>
  <si>
    <r>
      <t xml:space="preserve">• 10 version 1909 </t>
    </r>
    <r>
      <rPr>
        <sz val="10"/>
        <color rgb="FF808080"/>
        <rFont val="Calibri"/>
        <family val="2"/>
      </rPr>
      <t>(for Windows)</t>
    </r>
  </si>
  <si>
    <r>
      <t xml:space="preserve">• 10 </t>
    </r>
    <r>
      <rPr>
        <sz val="10"/>
        <color rgb="FF808080"/>
        <rFont val="Calibri"/>
        <family val="2"/>
      </rPr>
      <t>(for Debian)</t>
    </r>
  </si>
  <si>
    <t>Integration.Software.Required operating system.Alternative operating system</t>
  </si>
  <si>
    <t xml:space="preserve"> “Required operating system”</t>
  </si>
  <si>
    <t>Permits to handle simulations where several operating systems can be used indifferently (e.g. Debian or Fedora). Also permits to handle simulations where different versions of an operating system can be used indifferently (e.g. Windows 8.1 or Windows 10). As the “Alternative operating system” is described like a “Required operating system”, it can itself have an “Alternative operating system”. This recursivity permits to have multiple alternatives.</t>
  </si>
  <si>
    <t>Integration.Software.Other software requirement.Software requirement</t>
  </si>
  <si>
    <t>Any software requirement which is not a “required simulation tool”, a “required compiler”, or a “required operating system”. Can, for example, be a toolbox, library, or package. Gathers any worthy information related to the requirement (e.g. software version). The multiplicity of the parent element (“Other software requirement”) permits to handle simulations with multiple software requirements of that kind (e.g. multiple toolbox).</t>
  </si>
  <si>
    <r>
      <t xml:space="preserve">• Control System Toolbox </t>
    </r>
    <r>
      <rPr>
        <sz val="10"/>
        <color rgb="FF808080"/>
        <rFont val="Calibri"/>
        <family val="2"/>
      </rPr>
      <t>(for Simulink)</t>
    </r>
  </si>
  <si>
    <r>
      <t xml:space="preserve">• VehicleInterfaces </t>
    </r>
    <r>
      <rPr>
        <sz val="10"/>
        <color rgb="FF808080"/>
        <rFont val="Calibri"/>
        <family val="2"/>
      </rPr>
      <t>(for Modelica)</t>
    </r>
  </si>
  <si>
    <r>
      <t xml:space="preserve">• NumPy 1.18.1 </t>
    </r>
    <r>
      <rPr>
        <sz val="10"/>
        <color rgb="FF808080"/>
        <rFont val="Calibri"/>
        <family val="2"/>
      </rPr>
      <t>(for Python)</t>
    </r>
  </si>
  <si>
    <t>Integration.Software.Other software requirement.Alternative software requirement</t>
  </si>
  <si>
    <t xml:space="preserve"> “Other software requirement”</t>
  </si>
  <si>
    <t>Permits to handle simulations where alternative solutions can also be used. As the “Alternative software requirement” is described like any “Other software requirement”, it can itself have an “Alternative software requirement”. This recursivity permits to have multiple alternatives.</t>
  </si>
  <si>
    <t>Integration.Reference hardware and performance.Name of the reference hardware</t>
  </si>
  <si>
    <t>A reference hardware is a machine which is known to be adapted to the simulation model. It is possible to identify it with an understandable name which helps to quickly understand the type of machine which can be used to run the simulation. The multiplicity of the parent element (“Reference hardware and performance”) permits to provide several examples, but this should not be used to archive the full history of the simulation execution.</t>
  </si>
  <si>
    <t>• HP Z4 G4</t>
  </si>
  <si>
    <t>• IBM Power System E980</t>
  </si>
  <si>
    <t>Integration.Reference hardware and performance.Time factor</t>
  </si>
  <si>
    <t>Ratio of the time it takes to run the simulation model (with the reference hardware) and the simulated time, in case of dynamic simulation computed as a function of time. Measures the performance of the simulation model. Can be used to estimate the usability of the simulation model with Hardware In the Loop (HIL). To be used with full simulation models, not with simulation blocks to be integrated in a greater simulation model.</t>
  </si>
  <si>
    <t>• 0.9</t>
  </si>
  <si>
    <t>• 2/1</t>
  </si>
  <si>
    <t>Integration.Reference hardware and performance.Characteristics of the reference hardware.CPU</t>
  </si>
  <si>
    <t>Description of the Central Processing Unit (CPU) or main processor in the reference hardware. Performance measures should be associated to clear units (e.g. GHz). The description of the CPU may not be limited to the clock frequency.</t>
  </si>
  <si>
    <t>• Intel Xeon W2123</t>
  </si>
  <si>
    <t>• Intel Core i7-9700 (3.00GHz 12MB)</t>
  </si>
  <si>
    <t>Integration.Reference hardware and performance.Characteristics of the reference hardware.RAM</t>
  </si>
  <si>
    <t>Description of the Random-Access Memory (RAM) in the reference hardware. Performance measures should be associated to clear units (e.g. Go). The description of the RAM may not be limited to its capacity in octets or bits.</t>
  </si>
  <si>
    <t>• 16Go</t>
  </si>
  <si>
    <t>• 16.0Go PC4-21300 DDR4 UDIMM 2666MHz</t>
  </si>
  <si>
    <t>Integration.Reference hardware and performance.Characteristics of the reference hardware.Data storage</t>
  </si>
  <si>
    <t>Description of the data storage in the performance hardware. Performance measures should be associated to clear units (e.g. Go). The description of the data storage may not be limited to its capacity in octets or bits.</t>
  </si>
  <si>
    <t>• 256 Go SSD</t>
  </si>
  <si>
    <t>• 256Go SSD PCIe</t>
  </si>
  <si>
    <t>Integration.Reference hardware and performance.Characteristics of the reference hardware.Other hardware characteristics</t>
  </si>
  <si>
    <t>Hardware characteristics other than CPU, RAM, and data storage. Can be used for High Performance Computing (HPC).</t>
  </si>
  <si>
    <t>Content and computation.Modelling choice.Explicative text</t>
  </si>
  <si>
    <t>Modelling choice explained in natural language. Can be a modelling hypothesis or a note about the limits of the results. There can be multiple modelling choices, but there is only one explicative text per modelling choice.</t>
  </si>
  <si>
    <t>• The model take into account the heat losses in the temperature dependent armature winding resistance</t>
  </si>
  <si>
    <t>• Efficiency becomes ill defined for zero speed or torque</t>
  </si>
  <si>
    <t>Content and computation.Modelling choice.Formalization.Modelling field</t>
  </si>
  <si>
    <t>The modelling choice is often about taking into account or neglecting phenomena in different modelling field. This first attribute permits to associate the modelling choice to a modelling field. It is typed as a “string”, but the following values are recommended as a basic choice: “Solid mechanics”, “Mechanics of materials”, “Fluid mechanics”, “Acoustics and vibrations”, “Electromagnetics”, “Thermal”, “Chemistry”, “Optics”, “Biology”, “Sociology”.</t>
  </si>
  <si>
    <t>Content and computation.Modelling choice.Formalization.Type of choice</t>
  </si>
  <si>
    <t>“model”, “neglect”</t>
  </si>
  <si>
    <t>This second attribute permits to explain whether the modelling choice is about taking into account (i.e. modelling) or neglecting a phenomenon in this modelling field.</t>
  </si>
  <si>
    <t>Content and computation.Modelling choice.Formalization.Time scale</t>
  </si>
  <si>
    <t>This attribute measures the time scale of the phenomenon which has been taken into account or neglected. Fast or transient dynamics (e.g. during a motor startup, during the energization of a transformer, during a wind burst, …) can require more complex modelling than steady states but they are required to obtain realistic values when the simulation is run with short time steps. The time scale should have a clear unit (e.g. ms).</t>
  </si>
  <si>
    <t>• 40.0ms</t>
  </si>
  <si>
    <t>Content and computation.Behavior.Behavior specification</t>
  </si>
  <si>
    <t>Documentation regarding the behavior of the simulation model. Can be system requirements. Can be a text (formatted or not), or a link to a document.</t>
  </si>
  <si>
    <r>
      <t xml:space="preserve">• </t>
    </r>
    <r>
      <rPr>
        <i/>
        <u/>
        <sz val="10"/>
        <color rgb="FF808080"/>
        <rFont val="Calibri"/>
        <family val="2"/>
      </rPr>
      <t>https://fr.mathworks.com/help/autoblks/ref</t>
    </r>
  </si>
  <si>
    <t>/mappedmotor.html</t>
  </si>
  <si>
    <t>• The block calculates the battery current using the mechanical power, power loss, and battery voltage. Positive current indicates battery discharge. Negative current indicates battery charge. BattAmp = (MechPwr + PwrLoss) / BattVolt</t>
  </si>
  <si>
    <t>Content and computation.Behavior.Model type</t>
  </si>
  <si>
    <t>Type of simulation model, defined with keywords. The attribute is a “string”, but the following values are recommended as a basic choice:</t>
  </si>
  <si>
    <t>“Discrete”, “Continuous”,</t>
  </si>
  <si>
    <t>“Deterministic”, “Stochastic”,</t>
  </si>
  <si>
    <t>“Static”, “Dynamic”,</t>
  </si>
  <si>
    <t>“Causal”, “Acausal”,</t>
  </si>
  <si>
    <t>“Bond graph”, “Block diagram”, “Transfer function”, “State Machine diagram”, “Neural network”,</t>
  </si>
  <si>
    <t>“Empirical data”</t>
  </si>
  <si>
    <t>Content and computation.Default solver.Solver name</t>
  </si>
  <si>
    <t>Indicates a default solver which can be used for the computation of the model’s states over time when a set of ordinary differential equations is defined.</t>
  </si>
  <si>
    <t>• ode4 (Runge-Kutta)</t>
  </si>
  <si>
    <t>• Rkfix2</t>
  </si>
  <si>
    <t>• Euler</t>
  </si>
  <si>
    <t>Content and computation.Default solver.Step size</t>
  </si>
  <si>
    <t>Indicates a default step size representing the time intervals between the computations the model’s states by the solver. Can be defined either as “Variable”, or as a fixed numerical value. In the latter case, the step size should be associated to clear time units (e.g. ms). The step size should be consistent with the time scales of the modelled and neglected physics.</t>
  </si>
  <si>
    <t>• Variable</t>
  </si>
  <si>
    <t>• 1ms</t>
  </si>
  <si>
    <t>• 0.1 s</t>
  </si>
  <si>
    <t>Content and computation.Default solver.Embedded</t>
  </si>
  <si>
    <t>Enumeration : Yes, No</t>
  </si>
  <si>
    <t>Indicates whether the solver is embedded in the model’s file (as in an FMU for Co-Simulation) or not. If not, the solver must be provided by a simulation tool.</t>
  </si>
  <si>
    <t>Ports, internal variables, and parameters.Ports.Variable.Name</t>
  </si>
  <si>
    <t>Name of the variable. The variable can be directly at the interface of the model (as in an FMU), or it can be accessible through a port.</t>
  </si>
  <si>
    <t>• powerloss</t>
  </si>
  <si>
    <t>• BattCurr</t>
  </si>
  <si>
    <t>Ports, internal variables, and parameters.Ports.Variable.Description</t>
  </si>
  <si>
    <t>Description of the variable.</t>
  </si>
  <si>
    <t>• power losses at port 1</t>
  </si>
  <si>
    <t>• Battery current draw or demand.</t>
  </si>
  <si>
    <t>Ports, internal variables, and parameters.Ports.Variable.Type</t>
  </si>
  <si>
    <t>Data type of the variable. The variable can be a multidimensional array made of a unique type of data or of multiple types of data. This attribute is typed as “string”, but its use can be facilitated with a set of basic values (e.g. data types from languages like Python).</t>
  </si>
  <si>
    <t>• boolean</t>
  </si>
  <si>
    <t>• real</t>
  </si>
  <si>
    <t>• bus</t>
  </si>
  <si>
    <t>• M-by-N array of scalars</t>
  </si>
  <si>
    <t>Ports, internal variables, and parameters.Ports.Variable.Unit</t>
  </si>
  <si>
    <t>Unit of the variable.  Typed as “string”, but the symbols of the SI base units (s, m, kg, …) and derived units (rad, Hz, N, …) are recommended as a basic choice. Permit to know the branch of physics associated to the variable. Can potentially be used for an array of values with different units.</t>
  </si>
  <si>
    <t>• Pa</t>
  </si>
  <si>
    <t>• [W; V]</t>
  </si>
  <si>
    <t>Ports, internal variables, and parameters.Ports.Variable.Default value</t>
  </si>
  <si>
    <t>Default value of the variable. If the variable is an output, the default value represents the initial value which cannot be computed at the first time step. If the default value is used for an input variable, its meaning should be specified in the documentation of the simulation model. Units should not be repeated, as they are already defined in their dedicated attribute. Can potentially be an array of values.</t>
  </si>
  <si>
    <t>• 70.00</t>
  </si>
  <si>
    <t>• True</t>
  </si>
  <si>
    <t>• [3; 9.0]</t>
  </si>
  <si>
    <t>Ports, internal variables, and parameters.Ports.Variable.In/Out</t>
  </si>
  <si>
    <t>Enumeration : In, Out</t>
  </si>
  <si>
    <t>Defines whether the variable is an input or an output, in case of causal simulation.</t>
  </si>
  <si>
    <t>Ports, internal variables, and parameters.Ports.Variable.Validity domain</t>
  </si>
  <si>
    <t>Validity domain of the variable. If the variable is an input, the validity domain represents the values which have been taken into account during the development of the simulation output. If the model has been verified and validated, the outputs are only guaranteed for inputs within their validity domain. If the validity domain is used for an output variable, its meaning should be specified in the document of the simulation model.</t>
  </si>
  <si>
    <t>• [0; +inf]</t>
  </si>
  <si>
    <t>•]-1; 2] U [4; 8[</t>
  </si>
  <si>
    <t>• {1; 3; 6; 9}</t>
  </si>
  <si>
    <t>Ports, internal variables, and parameters.Ports.Port.Name</t>
  </si>
  <si>
    <t>Name of the port. A port is a group of variables at the interface of the simulation model.</t>
  </si>
  <si>
    <t>• Port 1</t>
  </si>
  <si>
    <t>• MtrTrq</t>
  </si>
  <si>
    <t>Ports, internal variables, and parameters.Ports.Port.Description</t>
  </si>
  <si>
    <t>Description of the port.</t>
  </si>
  <si>
    <t>• Motor output shaft torque.</t>
  </si>
  <si>
    <t>Ports, internal variables, and parameters.Ports.Port.Port</t>
  </si>
  <si>
    <t>This attribute allows ports to include not only variables, but also other ports. This attribute is optional.</t>
  </si>
  <si>
    <t>Ports, internal variables, and parameters.Internal variables.Internal variable.Name</t>
  </si>
  <si>
    <t>Name of the internal variable. Internal variables are similar to the variables at the interface of the model. However, contrary to the variables at the interface of the model, internal variables do not have an attribute “In/Out”.</t>
  </si>
  <si>
    <t>Ports, internal variables, and parameters.Internal variables.Internal variable.Description</t>
  </si>
  <si>
    <t>Description of the internal variable. Similar to the description of a variable at the interface of the simulation model.</t>
  </si>
  <si>
    <t>Ports, internal variables, and parameters.Internal variables.Internal variable.Type</t>
  </si>
  <si>
    <t>Type of the internal variable. Similar to the type of a variable at the interface of the simulation model.</t>
  </si>
  <si>
    <t>Unit</t>
  </si>
  <si>
    <t>Unit of the internal variable. Similar to the unit of a variable at the interface of the simulation model.</t>
  </si>
  <si>
    <t>Ports, internal variables, and parameters.Internal variables.Internal variable.Default value</t>
  </si>
  <si>
    <t>Default value of the internal variable. Similar to the default value of a variable at the interface of the simulation model.</t>
  </si>
  <si>
    <t>Ports, internal variables, and parameters.Internal variables.Internal variable.Validity domain</t>
  </si>
  <si>
    <t>Validity domain of the internal variable. Similar to the validity domain of a variable at the interface of the simulation model.</t>
  </si>
  <si>
    <t>Ports, internal variables, and parameters.Internal variables.Group of internal variables.Name</t>
  </si>
  <si>
    <t>Name of the group of internal variables. Internal variables can be grouped, just like variables at the interface of the simulation model can be grouped into ports. The groups of internal variables are defined arbitrarily. Groups can reflect the branches of physics involved, or the structure of the source code of the simulation model. Groups can also simply be used to organize the variables by data types (“real”, “integer”, etc.).</t>
  </si>
  <si>
    <t>Ports, internal variables, and parameters.Internal variables.Group of internal variables.Description</t>
  </si>
  <si>
    <t>Description of the group of internal variables. Similar to the description of a port.</t>
  </si>
  <si>
    <t>Ports, internal variables, and parameters.Internal variables.Group of internal variables.Group of internal variables</t>
  </si>
  <si>
    <t>This attribute permits to have groups within a group.</t>
  </si>
  <si>
    <t>Ports, internal variables, and parameters.Parameters.Parameter.Name</t>
  </si>
  <si>
    <t>Name of the parameter. A parameter is a type of input which does not appear at the interface of the model. It is relatively constant, it is not constantly computed like an internal variable. Its value is generally defined by the user of the simulation, either directly in the source code or through a graphical interface (e.g. in Simulink or Amesim). Even though it is relatively constant, its values may occasionally change during the simulation. The choice to consider a value as a parameter or as an internal variable can be arbitrary. The name of the parameter is similar to the name of an internal variable.</t>
  </si>
  <si>
    <t>Ports, internal variables, and parameters.Parameters.Parameter.Description</t>
  </si>
  <si>
    <t>Description of the parameter. Similar to the description of an internal variable.</t>
  </si>
  <si>
    <t>Ports, internal variables, and parameters.Parameters.Parameter.Type</t>
  </si>
  <si>
    <t>Type of the parameter. Similar to the type of an internal variable.</t>
  </si>
  <si>
    <t>Ports, internal variables, and parameters.Parameters.Parameter.Unit</t>
  </si>
  <si>
    <t>Unit of the parameter. Similar to the unit of an internal variable.</t>
  </si>
  <si>
    <t>Ports, internal variables, and parameters.Parameters.Parameter.Default value</t>
  </si>
  <si>
    <t>Default value of the parameter. While it is chosen by the user of the simulation, it may occasionally change during the simulation.</t>
  </si>
  <si>
    <t>Ports, internal variables, and parameters.Parameters.Parameter.Validity domain</t>
  </si>
  <si>
    <t>Validity domain of the parameter. Similar to the validity domain of an internal variable.</t>
  </si>
  <si>
    <t>Ports, internal variables, and parameters.Parameters.Group of parameters.Name</t>
  </si>
  <si>
    <t>Name of the group of parameters. Parameters can be grouped, just like internal variables.</t>
  </si>
  <si>
    <t>Ports, internal variables, and parameters.Parameters.Group of parameters.Description</t>
  </si>
  <si>
    <t>Description of the group of parameter. Similar to the description of a group of internal variables.</t>
  </si>
  <si>
    <t>Ports, internal variables, and parameters.Parameters.Group of parameters.Group of parameters</t>
  </si>
  <si>
    <t>Verification and validation.Test.Method</t>
  </si>
  <si>
    <t>The verification and validation of a simulation model can be based on multiple tests. Each test follows a certain method. The method is described here with a key word.</t>
  </si>
  <si>
    <t>• Desk Checking</t>
  </si>
  <si>
    <t>• Turing Test</t>
  </si>
  <si>
    <t>• Graphical Comparisons</t>
  </si>
  <si>
    <t>• Cause-Effect Graphing</t>
  </si>
  <si>
    <t>• Boundary Analysis</t>
  </si>
  <si>
    <t>• Lambda Calculus</t>
  </si>
  <si>
    <t>Verification and validation.Test.Documentation</t>
  </si>
  <si>
    <t>Identifies a document describing the test applied to the simulation model (test procedure, test results, …).</t>
  </si>
  <si>
    <t>• VV #0987654321</t>
  </si>
  <si>
    <t>Verification and validation.Metric.Name</t>
  </si>
  <si>
    <t>It is sometimes decided to indicate, after the verification and validation, how good the simulation model is. It can follow different metrics, and the score may be arbitrary. This attribute permits to identify a metric by its name.</t>
  </si>
  <si>
    <t>• Fidelity</t>
  </si>
  <si>
    <t>Verification and validation.Metric.Score</t>
  </si>
  <si>
    <t>Score obtained by the simulation model for a given metric.</t>
  </si>
  <si>
    <t>• A value from 1 to 5</t>
  </si>
  <si>
    <t>SETlevel Attribute</t>
  </si>
  <si>
    <t>SETlevel Attribute Data Type</t>
  </si>
  <si>
    <t>SETlevel Attribute Description</t>
  </si>
  <si>
    <t>SETlevel Attribute Obligation</t>
  </si>
  <si>
    <t>Ind 4.0 Attribute</t>
  </si>
  <si>
    <t>Ind 4.0 Attribute Data Type</t>
  </si>
  <si>
    <t>Ind 4.0 Attribute Description</t>
  </si>
  <si>
    <t>Ind 4.0 Attribute Obliation</t>
  </si>
  <si>
    <t>JAMA Attribute</t>
  </si>
  <si>
    <t>JAMA Attribute Data Type</t>
  </si>
  <si>
    <t>JAMA Attribute Description</t>
  </si>
  <si>
    <t>JAMA Attribute Obligation</t>
  </si>
  <si>
    <t>MIC Attribute</t>
  </si>
  <si>
    <t>MIC Attribute Data Type</t>
  </si>
  <si>
    <t>MIC Attribute Description</t>
  </si>
  <si>
    <t>MIC Attribute Obligation</t>
  </si>
  <si>
    <t>Evaluation</t>
  </si>
  <si>
    <t>Comment</t>
  </si>
  <si>
    <t>Originally intended use cases</t>
  </si>
  <si>
    <t>To do's</t>
  </si>
  <si>
    <t>UC Commissioning</t>
  </si>
  <si>
    <t>UC Model Development</t>
  </si>
  <si>
    <t>UC Delivery</t>
  </si>
  <si>
    <t>Commmon attribute data type</t>
  </si>
  <si>
    <t>Commen attribute description</t>
  </si>
  <si>
    <t>Commen attribute values</t>
  </si>
  <si>
    <t>Common attribute obligation</t>
  </si>
  <si>
    <t>Mismatch of details</t>
  </si>
  <si>
    <t>Lack of correspondence</t>
  </si>
  <si>
    <r>
      <rPr>
        <sz val="11"/>
        <color rgb="FF000000"/>
        <rFont val="Calibri"/>
        <family val="2"/>
      </rPr>
      <t xml:space="preserve">Very important to distinguish: SETlevel has four different version attributes that refer to the real hardware and only one version attribute for the actual model. This SETlevel attribute refers to hardware
</t>
    </r>
    <r>
      <rPr>
        <b/>
        <sz val="11"/>
        <color rgb="FF000000"/>
        <rFont val="Calibri"/>
        <family val="2"/>
      </rPr>
      <t># Clarify if this prvious statement is corrcet )meaning of model Types</t>
    </r>
  </si>
  <si>
    <t># In general, clarify whether metadata should refer exclusively to the model and the model digital file or also to the real object that is represented by the model.</t>
  </si>
  <si>
    <t>Very important to distinguish: SETlevel has four different version attributes that refer to the real hardware and only one version attribute for the actual model. This SETlevel attribute refers to hardware</t>
  </si>
  <si>
    <t># Discuss whether the realease status may be linked to the lifecycle stage</t>
  </si>
  <si>
    <r>
      <t xml:space="preserve"># Think about considering roles (only) for organization since person roles may change over the time an person information might cause to conflicts with DSGVO.
# Consider to specify a list of coles like manufactor, costomer, contractor, etc. for an additional attribute </t>
    </r>
    <r>
      <rPr>
        <b/>
        <sz val="11"/>
        <color theme="1"/>
        <rFont val="Calibri"/>
        <family val="2"/>
        <scheme val="minor"/>
      </rPr>
      <t>"organization role"</t>
    </r>
    <r>
      <rPr>
        <sz val="11"/>
        <color theme="1"/>
        <rFont val="Calibri"/>
        <family val="2"/>
        <scheme val="minor"/>
      </rPr>
      <t xml:space="preserve"> and an attribute </t>
    </r>
    <r>
      <rPr>
        <b/>
        <sz val="11"/>
        <color theme="1"/>
        <rFont val="Calibri"/>
        <family val="2"/>
        <scheme val="minor"/>
      </rPr>
      <t>"organization name"</t>
    </r>
    <r>
      <rPr>
        <sz val="11"/>
        <color theme="1"/>
        <rFont val="Calibri"/>
        <family val="2"/>
        <scheme val="minor"/>
      </rPr>
      <t xml:space="preserve"> for the actual name or to specify seveval attributes like </t>
    </r>
    <r>
      <rPr>
        <b/>
        <sz val="11"/>
        <color theme="1"/>
        <rFont val="Calibri"/>
        <family val="2"/>
        <scheme val="minor"/>
      </rPr>
      <t>"manufactor", "costomer", "contractor"</t>
    </r>
  </si>
  <si>
    <t>Match of correspondences</t>
  </si>
  <si>
    <t># It might still be necessary to clarify whether the file name is meant or a model name, which might be different from the actual file name used
# Decide whether to use model designation, digital model file or to specify both attributes</t>
  </si>
  <si>
    <t># Actually, a comment is different from a description, but you may use it in a similar way
# Industrie 4.0 explicitly distinguishes between model and model version, while MIC does not make this distinction but assumes that a model is always a model version
# Semantically, the MIC attribute corresponds more closely to the Industrie 4.0 attribute for the version
# In the case of data exchange, it can be assumed that only one version is ever exchanged.
In the case of data management, on the other hand, it makes perfect sense to distinguish between the model description and the model version description in order, for example, to attach change descriptions to a version.</t>
  </si>
  <si>
    <r>
      <t xml:space="preserve"># JAMA has a total of four attributes for the topic of licenses while MIC and Industrie 4.0 only use one attribute on the topic
J# AMA also has an attribute </t>
    </r>
    <r>
      <rPr>
        <b/>
        <sz val="11"/>
        <color theme="1"/>
        <rFont val="Calibri"/>
        <family val="2"/>
        <scheme val="minor"/>
      </rPr>
      <t>"Property rights"</t>
    </r>
    <r>
      <rPr>
        <sz val="11"/>
        <color theme="1"/>
        <rFont val="Calibri"/>
        <family val="2"/>
        <scheme val="minor"/>
      </rPr>
      <t>, which addresses a similar issue</t>
    </r>
  </si>
  <si>
    <t># Sender information are vonly available in JAMA/SRMD</t>
  </si>
  <si>
    <t># Think about the relevance of sender information. Sender information is also available in Data exchange facilities, like E-Mail server or ftp/http transfer tools</t>
  </si>
  <si>
    <t># Receiver information are vonly available in JAMA</t>
  </si>
  <si>
    <t># Think about the relevance of receiver information. Sender information is also available in Data exchange facilities, like E-Mail server or ftp/http transfer tools</t>
  </si>
  <si>
    <t># Detailed transfer information are only available in JAMA</t>
  </si>
  <si>
    <t># Think about the relevance of transfer ID. The transfer ID might differ between sender and receiver and a trafer can also be identified by data trasfer facilities like E-Mail server or ftp/http transfer tools</t>
  </si>
  <si>
    <t># Think about the relevance of transfer ID. The transfer ID can also be identified by data trasfer facilities like E-Mail server or ftp/http transfer tools</t>
  </si>
  <si>
    <t># Think about the relevance. The transfer method ist mainly geivn by the data transfer facility and has no impact on the usage of the data in the daily engineering practice</t>
  </si>
  <si>
    <t># Think about considerung this attribute since the reason of an data transfer may be of major importance on the receivers side, f.e. update delivery, milestone delivery, call for action (simulation, integratiion, request for feedback, etc.)</t>
  </si>
  <si>
    <t># There may be an issue whether this attribute is of category "Transfer Logistics" or of "Simulation objectives"
# An attribute with the semantic of distinguishing between simulation an modeling is not available in any other standard</t>
  </si>
  <si>
    <t xml:space="preserve"># Decide whether this attribute is  of category "Transfer Logistics" or "Simulation objectives"
</t>
  </si>
  <si>
    <t>Categories</t>
  </si>
  <si>
    <t>SME type]</t>
  </si>
  <si>
    <t xml:space="preserve">semanticId = [idType]value </t>
  </si>
  <si>
    <t xml:space="preserve">[valueType] </t>
  </si>
  <si>
    <t xml:space="preserve">card. </t>
  </si>
  <si>
    <t xml:space="preserve">simulationModel.summary </t>
  </si>
  <si>
    <t>[langString]</t>
  </si>
  <si>
    <t xml:space="preserve">0..1 </t>
  </si>
  <si>
    <t xml:space="preserve">simulationModel.simPurpose </t>
  </si>
  <si>
    <t>n/a</t>
  </si>
  <si>
    <t>[string]</t>
  </si>
  <si>
    <t xml:space="preserve">simulationModel.licenseModel  </t>
  </si>
  <si>
    <t xml:space="preserve">simulationModel.engineeringDomain </t>
  </si>
  <si>
    <t xml:space="preserve">simulationModel.environment </t>
  </si>
  <si>
    <t xml:space="preserve">0..* </t>
  </si>
  <si>
    <t xml:space="preserve">simulationModel.refSimDocumentation </t>
  </si>
  <si>
    <t>[File]</t>
  </si>
  <si>
    <t xml:space="preserve">simulationModel.modelFile  </t>
  </si>
  <si>
    <t xml:space="preserve">simulationModel.paramMethod </t>
  </si>
  <si>
    <t xml:space="preserve">simulationModel.paramFile </t>
  </si>
  <si>
    <t xml:space="preserve">simulationModel.initStateMethod </t>
  </si>
  <si>
    <t xml:space="preserve">simulationModel.initStateFile </t>
  </si>
  <si>
    <t xml:space="preserve">simulationModel.defaultSimTime  </t>
  </si>
  <si>
    <t xml:space="preserve">Predefined simulation period in seconds. </t>
  </si>
  <si>
    <t>[float]</t>
  </si>
  <si>
    <t xml:space="preserve">simulationModel.simModManufacturerInformation  </t>
  </si>
  <si>
    <t xml:space="preserve">simulationModel.ports </t>
  </si>
  <si>
    <t xml:space="preserve">simPurpose,posSimPurpose </t>
  </si>
  <si>
    <t xml:space="preserve">List of simulation purposes for which the model is intended. </t>
  </si>
  <si>
    <t xml:space="preserve">1..* </t>
  </si>
  <si>
    <t>simPurpose,negSimPurpose</t>
  </si>
  <si>
    <t>environment.operatingSystem</t>
  </si>
  <si>
    <t>environment.toolEnvironment</t>
  </si>
  <si>
    <t xml:space="preserve">environment.dependencyEnvironment </t>
  </si>
  <si>
    <t xml:space="preserve">environment.visualizationInformation </t>
  </si>
  <si>
    <t xml:space="preserve">environment.simulationTool </t>
  </si>
  <si>
    <t xml:space="preserve">simulationTool.simToolName </t>
  </si>
  <si>
    <t xml:space="preserve">Name of the simulation tool including version. </t>
  </si>
  <si>
    <t xml:space="preserve">simulationTool.dependencySimTool </t>
  </si>
  <si>
    <t xml:space="preserve">Dependencies of Simulation Tools. </t>
  </si>
  <si>
    <t xml:space="preserve">simulationTool.compiler </t>
  </si>
  <si>
    <t xml:space="preserve">Name of necessary compiler including version. </t>
  </si>
  <si>
    <t xml:space="preserve">simulationTool.solverAndTolerances </t>
  </si>
  <si>
    <t xml:space="preserve">solverAndTolerances.stepSizeControlNeeded </t>
  </si>
  <si>
    <t xml:space="preserve">Whether the model requires adaptive step size. </t>
  </si>
  <si>
    <t xml:space="preserve">solverAndTolerances.fixedStepSize  </t>
  </si>
  <si>
    <t xml:space="preserve">Fixed integration step size, if there is no adaptive step size. </t>
  </si>
  <si>
    <t xml:space="preserve">solverAndTolerances.stiffSolverNeeded  </t>
  </si>
  <si>
    <t xml:space="preserve">Rigid integrator recommended. </t>
  </si>
  <si>
    <t xml:space="preserve">solverAndTolerances.solverIncluded </t>
  </si>
  <si>
    <t xml:space="preserve">Solver is integrated in the model (e.g. FMU for co_x0002_simulation). </t>
  </si>
  <si>
    <t xml:space="preserve">solverAndTolerances.testedToolSolverAlgorithm </t>
  </si>
  <si>
    <t xml:space="preserve">List of validated tool-solver combinations. </t>
  </si>
  <si>
    <t xml:space="preserve">testedToolSolverAlgorithm.solverAlgorithm </t>
  </si>
  <si>
    <t xml:space="preserve">validated solver. </t>
  </si>
  <si>
    <t xml:space="preserve">testedToolSolverAlgorithm.toolSolverFurtherDescription </t>
  </si>
  <si>
    <t xml:space="preserve">Further tool- and solver-specific information. </t>
  </si>
  <si>
    <t xml:space="preserve">testedToolSolverAlgorithm.tolerance </t>
  </si>
  <si>
    <t xml:space="preserve">(relative) tolerance for theadaptive step size. </t>
  </si>
  <si>
    <t xml:space="preserve">modelFile.modelFileType  </t>
  </si>
  <si>
    <t xml:space="preserve">modelFile.modelFileVersion </t>
  </si>
  <si>
    <t xml:space="preserve">modelFileVersion.modelVersionId </t>
  </si>
  <si>
    <t xml:space="preserve">Version number of the model from the vendor. </t>
  </si>
  <si>
    <t>modelFile.modelPreviewImage</t>
  </si>
  <si>
    <t xml:space="preserve">Deployment of the model file. </t>
  </si>
  <si>
    <t xml:space="preserve">contains information about this release </t>
  </si>
  <si>
    <t xml:space="preserve">release notes link or file </t>
  </si>
  <si>
    <t xml:space="preserve">simModManufacturerInformation.company </t>
  </si>
  <si>
    <t xml:space="preserve">name of the company </t>
  </si>
  <si>
    <t xml:space="preserve">simModManufacturerInformation.language </t>
  </si>
  <si>
    <t xml:space="preserve">available language </t>
  </si>
  <si>
    <t xml:space="preserve">simModManufacturerInformation.email </t>
  </si>
  <si>
    <t xml:space="preserve">E-mail address and encryption method </t>
  </si>
  <si>
    <t xml:space="preserve">simModManufacturerInformation.phone </t>
  </si>
  <si>
    <t xml:space="preserve">Phone number including type </t>
  </si>
  <si>
    <t xml:space="preserve">email.typeOfEmailAddress </t>
  </si>
  <si>
    <t xml:space="preserve">email.emailAddress </t>
  </si>
  <si>
    <t xml:space="preserve">electronic mail address of a business partner </t>
  </si>
  <si>
    <t>email.typeOfPublicKey</t>
  </si>
  <si>
    <t xml:space="preserve">email.publicKey </t>
  </si>
  <si>
    <t xml:space="preserve">phone.typeOfTelephone </t>
  </si>
  <si>
    <t xml:space="preserve">phone.telephoneNumber </t>
  </si>
  <si>
    <t xml:space="preserve">phone.availableTime </t>
  </si>
  <si>
    <t xml:space="preserve">Specification of the available time window </t>
  </si>
  <si>
    <t xml:space="preserve">ports.portsConnector  </t>
  </si>
  <si>
    <t>ports.binaryConnector</t>
  </si>
  <si>
    <t xml:space="preserve">portsConnector.portConnectorName </t>
  </si>
  <si>
    <t xml:space="preserve">Name of the Connector Port. </t>
  </si>
  <si>
    <t xml:space="preserve">portsConnector.portConDescription </t>
  </si>
  <si>
    <t xml:space="preserve">Description of the Connector Port. </t>
  </si>
  <si>
    <t xml:space="preserve">portsConnector.variable </t>
  </si>
  <si>
    <t xml:space="preserve">List of variables of the port. </t>
  </si>
  <si>
    <t xml:space="preserve">variable.variableName </t>
  </si>
  <si>
    <t xml:space="preserve">Name of the variable. </t>
  </si>
  <si>
    <t xml:space="preserve">variable.range </t>
  </si>
  <si>
    <t xml:space="preserve">variable.variableType </t>
  </si>
  <si>
    <t xml:space="preserve">variable.variableDescription </t>
  </si>
  <si>
    <t xml:space="preserve">Description of the variable. </t>
  </si>
  <si>
    <t xml:space="preserve">variable.unitList </t>
  </si>
  <si>
    <t xml:space="preserve">variable.unitDescription </t>
  </si>
  <si>
    <t xml:space="preserve">Text field for missing units of the list </t>
  </si>
  <si>
    <t xml:space="preserve">variable.variableCausality </t>
  </si>
  <si>
    <t xml:space="preserve">variable.variablePrefix </t>
  </si>
  <si>
    <t>binaryConnector.binaryConName</t>
  </si>
  <si>
    <t xml:space="preserve">Binary interface name. </t>
  </si>
  <si>
    <t xml:space="preserve">binaryConnector.binaryConDescription </t>
  </si>
  <si>
    <t xml:space="preserve">Binary interface description. </t>
  </si>
  <si>
    <t>Summary of the contents of the simulation model in text form</t>
  </si>
  <si>
    <t xml:space="preserve">This characteristic describes the simulation purpose or suitability for different simulation goals. </t>
  </si>
  <si>
    <t>simulationModel.typeOfModel</t>
  </si>
  <si>
    <t>List of modeling approaches used for the model.</t>
  </si>
  <si>
    <t>simulationModel.scopeOfModel</t>
  </si>
  <si>
    <t>List of basic physical characteristics which are represented by the model.</t>
  </si>
  <si>
    <t xml:space="preserve">If a simulation model usage will be charged and how it will be charged. </t>
  </si>
  <si>
    <t>List of engineering disciplines supported or mapped with the model.</t>
  </si>
  <si>
    <t xml:space="preserve">Information about prerequisite environments or dependencies of underlying components on the target system. </t>
  </si>
  <si>
    <t xml:space="preserve">Simulation Documentation Documentation of example simulations of the model can be supplied. This includes a solver setup and sample circuit and sample results. e.g. zip file, PDF, html, ... - </t>
  </si>
  <si>
    <t xml:space="preserve">Providing versions of the simulation model and with characteristics to distinguish them. </t>
  </si>
  <si>
    <t xml:space="preserve">Indicates whether the model must be parameterized and if so, which method is required. </t>
  </si>
  <si>
    <t xml:space="preserve">File for parameterization of the model. As parameter file or parameter documentation (e.g. pdf). </t>
  </si>
  <si>
    <t xml:space="preserve">Describes the state variables of the simulation model that must be initialized to start the simulation. For initial value problems, these quantities describe the system state at the start of the simulation. In this case, the system is in a state of equilibrium. Alternatively, a simulation model may include a method to determine consistent initial values at this step, e.g., at an operating point. </t>
  </si>
  <si>
    <t xml:space="preserve">File for parameterizing the initial states of the model. As parameter file or parameter documentation (e.g. pdf). </t>
  </si>
  <si>
    <t xml:space="preserve">Provide access to simulation support service provided by the distributor via mail or phone. </t>
  </si>
  <si>
    <t xml:space="preserve">Interfaces of the model. This includes inputs, outputs as well as acausal connections (e.g. mechanical connections). In addition, it is specified here whether the model provides binary interfaces (e.g. for visualization). </t>
  </si>
  <si>
    <t xml:space="preserve">List of simulation purposes for which the model is explicitly not suitable. </t>
  </si>
  <si>
    <t xml:space="preserve">Name of the operating system including version and architecture (e.g. Windows 10 64bit). </t>
  </si>
  <si>
    <t xml:space="preserve">List with required simulation tools, interpreters, model libraries or runtime libraries. In each case the exact designation of the software producer is given as free text. </t>
  </si>
  <si>
    <t xml:space="preserve">Description of dependencies to associated hardware and software. </t>
  </si>
  <si>
    <t xml:space="preserve">Ability to use a visualization. This can be integrated in a model or the model offers capabilities for connection. The connection can be described in more detail under Ports. </t>
  </si>
  <si>
    <t xml:space="preserve">Properties of the model with regarding to concrete simulation tools. </t>
  </si>
  <si>
    <t xml:space="preserve">Useful settings of the simulation environment. Includes e.g. solver settings. </t>
  </si>
  <si>
    <t xml:space="preserve">Designation of the exchange format of the model. E.G.: FMI 1.0, Co-Simulation, Platform / Source - Code. FMI 2.0.2, Model Exchange, Source - Code, S-function, Version 2, 64bit, mex - Format / or C-Code, Modelica 3, encoded, VHDL </t>
  </si>
  <si>
    <t xml:space="preserve">Provision of a version of the simulation model with information to distinguish the versions. The versions are primarily intended for bug fixes without content changes. </t>
  </si>
  <si>
    <t xml:space="preserve">Image file to represent the model in user interfaces, e.g. in a search. </t>
  </si>
  <si>
    <t xml:space="preserve">characterization of an e-mail address according to its location or usage </t>
  </si>
  <si>
    <t xml:space="preserve">characterization of a public key according to its encryption process </t>
  </si>
  <si>
    <t xml:space="preserve">public part of an unsymmetrical key pair to sign or encrypt text or messages </t>
  </si>
  <si>
    <t xml:space="preserve">characterization of a telephone according to its location or usage </t>
  </si>
  <si>
    <t xml:space="preserve">complete telephone number to be called to reach a business partner </t>
  </si>
  <si>
    <t xml:space="preserve">List of ports of the model. These include a name, a description, a list of variables, and a list of ports. </t>
  </si>
  <si>
    <t xml:space="preserve">Binary interfaces (binaryType) based on the FMI 3.0 standard (https://fmi-standard.org/docs/3.0-dev/#definition_x0002_of-types). At this point the name (e.g. "Binary interface visualization") and the description (e.g. "Interface for binary transfer of visualization information") are specified. </t>
  </si>
  <si>
    <t xml:space="preserve">Range of values for the variable (e.g. [min, max], [min, max[, ]min, max], ]min, max[, {val1, val2, ...}). - </t>
  </si>
  <si>
    <t xml:space="preserve">Type of the variable (e.g. Real, Integer, Boolean, String or Enum). </t>
  </si>
  <si>
    <t xml:space="preserve">The most common units can be selected here. .. If "others" is selected, a free text can be entered. </t>
  </si>
  <si>
    <t xml:space="preserve">The causality of the variable: input to inputs, output to ouputs, acausal connections (e.g. mechanical connection) do not have causality. </t>
  </si>
  <si>
    <t xml:space="preserve">Prefix for acausal variable. Potential variables are set equal when connecting (no prefix). Stream variables are connected according to Kirchhoff's law, i.e. the sum of the variables equals zero. The bi-directional flow of matter is described with "stream" (e.g. for enthalpy). </t>
  </si>
  <si>
    <t xml:space="preserve"># </t>
  </si>
  <si>
    <t>Use Case</t>
  </si>
  <si>
    <t>For this purpose necessary information</t>
  </si>
  <si>
    <t>Search</t>
  </si>
  <si>
    <r>
      <rPr>
        <b/>
        <sz val="11"/>
        <color theme="1"/>
        <rFont val="Calibri"/>
        <family val="2"/>
        <scheme val="minor"/>
      </rPr>
      <t>Principle search:</t>
    </r>
    <r>
      <rPr>
        <sz val="11"/>
        <color theme="1"/>
        <rFont val="Calibri"/>
        <family val="2"/>
        <scheme val="minor"/>
      </rPr>
      <t xml:space="preserve"> companies, branch wide search for principally suitable models</t>
    </r>
  </si>
  <si>
    <t>High level information that roughly describes the application purpose, modeling approach, type of implementation, usage, developer,…</t>
  </si>
  <si>
    <t>Detailed Search, Exchange</t>
  </si>
  <si>
    <r>
      <rPr>
        <b/>
        <sz val="11"/>
        <color theme="1"/>
        <rFont val="Calibri"/>
        <family val="2"/>
        <scheme val="minor"/>
      </rPr>
      <t>Customer searches and checks specifically:</t>
    </r>
    <r>
      <rPr>
        <sz val="11"/>
        <color theme="1"/>
        <rFont val="Calibri"/>
        <family val="2"/>
        <scheme val="minor"/>
      </rPr>
      <t xml:space="preserve"> Detailed search for an exactly fitting model</t>
    </r>
  </si>
  <si>
    <t>Detailed listing of the information in 1 with references to e.g. all interfaces, parameters. Comparable with content of a design specification</t>
  </si>
  <si>
    <t>Modeling Request</t>
  </si>
  <si>
    <r>
      <rPr>
        <b/>
        <sz val="11"/>
        <color theme="1"/>
        <rFont val="Calibri"/>
        <family val="2"/>
        <scheme val="minor"/>
      </rPr>
      <t xml:space="preserve">Customer commissions: </t>
    </r>
    <r>
      <rPr>
        <sz val="11"/>
        <color theme="1"/>
        <rFont val="Calibri"/>
        <family val="2"/>
        <scheme val="minor"/>
      </rPr>
      <t xml:space="preserve">commissioning of a model to be created or modified
</t>
    </r>
  </si>
  <si>
    <t>In addition to 2: Development efforts, time schedules</t>
  </si>
  <si>
    <t>Usage</t>
  </si>
  <si>
    <t>Integration of a model in simulation environment with its usage</t>
  </si>
  <si>
    <t>In addition to 2, additional information that supports the (automated) integration and usage in the simulation environment</t>
  </si>
  <si>
    <t xml:space="preserve">Archiving of the model with all the necessary information for this purpose </t>
  </si>
  <si>
    <t>Feature attribute</t>
  </si>
  <si>
    <t>Feature name</t>
  </si>
  <si>
    <t>Instance attribute</t>
  </si>
  <si>
    <t>Feature attribute definition</t>
  </si>
  <si>
    <t>Number of instances</t>
  </si>
  <si>
    <t>Instance attribute type</t>
  </si>
  <si>
    <t>Instance attribute multiplicity</t>
  </si>
  <si>
    <t>Modeled System of 
Interest</t>
  </si>
  <si>
    <t>System of Interest</t>
  </si>
  <si>
    <t>Identification of System of Interest, or class of 
Systems of interest</t>
  </si>
  <si>
    <t>There may one 
or more</t>
  </si>
  <si>
    <t>Identifier</t>
  </si>
  <si>
    <t>text</t>
  </si>
  <si>
    <t>Modeled 
Environmental 
Domains</t>
  </si>
  <si>
    <t>Modeled Domain(s</t>
  </si>
  <si>
    <t>Identification of modeled domains</t>
  </si>
  <si>
    <t>Classification</t>
  </si>
  <si>
    <t>Modeled Scenario</t>
  </si>
  <si>
    <t>Modeled Scenario(s)</t>
  </si>
  <si>
    <t>Identification of modeled scenario(s)</t>
  </si>
  <si>
    <t>Model Purpose</t>
  </si>
  <si>
    <t>Model Identity</t>
  </si>
  <si>
    <t xml:space="preserve">Identifies the System, subsystem, or component described by the 
ES Model </t>
  </si>
  <si>
    <t>Identifies the external environmental domain(s) in which the 
System operates</t>
  </si>
  <si>
    <t>Identifies the operational conditions of the System, subsystem, or component that is modeled.</t>
  </si>
  <si>
    <t>Identifies the ES Model.</t>
  </si>
  <si>
    <t>Feature definition</t>
  </si>
  <si>
    <t>Identification of the ES Model</t>
  </si>
  <si>
    <t>ES Model Identity</t>
  </si>
  <si>
    <t>UMC4ES attribute</t>
  </si>
  <si>
    <t>Modeled Stakeholder Value</t>
  </si>
  <si>
    <t xml:space="preserve"> Identification of stakeholders value related to stakeholder 
Features.</t>
  </si>
  <si>
    <t>Stakeholder Value(s) of 
Interest</t>
  </si>
  <si>
    <t>Stakeholder Values of Interest with 
Couplings between stakeholder-valued 
measures of effectiveness and objective 
behavior performance measures.</t>
  </si>
  <si>
    <t>Stakeholder(s) Impacted</t>
  </si>
  <si>
    <t>Coupled External Interactions</t>
  </si>
  <si>
    <t>Coupled Internal Interactions</t>
  </si>
  <si>
    <t>Coupled Quantities of Interest</t>
  </si>
  <si>
    <t>Modeled System External Behavior</t>
  </si>
  <si>
    <t>The representation of the objective externally measurable behavior of the System through significant interactions with its environment.</t>
  </si>
  <si>
    <t>External Interactions</t>
  </si>
  <si>
    <t>Modeled input-output exchanges through external interfaces</t>
  </si>
  <si>
    <t>Input-output Exchange External to Model</t>
  </si>
  <si>
    <t>External Interface</t>
  </si>
  <si>
    <t>Modeled System Internal Behavior</t>
  </si>
  <si>
    <t>The internal interactions expressed through quantities of interest and their relationships.</t>
  </si>
  <si>
    <t>Internal Interactions</t>
  </si>
  <si>
    <t>Modeled interaction Internal to the model</t>
  </si>
  <si>
    <t>Quantities of Interest</t>
  </si>
  <si>
    <t>Relationships</t>
  </si>
  <si>
    <t>Model Attributes</t>
  </si>
  <si>
    <t>The representation of the architecture of the ES Model for the System of Interest.</t>
  </si>
  <si>
    <t>Model Components &amp; Relationships</t>
  </si>
  <si>
    <t>Identification of the major components of the ES Model and their architectural relationships</t>
  </si>
  <si>
    <t>Architectural Relationship</t>
  </si>
  <si>
    <t>Other Relationships</t>
  </si>
  <si>
    <t>Correlation to System Component(s)</t>
  </si>
  <si>
    <t>Conceptual Model Behavior Couplings</t>
  </si>
  <si>
    <t>The representation of quantitative couplings between stakeholder-valued measures of effectiveness and objective performance measures.</t>
  </si>
  <si>
    <t>I/O Couplings</t>
  </si>
  <si>
    <t>Couplings between inputs and outputs. These couplings express how the output is related to input as a function of state or other parameters.</t>
  </si>
  <si>
    <t>nput(s)</t>
  </si>
  <si>
    <t>Decomposition Couplings</t>
  </si>
  <si>
    <t>Couplings between objective external black box behavior variables and decomposed behavior and representations. These couplings express how higher-level System state depends on lower-level subsystem states and parameters.</t>
  </si>
  <si>
    <t>Behavior Couplings</t>
  </si>
  <si>
    <t>Output(s)</t>
  </si>
  <si>
    <t>Other Couplings</t>
  </si>
  <si>
    <t>Characterization Couplings</t>
  </si>
  <si>
    <t>Functional Identity</t>
  </si>
  <si>
    <t>Objective Behavior</t>
  </si>
  <si>
    <t>Managed Model Dataset(s)</t>
  </si>
  <si>
    <t>Dataset(s)</t>
  </si>
  <si>
    <t>Couplings between objective behavior variables and physical or functional identities that can be changed (e.g., material, modeled part, functional part, …). These couplings express how the behavior of a component is related to the functional identity of the component(s).</t>
  </si>
  <si>
    <t>The managed Datasets</t>
  </si>
  <si>
    <t>Dataset Type</t>
  </si>
  <si>
    <t>The collections of data that are organized, stored, and retrieved for use as inputs, parametric characterizations, or outputs.</t>
  </si>
  <si>
    <t>Failure Modes and Effects</t>
  </si>
  <si>
    <t>The identification and analysis of System failure modes, their impact effects, causes, and likelihoods of occurrence.</t>
  </si>
  <si>
    <t>Identified Potential Failure Modes</t>
  </si>
  <si>
    <t>Description of failure modes</t>
  </si>
  <si>
    <t>Severity</t>
  </si>
  <si>
    <t>Likelihood</t>
  </si>
  <si>
    <t>Ability to Detect</t>
  </si>
  <si>
    <t>Conceptual Model Representation</t>
  </si>
  <si>
    <t>The assumptions, simplifications, and abstractions used to represent the System of Interest.</t>
  </si>
  <si>
    <t>Conceptual Model Representation Type</t>
  </si>
  <si>
    <t>The type or basis of the Conceptual Model including identification of modeling approaches, explicit assumptions, model forms, and simplifications.</t>
  </si>
  <si>
    <t>Executable Model Representation</t>
  </si>
  <si>
    <t>The mathematical representation of the System of Interest that can be executed.</t>
  </si>
  <si>
    <t>Executable Model Representation Type</t>
  </si>
  <si>
    <t>Simulation Method(s)</t>
  </si>
  <si>
    <t>Physics Domain(s)</t>
  </si>
  <si>
    <t>Mathematical Form(s)</t>
  </si>
  <si>
    <t>Model Form(s)</t>
  </si>
  <si>
    <t>Time Fidelity</t>
  </si>
  <si>
    <t>Behavior fidelity</t>
  </si>
  <si>
    <t>Dimensionality</t>
  </si>
  <si>
    <t>Material Representation(s)</t>
  </si>
  <si>
    <t>Abstraction Level</t>
  </si>
  <si>
    <t>Other Conceptual Attributes</t>
  </si>
  <si>
    <t>specify one</t>
  </si>
  <si>
    <t>Specify all that apply</t>
  </si>
  <si>
    <t>Modeling Language</t>
  </si>
  <si>
    <t>Model Type</t>
  </si>
  <si>
    <t>Executable Model Interoperability</t>
  </si>
  <si>
    <t>The degree of interoperability of the executable ES Model and metadata for exchange with other models &amp; environments.</t>
  </si>
  <si>
    <t>Interoperability Description &amp; Assumptions</t>
  </si>
  <si>
    <t>Model Usage</t>
  </si>
  <si>
    <t>The usage attributes of the ES Model including the range (envelope) of inputs, 
outputs, parameter values, and scenario criticality over which appropriate 
predictions can be made.</t>
  </si>
  <si>
    <t>System Lifecycle Processes Supported</t>
  </si>
  <si>
    <t>The intended lifecycle management process(es) to be supported by the ES Model (e.g., from the ISO/IEC/IEEE 15288 process list).</t>
  </si>
  <si>
    <t>Reference process list</t>
  </si>
  <si>
    <t>Model Purposes Supported</t>
  </si>
  <si>
    <t>The intended Model Purpose(s) to be supported by the ES Model (e.g., from the DoD guide to M&amp;S)</t>
  </si>
  <si>
    <t>Reference list of purposes</t>
  </si>
  <si>
    <t>System Lifecycle Span Supported</t>
  </si>
  <si>
    <t>The intended System lifecycle span to be supported by the ES Model.</t>
  </si>
  <si>
    <t>There is only one</t>
  </si>
  <si>
    <t>Decision Support Domain</t>
  </si>
  <si>
    <t>The range of potential decisions based on usage impact evaluations over which the ES Model is appropriate for use based on the Decision Support Domain Method.</t>
  </si>
  <si>
    <t>Decision Support Domain Assessment Method/Reference</t>
  </si>
  <si>
    <t>Characterization of the Domain of Appropriateness</t>
  </si>
  <si>
    <t>Model Application Envelope</t>
  </si>
  <si>
    <t>The range of operating conditions over which the ES Model is appropriate for use.</t>
  </si>
  <si>
    <t>Valid range</t>
  </si>
  <si>
    <t>Engineering Simulation Phase</t>
  </si>
  <si>
    <t>The Engineering Simulation phase in which the ES Model will be used.</t>
  </si>
  <si>
    <t>Parametric Behavior Support</t>
  </si>
  <si>
    <t>t The parametric variables supported (e.g., Loads; Boundary conditions; Geometry; Material Properties;</t>
  </si>
  <si>
    <t>Out of Range Behavior</t>
  </si>
  <si>
    <t>Application Phase</t>
  </si>
  <si>
    <t>Perceived Model Complexity</t>
  </si>
  <si>
    <t>The relative level of use over time and ES Model value by user groups</t>
  </si>
  <si>
    <t>Anticipated Level of Use</t>
  </si>
  <si>
    <t>Value Level Use</t>
  </si>
  <si>
    <t>Perceived Complexity ranking</t>
  </si>
  <si>
    <t>The perceived ranking of the ES Model complexity.</t>
  </si>
  <si>
    <t>Level of Anticipated Use and Value</t>
  </si>
  <si>
    <t>Acceptance Status</t>
  </si>
  <si>
    <t>The status of acceptance by various applicable accepting authorities.</t>
  </si>
  <si>
    <t>Acceptance Criteria</t>
  </si>
  <si>
    <t>Acceptance Status Summary (</t>
  </si>
  <si>
    <t>Report or Reference Document</t>
  </si>
  <si>
    <t>Standards Compliance</t>
  </si>
  <si>
    <t>The identification of a standard applicable to ES Models, modeling, model VVUQ, security, information technology, or other model-supporting standards and model compliance to these standards.</t>
  </si>
  <si>
    <t>Standard Owner</t>
  </si>
  <si>
    <t>Compliance Status</t>
  </si>
  <si>
    <t>specify all that apply</t>
  </si>
  <si>
    <t>IDTA AAS SM Attribute Obligation</t>
  </si>
  <si>
    <t>IDTA AAS SM Attribute Description</t>
  </si>
  <si>
    <t>IDTA AAS SM Attribute Data Type</t>
  </si>
  <si>
    <t>IDTA AAS SM Attribute</t>
  </si>
  <si>
    <r>
      <t xml:space="preserve"># Consider a harmonization of the object types on which the attribute is applied (e.g. type of resource, complete simulation, etc.)
</t>
    </r>
    <r>
      <rPr>
        <sz val="11"/>
        <color rgb="FFFF0000"/>
        <rFont val="Calibri"/>
        <family val="2"/>
        <scheme val="minor"/>
      </rPr>
      <t># Specify objects and attributes for simlation purpose description (IDTA: modeled object, engineering domain, scope of model, type of model, etc.)</t>
    </r>
  </si>
  <si>
    <t>Simulation objectives</t>
  </si>
  <si>
    <t>x</t>
  </si>
  <si>
    <t>Könnte auch Administrative sein</t>
  </si>
  <si>
    <t>Spalte1</t>
  </si>
  <si>
    <t>Simulation environment</t>
  </si>
  <si>
    <t>Comissioning</t>
  </si>
  <si>
    <t>Transfer logistics</t>
  </si>
  <si>
    <t>Administrative data</t>
  </si>
  <si>
    <t xml:space="preserve">modelFileVersion.digitalFile </t>
  </si>
  <si>
    <t xml:space="preserve">modelFileVersion.modelFileReleaseNotesTxt </t>
  </si>
  <si>
    <t xml:space="preserve">modelFileVersion.modelFileReleaseNotesFile </t>
  </si>
  <si>
    <r>
      <t xml:space="preserve"># Clarify JAMA statement about plant vs. control model
# Generally clarify how to distinguish between a model specification and a model documentation and how to classify attributes that are mandatory attributes only in a documentation.
</t>
    </r>
    <r>
      <rPr>
        <sz val="11"/>
        <color rgb="FFFF0000"/>
        <rFont val="Calibri"/>
        <family val="2"/>
        <scheme val="minor"/>
      </rPr>
      <t># Discuss, which version information / identifier is relevant for model data exchanges</t>
    </r>
  </si>
  <si>
    <r>
      <t xml:space="preserve"># Clarify the meanings
# Consider to work with both date terms and to set release date optional
</t>
    </r>
    <r>
      <rPr>
        <sz val="11"/>
        <color rgb="FFFF0000"/>
        <rFont val="Calibri"/>
        <family val="2"/>
        <scheme val="minor"/>
      </rPr>
      <t># Which date is really important and relevant für a rcever of metadata?
# What do we mean with release / state?</t>
    </r>
  </si>
  <si>
    <r>
      <t xml:space="preserve"># Think about combining it with "Individual Lifecycle stage"
# Decide wether it should be called "stage" or "state"
</t>
    </r>
    <r>
      <rPr>
        <sz val="11"/>
        <color rgb="FFFF0000"/>
        <rFont val="Calibri"/>
        <family val="2"/>
        <scheme val="minor"/>
      </rPr>
      <t># Just work with only one attribute!</t>
    </r>
  </si>
  <si>
    <r>
      <t xml:space="preserve"># Think about combining it with "Individual confidentiality level"
# Only the list of valid values have to be harmonized
# Review and verify the list of valid values defined by prostep ivip project SmartSE (Smart SE Recommendation 2, Annex F tableF4)
</t>
    </r>
    <r>
      <rPr>
        <sz val="11"/>
        <color rgb="FFFF0000"/>
        <rFont val="Calibri"/>
        <family val="2"/>
        <scheme val="minor"/>
      </rPr>
      <t># Just work with only one attribute!</t>
    </r>
  </si>
  <si>
    <t>Source</t>
  </si>
  <si>
    <t>SETlevel</t>
  </si>
  <si>
    <t>Third-Party Acceptance</t>
  </si>
  <si>
    <t>The degree to which the ES Model is accepted as appropriate by third-party regulators, customers, supply chains, and other entities for its stated purpose.</t>
  </si>
  <si>
    <t>Model Value</t>
  </si>
  <si>
    <t>The relative level of value ascribed to the ES Model by those who use it for its stated purpose.</t>
  </si>
  <si>
    <t>Model Qualification</t>
  </si>
  <si>
    <t>The assessment of the conceptual ES Model to represent the physics of the 
System and scenario of interest.</t>
  </si>
  <si>
    <t>Conceptual Model 
Assessment 
Characterization</t>
  </si>
  <si>
    <t>The characterization of results of the Conceptual Model 
assessment for the system and scenario of interest 
based on the Conceptual Model assessment method(s) 
used.</t>
  </si>
  <si>
    <t>there may
be one or 
more</t>
  </si>
  <si>
    <t>Assessment criteria</t>
  </si>
  <si>
    <t>Criteria characterization(s)</t>
  </si>
  <si>
    <t>Conceptual Model Assessment characterization summary</t>
  </si>
  <si>
    <t>Conceptual Model Application Envelope</t>
  </si>
  <si>
    <t>there may be one or more</t>
  </si>
  <si>
    <t>The range of operating conditions over which the 
Conceptual Model is appropriate for use</t>
  </si>
  <si>
    <t>Valid Value Range</t>
  </si>
  <si>
    <t>Current Value</t>
  </si>
  <si>
    <t>Validity Status</t>
  </si>
  <si>
    <t>Code Verification</t>
  </si>
  <si>
    <t>The assessment of the error and reliability of the underlying software to represent the logic and mathematics of interest.</t>
  </si>
  <si>
    <t>Code Description</t>
  </si>
  <si>
    <t>Description of the underlying software and the version used.</t>
  </si>
  <si>
    <t>Version number</t>
  </si>
  <si>
    <t>Sub-Models</t>
  </si>
  <si>
    <t>Code Assumptions &amp; Limitations</t>
  </si>
  <si>
    <t>Restrictions &amp; expectations associated with the underlying software related to the logic and mathematics of interest.</t>
  </si>
  <si>
    <t>Code Verification Characterization</t>
  </si>
  <si>
    <t>The characterization of results of code verification assessment of the underlying software based on the Code Verification assessment method(s) used.</t>
  </si>
  <si>
    <t>Domain of Verification</t>
  </si>
  <si>
    <t>Error Thresholds or Bounds</t>
  </si>
  <si>
    <t>Error Estimate Characterization(s)</t>
  </si>
  <si>
    <t>Code Verification Characterization Summary</t>
  </si>
  <si>
    <t>Solution Verification</t>
  </si>
  <si>
    <t>Solution Description</t>
  </si>
  <si>
    <t>Description of the solution method(s) used.</t>
  </si>
  <si>
    <t>The assessment of numerical error and/or accuracy of the methods &amp; ES Model used to represent the System and scenario of interest.</t>
  </si>
  <si>
    <t>Solution Assumptions &amp; Limitations</t>
  </si>
  <si>
    <t>Assumption &amp; limitations associated with the method and ES Model(s) related to the System and scenario of interest.</t>
  </si>
  <si>
    <t>Solution Verification Characterization</t>
  </si>
  <si>
    <t>The characterization of results of solution verification 
assessment of the method and model(s) for the System 
and scenario of interest based on the Solution 
Verification method(s) used.</t>
  </si>
  <si>
    <t>Solution Error Thresholds or Bounds</t>
  </si>
  <si>
    <t>Characterization of Solution Error Estimate(s)</t>
  </si>
  <si>
    <t>Solution Verification Characterization Summary</t>
  </si>
  <si>
    <t>Model Validation</t>
  </si>
  <si>
    <t>The validation status of the ES Model to represent the System and scenario of interest.</t>
  </si>
  <si>
    <t>Model Validation Characterization</t>
  </si>
  <si>
    <t>The characterization of ES Model validation results for the System and scenario of interest based on the Model Validation Method(s) used for assessment.</t>
  </si>
  <si>
    <t>Domain of validation</t>
  </si>
  <si>
    <t>Assessment Criteria</t>
  </si>
  <si>
    <t>Criteria Characterization(s)</t>
  </si>
  <si>
    <t>Model Validation Characterization Summary</t>
  </si>
  <si>
    <t>UQ and Sensitivity Analysis</t>
  </si>
  <si>
    <t>UQ and Sensitivity Characterization</t>
  </si>
  <si>
    <t>The UQ and Sensitivity characterization results of the ES Model for the System and scenario of interest, including all appropriate UQ factor Scores based on the UQ and Sensitivity method(s) used for assessment.</t>
  </si>
  <si>
    <t>The assessment of the UQ, sensitivity analysis, and related tools to support ES Model predictions.</t>
  </si>
  <si>
    <t>UQ and Sensitivity characterization summary</t>
  </si>
  <si>
    <t>Confidence / Credibility Assessment</t>
  </si>
  <si>
    <t>The assessment of confidence and credibility of the ES Model to appropriately represent the System and scenario of interest.</t>
  </si>
  <si>
    <t>Model Appropriateness Characterization</t>
  </si>
  <si>
    <t>The confidence/credibility characterization results for the System and scenario of interest, including determination if the ES Model is appropriate for the Actual Usage based on the Confidence/Credibility Assessment framework(s) used for assessment.</t>
  </si>
  <si>
    <t>Model appropriateness characterization summary</t>
  </si>
  <si>
    <t>Model Versioning and Configuration Management</t>
  </si>
  <si>
    <t>Identifies the ES Model version and ES Model configuration management.</t>
  </si>
  <si>
    <t>CM Type(s)</t>
  </si>
  <si>
    <t>The type(s) of Version and Configuration Management applicable for this ES Model</t>
  </si>
  <si>
    <t>Impacted Stakeholder Type(s)</t>
  </si>
  <si>
    <t>Impacted User Group(s)</t>
  </si>
  <si>
    <t>Current Version and Configuration</t>
  </si>
  <si>
    <t>The current version and configuration identifiers.</t>
  </si>
  <si>
    <t>Current Version</t>
  </si>
  <si>
    <t>Current Configuration</t>
  </si>
  <si>
    <t>Author(s)</t>
  </si>
  <si>
    <t>Model IT Environmental Compatibility</t>
  </si>
  <si>
    <t>Model IT Requirements</t>
  </si>
  <si>
    <t>The type(s) of IT environments or standards required for the ES Model to execute</t>
  </si>
  <si>
    <t>Identifies the ES Model supported information technology environment(s).</t>
  </si>
  <si>
    <t>Model Design Life</t>
  </si>
  <si>
    <t>Design Life</t>
  </si>
  <si>
    <t>Model Planned Design Life</t>
  </si>
  <si>
    <t>Planned First Availability</t>
  </si>
  <si>
    <t>Actual First Availability</t>
  </si>
  <si>
    <t>Risk to Planned First Availability</t>
  </si>
  <si>
    <t>Model Planned Retirement Date</t>
  </si>
  <si>
    <t>Model Actual Retirement Date</t>
  </si>
  <si>
    <t>Model retirement status</t>
  </si>
  <si>
    <t>Identifies the planned ES Model design life.</t>
  </si>
  <si>
    <t>The planned design life and retirement date.</t>
  </si>
  <si>
    <t>Model Maintainability</t>
  </si>
  <si>
    <t>Maintenance Method</t>
  </si>
  <si>
    <t>The type of maintenance methods used to maintain the ES Model's capability and availability for the intended purposes over the intended lifecycle.</t>
  </si>
  <si>
    <t>Identifies the means with which the ES Model can be maintained over its intended lifecycle and use.</t>
  </si>
  <si>
    <t>Maintenance Life Estimate</t>
  </si>
  <si>
    <t>Maintenance Status</t>
  </si>
  <si>
    <t>Applicable deployment method(s)</t>
  </si>
  <si>
    <t>Impacted User Group(s) (</t>
  </si>
  <si>
    <t>Model Deployability</t>
  </si>
  <si>
    <t>Deployment Method</t>
  </si>
  <si>
    <t>Deployment status</t>
  </si>
  <si>
    <t>Deployment Life Estimate</t>
  </si>
  <si>
    <t>Model Access or Retrieval Method</t>
  </si>
  <si>
    <t>The type of method used to deploy (possibly in repeating cycles) the ES Model into its intended use environment.</t>
  </si>
  <si>
    <t>Identifies the method of the ES Model deployment into service on behalf of intended users, in its original or subsequent updated versions</t>
  </si>
  <si>
    <t>Model Cost</t>
  </si>
  <si>
    <t>Identifies the financial cost of the ES Model, including development, operating, and maintenance cost</t>
  </si>
  <si>
    <t>Development Cost</t>
  </si>
  <si>
    <t>The cost to develop the ES Model to its first availability for service date.</t>
  </si>
  <si>
    <t>Per Cycle/Instance Deployment Cost</t>
  </si>
  <si>
    <t>Cumulative Deployment Cost</t>
  </si>
  <si>
    <t>Maintenance Cost</t>
  </si>
  <si>
    <t>Operational Cost</t>
  </si>
  <si>
    <t>Retirement Cost</t>
  </si>
  <si>
    <t>Cumulative Cost</t>
  </si>
  <si>
    <t>Model Long Term Archive &amp; Retrieval</t>
  </si>
  <si>
    <t>LOTAR Method</t>
  </si>
  <si>
    <t>Model Retrieval Method</t>
  </si>
  <si>
    <t>Archival Status</t>
  </si>
  <si>
    <t>Lifecycle Financial Risk</t>
  </si>
  <si>
    <t>Financial Risk</t>
  </si>
  <si>
    <t>Model Availability</t>
  </si>
  <si>
    <t>Identifies the degree and timing of availability of the ES Model for its intended use, including the date of its first availability and the degree of ongoing availability thereafter.</t>
  </si>
  <si>
    <t>UMC4ES Attribute</t>
  </si>
  <si>
    <t>UMC4ES Attribute Data Type</t>
  </si>
  <si>
    <t>UMC4ES Attribute Obligation</t>
  </si>
  <si>
    <t>UMC4ES Attribute Description</t>
  </si>
  <si>
    <t>OAIS_Template (v0.1)</t>
  </si>
  <si>
    <t>Designation</t>
  </si>
  <si>
    <t>Explanation</t>
  </si>
  <si>
    <t>Archiving and Preservation metadata</t>
  </si>
  <si>
    <t>Reference_Info</t>
  </si>
  <si>
    <t>modelIdentifier</t>
  </si>
  <si>
    <t>&lt;Required&gt;</t>
  </si>
  <si>
    <t xml:space="preserve"> part no., ModelID, persistantID</t>
  </si>
  <si>
    <t>modelName</t>
  </si>
  <si>
    <t>model name</t>
  </si>
  <si>
    <t xml:space="preserve">usage </t>
  </si>
  <si>
    <t>configuration, applicability, program</t>
  </si>
  <si>
    <t>quality</t>
  </si>
  <si>
    <t xml:space="preserve"> Integrity, credibility, suitability assessment</t>
  </si>
  <si>
    <t xml:space="preserve">userID </t>
  </si>
  <si>
    <t>user name, identification</t>
  </si>
  <si>
    <t>userCredentials</t>
  </si>
  <si>
    <t>nationality, location, skill cage code</t>
  </si>
  <si>
    <t>modelObjective</t>
  </si>
  <si>
    <t>model purpose, rationale, design intent, objective, role</t>
  </si>
  <si>
    <t>Provenance_Info</t>
  </si>
  <si>
    <t xml:space="preserve">pedigree </t>
  </si>
  <si>
    <t xml:space="preserve">origins, lineage, history </t>
  </si>
  <si>
    <t>maturityDesignations</t>
  </si>
  <si>
    <t xml:space="preserve"> approved, complete, reviewed, in-work, experimental (life-cycle state)</t>
  </si>
  <si>
    <t>authorization</t>
  </si>
  <si>
    <t>creation or change authority</t>
  </si>
  <si>
    <t>version</t>
  </si>
  <si>
    <t>Data Evolution, Versions, Edition</t>
  </si>
  <si>
    <t>transformationRecord</t>
  </si>
  <si>
    <t>Repository or archive changes</t>
  </si>
  <si>
    <t>Content_Info</t>
  </si>
  <si>
    <t>modelMethod</t>
  </si>
  <si>
    <t>design approach to satisfy objective</t>
  </si>
  <si>
    <t>modelType</t>
  </si>
  <si>
    <t>data classifications</t>
  </si>
  <si>
    <t>modelRelationships</t>
  </si>
  <si>
    <t>dependencies, hierarchy</t>
  </si>
  <si>
    <t>resources</t>
  </si>
  <si>
    <t>schemas, LINKS, references</t>
  </si>
  <si>
    <t>consumingApplication</t>
  </si>
  <si>
    <t>simulation, manufacturing, assembly</t>
  </si>
  <si>
    <t>Fixity_Info</t>
  </si>
  <si>
    <t>policies</t>
  </si>
  <si>
    <t>audit frequency and sampling</t>
  </si>
  <si>
    <t xml:space="preserve">auditCriteria </t>
  </si>
  <si>
    <t>repository exposed attributes</t>
  </si>
  <si>
    <t>reproductionControls</t>
  </si>
  <si>
    <t>non-reproducible attributes</t>
  </si>
  <si>
    <t>dataValidity</t>
  </si>
  <si>
    <t>retreival validation data</t>
  </si>
  <si>
    <t>dataVerification</t>
  </si>
  <si>
    <t>retreival verification data</t>
  </si>
  <si>
    <t>digitalAttributes</t>
  </si>
  <si>
    <t xml:space="preserve"> blocks, checksum, bytes, hash, chain</t>
  </si>
  <si>
    <t>authentication</t>
  </si>
  <si>
    <t>digital signature, certificate, agency</t>
  </si>
  <si>
    <t>Access_Rights</t>
  </si>
  <si>
    <t>dataMarkingType</t>
  </si>
  <si>
    <t>visual, digital, attachment</t>
  </si>
  <si>
    <t>accessControls</t>
  </si>
  <si>
    <t>license, encryption, password, recognition, credentials</t>
  </si>
  <si>
    <t>accessMethod</t>
  </si>
  <si>
    <r>
      <t>Attribute Based Access Control</t>
    </r>
    <r>
      <rPr>
        <sz val="12"/>
        <color theme="1"/>
        <rFont val="Calibri"/>
        <family val="2"/>
        <scheme val="minor"/>
      </rPr>
      <t xml:space="preserve"> (ABAC), other</t>
    </r>
  </si>
  <si>
    <t>accessDesignations</t>
  </si>
  <si>
    <t xml:space="preserve"> Ownership, IP, IPEC, copyright, roles, organization</t>
  </si>
  <si>
    <t xml:space="preserve">governmentMarkings </t>
  </si>
  <si>
    <t>local, national, industry</t>
  </si>
  <si>
    <t>exportMarkings</t>
  </si>
  <si>
    <t>Regulatory, legal, Military, OCCAR, ITAR</t>
  </si>
  <si>
    <t>privacy</t>
  </si>
  <si>
    <t>personal info protection, IAM, GDPR</t>
  </si>
  <si>
    <t>retentionPeriod</t>
  </si>
  <si>
    <t>duration</t>
  </si>
  <si>
    <t>Representation_Info</t>
  </si>
  <si>
    <t xml:space="preserve">modelStructure </t>
  </si>
  <si>
    <t>format, model development info, operating system, compilers, model-type, standards, tools, licenses</t>
  </si>
  <si>
    <t>sematicsControl</t>
  </si>
  <si>
    <t xml:space="preserve"> language, interpreters-translators, libraries, glossary</t>
  </si>
  <si>
    <t xml:space="preserve">preservationInfo </t>
  </si>
  <si>
    <t>software, algorithms, encryption, format, encoding, translator, authoring tool, minimum hardware</t>
  </si>
  <si>
    <t>otherInfo</t>
  </si>
  <si>
    <t>binary, compiler, hardware</t>
  </si>
  <si>
    <t>dataStandard</t>
  </si>
  <si>
    <t>translation format and tools</t>
  </si>
  <si>
    <t>Descriptive_Info</t>
  </si>
  <si>
    <t>packageDescription</t>
  </si>
  <si>
    <t>data handling, retrieval guidance, containers</t>
  </si>
  <si>
    <t xml:space="preserve">specialUsage </t>
  </si>
  <si>
    <t>search, ordering, execution guidelines</t>
  </si>
  <si>
    <t>P500_MBSE_Template (v0.3)</t>
  </si>
  <si>
    <t>User Response</t>
  </si>
  <si>
    <t>Rationale</t>
  </si>
  <si>
    <t>Generic MBSE Model metadata</t>
  </si>
  <si>
    <t>AIP_Package_Info</t>
  </si>
  <si>
    <t>AIPidentifier</t>
  </si>
  <si>
    <t>Archive, Repository Information</t>
  </si>
  <si>
    <t>AIPcreationDate</t>
  </si>
  <si>
    <t xml:space="preserve">producerIdentification </t>
  </si>
  <si>
    <t>General_PLM_Info</t>
  </si>
  <si>
    <t>uniqueObjectID</t>
  </si>
  <si>
    <t xml:space="preserve"> modelID, persistantID</t>
  </si>
  <si>
    <t>uniqueBaselineID</t>
  </si>
  <si>
    <t>versionIdentifier</t>
  </si>
  <si>
    <t>versionIdentification</t>
  </si>
  <si>
    <t>textDescription</t>
  </si>
  <si>
    <t>usage</t>
  </si>
  <si>
    <t>createdOn</t>
  </si>
  <si>
    <t>lastModifiedDate</t>
  </si>
  <si>
    <t>createdBy</t>
  </si>
  <si>
    <t>maturityState</t>
  </si>
  <si>
    <t>ifApproved</t>
  </si>
  <si>
    <t>in-work</t>
  </si>
  <si>
    <t>approver, approval date</t>
  </si>
  <si>
    <t>lastModifiedBy</t>
  </si>
  <si>
    <t>organization</t>
  </si>
  <si>
    <t xml:space="preserve">modelPurpose </t>
  </si>
  <si>
    <t>developmental</t>
  </si>
  <si>
    <t>test</t>
  </si>
  <si>
    <t>Context, Rationale, Intent</t>
  </si>
  <si>
    <t>systemDesignation</t>
  </si>
  <si>
    <t xml:space="preserve"> S1000D (Chapter 8.2.5)</t>
  </si>
  <si>
    <t>designAuthorization</t>
  </si>
  <si>
    <t>Design or Change Authorization #</t>
  </si>
  <si>
    <t>ownershipCopyright</t>
  </si>
  <si>
    <t xml:space="preserve">intellectual property </t>
  </si>
  <si>
    <t>accessRulesLicense</t>
  </si>
  <si>
    <t>government, national</t>
  </si>
  <si>
    <t>exportControls</t>
  </si>
  <si>
    <t>military</t>
  </si>
  <si>
    <t xml:space="preserve">privacyRules </t>
  </si>
  <si>
    <t>personal info protection</t>
  </si>
  <si>
    <t>modelDependencies</t>
  </si>
  <si>
    <t>conditional constraints</t>
  </si>
  <si>
    <t>modelHierarchy</t>
  </si>
  <si>
    <t>used/using Projects</t>
  </si>
  <si>
    <t>modelLink1</t>
  </si>
  <si>
    <t>external link</t>
  </si>
  <si>
    <t>modelLink2</t>
  </si>
  <si>
    <t>ModelDev_Info</t>
  </si>
  <si>
    <t>toolName</t>
  </si>
  <si>
    <t>toolVersion</t>
  </si>
  <si>
    <t>toolLicense</t>
  </si>
  <si>
    <t>OSname</t>
  </si>
  <si>
    <t>OSversion</t>
  </si>
  <si>
    <t>devLanguage</t>
  </si>
  <si>
    <t>modelResources</t>
  </si>
  <si>
    <t>modelReferences</t>
  </si>
  <si>
    <t>consumer</t>
  </si>
  <si>
    <t>Verification and Validation</t>
  </si>
  <si>
    <t>verificationScenarioID</t>
  </si>
  <si>
    <t>qualityVerificationAssessmentLevel</t>
  </si>
  <si>
    <t>verificationScenarioLinkedResources</t>
  </si>
  <si>
    <t>validationScenarioID</t>
  </si>
  <si>
    <t>qualityValidationAssessmentLevel</t>
  </si>
  <si>
    <t>validationScenarioLinkedResources</t>
  </si>
  <si>
    <t>P510_Manifest_Template (v0.2)</t>
  </si>
  <si>
    <t>MBSE:  Requirements Model Metadata</t>
  </si>
  <si>
    <t>functional</t>
  </si>
  <si>
    <t>RequirementsDevStructure</t>
  </si>
  <si>
    <t>authoringTool</t>
  </si>
  <si>
    <t>Volere Spec template</t>
  </si>
  <si>
    <t>requirementAuthoringTechnique</t>
  </si>
  <si>
    <t>Non-formal; Semi-formal</t>
  </si>
  <si>
    <t>exchangeFormat</t>
  </si>
  <si>
    <t>ReqIF (XML)</t>
  </si>
  <si>
    <t>formatVersion</t>
  </si>
  <si>
    <t>specificationLevel</t>
  </si>
  <si>
    <t>modelLanguage</t>
  </si>
  <si>
    <t>ORM: Object Role Modeling</t>
  </si>
  <si>
    <t>RequirementsVerification_Validation</t>
  </si>
  <si>
    <t>scenario1</t>
  </si>
  <si>
    <t>specificationConsistency</t>
  </si>
  <si>
    <t>specificationCompleteness</t>
  </si>
  <si>
    <t>RequirementsTraceability_LinkTypes</t>
  </si>
  <si>
    <t>affectedBy</t>
  </si>
  <si>
    <t>affects</t>
  </si>
  <si>
    <t>constrainedBy</t>
  </si>
  <si>
    <t>constraints</t>
  </si>
  <si>
    <t>decomposedBy</t>
  </si>
  <si>
    <t>decomposes</t>
  </si>
  <si>
    <t>elaboratedBy</t>
  </si>
  <si>
    <t>elaborates</t>
  </si>
  <si>
    <t>implementedBy</t>
  </si>
  <si>
    <t>implements</t>
  </si>
  <si>
    <t>satisfiedBy</t>
  </si>
  <si>
    <t>satisfies</t>
  </si>
  <si>
    <t>specifiedBy</t>
  </si>
  <si>
    <t>specifies</t>
  </si>
  <si>
    <t>trackedBy</t>
  </si>
  <si>
    <t>uses</t>
  </si>
  <si>
    <t>validatedBy</t>
  </si>
  <si>
    <t>verifiedBy</t>
  </si>
  <si>
    <t>Requirements_Action_Properties</t>
  </si>
  <si>
    <t>allocatedTo</t>
  </si>
  <si>
    <t>How defined in the model</t>
  </si>
  <si>
    <t>decomposedFrom</t>
  </si>
  <si>
    <t>source</t>
  </si>
  <si>
    <t>derivedFrom</t>
  </si>
  <si>
    <t>P520_Manifest_Template (v3.0)</t>
  </si>
  <si>
    <t>Simulation Behavior Model Metadata</t>
  </si>
  <si>
    <t>uniqueModelID</t>
  </si>
  <si>
    <t>Model Object ID, Name, and Version identification</t>
  </si>
  <si>
    <t>baselineID</t>
  </si>
  <si>
    <t>Provenance, Ownership, date</t>
  </si>
  <si>
    <t>authorOrganization</t>
  </si>
  <si>
    <t>work order, authorization #</t>
  </si>
  <si>
    <t>privacyRules</t>
  </si>
  <si>
    <t>modelPurpose</t>
  </si>
  <si>
    <t>other</t>
  </si>
  <si>
    <t>Context, Rationale, Consumer</t>
  </si>
  <si>
    <t>modelHierachy</t>
  </si>
  <si>
    <t>used/using models</t>
  </si>
  <si>
    <t>ModelDev_Integration_Execution_Inf2</t>
  </si>
  <si>
    <t>devToolName</t>
  </si>
  <si>
    <t>Authoring environment, future modifications, design reuse</t>
  </si>
  <si>
    <t>devToolVersion</t>
  </si>
  <si>
    <t>devToolLicense</t>
  </si>
  <si>
    <t>devOSname</t>
  </si>
  <si>
    <t>devOSversion</t>
  </si>
  <si>
    <t>devOSlicense</t>
  </si>
  <si>
    <t>devCompilerName</t>
  </si>
  <si>
    <t>devCompilerVersion</t>
  </si>
  <si>
    <t>devCompilerLicense</t>
  </si>
  <si>
    <t>CPUnumber</t>
  </si>
  <si>
    <t>RAMsize</t>
  </si>
  <si>
    <t>targetToolName</t>
  </si>
  <si>
    <t>Target Consuming environment</t>
  </si>
  <si>
    <t>Integration Process</t>
  </si>
  <si>
    <t xml:space="preserve">couplingMode </t>
  </si>
  <si>
    <t>Co-simulation</t>
  </si>
  <si>
    <t>Model Integration</t>
  </si>
  <si>
    <t>communicationMode</t>
  </si>
  <si>
    <t>Synchronous</t>
  </si>
  <si>
    <t>modelFormat</t>
  </si>
  <si>
    <t>realTime</t>
  </si>
  <si>
    <t>paralelization</t>
  </si>
  <si>
    <t>librariesDependencies</t>
  </si>
  <si>
    <t xml:space="preserve">Execution External Dependancies </t>
  </si>
  <si>
    <t>osfunctionsDependencies</t>
  </si>
  <si>
    <t>solverDependencies</t>
  </si>
  <si>
    <t>linkResources</t>
  </si>
  <si>
    <t>External References, Requirements</t>
  </si>
  <si>
    <t>Physics Content and Usage</t>
  </si>
  <si>
    <t>dimension</t>
  </si>
  <si>
    <t>Method, Physics, content, properties (dimension, domain etc…)</t>
  </si>
  <si>
    <t>method</t>
  </si>
  <si>
    <t>acausal (independent variables)</t>
  </si>
  <si>
    <t>physicsDomain</t>
  </si>
  <si>
    <t>Control</t>
  </si>
  <si>
    <t>timescale</t>
  </si>
  <si>
    <t>Second</t>
  </si>
  <si>
    <t>linearity</t>
  </si>
  <si>
    <t>modelTypeUsage</t>
  </si>
  <si>
    <t>System Controller</t>
  </si>
  <si>
    <t>validityRange</t>
  </si>
  <si>
    <t>fidelityRepresentedPhenomena</t>
  </si>
  <si>
    <t>Model Fidelity (represented phenomena)</t>
  </si>
  <si>
    <t>fidelityNeglectedPhenomena</t>
  </si>
  <si>
    <t>Model Variables</t>
  </si>
  <si>
    <t>keyInputs</t>
  </si>
  <si>
    <t>Key Values Types for Traceability</t>
  </si>
  <si>
    <t>keyOutputs</t>
  </si>
  <si>
    <t>keyParameters</t>
  </si>
  <si>
    <t>signalDictionary</t>
  </si>
  <si>
    <t>otherKeyVariables</t>
  </si>
  <si>
    <t>verification process/standard</t>
  </si>
  <si>
    <t>NASA-STD-7009A</t>
  </si>
  <si>
    <t>0-Insufficient evidence</t>
  </si>
  <si>
    <t>M&amp;S Quality, Credibility, 
Assurance Level</t>
  </si>
  <si>
    <t>validation process/standard</t>
  </si>
  <si>
    <t>M&amp;S Quality, Credibility and assurance related to purpose (Certification).</t>
  </si>
  <si>
    <t>P530_Manifest_Template (v0.4c)</t>
  </si>
  <si>
    <t>MBSE:  Architecture Model (SysML) Metadata</t>
  </si>
  <si>
    <t>family classification</t>
  </si>
  <si>
    <t>revisionDescription</t>
  </si>
  <si>
    <t>projectHierarchy</t>
  </si>
  <si>
    <t>modelLinkCurrent</t>
  </si>
  <si>
    <t>a link to this model</t>
  </si>
  <si>
    <t>authoring environment</t>
  </si>
  <si>
    <t>language + version</t>
  </si>
  <si>
    <t>framework</t>
  </si>
  <si>
    <t>profiles</t>
  </si>
  <si>
    <t>modelPlugins</t>
  </si>
  <si>
    <t>projectInstances</t>
  </si>
  <si>
    <t>mergedResources</t>
  </si>
  <si>
    <t>external</t>
  </si>
  <si>
    <t>consumer organization</t>
  </si>
  <si>
    <t>consumingSpecification</t>
  </si>
  <si>
    <t>Specification Control Definition</t>
  </si>
  <si>
    <t>representedFidelity</t>
  </si>
  <si>
    <t>neglectedFidelity</t>
  </si>
  <si>
    <t>Model Elements</t>
  </si>
  <si>
    <t>inputProperties</t>
  </si>
  <si>
    <t>outputProperties</t>
  </si>
  <si>
    <t>transitionStates</t>
  </si>
  <si>
    <t>structure only</t>
  </si>
  <si>
    <t>steady state, dynamic, undefined</t>
  </si>
  <si>
    <t>definedState</t>
  </si>
  <si>
    <t>endState</t>
  </si>
  <si>
    <t>abstractionLevel</t>
  </si>
  <si>
    <t>system level</t>
  </si>
  <si>
    <t>magnitude, when details are hidden</t>
  </si>
  <si>
    <t>interfaceTypes</t>
  </si>
  <si>
    <t>keyAssumptions</t>
  </si>
  <si>
    <t xml:space="preserve">Quality, credibility and assurance </t>
  </si>
  <si>
    <t>what design decisions were made?</t>
  </si>
  <si>
    <t>P550_Manifest_Template (v0.2)</t>
  </si>
  <si>
    <t>Model Linking Metadata</t>
  </si>
  <si>
    <t>uniqueBaelineID</t>
  </si>
  <si>
    <t>versionIdentifier1</t>
  </si>
  <si>
    <t>versionIdentifierN</t>
  </si>
  <si>
    <t>Link_Type/Services/Protocols</t>
  </si>
  <si>
    <t>publishedElements</t>
  </si>
  <si>
    <t>copy of an exposed element</t>
  </si>
  <si>
    <t>hyperLink</t>
  </si>
  <si>
    <t>ISO 10303-18 web services</t>
  </si>
  <si>
    <t>oslc</t>
  </si>
  <si>
    <t>RDF service</t>
  </si>
  <si>
    <t>JSON-WSP</t>
  </si>
  <si>
    <t>JSON-RPC</t>
  </si>
  <si>
    <t>CRUD</t>
  </si>
  <si>
    <t>REST</t>
  </si>
  <si>
    <t>SOAP</t>
  </si>
  <si>
    <t>WSFL</t>
  </si>
  <si>
    <t>WSCL</t>
  </si>
  <si>
    <t>XINS</t>
  </si>
  <si>
    <t>Link_Management</t>
  </si>
  <si>
    <t>changeNotification</t>
  </si>
  <si>
    <t>model to model notification</t>
  </si>
  <si>
    <t>notificationService</t>
  </si>
  <si>
    <t>notificationAction</t>
  </si>
  <si>
    <t>launch report, SPARQL query</t>
  </si>
  <si>
    <t>staticLink</t>
  </si>
  <si>
    <t>no notification of change</t>
  </si>
  <si>
    <t>Model_Links</t>
  </si>
  <si>
    <t>traceabilityLink</t>
  </si>
  <si>
    <t>metadataLinks</t>
  </si>
  <si>
    <t>metadataToModelElement</t>
  </si>
  <si>
    <t>modelElementToElementLink</t>
  </si>
  <si>
    <t>Model_Type</t>
  </si>
  <si>
    <t>behaviorModel</t>
  </si>
  <si>
    <t>requirementsModel</t>
  </si>
  <si>
    <t>architectureModel</t>
  </si>
  <si>
    <t>LOTAR Attribute Data Type</t>
  </si>
  <si>
    <t>LOTAR Attribute Description</t>
  </si>
  <si>
    <t>LOTAR  Attribute Obligation</t>
  </si>
  <si>
    <t>LOTAR Attribute</t>
  </si>
  <si>
    <t>MIC</t>
  </si>
  <si>
    <t>Nr</t>
  </si>
  <si>
    <t>Modeling implementation</t>
  </si>
  <si>
    <t>Interfaces</t>
  </si>
  <si>
    <t>Verification and validation</t>
  </si>
  <si>
    <t>Administrative Model Data</t>
  </si>
  <si>
    <t>Administrative Model Data
Simulation objectives
Subject information
Modelling implementation</t>
  </si>
  <si>
    <t>Technical implementation</t>
  </si>
  <si>
    <t>Modeling implementation
subject information</t>
  </si>
  <si>
    <t xml:space="preserve">Computational implementation </t>
  </si>
  <si>
    <t>Potential overlaps with other attributes</t>
  </si>
  <si>
    <t>IDTA</t>
  </si>
  <si>
    <t>SmartSE</t>
  </si>
  <si>
    <t>SystemX / MIC</t>
  </si>
  <si>
    <t>In IDTA and SystemX separated from model information, important for SETlevel</t>
  </si>
  <si>
    <t>German: Inbetriebah,e eines Simulationsmdells</t>
  </si>
  <si>
    <t>Long Term Archiving</t>
  </si>
  <si>
    <t>Usage for simulation architects</t>
  </si>
  <si>
    <t>4.1</t>
  </si>
  <si>
    <t>re-Integration of a model in simulation environment on an architecture level</t>
  </si>
  <si>
    <t>4.2</t>
  </si>
  <si>
    <t>Model update process</t>
  </si>
  <si>
    <t># The MIC attribute in reklated to other underlying MIC attributes that are not explicitly machted here</t>
  </si>
  <si>
    <t>Traceability</t>
  </si>
  <si>
    <t>Subject Information</t>
  </si>
  <si>
    <r>
      <t xml:space="preserve"> # Overlaps with Verification and validation from System X
</t>
    </r>
    <r>
      <rPr>
        <b/>
        <sz val="11"/>
        <color theme="1"/>
        <rFont val="Calibri"/>
        <family val="2"/>
        <scheme val="minor"/>
      </rPr>
      <t xml:space="preserve">Discus whether the term is appropriate and can be merged with V&amp;V
# </t>
    </r>
    <r>
      <rPr>
        <sz val="11"/>
        <color theme="1"/>
        <rFont val="Calibri"/>
        <family val="2"/>
        <scheme val="minor"/>
      </rPr>
      <t xml:space="preserve">Topic is under construction, aligned with standard ISO 25010 (+ documentation issues), To be clarified whether the some of the terms can be moved to verification and validation
</t>
    </r>
  </si>
  <si>
    <r>
      <t xml:space="preserve"># MIC classifies the attribute as a mandatory attribute, but also says that the attribute is not used for specifying models, but only for documenting models
# Industrie 4.0 does not specify the data type
# In JAMA, the statement about plant vs. control model is not very clear
# there is not an exact match to an attribute in IDTA, benause of different data model appproahes [for IDTA versions per file and SETlevel/MIC versions per model]
# in IDTA we have a complex data model for versioning information: each simulation model may have one model file (collection) and model file may have several models that carry the versiong information
# a unique identifier ist neded for the simulation model level for distinguishing between different models </t>
    </r>
    <r>
      <rPr>
        <sz val="11"/>
        <color rgb="FFFF0000"/>
        <rFont val="Calibri"/>
        <family val="2"/>
        <scheme val="minor"/>
      </rPr>
      <t>--&gt; should be discussed again</t>
    </r>
    <r>
      <rPr>
        <sz val="11"/>
        <rFont val="Calibri"/>
        <family val="2"/>
        <scheme val="minor"/>
      </rPr>
      <t xml:space="preserve">
</t>
    </r>
  </si>
  <si>
    <t>IDTA Model Quality</t>
  </si>
  <si>
    <t>MIC belongs to Simulation purpose ad objectives</t>
  </si>
  <si>
    <t>Mandatory</t>
  </si>
  <si>
    <t>Attribut</t>
  </si>
  <si>
    <t>Free text</t>
  </si>
  <si>
    <t>Link to detailed information</t>
  </si>
  <si>
    <t>Attribute content can be free text and/or predefined from list or link to detailed document</t>
  </si>
  <si>
    <t xml:space="preserve">  if both or everything is possible</t>
  </si>
  <si>
    <t xml:space="preserve">    separate "fields</t>
  </si>
  <si>
    <t xml:space="preserve">      link to document</t>
  </si>
  <si>
    <t xml:space="preserve">      </t>
  </si>
  <si>
    <t xml:space="preserve">     Drop down, free text, link</t>
  </si>
  <si>
    <t>Distinction important</t>
  </si>
  <si>
    <t>what does user see (GUI)</t>
  </si>
  <si>
    <t>Purpose and objectives</t>
  </si>
  <si>
    <t>Aligned, To be discussed, Specific</t>
  </si>
  <si>
    <t>Aligned</t>
  </si>
  <si>
    <t>Specific</t>
  </si>
  <si>
    <t>To be discussed</t>
  </si>
  <si>
    <t>Mandatory, Recommended, Optional</t>
  </si>
  <si>
    <t xml:space="preserve"># JAMA understands the date as the last modify date and SETlevel and MIC as the release date, which sounds a bit more official
# match with SETlevel and MIC, Match with JAMA unclear
# use ISO 8601we use the semantic release date as defined by intent
# At the moment thereis no attribute "release date" in IDTA sub model
</t>
  </si>
  <si>
    <t>Only SETlevel knows a release status. JAMA and MIC both know a lyfecycle stage. This is actually not the same as a release status, but there may be dependencies between lifecycle stage and releasestaus or overlaps that may be taken into accont in alignment
# example values: release, pre-release
# tsrong relation to version number</t>
  </si>
  <si>
    <t xml:space="preserve"># JAMA provides an additional attribut "Individual lifecycle state" in case picking up a predefined avlue does not fit
# STELlevel has not defined a lifecycle state attriute
# Would not be aligned
# worth to mention: it os the stage of the model not of the modeled subject
# 2022-12-07: only needed for the internal development, not for data exchange
# in mIC the meening is also close to release date
</t>
  </si>
  <si>
    <t>Recommended</t>
  </si>
  <si>
    <t># In JAMA and Industry 4.0 the attribute is missing
# geed practices should be defibed and encoraged, ijn particular in the documentation (no ides in the name)</t>
  </si>
  <si>
    <r>
      <t xml:space="preserve"># JAMA has a total of four attributes for the topic of licenses while MIC and Industrie 4.0 only use one attribute on the topic
J# AMA also has an attribute </t>
    </r>
    <r>
      <rPr>
        <b/>
        <sz val="11"/>
        <color theme="1"/>
        <rFont val="Calibri"/>
        <family val="2"/>
        <scheme val="minor"/>
      </rPr>
      <t>"Property rights"</t>
    </r>
    <r>
      <rPr>
        <sz val="11"/>
        <color theme="1"/>
        <rFont val="Calibri"/>
        <family val="2"/>
        <scheme val="minor"/>
      </rPr>
      <t>, which addresses a similar issue
# in the emoment at SETlevel and MIC only one firld is defined each</t>
    </r>
  </si>
  <si>
    <t># SETlevel specifies the purpose on model level, SRMD is more open, i.e. could be specified for more models or any type of resources
# simulation objectibes are nor considered in the MIC directly, information ist hold separately, could be described in description
# related information is cosidered as modeling information in MIC</t>
  </si>
  <si>
    <t># related information is cosidered as modeling information in MIC</t>
  </si>
  <si>
    <t>Commissioning</t>
  </si>
  <si>
    <t>SET Level</t>
  </si>
  <si>
    <t>JAMA</t>
  </si>
  <si>
    <t>Version of model</t>
  </si>
  <si>
    <t>X</t>
  </si>
  <si>
    <t>(X)</t>
  </si>
  <si>
    <t>Life cycle status</t>
  </si>
  <si>
    <t>Individual Life cycle status</t>
  </si>
  <si>
    <t xml:space="preserve">unique identifier for the version of the simulation model. It is neded for distinguishing between different versions of models. Model means here (on this level) the collection of all artefacts which are needed, for understanding, usage,… of the model (documentation, Metadata, source code, compiled code (executable),...). It should be in specific data management independent form like V3.2.4 --&gt; should be discussed </t>
  </si>
  <si>
    <t>Common Attribute Name</t>
  </si>
  <si>
    <t>Common attribute name2</t>
  </si>
  <si>
    <t>Predefined List of Entries</t>
  </si>
  <si>
    <t>zu klären Attribut Muliplizität</t>
  </si>
  <si>
    <t>Hints</t>
  </si>
  <si>
    <t>also considered as general information in MIC and JAMA</t>
  </si>
  <si>
    <t>not used in MIC</t>
  </si>
  <si>
    <t>Currently only in SET Level</t>
  </si>
  <si>
    <t># Computational implementation and Technical implementation are subcategories</t>
  </si>
  <si>
    <r>
      <t xml:space="preserve"> </t>
    </r>
    <r>
      <rPr>
        <b/>
        <sz val="11"/>
        <color theme="1"/>
        <rFont val="Calibri"/>
        <family val="2"/>
        <scheme val="minor"/>
      </rPr>
      <t xml:space="preserve"># </t>
    </r>
    <r>
      <rPr>
        <sz val="11"/>
        <color theme="1"/>
        <rFont val="Calibri"/>
        <family val="2"/>
        <scheme val="minor"/>
      </rPr>
      <t xml:space="preserve">Topic is under construction, aligned with standard ISO 25010 (+ documentation issues), To be clarified whether the some of the terms can be moved to verification and validation
# V&amp;V is subset
</t>
    </r>
  </si>
  <si>
    <r>
      <t xml:space="preserve">Currently only in JAMA, Traceability, linking information can occour in every category. </t>
    </r>
    <r>
      <rPr>
        <sz val="11"/>
        <color rgb="FFFF0000"/>
        <rFont val="Calibri"/>
        <family val="2"/>
        <scheme val="minor"/>
      </rPr>
      <t>Should be avoided as separate category</t>
    </r>
  </si>
  <si>
    <t>Subject information is information that names the modeled concrete object, for example an individual system or product component, a system, an entire product or an assumed object from the environment of a product. This could be, for example, a very specific DC motor, an electronic vehicle stabilization system in a specific configuration, a specific vehicle type, or even a hypothetical pedestrian with a specific, specifically described set of properties.</t>
  </si>
  <si>
    <t>Information from the modeling implementation category describes how the model was created or how it should be created. This includes, for example, information on the modeling language and the modeling tool and, if necessary, on the compiler used. This can also include a description of the modeling approach.</t>
  </si>
  <si>
    <t>The Category Administrative data contains information that serves to identify and organizationally classify the models. This may, for example, be the name, ID and version information of the model. Administrative data also includes information about the authorization to use the model and the level of confidentiality of the model.</t>
  </si>
  <si>
    <t>The category Transfer logistics includes information that describes the transfer of the model in the course of a data exchange or a model provision. They do not describe the model itself and are different each time depending on when and how the model is transferred. This includes, for example, the details of the sender, the recipient and the reason for the model transfer, whereby the sender does not necessarily also have to be the creator of the model.</t>
  </si>
  <si>
    <t>Information in the category Purpose and Objectives describe the purpose for which the model is designed and what may be simulated with the model with which objective. This may be formulated quite generally, for example "Simulation of the electrical behavior of a DC motor". However, it may also be much more specific, for example "Simulation of the ramp-up current characteristics of a DC motor", if the model allows a very high sampling rate of the electrical current.</t>
  </si>
  <si>
    <t>The category Traceability information is used to trace the creation of the model from a technical point of view. For example, the reference to the requirements for the model creation may be specified. Another example would be, if there is already a development progress of the modeled component, to reference the development status or the baseline to which the model refers.</t>
  </si>
  <si>
    <t>The Interface information contains information about the interfaces via which a model can communicate with other models or with a simulation program. These are in particular the names of the ports and the type of ports, for example whether the port is an input or an output or whether communication can take place in both directions via the interface. In addition, the type of information transmitted can also be specified.</t>
  </si>
  <si>
    <t>Information from the Technical implementation category specifies or documents the technical environment in which a model is to be simulated. This includes, for example, information about the operating system, the computer hardware or the simulation tools and other tools used.</t>
  </si>
  <si>
    <t>Information from the Computational Implementation category describes aspects of the simulation implementation such as solver settings and algorithms used such as sampling rates, etc.</t>
  </si>
  <si>
    <t>The Commissioning category contains information that is required to bring a model into operational use. In the German-speaking area, it should be noted that the term commissioning can also be translated as "placing an order". This meaning is not intended here but the meaning of the German term "Inbetriebnahme".</t>
  </si>
  <si>
    <t xml:space="preserve">The information in the Verification and Validation category takes into account all aspects of model quality assurance, for example whether certain standards have been met or are to be met and what additional measures have been taken and checks have been or should be met. </t>
  </si>
  <si>
    <t>model guid</t>
  </si>
  <si>
    <t>Model name</t>
  </si>
  <si>
    <t>Version of modeled object or product</t>
  </si>
  <si>
    <t>Model GUID</t>
  </si>
  <si>
    <t>The name of a simulation model may be used to identify a model. Typically, however, names are not necessarily unique, as they may usually be freely defined. In this respect, a model name must be distinguished from a real identifier. The name of a model does not necessarily have to be identical to the file name either.</t>
  </si>
  <si>
    <t>The lifecycle status indicates in which phase of the lifecycle the model is (e.g. Draft, In Review, Released, Withdrawn, etc.) The lifecycle status is to be distinguished from the release status. The release status refers only to the purpose for which a model has been released (see there).</t>
  </si>
  <si>
    <t>Release date of model version</t>
  </si>
  <si>
    <t>Release status of model version</t>
  </si>
  <si>
    <t xml:space="preserve">The release date indicates the date on which a simulation model version was released for usage. See also Release status of model version </t>
  </si>
  <si>
    <t>The release status indicates for which usage a simulation model version has been released. The usage may be unspecific. However, the use may also be restricted to a specific purpose and even to a limited group of users. The release status is to be distinguished from the lifecycle status. The Release status of model version is also to be clearly distinguished from the general purpose of the model that referes to allversions of the model versions.</t>
  </si>
  <si>
    <t>Optional</t>
  </si>
  <si>
    <t>An e-mail address may be entered here, which can be used for contacting in case of questions, consultations or similar occasions. It is recommended to use an anonymized e-mail address and not to enter a personalized e-mail address.</t>
  </si>
  <si>
    <t>A telephone number may be entered here, which can be used for contacting in case of questions, consultations or similar occasions. It is recommended to use an anonymized phone number, for example a hotline, and not to enter a personalized phone number.</t>
  </si>
  <si>
    <t>Contact phone number</t>
  </si>
  <si>
    <t>Contact e-mail address</t>
  </si>
  <si>
    <t>Contact language</t>
  </si>
  <si>
    <t>Typoe of public key</t>
  </si>
  <si>
    <t>Public key</t>
  </si>
  <si>
    <t>Communication time</t>
  </si>
  <si>
    <t>Model confidentiality</t>
  </si>
  <si>
    <t>For the recipient of a simulation model, a textual description or summary of the content and use of the model may be helpful. However, there are also attributes in the Purpose and objective category that may be used for this purpose. If the purpose and objective attributes are used, the description is in principle optional. If the purpose and objective attributes are not used, the description is strongly recommended.</t>
  </si>
  <si>
    <t>Model description</t>
  </si>
  <si>
    <t>Contact e-mil address</t>
  </si>
  <si>
    <t>Type of telephone</t>
  </si>
  <si>
    <t>Type of e-mail address</t>
  </si>
  <si>
    <r>
      <t xml:space="preserve"># Actually, a comment is different from a description, but you may use it in a similar way
# Industrie 4.0 explicitly distinguishes between model and model version, while MIC does not make this distinction but assumes that a model is always a model version
# Semantically, the MIC attribute corresponds more closely to the Industrie 4.0 attribute for the version
# In the case of data exchange, it can be assumed that only one version is ever exchanged.
In the case of data management, on the other hand, it makes perfect sense to distinguish between the model description and the model version description in order, for example, to attach change descriptions to a version.
</t>
    </r>
    <r>
      <rPr>
        <sz val="11"/>
        <color rgb="FFFF0000"/>
        <rFont val="Calibri"/>
        <family val="2"/>
        <scheme val="minor"/>
      </rPr>
      <t># Could also be considered administrative data</t>
    </r>
  </si>
  <si>
    <t>Should somehow be merged with lifecycle status? -&gt; to be discussed with JAMA</t>
  </si>
  <si>
    <t>Model owner</t>
  </si>
  <si>
    <t>DSGVO</t>
  </si>
  <si>
    <t>Should somehow be merged with confidentiality? -&gt; to be discussed with JAMA</t>
  </si>
  <si>
    <t>Individual model confidentiality</t>
  </si>
  <si>
    <t>License type</t>
  </si>
  <si>
    <t>Modeling approach</t>
  </si>
  <si>
    <t>Model purpose</t>
  </si>
  <si>
    <t>Model type</t>
  </si>
  <si>
    <t>Model limitations</t>
  </si>
  <si>
    <t>Verification status</t>
  </si>
  <si>
    <t>Validation status</t>
  </si>
  <si>
    <t>The validation status indicates whether the model has been subjected to validation checks, i.e. wheather the model fullfils respective user demands and business requirements.</t>
  </si>
  <si>
    <t>The verification status indicates whether the model has been subjected to verification checks, i.e. wheather the model fullfils respectivemodel specifications.</t>
  </si>
  <si>
    <t>(x)</t>
  </si>
  <si>
    <r>
      <t xml:space="preserve">For the recipient of a simulation model, a textual description or summary of the content and use of the model may be helpful in the </t>
    </r>
    <r>
      <rPr>
        <sz val="11"/>
        <color rgb="FFFF0000"/>
        <rFont val="Calibri"/>
        <family val="2"/>
        <scheme val="minor"/>
      </rPr>
      <t>category Administrative data</t>
    </r>
    <r>
      <rPr>
        <sz val="11"/>
        <color theme="1"/>
        <rFont val="Calibri"/>
        <family val="2"/>
        <scheme val="minor"/>
      </rPr>
      <t xml:space="preserve">. However, there are also attributes in the </t>
    </r>
    <r>
      <rPr>
        <sz val="11"/>
        <color rgb="FFFF0000"/>
        <rFont val="Calibri"/>
        <family val="2"/>
        <scheme val="minor"/>
      </rPr>
      <t>Purpose and objective category</t>
    </r>
    <r>
      <rPr>
        <sz val="11"/>
        <color theme="1"/>
        <rFont val="Calibri"/>
        <family val="2"/>
        <scheme val="minor"/>
      </rPr>
      <t xml:space="preserve"> that may be used for this purpose. If the purpose and objective attributes are used, the description is in principle optional. If the purpose and objective attributes are not used, the description is strongly recommended.</t>
    </r>
  </si>
  <si>
    <t># should be clarified in which category it should be recommended. Avoid doubling of information</t>
  </si>
  <si>
    <r>
      <t xml:space="preserve"># In JAMA the organization has no role specification, i.e. an distinction betwee costomer and contractor is not possible. Only the Person within an organization could have a role.
# Also in JAMA the attribute organization intends to assign persons to orga nizations like a company or a department
# MIC has no general organization attribute, but only a spezializes </t>
    </r>
    <r>
      <rPr>
        <b/>
        <sz val="11"/>
        <color theme="1"/>
        <rFont val="Calibri"/>
        <family val="2"/>
        <scheme val="minor"/>
      </rPr>
      <t>owner</t>
    </r>
    <r>
      <rPr>
        <sz val="11"/>
        <color theme="1"/>
        <rFont val="Calibri"/>
        <family val="2"/>
        <scheme val="minor"/>
      </rPr>
      <t xml:space="preserve"> attribute
# STElevel has no general organization attribute, but only a spezializes </t>
    </r>
    <r>
      <rPr>
        <b/>
        <sz val="11"/>
        <color theme="1"/>
        <rFont val="Calibri"/>
        <family val="2"/>
        <scheme val="minor"/>
      </rPr>
      <t>manufaturer</t>
    </r>
    <r>
      <rPr>
        <sz val="11"/>
        <color theme="1"/>
        <rFont val="Calibri"/>
        <family val="2"/>
        <scheme val="minor"/>
      </rPr>
      <t xml:space="preserve"> attribute
</t>
    </r>
    <r>
      <rPr>
        <sz val="11"/>
        <color rgb="FFFF0000"/>
        <rFont val="Calibri"/>
        <family val="2"/>
        <scheme val="minor"/>
      </rPr>
      <t># Recommendation: Do not exchange person information but only company and responsible entity information</t>
    </r>
    <r>
      <rPr>
        <sz val="11"/>
        <color theme="1"/>
        <rFont val="Calibri"/>
        <family val="2"/>
        <scheme val="minor"/>
      </rPr>
      <t xml:space="preserve">
# Alingment of lines 11 and 12 needed
# Product related stuff is handled seperately in MIC
# needed is a conpamny name an an contact within the company 
# think about renaming of the attribute</t>
    </r>
  </si>
  <si>
    <t>IDTA Simulation Environment.</t>
  </si>
  <si>
    <t>MIC Modeling Information</t>
  </si>
  <si>
    <t>IDTA Simulation environment</t>
  </si>
  <si>
    <t>IDTA Model quality</t>
  </si>
  <si>
    <t>IDTA  Attribute</t>
  </si>
  <si>
    <t>Degree of confidentiality with which the recipient should treat the simulation model. (public, internal, confidential, striclty confidential)</t>
  </si>
  <si>
    <t># JAMA provides an additional attribut "Individual confidentiallity level" in case picking up a predefined avlue does not fit
# Align on core level entries (Proposal: (public, internal, confidential, striclty confidential)?</t>
  </si>
  <si>
    <r>
      <t>The responsible body and, if applicable, organizational unit within the body, that owns the model</t>
    </r>
    <r>
      <rPr>
        <sz val="11"/>
        <color rgb="FFFF0000"/>
        <rFont val="Calibri"/>
        <family val="2"/>
        <scheme val="minor"/>
      </rPr>
      <t xml:space="preserve"> 
</t>
    </r>
  </si>
  <si>
    <t># Exchanging personal information is a critical matter, especially in the European Union (GDPR, DSGVO)</t>
  </si>
  <si>
    <t>Release date</t>
  </si>
  <si>
    <t>Model supplier</t>
  </si>
  <si>
    <t>Leerzeile</t>
  </si>
  <si>
    <t>Individual license type</t>
  </si>
  <si>
    <t>runtime licences</t>
  </si>
  <si>
    <t>model purpose summery</t>
  </si>
  <si>
    <t>Model represents physical characteristics</t>
  </si>
  <si>
    <t>Model engineering domain</t>
  </si>
  <si>
    <t># 68 -73 SET Level IDTA has only one</t>
  </si>
  <si>
    <t>Model integration in tool environment</t>
  </si>
  <si>
    <t># Exchanging personal information is a critical matter, especially in the European Union (GDPR)</t>
  </si>
  <si>
    <t>Should somehow be merged with License type? -&gt; to be discussed with JAMA</t>
  </si>
  <si>
    <t>additional licenses</t>
  </si>
  <si>
    <t>Step size</t>
  </si>
  <si>
    <t>Solver name</t>
  </si>
  <si>
    <t>Solver embedded</t>
  </si>
  <si>
    <t>Validation report</t>
  </si>
  <si>
    <t>Model family</t>
  </si>
  <si>
    <t>Validation method</t>
  </si>
  <si>
    <t>&lt;x&gt;</t>
  </si>
  <si>
    <t>Legend</t>
  </si>
  <si>
    <t xml:space="preserve">2: (x) </t>
  </si>
  <si>
    <t>3: &lt;x&gt;</t>
  </si>
  <si>
    <t xml:space="preserve">4: &lt;(x)&gt; </t>
  </si>
  <si>
    <t>5: CORE Mandatory</t>
  </si>
  <si>
    <t>7: CORE Optional</t>
  </si>
  <si>
    <t xml:space="preserve">1: x </t>
  </si>
  <si>
    <t># Provision of a GUID will be discussed for MIC</t>
  </si>
  <si>
    <t xml:space="preserve"># predefine examples of value entries
Only SETlevel knows a release status. JAMA and MIC both know a lifecycle stage. This is actually not the same as a release status, but there may be dependencies between lifecycle stage and release status or overlaps that may be taken into account in alignment
# example values: release, pre-release
# strong relation to version number
</t>
  </si>
  <si>
    <t># JAMA provides an additional attribute "Individual lifecycle state" in case picking up a predefined value does not fit
# Would not be aligned</t>
  </si>
  <si>
    <t># JAMA provides an additional attribute "Individual confidentiality level" in case picking up a predefined value does not fit</t>
  </si>
  <si>
    <t># Sender information are only available in JAMA/SRMD
# clarify with MIC doubling line 12 owner</t>
  </si>
  <si>
    <t># Receiver information are only available in JAMA</t>
  </si>
  <si>
    <t># SETlevel specifies the purpose on model level, SRMD is more open, i.e. could be specified for more models or any type of resources
# simulation objectives are nor considered in the MIC directly, information is hold separately, could be described in description
# related information is considered as modeling information in MIC</t>
  </si>
  <si>
    <t># related information is considered as modeling information in MIC</t>
  </si>
  <si>
    <t># The MIC attribute in related to other underlying MIC attributes that are not explicitly matched here
# MIC, IDTA and JAMA use modelling approach to express this information</t>
  </si>
  <si>
    <r>
      <rPr>
        <sz val="11"/>
        <color rgb="FF000000"/>
        <rFont val="Calibri"/>
        <family val="2"/>
      </rPr>
      <t xml:space="preserve">Very important to distinguish: SETlevel has four different version attributes that refer to the real hardware and only one version attribute for the actual model. This SETlevel attribute refers to hardware
</t>
    </r>
    <r>
      <rPr>
        <b/>
        <sz val="11"/>
        <color rgb="FF000000"/>
        <rFont val="Calibri"/>
        <family val="2"/>
      </rPr>
      <t># Clarify if this pervious statement is correct )meaning of model Types</t>
    </r>
  </si>
  <si>
    <t># Modeling implementation and Computational implementation are subcategories</t>
  </si>
  <si>
    <t>Attribute is supported</t>
  </si>
  <si>
    <t>This attribute is supported by all standards and must be provided by all partners in any case. This attribute is supplied.</t>
  </si>
  <si>
    <t>Attribute will probably be supported in a new revision. Goal is to reach 1: x</t>
  </si>
  <si>
    <t>Combination of x-symbol 2 and 3 explanations in valid. Goal is to reach 1: x</t>
  </si>
  <si>
    <t>This attribute is supported by all standards (exception: it is not in scope of relevant use cases), and the provision of this attribute is recommended but not mandatory. It may be alligned between business partners, whether to provide the attribute or not, depending on use cases.</t>
  </si>
  <si>
    <r>
      <rPr>
        <b/>
        <sz val="11"/>
        <color rgb="FFFF0000"/>
        <rFont val="Calibri"/>
        <family val="2"/>
        <scheme val="minor"/>
      </rPr>
      <t># SETLevel plans to support and add a new attribute for the description</t>
    </r>
    <r>
      <rPr>
        <sz val="11"/>
        <color theme="1"/>
        <rFont val="Calibri"/>
        <family val="2"/>
        <scheme val="minor"/>
      </rPr>
      <t xml:space="preserve">
# Actually, a comment is different from a description, but you may use it in a similar way
# Industrie 4.0 explicitly distinguishes between model and model version, while MIC does not make this distinction but assumes that a model is always a model version
# Semantically, the MIC attribute corresponds more closely to the Industrie 4.0 attribute for the version
# In the case of data exchange, it can be assumed that only one version is ever exchanged.
In the case of data management, on the other hand, it makes perfect sense to distinguish between the model description and the model version description in order, for example, to attach change descriptions to a version.
# at SETlevel an appropriate attribute is not available
# best practice needed, what should an should not be documented in the attribute
# MIC description is more a summary</t>
    </r>
  </si>
  <si>
    <t>&lt;X&gt;</t>
  </si>
  <si>
    <r>
      <rPr>
        <b/>
        <sz val="11"/>
        <color rgb="FFFF0000"/>
        <rFont val="Calibri"/>
        <family val="2"/>
        <scheme val="minor"/>
      </rPr>
      <t># still to be clarified with IDTA</t>
    </r>
    <r>
      <rPr>
        <sz val="11"/>
        <color theme="1"/>
        <rFont val="Calibri"/>
        <family val="2"/>
        <scheme val="minor"/>
      </rPr>
      <t xml:space="preserve">
# JAMA understands the date as the last modify date and SETlevel and MIC as the release date, which sounds a bit more official
# match with SETlevel and MIC, Match with JAMA unclear
# use ISO 8601we use the semantic release date as defined by intent
# At the moment there is no attribute "release date" in IDTA sub model
</t>
    </r>
  </si>
  <si>
    <t>All standards supporting a CORE attribute must agree on the attribute's explanation without contradiction.</t>
  </si>
  <si>
    <t>This attribute is supported by all standards, unless it is not in scope of relevant use cases, and the provision of this attribute is optional. It may be used if it is supported. However, it must not be expected that this attribute is supplied.</t>
  </si>
  <si>
    <t>Attribute is partially supported, but not exactly in the sense of the common attribute explanation.  Goal is to reach 1: x via 4: &lt;(x)&gt;</t>
  </si>
  <si>
    <t>Usage restriction</t>
  </si>
  <si>
    <t>Model confidentiality label</t>
  </si>
  <si>
    <r>
      <rPr>
        <b/>
        <sz val="11"/>
        <color rgb="FFFF0000"/>
        <rFont val="Calibri"/>
        <family val="2"/>
        <scheme val="minor"/>
      </rPr>
      <t># status of model confidentiality in the IDTA model to be clarified, check weather the X-Symbol is appropriate
# SETlevel will integarte an attribute model.confidentialityLabel</t>
    </r>
    <r>
      <rPr>
        <sz val="11"/>
        <color theme="1"/>
        <rFont val="Calibri"/>
        <family val="2"/>
        <scheme val="minor"/>
      </rPr>
      <t xml:space="preserve">
# JAMA provides an additional attribute "Individual confidentiality level" in case picking up a predefined value does not fit
# Align on core level entries (Proposal: (public, internal, confidential, strictly confidential)?</t>
    </r>
  </si>
  <si>
    <t>&lt;(x)&gt;</t>
  </si>
  <si>
    <r>
      <rPr>
        <b/>
        <sz val="11"/>
        <color rgb="FFFF0000"/>
        <rFont val="Calibri"/>
        <family val="2"/>
        <scheme val="minor"/>
      </rPr>
      <t># to be clarfied with IDTA (covered in administration shell?)
# SETlevel will integrate the attribute
# additional CORE attribute for licence information?</t>
    </r>
    <r>
      <rPr>
        <sz val="11"/>
        <color theme="1"/>
        <rFont val="Calibri"/>
        <family val="2"/>
        <scheme val="minor"/>
      </rPr>
      <t xml:space="preserve">
# JAMA has a total of four attributes for the topic of licenses while MIC and Industrie 4.0 only use one attribute on the topic
J# AMA also has an attribute </t>
    </r>
    <r>
      <rPr>
        <b/>
        <sz val="11"/>
        <color theme="1"/>
        <rFont val="Calibri"/>
        <family val="2"/>
        <scheme val="minor"/>
      </rPr>
      <t>"Property rights"</t>
    </r>
    <r>
      <rPr>
        <sz val="11"/>
        <color theme="1"/>
        <rFont val="Calibri"/>
        <family val="2"/>
        <scheme val="minor"/>
      </rPr>
      <t>, which addresses a similar issue
# in the moment at SETlevel and MIC only one field is defined each</t>
    </r>
  </si>
  <si>
    <t>Release identifier</t>
  </si>
  <si>
    <t>model sender</t>
  </si>
  <si>
    <t>model recipient</t>
  </si>
  <si>
    <t>All elements from category "Interfaces"</t>
  </si>
  <si>
    <t>All elements from category "Verification &amp; Validation"</t>
  </si>
  <si>
    <r>
      <rPr>
        <b/>
        <sz val="11"/>
        <color rgb="FFFF0000"/>
        <rFont val="Calibri"/>
        <family val="2"/>
        <scheme val="minor"/>
      </rPr>
      <t># IDTA will clarify the use of release information
# Generally clarify how to distinguish between a model specification and a model documentation and how to classify attributes that are mandatory attributes only in a documentation.</t>
    </r>
    <r>
      <rPr>
        <sz val="11"/>
        <rFont val="Calibri"/>
        <family val="2"/>
        <scheme val="minor"/>
      </rPr>
      <t xml:space="preserve">
# MIC classifies the attribute as a mandatory attribute, but also says that the attribute is not used for specifying models, but only for documenting models
# Industrie 4.0 does not specify the data type
# In JAMA, the statement about plant vs. control model is not very clear
# there is not an exact match to an attribute in IDTA, because of different data model approaches [for IDTA versions per file and SETlevel/MIC versions per model]
# in IDTA we have a complex data model for versioning information: each simulation model may have one model file (collection) and model file may have several models that carry the version information
# a unique identifier its needed for the simulation model level for distinguishing between different models </t>
    </r>
    <r>
      <rPr>
        <b/>
        <sz val="11"/>
        <color rgb="FFFF0000"/>
        <rFont val="Calibri"/>
        <family val="2"/>
        <scheme val="minor"/>
      </rPr>
      <t>--&gt; should be discussed again</t>
    </r>
    <r>
      <rPr>
        <sz val="11"/>
        <color rgb="FFFF0000"/>
        <rFont val="Calibri"/>
        <family val="2"/>
        <scheme val="minor"/>
      </rPr>
      <t xml:space="preserve">
</t>
    </r>
    <r>
      <rPr>
        <sz val="11"/>
        <rFont val="Calibri"/>
        <family val="2"/>
        <scheme val="minor"/>
      </rPr>
      <t xml:space="preserve">
</t>
    </r>
  </si>
  <si>
    <t># Detailed transfer information are only available in JAMA
# Think about considering this attribute since the reason of an data transfer may be of major importance on the receivers side, i.e. update delivery, milestone delivery, call for action (simulation, integration, request for feedback, etc.)</t>
  </si>
  <si>
    <t>All elements from category "Administrative data"</t>
  </si>
  <si>
    <t>All elements from category "Transfer logistics"</t>
  </si>
  <si>
    <t>All elements from category "Subject information"</t>
  </si>
  <si>
    <t>All elements from category "Computational implementation"</t>
  </si>
  <si>
    <t>All elements from category "Technical implementation"</t>
  </si>
  <si>
    <r>
      <rPr>
        <b/>
        <sz val="11"/>
        <color rgb="FFFF0000"/>
        <rFont val="Calibri"/>
        <family val="2"/>
        <scheme val="minor"/>
      </rPr>
      <t xml:space="preserve"># Definition of model name will be discussed in IDTA
</t>
    </r>
    <r>
      <rPr>
        <sz val="11"/>
        <color theme="1"/>
        <rFont val="Calibri"/>
        <family val="2"/>
        <scheme val="minor"/>
      </rPr>
      <t xml:space="preserve"># In JAMA and Industry 4.0 the attribute is missing
# good practices should be defined and encouraged, in particular in the documentation (no IDs in the name)
# A model name is not explicitly managed in IDTA metadata model
</t>
    </r>
  </si>
  <si>
    <t>Used for encrypted communication</t>
  </si>
  <si>
    <t>All elements from category "Purpose and objectives"</t>
  </si>
  <si>
    <t>All elements from category "Modeling implementation"</t>
  </si>
  <si>
    <t># The MIC attribute in related to other underlying MIC attributes that are not explicitly matched here
# The idea ist here to not use a predefined list but a free text entry</t>
  </si>
  <si>
    <t>Model implementation format</t>
  </si>
  <si>
    <t>Represented subject</t>
  </si>
  <si>
    <t>Subject that is represented by the model, e.g. traffic participant, sensor, vehicle dynamic and actuator models.</t>
  </si>
  <si>
    <t># New for all to be added, name or description
# add modelled entity identification, version (and manufacturer)</t>
  </si>
  <si>
    <t># may to be mergrd with line modelled etity</t>
  </si>
  <si>
    <t>Classification scheme</t>
  </si>
  <si>
    <t>Computational model type</t>
  </si>
  <si>
    <t>Type of computational model, defined with keywords. The attribute is a “string”, but the following values are recommended as a basic choice: “Discrete”, “Continuous”, “Deterministic”, “Stochastic”, “Static”, “Dynamic”, “Causal”, “Acausal”, “Bond graph”, “Block diagram”, “Transfer function”, “State Machine diagram”, “Neural network”, “Empirical data”</t>
  </si>
  <si>
    <t># look for a better name
# Clarify if the category is OK</t>
  </si>
  <si>
    <t>Other physical domains</t>
  </si>
  <si>
    <t># within IDTA it is to be clarified the meaning</t>
  </si>
  <si>
    <r>
      <t>The lifecycle status indicates in which phase of the lifecycle the model is (e.g. Draft, In Review, Released, Withdrawn, etc.) The lifecycle status is to be distinguished from the release status. The release status refers only to the purpose for which a model has been released (see there).</t>
    </r>
    <r>
      <rPr>
        <b/>
        <sz val="11"/>
        <color theme="1"/>
        <rFont val="Calibri"/>
        <family val="2"/>
        <scheme val="minor"/>
      </rPr>
      <t xml:space="preserve">The lifecycle status can change over the lifetime of the model. 
</t>
    </r>
    <r>
      <rPr>
        <b/>
        <sz val="11"/>
        <color rgb="FFFF0000"/>
        <rFont val="Calibri"/>
        <family val="2"/>
        <scheme val="minor"/>
      </rPr>
      <t/>
    </r>
  </si>
  <si>
    <r>
      <rPr>
        <b/>
        <sz val="11"/>
        <color rgb="FFFF0000"/>
        <rFont val="Calibri"/>
        <family val="2"/>
        <scheme val="minor"/>
      </rPr>
      <t># predefine examples of value entries
# # Decide wither it should be called "stage" or "state"</t>
    </r>
    <r>
      <rPr>
        <sz val="11"/>
        <color theme="1"/>
        <rFont val="Calibri"/>
        <family val="2"/>
        <scheme val="minor"/>
      </rPr>
      <t xml:space="preserve">
# JAMA provides an additional attribute "Individual lifecycle state" in case picking up a predefined value does not fit
# STELlevel has not defined a lifecycle state attribute
# Would not be aligned
# worth to mention: it is the stage of the model not of the modeled subject
# 2022-12-07: only needed for the internal development, not for data exchange
# in mica the meaning is also close to release date
</t>
    </r>
    <r>
      <rPr>
        <sz val="11"/>
        <color rgb="FFFF0000"/>
        <rFont val="Calibri"/>
        <family val="2"/>
        <scheme val="minor"/>
      </rPr>
      <t># Communication of changes in lifecycle status is to be clarified.</t>
    </r>
    <r>
      <rPr>
        <sz val="11"/>
        <color theme="1"/>
        <rFont val="Calibri"/>
        <family val="2"/>
        <scheme val="minor"/>
      </rPr>
      <t xml:space="preserve">
</t>
    </r>
  </si>
  <si>
    <t>The responsible body and, if applicable, organizational unit within the body, that is responsible for supplying the model (proposal Best practice name  + web link or email) examples. This may be different from both the owner or the creator of the model. Relevant personal data protection guidelines to be considered.</t>
  </si>
  <si>
    <r>
      <t xml:space="preserve"># In JAMA the organization has no role specification, i.e. an distinction between customer and contractor is not possible. Only the Person within an organization could have a role.
# Also in JAMA the attribute organization intends to assign persons to organizations like a company or a department
# MIC has no general organization attribute, but only a specializes </t>
    </r>
    <r>
      <rPr>
        <b/>
        <sz val="11"/>
        <color theme="1"/>
        <rFont val="Calibri"/>
        <family val="2"/>
        <scheme val="minor"/>
      </rPr>
      <t>owner</t>
    </r>
    <r>
      <rPr>
        <sz val="11"/>
        <color theme="1"/>
        <rFont val="Calibri"/>
        <family val="2"/>
        <scheme val="minor"/>
      </rPr>
      <t xml:space="preserve"> attribute
# STElevel has no general organization attribute, but only a specializes </t>
    </r>
    <r>
      <rPr>
        <b/>
        <sz val="11"/>
        <color theme="1"/>
        <rFont val="Calibri"/>
        <family val="2"/>
        <scheme val="minor"/>
      </rPr>
      <t>manufacturer</t>
    </r>
    <r>
      <rPr>
        <sz val="11"/>
        <color theme="1"/>
        <rFont val="Calibri"/>
        <family val="2"/>
        <scheme val="minor"/>
      </rPr>
      <t xml:space="preserve"> attribute
# Alignment of lines 11 and 12 needed
# Product related stuff is handled separately in MIC
# needed is a company name an  contact within the company 
# think about renaming of the attribute</t>
    </r>
  </si>
  <si>
    <t>Modelled entity</t>
  </si>
  <si>
    <t>Mapping with alligned attributes</t>
  </si>
  <si>
    <t>is that model name, ??</t>
  </si>
  <si>
    <t># Add attribute for verification method and report ?</t>
  </si>
  <si>
    <t xml:space="preserve"> 6: CORE Recommended</t>
  </si>
  <si>
    <t>JAMBE</t>
  </si>
  <si>
    <t>Validation metod</t>
  </si>
  <si>
    <t>Cardinality</t>
  </si>
  <si>
    <t>Examples</t>
  </si>
  <si>
    <t>Human-readable way to refer to the model. Typically short and clear. Not necessarily unique. To be distinguished from the model identifier and the file name.</t>
  </si>
  <si>
    <t>1 (mandatory)</t>
  </si>
  <si>
    <t># electric motor/generator 
# Mapped Motor
# Permanent magnet DC machine
# 2nd order mass</t>
  </si>
  <si>
    <t>Human-readable, textual, general overview. Highlights key information regarding the model. May include some information also formalized in other attributes without expectation of completeness.
For the recipient of a simulation model, a textual description or a summary of the content and possible use of the model can be helpful. A quick overview avoids having to look at all the attributes such as Purpose and Objectives.</t>
  </si>
  <si>
    <t>0-1 (recommended)</t>
  </si>
  <si>
    <t># This model simulates the heat exchange between S58 engine and cooling system
# DRVELMT01 is a model of electric motor/generator with its converter. The output torque and power losses can be determined either by using data files or characteristic parameters. This model is bidirectional…</t>
  </si>
  <si>
    <t>Preferably human-readable, unique identifier for the release of a specific simulation model. Needed to distinguish between different releases of models. Represents the result of the intentional act of releasing a model at a given stage to a given public (different from the more general notion of version).</t>
  </si>
  <si>
    <t># V3.2.4
# 0.1a
# 1.2.0-alpha.1+build.x64.010
# Version 10.0.19044 Build 19044
# 1.9.9.12-# # DB:C5:D9:3F:DA:19:C5:82:40:80:8B:A5:33:A4:DC:5F</t>
  </si>
  <si>
    <t>Date on which a simulation model was released. Must respect ISO 8601.</t>
  </si>
  <si>
    <t>0..1 (recommended)</t>
  </si>
  <si>
    <t>2023-03-27T12:27:04Z</t>
  </si>
  <si>
    <t xml:space="preserve">Relates to the maturity of the model. To be distinguished from a changing status (e.g. outdated). Fixed at the time of the release and not changing. Allows the receiver to evaluate the usage limitations of a given release (e.g. a prelease shall not be used for final system validation). </t>
  </si>
  <si>
    <t># internal-release
# pre-release
# production release
# only for demonstration
Bad examples
# outdated
# optimization model</t>
  </si>
  <si>
    <t>Release</t>
  </si>
  <si>
    <t># company Z, department SD
# company-Z-models@dd.com
# www.company-Z/models
Can be problematic (personal data)
# company Z, Peter Miller</t>
  </si>
  <si>
    <t># 0: public
# 1: internal
# 2: confidential 
# 3: strictly confidential</t>
  </si>
  <si>
    <t>Protection level to apply to the model. Does not specify the organizational scope. Does not define what a receiver is allowed to do or is not allowed to do. Values should be "0: public", "1: internal", "2: confidential" or "3: strictly confidential".  Additional processes and tools are required to ensure confidentiality.
Note: Reference to ISO/IEC 27010:2015</t>
  </si>
  <si>
    <t>Defines the rules governing the distribution and usage of the simulation model in the form of an open field: royalties to pay, restriction to noncommercial use, right to modify, related legal contract, etc.
Avoids a special field for licences.</t>
  </si>
  <si>
    <t>Legal restriction</t>
  </si>
  <si>
    <t>Model confidentiality level</t>
  </si>
  <si>
    <t>0..inf (optional)</t>
  </si>
  <si>
    <t># Company Z confidential
# GPL
# License MIT
# Legal contract #0987654321</t>
  </si>
  <si>
    <t xml:space="preserve">Purpose for which the model has been built/validated. Free textual field for human-readable description in short words  </t>
  </si>
  <si>
    <t># Minimization of the maximum value of an engine's energy consumption 
# Evaluation of the average breaking distance under uncertain weather conditions
# Automated driving function validation in an OEM environment at object-list level
# Efficency evaluation of a gear box in combination with a SW-function</t>
  </si>
  <si>
    <t>Name or description of the object represented by the simulation model</t>
  </si>
  <si>
    <t># Camera
# Gear box type xyz23
# Electrical car, model X, version Y, configuration Z</t>
  </si>
  <si>
    <t>Modeling choice</t>
  </si>
  <si>
    <t>Explanation of the modeling choices, assumptions or simplifications made during implementation of the model
It should include: 
1) effects or phenomena covered  introduced in general terms, such as vibration of thermal effects, and detailed;
2) how they are covered (in an acausal approach, with a look-up table based on experimental data, etc.).
3) typical keywords which permit to facilitate information retrieval (e.g. “Causal”, “Acausal”, “Bond graph”, “Transfer function”).</t>
  </si>
  <si>
    <t>0.. inf (recommended)</t>
  </si>
  <si>
    <t xml:space="preserve">Note: As this attribute can have multiple values, some of the examples below could apply together to the same model:
# Sensor model is purely object-list driven
# Weather effects are not modelled.
# Typical hydraulic fluid is used, the medium is isotropic
# Acausal thermal and electrical modelling with through and accross variables
# The car is represented as a single track model
# The motor is modeled with a look-up table based on experimental data </t>
  </si>
  <si>
    <t>Model classification</t>
  </si>
  <si>
    <t>Classifications of the model in terms, for example, of physics, engineering or implementation. Can refer to standard or locally standard schemes. It is recommended to refer to a scheme with the reverse domain notation prefix.</t>
  </si>
  <si>
    <t>0..inf (recommended)</t>
  </si>
  <si>
    <t># Linear
# org.modelica.causality.acausal
# org.iso.is11010-1.vhm.2-1</t>
  </si>
  <si>
    <t>Indicates whether a given verification procedure has been followed to successfully reach verification criteria. Verification permits to confirm that a simulation technically works (code without bug, convergence of discretized models, etc.).</t>
  </si>
  <si>
    <t># has been verified
# has not be verified</t>
  </si>
  <si>
    <t>Indicates whether a given validation procedure has been followed to successfully reach validation criteria. Validation permits to confirm that a simulation fulfills user needs. For example, validation permits to confirm that a simulation is close enough (which depends on the user needs) to a reference.</t>
  </si>
  <si>
    <t># has been validated
# has not been validated
# validated with limitations</t>
  </si>
  <si>
    <t>Verification &amp; Validation procedure and criteria</t>
  </si>
  <si>
    <t>Steps and methods followed as well as criteria to reach. Verification and validation can be covered together or separately.</t>
  </si>
  <si>
    <t># ASME VV10
# ASME VV40
# Scale 2 of he NASA verification scale
# Turing Test
# Graphical Comparisons 
# Boundary Analysis</t>
  </si>
  <si>
    <t>Reports describing the results of the verification and validation. Verification and validation can be covered together or separately. Can be summaries, to facilitate communication and distribution.
Typically, it is a link to a report.</t>
  </si>
  <si>
    <t>Verification &amp; Validation report</t>
  </si>
  <si>
    <t>link Report XS</t>
  </si>
  <si>
    <t xml:space="preserve">Restrictions on the use of the model within the given scope of the model purpose that are not self-evident or not immediately apparent to a user (e.g. when the model provides an incorrect result). </t>
  </si>
  <si>
    <t># The model is only valid between 0 and 50 degrees
# Not real-time capable
# The model provides incorrect results at low speeds
# Eddy currents are neglected
# Thermal effects are not considered</t>
  </si>
  <si>
    <t>Model identifier</t>
  </si>
  <si>
    <t xml:space="preserve">Unique identifier for the model. Possibly only locally unique. May not be specific to a given version of the model. The syntax and interpretation of the identifier is not standardized and open to the implementer. Can for example be based on a URI, a model path, or a UUID. </t>
  </si>
  <si>
    <t># part.Engine.combustion.BMW_S58Engine
# 4fc009cc-2dae-4df9-b6b2-0b535038c8e8
# //server/home/user/models/mymodel</t>
  </si>
  <si>
    <t>Software and hardware environment requirements</t>
  </si>
  <si>
    <t xml:space="preserve">Requirements regarding the software and hardware environment of the model, such as specific tool versions required or hardware required to achieve sufficient perfomance. </t>
  </si>
  <si>
    <t>0..inf
(recommended)</t>
  </si>
  <si>
    <t># Tool xy Version 4.5 and Compiler V
# GPU with XY and core 5GB RAM</t>
  </si>
  <si>
    <t>JAMBE Attribute</t>
  </si>
  <si>
    <t>JAMBE Comment</t>
  </si>
  <si>
    <t>Git: Attribute definition</t>
  </si>
  <si>
    <t>Git: Obligation</t>
  </si>
  <si>
    <t>Human-readable way of referring to the model. Usually short and clear. Not necessarily unique. To be distinguished from the model identifier and file name.</t>
  </si>
  <si>
    <t># Electric motor/generator
# Parametrized motor
# Permanent magnet DC machine
# 2nd order mass</t>
  </si>
  <si>
    <t>Git: Value examples</t>
  </si>
  <si>
    <t>Git: Additional explanation and rationale</t>
  </si>
  <si>
    <t>From a user’s perspective, the model name is an important characteristic of a model. A model name is easier to remember than an identifier, and model names play an important role when searching for or retrieving models. When models are imported into a data management system, the system typically expects a model name as a mandatory attribute.</t>
  </si>
  <si>
    <t>Unique identifier for the model. Possibly only locally unique, within a given IT system. May not be specific to a given release of the model. The syntax and interpretation of the identifier is not standardized and open to the implementer. Can for example be based on a URI, a model path, or a UUID.</t>
  </si>
  <si>
    <t>The model identifier, unlike the model name, is typically unchangeable. Different releases of a model may have the same model identifier is the same. In this case, both the model identifier and the model release are required for model desambiguation.</t>
  </si>
  <si>
    <t>Human-readable, textual, general overview. Highlights important information about the model. May include some information formalized in other attributes, without expectation of completeness.</t>
  </si>
  <si>
    <t># This model simulates the heat exchange between S58 engine and cooling system
# DRVELMT01 is a model of electric motor/generator with its converter. The output torque and power losses can be determined either by using data files or characteristic parameters. This model is bidirectional.</t>
  </si>
  <si>
    <t>For the recipient of a simulation model, a textual description or summary of the model’s contents and possible uses may be helpful. A quick overview avoids having to look at all the attributes.</t>
  </si>
  <si>
    <t>Unique identifier, preferably human-readable (i.e. semantically meaningfull), for the release of a particular simulation model. Represents the result of the intentional act of releasing a model at a particular stage to a particular audience (different from the more general notion of version).</t>
  </si>
  <si>
    <t># V3.2.4
# 0.1a
# 1.2.0-alpha.1+build.x64.010
# Version 10.0.19044 Build 19044
# 1.9.9.12-DB:C5:D9:3F:DA:19:C5:82:40:80:8B:A5:33:A4:DC:5F</t>
  </si>
  <si>
    <t>A human-readable release can help the recipient of the model and, more generally, the development stakeholders.</t>
  </si>
  <si>
    <t>Date, and possibly time and timezone, of the release of a simulation model. Must respect ISO 8601.</t>
  </si>
  <si>
    <t># 2023-03-27T12:27:04Z</t>
  </si>
  <si>
    <t>Release dates permit to clarify the chronolgy of releases (How old is a simulation model? What simulation model came first? etc.).</t>
  </si>
  <si>
    <t>Release type</t>
  </si>
  <si>
    <t>Relates to the maturity of the model. To be distinguished from a changing status (e.g. outdated). Fixed at the time of the release and not changing. Allows the receiver to evaluate the usage limitations of a given release (e.g. a prelease shall not be used for final system validation).</t>
  </si>
  <si>
    <t># internal-release
# pre-release
# production release
# only for demonstration</t>
  </si>
  <si>
    <t>The responsible body and, if applicable, organizational unit within the body, that is responsible for supplying the model. Can be different from the owner or the creator of the model. Should be as specific as possible but also durable, avoiding for example specific people names. Relevant personal data protection guidelines should be takend into account. In case of model assembly, responsible of the overall assembly.</t>
  </si>
  <si>
    <t># company Z, department SD
# company-Z-models@dd.com
# www.company-Z/models
# personal data, e.g. company Z, Peter Miller can be problematic</t>
  </si>
  <si>
    <t>The attribute is classified as mandatory because it is very important to know who provided the model, and because it is important to be able to contact the model provider in case of questions about the model.</t>
  </si>
  <si>
    <t>Protection level to apply to the model. Does not specify the organizational scope. Does not define what a receiver is allowed to do or is not allowed to do. Values should be "0: public", "1: internal", "2: confidential" or "3: strictly confidential". Additional processes and tools are required to ensure confidentiality.</t>
  </si>
  <si>
    <t># 0: public
# 1: internal
# 2: confidential
# 3: strictly confidential</t>
  </si>
  <si>
    <t>While such a confidentiality level is less relevant for cross-enterprise model exchange, it is highly relevant for intra-enterprise sharing.</t>
  </si>
  <si>
    <t>Defines the rules governing the distribution and usage of the simulation model, including licensing, in the form of an open field: royalties to pay, restriction to noncommercial use, right to modify, related legal contract, etc.</t>
  </si>
  <si>
    <t>Information about legal restrictions can help avoid legal uncertainties in the use of models. However, since such restrictions do not always exist, this attribute is optional.</t>
  </si>
  <si>
    <t>Purpose for which the model has been built/validated. Free textual field for short human-readable description.</t>
  </si>
  <si>
    <t># Minimization of the maximum value of an engine’s energy consumption
# Evaluation of the average breaking distance under uncertain weather conditions
# Automated driving function validation in an OEM environment at object-list level
# Efficency evaluation of a gear box in combination with a SW-function</t>
  </si>
  <si>
    <t>Name or description of the object represented by the simulation model.</t>
  </si>
  <si>
    <t>The modelled entity can typically be a system whose development is supported by simulation. There may not be any specific modelled ententy when a simulation rather represents general physical phenomena.</t>
  </si>
  <si>
    <t>Explanation of the modeling choices, assumptions or simplifications made during the implementation of the model. It should include:
1) effects or phenomena covered introduced in general terms, such as vibration of thermal effects, and detailed;
2) how they are covered (in an acausal approach, with a look-up table based on experimental data, etc.).
3) typical keywords which permit to facilitate information retrieval (e.g. “Causal”, “Acausal”, “Bond graph”, “Transfer function”).</t>
  </si>
  <si>
    <r>
      <rPr>
        <b/>
        <sz val="11"/>
        <color theme="1"/>
        <rFont val="Calibri"/>
        <family val="2"/>
        <scheme val="minor"/>
      </rPr>
      <t xml:space="preserve">Note: </t>
    </r>
    <r>
      <rPr>
        <sz val="11"/>
        <color theme="1"/>
        <rFont val="Calibri"/>
        <family val="2"/>
        <scheme val="minor"/>
      </rPr>
      <t>As this attribute can have multiple values, some of the examples below could apply together to the same model:
# Sensor model is purely object-list driven
# Weather effects are not modelled.
# Typical hydraulic fluid is used, the medium is isotropic
# Acausal thermal and electrical modelling with through and accross variables
# The car is represented as a single track model
# The motor is modeled with a look-up table based on experimental data</t>
    </r>
  </si>
  <si>
    <t>Restrictions on the use of the model. Especially important if these restrictions are not self-evident to a user (e.g. when the model provides an incorrect result).</t>
  </si>
  <si>
    <t># The model is only valid between 0 and 50 degrees temperature
# Not real-time capable
# The model provides incorrect results at low speeds
# Eddy currents are neglected
# Thermal effects are not considered</t>
  </si>
  <si>
    <t>Keyword-based classifications of the model in terms, for example, of physics, engineering or implementation. Can refer to standard or locally standard schemes. It is recommended to refer to a scheme with the reverse domain notation prefix.</t>
  </si>
  <si>
    <t>Requirements regarding the software and hardware environment of the model, such as specific tool versions required or hardware required to achieve sufficient perfomance.</t>
  </si>
  <si>
    <t>Incentive to verify the model. As verification can cover various aspects, rely on various techniques and be more or less constraining, details should be provided with the attribute "Verification &amp; Validation procedure and criteria" and "Verification &amp; Validation report".</t>
  </si>
  <si>
    <t>Indicates whether a given validation procedure has been followed to successfully reach validation criteria. Validation permits to confirm that a simulation fulfills user needs. For example, validation permits to confirm that a simulation is close enough to a reference given particular needs.</t>
  </si>
  <si>
    <t>Incentive to validate the model. As validation can cover various aspects, rely on various techniques and be more or less constraining, details should be provided with the attribute "Verification &amp; Validation procedure and criteria" and "Verification &amp; Validation report".</t>
  </si>
  <si>
    <t># ASME VV10
# ASME VV40
# Scale 2 of he NASA verification scale
# Turing Test
# Graphical Comparisons
# Boundary Analysis</t>
  </si>
  <si>
    <t>Reports describing the results of the verification and validation. Verification and validation can be covered together or separately. Can be summaries, to facilitate communication and distribution. Typically a link to a report.</t>
  </si>
  <si>
    <t>A Inspecting the reports may help deciding wheather the validation and verification fulfill the expectatioons in detail with respect to the intended usage in a certain use case. Hence, it is recommended to provuide the report if,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</si>
</sst>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0">
    <font>
      <sz val="11"/>
      <color theme="1"/>
      <name val="Calibri"/>
      <family val="2"/>
      <scheme val="minor"/>
    </font>
    <font>
      <b/>
      <sz val="9"/>
      <color theme="1"/>
      <name val="Arial"/>
      <family val="2"/>
    </font>
    <font>
      <sz val="11"/>
      <name val="ＭＳ Ｐゴシック"/>
      <family val="3"/>
      <charset val="128"/>
    </font>
    <font>
      <b/>
      <sz val="10"/>
      <color theme="1"/>
      <name val="Arial"/>
      <family val="2"/>
    </font>
    <font>
      <sz val="11"/>
      <color rgb="FF006100"/>
      <name val="Calibri"/>
      <family val="2"/>
      <charset val="128"/>
      <scheme val="minor"/>
    </font>
    <font>
      <sz val="11"/>
      <color rgb="FF9C6500"/>
      <name val="Calibri"/>
      <family val="2"/>
      <charset val="128"/>
      <scheme val="minor"/>
    </font>
    <font>
      <sz val="11"/>
      <color rgb="FF9C0006"/>
      <name val="Calibri"/>
      <family val="2"/>
      <charset val="128"/>
      <scheme val="minor"/>
    </font>
    <font>
      <b/>
      <sz val="9"/>
      <color indexed="81"/>
      <name val="Segoe UI"/>
      <family val="2"/>
    </font>
    <font>
      <sz val="9"/>
      <color indexed="81"/>
      <name val="Segoe UI"/>
      <family val="2"/>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1"/>
      <color rgb="FF000000"/>
      <name val="Calibri"/>
      <family val="3"/>
      <charset val="128"/>
    </font>
    <font>
      <sz val="11"/>
      <color theme="1"/>
      <name val="Calibri"/>
      <family val="2"/>
      <charset val="128"/>
    </font>
    <font>
      <sz val="9"/>
      <color rgb="FF000000"/>
      <name val="Calibri"/>
      <family val="2"/>
      <charset val="128"/>
    </font>
    <font>
      <sz val="11"/>
      <color rgb="FF006100"/>
      <name val="Calibri"/>
      <family val="2"/>
      <charset val="128"/>
    </font>
    <font>
      <sz val="11"/>
      <color rgb="FF9C6500"/>
      <name val="Calibri"/>
      <family val="2"/>
      <charset val="128"/>
    </font>
    <font>
      <sz val="11"/>
      <color rgb="FF9C0006"/>
      <name val="Calibri"/>
      <family val="2"/>
      <charset val="128"/>
    </font>
    <font>
      <i/>
      <sz val="10"/>
      <color rgb="FF000000"/>
      <name val="Calibri"/>
      <family val="3"/>
      <charset val="128"/>
    </font>
    <font>
      <sz val="10"/>
      <color rgb="FF000000"/>
      <name val="Calibri"/>
      <family val="2"/>
      <charset val="128"/>
    </font>
    <font>
      <i/>
      <sz val="8"/>
      <color rgb="FF000000"/>
      <name val="Calibri"/>
      <family val="3"/>
      <charset val="128"/>
    </font>
    <font>
      <sz val="9"/>
      <color rgb="FF000000"/>
      <name val="Calibri"/>
      <family val="3"/>
      <charset val="128"/>
    </font>
    <font>
      <sz val="10"/>
      <color rgb="FF000000"/>
      <name val="Calibri"/>
      <family val="3"/>
      <charset val="128"/>
    </font>
    <font>
      <sz val="8"/>
      <color rgb="FF000000"/>
      <name val="Calibri"/>
      <family val="3"/>
      <charset val="128"/>
    </font>
    <font>
      <b/>
      <sz val="11"/>
      <color rgb="FF000000"/>
      <name val="Calibri"/>
      <family val="2"/>
    </font>
    <font>
      <i/>
      <sz val="8"/>
      <name val="Calibri"/>
      <family val="3"/>
      <charset val="128"/>
    </font>
    <font>
      <b/>
      <sz val="11"/>
      <color rgb="FFFF0000"/>
      <name val="Calibri"/>
      <family val="2"/>
    </font>
    <font>
      <sz val="11"/>
      <color rgb="FF000000"/>
      <name val="Calibri"/>
      <family val="2"/>
    </font>
    <font>
      <sz val="9"/>
      <color theme="1"/>
      <name val="Calibri"/>
      <family val="2"/>
      <charset val="128"/>
      <scheme val="minor"/>
    </font>
    <font>
      <sz val="11"/>
      <color theme="1"/>
      <name val="Calibri"/>
      <family val="2"/>
      <charset val="128"/>
      <scheme val="minor"/>
    </font>
    <font>
      <b/>
      <sz val="11"/>
      <color theme="1"/>
      <name val="Calibri"/>
      <family val="3"/>
      <charset val="128"/>
      <scheme val="minor"/>
    </font>
    <font>
      <sz val="9"/>
      <color theme="1"/>
      <name val="Calibri"/>
      <family val="3"/>
      <charset val="128"/>
      <scheme val="minor"/>
    </font>
    <font>
      <i/>
      <sz val="10"/>
      <color theme="1"/>
      <name val="Calibri"/>
      <family val="3"/>
      <charset val="128"/>
      <scheme val="minor"/>
    </font>
    <font>
      <sz val="8"/>
      <color theme="1"/>
      <name val="Calibri"/>
      <family val="3"/>
      <charset val="128"/>
      <scheme val="minor"/>
    </font>
    <font>
      <sz val="8"/>
      <color rgb="FF0070C0"/>
      <name val="Calibri"/>
      <family val="3"/>
      <charset val="128"/>
      <scheme val="minor"/>
    </font>
    <font>
      <sz val="9"/>
      <name val="Calibri"/>
      <family val="3"/>
      <charset val="128"/>
      <scheme val="minor"/>
    </font>
    <font>
      <sz val="8"/>
      <color rgb="FFFF0000"/>
      <name val="Calibri"/>
      <family val="3"/>
      <charset val="128"/>
      <scheme val="minor"/>
    </font>
    <font>
      <sz val="11"/>
      <color theme="1"/>
      <name val="Calibri"/>
      <family val="3"/>
      <charset val="128"/>
      <scheme val="minor"/>
    </font>
    <font>
      <sz val="8"/>
      <name val="Calibri"/>
      <family val="3"/>
      <charset val="128"/>
      <scheme val="minor"/>
    </font>
    <font>
      <i/>
      <sz val="8"/>
      <color theme="1"/>
      <name val="Calibri"/>
      <family val="3"/>
      <charset val="128"/>
      <scheme val="minor"/>
    </font>
    <font>
      <i/>
      <sz val="8"/>
      <name val="Calibri"/>
      <family val="3"/>
      <charset val="128"/>
      <scheme val="minor"/>
    </font>
    <font>
      <sz val="11"/>
      <name val="Calibri"/>
      <family val="2"/>
      <scheme val="minor"/>
    </font>
    <font>
      <sz val="10"/>
      <color theme="1"/>
      <name val="Calibri"/>
      <family val="2"/>
    </font>
    <font>
      <b/>
      <sz val="10"/>
      <color theme="1"/>
      <name val="Calibri"/>
      <family val="2"/>
    </font>
    <font>
      <i/>
      <sz val="10"/>
      <color theme="1"/>
      <name val="Calibri"/>
      <family val="2"/>
    </font>
    <font>
      <i/>
      <sz val="10"/>
      <color rgb="FF808080"/>
      <name val="Calibri"/>
      <family val="2"/>
    </font>
    <font>
      <sz val="10"/>
      <color rgb="FF808080"/>
      <name val="Calibri"/>
      <family val="2"/>
    </font>
    <font>
      <i/>
      <u/>
      <sz val="10"/>
      <color rgb="FF808080"/>
      <name val="Calibri"/>
      <family val="2"/>
    </font>
    <font>
      <sz val="11"/>
      <color rgb="FF000000"/>
      <name val="Calibri"/>
      <family val="2"/>
    </font>
    <font>
      <sz val="11"/>
      <color rgb="FFFF0000"/>
      <name val="Calibri"/>
      <family val="2"/>
      <scheme val="minor"/>
    </font>
    <font>
      <b/>
      <sz val="14"/>
      <color theme="1"/>
      <name val="Calibri"/>
      <family val="2"/>
      <scheme val="minor"/>
    </font>
    <font>
      <b/>
      <sz val="12"/>
      <color theme="1"/>
      <name val="Arial"/>
      <family val="2"/>
    </font>
    <font>
      <b/>
      <i/>
      <sz val="11"/>
      <color theme="1"/>
      <name val="Calibri"/>
      <family val="2"/>
      <scheme val="minor"/>
    </font>
    <font>
      <sz val="12"/>
      <color rgb="FF000000"/>
      <name val="Arial"/>
      <family val="2"/>
    </font>
    <font>
      <i/>
      <sz val="11"/>
      <color theme="1"/>
      <name val="Calibri"/>
      <family val="2"/>
      <scheme val="minor"/>
    </font>
    <font>
      <sz val="12"/>
      <color theme="1"/>
      <name val="Calibri"/>
      <family val="2"/>
      <scheme val="minor"/>
    </font>
    <font>
      <i/>
      <sz val="12"/>
      <color theme="1"/>
      <name val="Calibri"/>
      <family val="2"/>
      <scheme val="minor"/>
    </font>
    <font>
      <b/>
      <sz val="12"/>
      <color theme="1"/>
      <name val="Calibri"/>
      <family val="2"/>
      <scheme val="minor"/>
    </font>
    <font>
      <sz val="11"/>
      <color theme="1"/>
      <name val="Arial"/>
      <family val="2"/>
    </font>
    <font>
      <sz val="11"/>
      <name val="Arial"/>
      <family val="2"/>
    </font>
    <font>
      <sz val="11"/>
      <color rgb="FF000000"/>
      <name val="Arial"/>
      <family val="2"/>
    </font>
    <font>
      <sz val="10"/>
      <color theme="1"/>
      <name val="Calibri"/>
      <family val="2"/>
      <scheme val="minor"/>
    </font>
    <font>
      <i/>
      <sz val="10"/>
      <color theme="1"/>
      <name val="Calibri"/>
      <family val="2"/>
      <scheme val="minor"/>
    </font>
    <font>
      <u/>
      <sz val="11"/>
      <color theme="10"/>
      <name val="Calibri"/>
      <family val="2"/>
      <scheme val="minor"/>
    </font>
    <font>
      <b/>
      <sz val="10"/>
      <color indexed="81"/>
      <name val="Arial"/>
      <family val="2"/>
    </font>
    <font>
      <b/>
      <sz val="9"/>
      <color indexed="81"/>
      <name val="Tahoma"/>
      <family val="2"/>
    </font>
    <font>
      <sz val="9"/>
      <color indexed="81"/>
      <name val="Tahoma"/>
      <family val="2"/>
    </font>
    <font>
      <sz val="12"/>
      <color indexed="81"/>
      <name val="Tahoma"/>
      <family val="2"/>
    </font>
    <font>
      <strike/>
      <sz val="11"/>
      <color theme="1"/>
      <name val="Calibri"/>
      <family val="2"/>
      <scheme val="minor"/>
    </font>
    <font>
      <b/>
      <sz val="11"/>
      <color theme="0"/>
      <name val="Calibri"/>
      <family val="2"/>
      <scheme val="minor"/>
    </font>
    <font>
      <b/>
      <sz val="12"/>
      <color theme="1"/>
      <name val="Calibri"/>
      <family val="2"/>
      <scheme val="minor"/>
    </font>
    <font>
      <b/>
      <sz val="10"/>
      <name val="Calibri"/>
      <family val="2"/>
    </font>
    <font>
      <b/>
      <sz val="10"/>
      <color rgb="FFFF0000"/>
      <name val="Calibri"/>
      <family val="2"/>
    </font>
    <font>
      <b/>
      <sz val="11"/>
      <color rgb="FFFF0000"/>
      <name val="Calibri"/>
      <family val="2"/>
      <scheme val="minor"/>
    </font>
    <font>
      <b/>
      <sz val="12"/>
      <color theme="1"/>
      <name val="Calibri"/>
      <scheme val="minor"/>
    </font>
    <font>
      <b/>
      <sz val="12"/>
      <name val="Calibri"/>
      <family val="2"/>
      <scheme val="minor"/>
    </font>
    <font>
      <b/>
      <sz val="12"/>
      <color rgb="FFFF0000"/>
      <name val="Calibri"/>
      <family val="2"/>
      <scheme val="minor"/>
    </font>
    <font>
      <sz val="10"/>
      <color rgb="FF1F2328"/>
      <name val="Segoe UI"/>
      <family val="2"/>
    </font>
  </fonts>
  <fills count="2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rgb="FFFFFF00"/>
        <bgColor rgb="FF000000"/>
      </patternFill>
    </fill>
    <fill>
      <patternFill patternType="solid">
        <fgColor rgb="FFFCD5B4"/>
        <bgColor rgb="FF000000"/>
      </patternFill>
    </fill>
    <fill>
      <patternFill patternType="solid">
        <fgColor rgb="FFC6EFCE"/>
        <bgColor rgb="FFFFFFFF"/>
      </patternFill>
    </fill>
    <fill>
      <patternFill patternType="solid">
        <fgColor rgb="FFFFEB9C"/>
        <bgColor rgb="FFFFFFFF"/>
      </patternFill>
    </fill>
    <fill>
      <patternFill patternType="solid">
        <fgColor rgb="FFFFC7CE"/>
        <bgColor rgb="FFFFFFFF"/>
      </patternFill>
    </fill>
    <fill>
      <patternFill patternType="solid">
        <fgColor rgb="FFD9D9D9"/>
        <bgColor rgb="FF000000"/>
      </patternFill>
    </fill>
    <fill>
      <patternFill patternType="solid">
        <fgColor rgb="FF92D050"/>
        <bgColor rgb="FF000000"/>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ck">
        <color theme="5"/>
      </left>
      <right style="thick">
        <color theme="5"/>
      </right>
      <top/>
      <bottom/>
      <diagonal/>
    </border>
    <border>
      <left style="thick">
        <color theme="9"/>
      </left>
      <right/>
      <top/>
      <bottom/>
      <diagonal/>
    </border>
    <border>
      <left/>
      <right/>
      <top/>
      <bottom style="thin">
        <color indexed="64"/>
      </bottom>
      <diagonal/>
    </border>
    <border>
      <left style="medium">
        <color rgb="FFE26B0A"/>
      </left>
      <right style="medium">
        <color rgb="FFE26B0A"/>
      </right>
      <top style="medium">
        <color rgb="FFE26B0A"/>
      </top>
      <bottom style="medium">
        <color rgb="FFE26B0A"/>
      </bottom>
      <diagonal/>
    </border>
    <border>
      <left/>
      <right/>
      <top style="thin">
        <color indexed="64"/>
      </top>
      <bottom style="thin">
        <color indexed="64"/>
      </bottom>
      <diagonal/>
    </border>
    <border>
      <left/>
      <right/>
      <top/>
      <bottom style="thin">
        <color rgb="FFFFFFFF"/>
      </bottom>
      <diagonal/>
    </border>
    <border>
      <left/>
      <right/>
      <top/>
      <bottom style="thin">
        <color rgb="FFE26B0A"/>
      </bottom>
      <diagonal/>
    </border>
    <border>
      <left/>
      <right/>
      <top/>
      <bottom style="thin">
        <color rgb="FF000000"/>
      </bottom>
      <diagonal/>
    </border>
    <border>
      <left/>
      <right/>
      <top style="thin">
        <color rgb="FF000000"/>
      </top>
      <bottom style="thin">
        <color rgb="FF000000"/>
      </bottom>
      <diagonal/>
    </border>
    <border>
      <left/>
      <right/>
      <top style="thin">
        <color rgb="FF000000"/>
      </top>
      <bottom style="thin">
        <color indexed="64"/>
      </bottom>
      <diagonal/>
    </border>
    <border>
      <left/>
      <right/>
      <top style="thin">
        <color indexed="64"/>
      </top>
      <bottom/>
      <diagonal/>
    </border>
    <border>
      <left style="thin">
        <color rgb="FFFFFFFF"/>
      </left>
      <right/>
      <top/>
      <bottom/>
      <diagonal/>
    </border>
    <border>
      <left style="thin">
        <color indexed="64"/>
      </left>
      <right/>
      <top style="thin">
        <color indexed="64"/>
      </top>
      <bottom style="thin">
        <color indexed="64"/>
      </bottom>
      <diagonal/>
    </border>
    <border>
      <left style="medium">
        <color theme="9" tint="-0.249977111117893"/>
      </left>
      <right style="medium">
        <color theme="9" tint="-0.249977111117893"/>
      </right>
      <top style="medium">
        <color theme="9" tint="-0.249977111117893"/>
      </top>
      <bottom style="medium">
        <color theme="9" tint="-0.249977111117893"/>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rgb="FFFFC000"/>
      </left>
      <right/>
      <top style="thin">
        <color rgb="FFFFC000"/>
      </top>
      <bottom style="thin">
        <color rgb="FFFFC000"/>
      </bottom>
      <diagonal/>
    </border>
    <border>
      <left/>
      <right/>
      <top style="thin">
        <color rgb="FFFFC000"/>
      </top>
      <bottom style="thin">
        <color rgb="FFFFC000"/>
      </bottom>
      <diagonal/>
    </border>
    <border>
      <left/>
      <right style="thin">
        <color rgb="FFFFC000"/>
      </right>
      <top style="thin">
        <color rgb="FFFFC000"/>
      </top>
      <bottom style="thin">
        <color rgb="FFFFC000"/>
      </bottom>
      <diagonal/>
    </border>
    <border>
      <left/>
      <right/>
      <top/>
      <bottom style="thin">
        <color theme="0"/>
      </bottom>
      <diagonal/>
    </border>
    <border>
      <left/>
      <right/>
      <top style="thin">
        <color indexed="64"/>
      </top>
      <bottom style="thin">
        <color theme="1"/>
      </bottom>
      <diagonal/>
    </border>
    <border>
      <left/>
      <right/>
      <top style="thin">
        <color theme="1"/>
      </top>
      <bottom style="thin">
        <color theme="1"/>
      </bottom>
      <diagonal/>
    </border>
    <border>
      <left/>
      <right/>
      <top/>
      <bottom style="thin">
        <color theme="1"/>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thin">
        <color rgb="FFC00000"/>
      </left>
      <right style="thin">
        <color rgb="FFC00000"/>
      </right>
      <top style="thin">
        <color rgb="FFC00000"/>
      </top>
      <bottom style="thin">
        <color rgb="FFC00000"/>
      </bottom>
      <diagonal/>
    </border>
    <border>
      <left style="medium">
        <color rgb="FFC00000"/>
      </left>
      <right style="thin">
        <color rgb="FFC00000"/>
      </right>
      <top style="medium">
        <color rgb="FFC00000"/>
      </top>
      <bottom style="thin">
        <color rgb="FFC00000"/>
      </bottom>
      <diagonal/>
    </border>
    <border>
      <left style="thin">
        <color rgb="FFC00000"/>
      </left>
      <right style="thin">
        <color rgb="FFC00000"/>
      </right>
      <top style="medium">
        <color rgb="FFC00000"/>
      </top>
      <bottom style="thin">
        <color rgb="FFC00000"/>
      </bottom>
      <diagonal/>
    </border>
    <border>
      <left style="thin">
        <color rgb="FFC00000"/>
      </left>
      <right style="medium">
        <color rgb="FFC00000"/>
      </right>
      <top style="medium">
        <color rgb="FFC00000"/>
      </top>
      <bottom style="thin">
        <color rgb="FFC00000"/>
      </bottom>
      <diagonal/>
    </border>
    <border>
      <left style="medium">
        <color rgb="FFC00000"/>
      </left>
      <right style="thin">
        <color rgb="FFC00000"/>
      </right>
      <top style="thin">
        <color rgb="FFC00000"/>
      </top>
      <bottom style="thin">
        <color rgb="FFC00000"/>
      </bottom>
      <diagonal/>
    </border>
    <border>
      <left style="thin">
        <color rgb="FFC00000"/>
      </left>
      <right style="medium">
        <color rgb="FFC00000"/>
      </right>
      <top style="thin">
        <color rgb="FFC00000"/>
      </top>
      <bottom style="thin">
        <color rgb="FFC00000"/>
      </bottom>
      <diagonal/>
    </border>
    <border>
      <left style="medium">
        <color rgb="FFC00000"/>
      </left>
      <right style="thin">
        <color rgb="FFC00000"/>
      </right>
      <top style="thin">
        <color rgb="FFC00000"/>
      </top>
      <bottom style="medium">
        <color rgb="FFC00000"/>
      </bottom>
      <diagonal/>
    </border>
    <border>
      <left style="thin">
        <color rgb="FFC00000"/>
      </left>
      <right style="thin">
        <color rgb="FFC00000"/>
      </right>
      <top style="thin">
        <color rgb="FFC00000"/>
      </top>
      <bottom style="medium">
        <color rgb="FFC00000"/>
      </bottom>
      <diagonal/>
    </border>
    <border>
      <left style="thin">
        <color rgb="FFC00000"/>
      </left>
      <right style="medium">
        <color rgb="FFC00000"/>
      </right>
      <top style="thin">
        <color rgb="FFC00000"/>
      </top>
      <bottom style="medium">
        <color rgb="FFC00000"/>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rgb="FFC00000"/>
      </right>
      <top style="thin">
        <color rgb="FFC00000"/>
      </top>
      <bottom style="thin">
        <color rgb="FFC00000"/>
      </bottom>
      <diagonal/>
    </border>
    <border>
      <left style="thick">
        <color auto="1"/>
      </left>
      <right/>
      <top style="thick">
        <color auto="1"/>
      </top>
      <bottom/>
      <diagonal/>
    </border>
    <border>
      <left/>
      <right/>
      <top style="thick">
        <color auto="1"/>
      </top>
      <bottom/>
      <diagonal/>
    </border>
    <border>
      <left style="thick">
        <color auto="1"/>
      </left>
      <right/>
      <top/>
      <bottom/>
      <diagonal/>
    </border>
    <border>
      <left style="thick">
        <color auto="1"/>
      </left>
      <right/>
      <top/>
      <bottom style="thick">
        <color auto="1"/>
      </bottom>
      <diagonal/>
    </border>
    <border>
      <left/>
      <right/>
      <top/>
      <bottom style="thick">
        <color auto="1"/>
      </bottom>
      <diagonal/>
    </border>
    <border>
      <left/>
      <right style="medium">
        <color rgb="FFC00000"/>
      </right>
      <top/>
      <bottom/>
      <diagonal/>
    </border>
    <border>
      <left style="thin">
        <color rgb="FFC00000"/>
      </left>
      <right/>
      <top style="medium">
        <color rgb="FFC00000"/>
      </top>
      <bottom style="thin">
        <color rgb="FFC00000"/>
      </bottom>
      <diagonal/>
    </border>
    <border>
      <left style="thin">
        <color rgb="FFC00000"/>
      </left>
      <right/>
      <top style="thin">
        <color rgb="FFC00000"/>
      </top>
      <bottom style="thin">
        <color rgb="FFC00000"/>
      </bottom>
      <diagonal/>
    </border>
    <border>
      <left style="thin">
        <color rgb="FFC00000"/>
      </left>
      <right/>
      <top style="thin">
        <color rgb="FFC00000"/>
      </top>
      <bottom style="medium">
        <color rgb="FFC00000"/>
      </bottom>
      <diagonal/>
    </border>
  </borders>
  <cellStyleXfs count="11">
    <xf numFmtId="0" fontId="0" fillId="0" borderId="0"/>
    <xf numFmtId="0" fontId="2" fillId="0" borderId="0">
      <alignment vertical="center"/>
    </xf>
    <xf numFmtId="0" fontId="4" fillId="2" borderId="0" applyNumberFormat="0" applyBorder="0" applyAlignment="0" applyProtection="0">
      <alignment vertical="center"/>
    </xf>
    <xf numFmtId="0" fontId="5" fillId="4" borderId="0" applyNumberFormat="0" applyBorder="0" applyAlignment="0" applyProtection="0">
      <alignment vertical="center"/>
    </xf>
    <xf numFmtId="0" fontId="6" fillId="3" borderId="0" applyNumberFormat="0" applyBorder="0" applyAlignment="0" applyProtection="0">
      <alignment vertical="center"/>
    </xf>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31" fillId="0" borderId="0">
      <alignment vertical="center"/>
    </xf>
    <xf numFmtId="0" fontId="31" fillId="0" borderId="0">
      <alignment vertical="center"/>
    </xf>
    <xf numFmtId="0" fontId="65" fillId="0" borderId="0" applyNumberFormat="0" applyFill="0" applyBorder="0" applyAlignment="0" applyProtection="0"/>
  </cellStyleXfs>
  <cellXfs count="414">
    <xf numFmtId="0" fontId="0" fillId="0" borderId="0" xfId="0"/>
    <xf numFmtId="0" fontId="0" fillId="0" borderId="0" xfId="0" applyAlignment="1">
      <alignment wrapText="1"/>
    </xf>
    <xf numFmtId="0" fontId="0" fillId="5" borderId="1" xfId="0" applyFill="1" applyBorder="1" applyAlignment="1">
      <alignment wrapText="1"/>
    </xf>
    <xf numFmtId="0" fontId="2" fillId="0" borderId="0" xfId="1" applyAlignment="1">
      <alignment horizontal="center" vertical="center"/>
    </xf>
    <xf numFmtId="0" fontId="2" fillId="0" borderId="0" xfId="1">
      <alignment vertical="center"/>
    </xf>
    <xf numFmtId="0" fontId="0" fillId="0" borderId="1" xfId="0" applyBorder="1" applyAlignment="1">
      <alignment wrapText="1"/>
    </xf>
    <xf numFmtId="0" fontId="0" fillId="6" borderId="1" xfId="0" applyFill="1" applyBorder="1" applyAlignment="1">
      <alignment wrapText="1"/>
    </xf>
    <xf numFmtId="0" fontId="0" fillId="7" borderId="1" xfId="0" applyFill="1" applyBorder="1" applyAlignment="1">
      <alignment wrapText="1"/>
    </xf>
    <xf numFmtId="0" fontId="4" fillId="2" borderId="0" xfId="2" applyAlignment="1">
      <alignment horizontal="center" vertical="center"/>
    </xf>
    <xf numFmtId="0" fontId="0" fillId="8" borderId="1" xfId="0" applyFill="1" applyBorder="1" applyAlignment="1">
      <alignment wrapText="1"/>
    </xf>
    <xf numFmtId="0" fontId="5" fillId="4" borderId="0" xfId="3" applyAlignment="1">
      <alignment horizontal="center" vertical="center"/>
    </xf>
    <xf numFmtId="0" fontId="6" fillId="3" borderId="0" xfId="4" applyAlignment="1">
      <alignment horizontal="center" vertical="center"/>
    </xf>
    <xf numFmtId="0" fontId="0" fillId="9" borderId="1" xfId="0" applyFill="1" applyBorder="1" applyAlignment="1">
      <alignment wrapText="1"/>
    </xf>
    <xf numFmtId="0" fontId="0" fillId="10" borderId="1" xfId="0" applyFill="1" applyBorder="1" applyAlignment="1">
      <alignment wrapText="1"/>
    </xf>
    <xf numFmtId="0" fontId="14"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0" fontId="15" fillId="0" borderId="0" xfId="0" applyFont="1" applyAlignment="1">
      <alignment horizontal="center" vertical="center"/>
    </xf>
    <xf numFmtId="0" fontId="15" fillId="0" borderId="0" xfId="0" applyFont="1" applyAlignment="1">
      <alignment vertical="center" wrapText="1"/>
    </xf>
    <xf numFmtId="0" fontId="15" fillId="12" borderId="0" xfId="0" applyFont="1" applyFill="1" applyAlignment="1">
      <alignment vertical="center" wrapText="1"/>
    </xf>
    <xf numFmtId="0" fontId="15" fillId="0" borderId="0" xfId="0" quotePrefix="1" applyFont="1" applyAlignment="1">
      <alignment vertical="center"/>
    </xf>
    <xf numFmtId="0" fontId="17" fillId="13" borderId="0" xfId="5" applyFont="1" applyFill="1" applyBorder="1" applyAlignment="1">
      <alignment horizontal="center" vertical="center"/>
    </xf>
    <xf numFmtId="0" fontId="18" fillId="14" borderId="0" xfId="7" applyFont="1" applyFill="1" applyBorder="1" applyAlignment="1">
      <alignment horizontal="center" vertical="center"/>
    </xf>
    <xf numFmtId="0" fontId="19" fillId="15" borderId="0" xfId="6" applyFont="1" applyFill="1" applyBorder="1" applyAlignment="1">
      <alignment horizontal="center" vertical="center"/>
    </xf>
    <xf numFmtId="0" fontId="20" fillId="0" borderId="0" xfId="0" applyFont="1" applyAlignment="1">
      <alignment vertical="center"/>
    </xf>
    <xf numFmtId="0" fontId="21" fillId="0" borderId="0" xfId="0" applyFont="1" applyAlignment="1">
      <alignment vertical="center"/>
    </xf>
    <xf numFmtId="0" fontId="16" fillId="0" borderId="6" xfId="0" applyFont="1" applyBorder="1" applyAlignment="1">
      <alignment vertical="center"/>
    </xf>
    <xf numFmtId="0" fontId="15" fillId="0" borderId="6" xfId="0" applyFont="1" applyBorder="1" applyAlignment="1">
      <alignment vertical="center"/>
    </xf>
    <xf numFmtId="0" fontId="16" fillId="16" borderId="7" xfId="0" applyFont="1" applyFill="1" applyBorder="1" applyAlignment="1">
      <alignment horizontal="left" vertical="center"/>
    </xf>
    <xf numFmtId="0" fontId="22" fillId="0" borderId="6" xfId="0" applyFont="1" applyBorder="1" applyAlignment="1">
      <alignment horizontal="left" vertical="center"/>
    </xf>
    <xf numFmtId="0" fontId="17" fillId="13" borderId="6" xfId="5" applyFont="1" applyFill="1" applyBorder="1" applyAlignment="1">
      <alignment horizontal="center" vertical="center"/>
    </xf>
    <xf numFmtId="0" fontId="23" fillId="0" borderId="8" xfId="0" applyFont="1" applyBorder="1" applyAlignment="1">
      <alignment vertical="center"/>
    </xf>
    <xf numFmtId="0" fontId="15" fillId="0" borderId="8" xfId="0" applyFont="1" applyBorder="1" applyAlignment="1">
      <alignment vertical="center"/>
    </xf>
    <xf numFmtId="0" fontId="22" fillId="0" borderId="8" xfId="0" applyFont="1" applyBorder="1" applyAlignment="1">
      <alignment horizontal="left" vertical="center"/>
    </xf>
    <xf numFmtId="0" fontId="17" fillId="13" borderId="8" xfId="5" applyFont="1" applyFill="1" applyBorder="1" applyAlignment="1">
      <alignment horizontal="center" vertical="center"/>
    </xf>
    <xf numFmtId="0" fontId="16" fillId="0" borderId="0" xfId="0" applyFont="1" applyAlignment="1">
      <alignment horizontal="left" vertical="center"/>
    </xf>
    <xf numFmtId="0" fontId="17" fillId="0" borderId="8" xfId="5" applyFont="1" applyFill="1" applyBorder="1" applyAlignment="1">
      <alignment horizontal="center" vertical="center"/>
    </xf>
    <xf numFmtId="0" fontId="23" fillId="11" borderId="8" xfId="0" applyFont="1" applyFill="1" applyBorder="1" applyAlignment="1">
      <alignment vertical="center"/>
    </xf>
    <xf numFmtId="0" fontId="15" fillId="11" borderId="8" xfId="0" applyFont="1" applyFill="1" applyBorder="1" applyAlignment="1">
      <alignment vertical="center"/>
    </xf>
    <xf numFmtId="0" fontId="16" fillId="16" borderId="9" xfId="0" applyFont="1" applyFill="1" applyBorder="1" applyAlignment="1">
      <alignment horizontal="left" vertical="center"/>
    </xf>
    <xf numFmtId="0" fontId="24" fillId="0" borderId="10" xfId="0" applyFont="1" applyBorder="1" applyAlignment="1">
      <alignment horizontal="left" vertical="center"/>
    </xf>
    <xf numFmtId="0" fontId="16" fillId="0" borderId="11" xfId="0" applyFont="1" applyBorder="1" applyAlignment="1">
      <alignment vertical="center"/>
    </xf>
    <xf numFmtId="0" fontId="15" fillId="0" borderId="11" xfId="0" applyFont="1" applyBorder="1" applyAlignment="1">
      <alignment vertical="center"/>
    </xf>
    <xf numFmtId="0" fontId="22" fillId="0" borderId="6" xfId="0" applyFont="1" applyBorder="1" applyAlignment="1">
      <alignment horizontal="left" vertical="center" wrapText="1"/>
    </xf>
    <xf numFmtId="0" fontId="16" fillId="0" borderId="12" xfId="0" applyFont="1" applyBorder="1" applyAlignment="1">
      <alignment vertical="center"/>
    </xf>
    <xf numFmtId="0" fontId="15" fillId="0" borderId="12" xfId="0" applyFont="1" applyBorder="1" applyAlignment="1">
      <alignment vertical="center"/>
    </xf>
    <xf numFmtId="0" fontId="22" fillId="0" borderId="0" xfId="0" applyFont="1" applyAlignment="1">
      <alignment horizontal="left" vertical="center" wrapText="1"/>
    </xf>
    <xf numFmtId="0" fontId="24" fillId="0" borderId="0" xfId="0" applyFont="1" applyAlignment="1">
      <alignment horizontal="left" vertical="center" wrapText="1"/>
    </xf>
    <xf numFmtId="0" fontId="22" fillId="0" borderId="8" xfId="0" applyFont="1" applyBorder="1" applyAlignment="1">
      <alignment horizontal="left" vertical="center" wrapText="1"/>
    </xf>
    <xf numFmtId="0" fontId="18" fillId="14" borderId="8" xfId="7" applyFont="1" applyFill="1" applyBorder="1" applyAlignment="1">
      <alignment horizontal="center" vertical="center"/>
    </xf>
    <xf numFmtId="0" fontId="19" fillId="15" borderId="8" xfId="6" applyFont="1" applyFill="1" applyBorder="1" applyAlignment="1">
      <alignment horizontal="center" vertical="center"/>
    </xf>
    <xf numFmtId="0" fontId="16" fillId="11" borderId="13" xfId="0" applyFont="1" applyFill="1" applyBorder="1" applyAlignment="1">
      <alignment vertical="center"/>
    </xf>
    <xf numFmtId="0" fontId="15" fillId="11" borderId="13" xfId="0" applyFont="1" applyFill="1" applyBorder="1" applyAlignment="1">
      <alignment vertical="center"/>
    </xf>
    <xf numFmtId="0" fontId="16" fillId="11" borderId="8" xfId="0" applyFont="1" applyFill="1" applyBorder="1" applyAlignment="1">
      <alignment vertical="center"/>
    </xf>
    <xf numFmtId="0" fontId="25" fillId="0" borderId="0" xfId="0" applyFont="1" applyAlignment="1">
      <alignment horizontal="left" vertical="center" wrapText="1"/>
    </xf>
    <xf numFmtId="0" fontId="19" fillId="15" borderId="6" xfId="6" applyFont="1" applyFill="1" applyBorder="1" applyAlignment="1">
      <alignment horizontal="center" vertical="center"/>
    </xf>
    <xf numFmtId="0" fontId="26" fillId="0" borderId="0" xfId="0" applyFont="1" applyAlignment="1">
      <alignment vertical="center" wrapText="1"/>
    </xf>
    <xf numFmtId="0" fontId="18" fillId="14" borderId="6" xfId="7" applyFont="1" applyFill="1" applyBorder="1" applyAlignment="1">
      <alignment horizontal="center" vertical="center"/>
    </xf>
    <xf numFmtId="0" fontId="27" fillId="0" borderId="6" xfId="0" applyFont="1" applyBorder="1" applyAlignment="1">
      <alignment horizontal="left" vertical="center" wrapText="1"/>
    </xf>
    <xf numFmtId="0" fontId="27" fillId="0" borderId="8" xfId="0" applyFont="1" applyBorder="1" applyAlignment="1">
      <alignment horizontal="left" vertical="center" wrapText="1"/>
    </xf>
    <xf numFmtId="0" fontId="24" fillId="11" borderId="6" xfId="0" applyFont="1" applyFill="1" applyBorder="1" applyAlignment="1">
      <alignment vertical="center"/>
    </xf>
    <xf numFmtId="0" fontId="15" fillId="11" borderId="6" xfId="0" applyFont="1" applyFill="1" applyBorder="1" applyAlignment="1">
      <alignment vertical="center"/>
    </xf>
    <xf numFmtId="0" fontId="16" fillId="16" borderId="9" xfId="0" applyFont="1" applyFill="1" applyBorder="1" applyAlignment="1">
      <alignment vertical="center"/>
    </xf>
    <xf numFmtId="0" fontId="22" fillId="0" borderId="0" xfId="0" applyFont="1" applyAlignment="1">
      <alignment horizontal="left" vertical="center"/>
    </xf>
    <xf numFmtId="0" fontId="23" fillId="16" borderId="7" xfId="0" applyFont="1" applyFill="1" applyBorder="1" applyAlignment="1">
      <alignment vertical="center"/>
    </xf>
    <xf numFmtId="0" fontId="16" fillId="0" borderId="13" xfId="0" applyFont="1" applyBorder="1" applyAlignment="1">
      <alignment vertical="center"/>
    </xf>
    <xf numFmtId="0" fontId="15" fillId="0" borderId="13" xfId="0" applyFont="1" applyBorder="1" applyAlignment="1">
      <alignment vertical="center"/>
    </xf>
    <xf numFmtId="0" fontId="16" fillId="11" borderId="6" xfId="0" applyFont="1" applyFill="1" applyBorder="1" applyAlignment="1">
      <alignment vertical="center"/>
    </xf>
    <xf numFmtId="0" fontId="16" fillId="0" borderId="8" xfId="0" applyFont="1" applyBorder="1" applyAlignment="1">
      <alignment vertical="center"/>
    </xf>
    <xf numFmtId="0" fontId="23" fillId="0" borderId="11" xfId="0" applyFont="1" applyBorder="1" applyAlignment="1">
      <alignment vertical="center"/>
    </xf>
    <xf numFmtId="0" fontId="23" fillId="0" borderId="12" xfId="0" applyFont="1" applyBorder="1" applyAlignment="1">
      <alignment vertical="center"/>
    </xf>
    <xf numFmtId="0" fontId="23" fillId="0" borderId="6" xfId="0" applyFont="1" applyBorder="1" applyAlignment="1">
      <alignment vertical="center"/>
    </xf>
    <xf numFmtId="0" fontId="23" fillId="0" borderId="0" xfId="0" applyFont="1" applyAlignment="1">
      <alignment vertical="center"/>
    </xf>
    <xf numFmtId="0" fontId="29" fillId="0" borderId="0" xfId="0" applyFont="1" applyAlignment="1">
      <alignment vertical="center" wrapText="1"/>
    </xf>
    <xf numFmtId="0" fontId="23" fillId="17" borderId="11" xfId="0" applyFont="1" applyFill="1" applyBorder="1" applyAlignment="1">
      <alignment horizontal="left" vertical="center"/>
    </xf>
    <xf numFmtId="0" fontId="23" fillId="0" borderId="11" xfId="0" applyFont="1" applyBorder="1" applyAlignment="1">
      <alignment horizontal="left" vertical="center"/>
    </xf>
    <xf numFmtId="0" fontId="15" fillId="0" borderId="15" xfId="0" applyFont="1" applyBorder="1" applyAlignment="1">
      <alignment vertical="center"/>
    </xf>
    <xf numFmtId="0" fontId="0" fillId="0" borderId="0" xfId="0" applyAlignment="1">
      <alignment vertical="center"/>
    </xf>
    <xf numFmtId="0" fontId="0" fillId="18" borderId="0" xfId="0" applyFill="1" applyAlignment="1">
      <alignment vertical="center"/>
    </xf>
    <xf numFmtId="0" fontId="0" fillId="19" borderId="16" xfId="0" applyFill="1" applyBorder="1" applyAlignment="1">
      <alignment vertical="center"/>
    </xf>
    <xf numFmtId="0" fontId="30" fillId="19" borderId="17" xfId="0" applyFont="1" applyFill="1" applyBorder="1" applyAlignment="1">
      <alignment vertical="center"/>
    </xf>
    <xf numFmtId="0" fontId="30" fillId="19" borderId="8" xfId="0" applyFont="1" applyFill="1" applyBorder="1" applyAlignment="1">
      <alignment vertical="center"/>
    </xf>
    <xf numFmtId="0" fontId="30" fillId="19" borderId="18" xfId="0" applyFont="1" applyFill="1" applyBorder="1" applyAlignment="1">
      <alignment vertical="center"/>
    </xf>
    <xf numFmtId="0" fontId="30" fillId="19" borderId="1" xfId="0" applyFont="1" applyFill="1" applyBorder="1" applyAlignment="1">
      <alignment vertical="center"/>
    </xf>
    <xf numFmtId="0" fontId="0" fillId="0" borderId="1" xfId="0" applyBorder="1" applyAlignment="1">
      <alignment vertical="center"/>
    </xf>
    <xf numFmtId="0" fontId="0" fillId="0" borderId="19" xfId="0" applyBorder="1" applyAlignment="1">
      <alignment vertical="center"/>
    </xf>
    <xf numFmtId="0" fontId="0" fillId="0" borderId="1" xfId="8" applyFont="1" applyBorder="1">
      <alignment vertical="center"/>
    </xf>
    <xf numFmtId="0" fontId="31" fillId="0" borderId="1" xfId="8" applyBorder="1">
      <alignment vertical="center"/>
    </xf>
    <xf numFmtId="0" fontId="30" fillId="0" borderId="1" xfId="0" applyFont="1" applyBorder="1" applyAlignment="1">
      <alignment vertical="center"/>
    </xf>
    <xf numFmtId="0" fontId="30" fillId="0" borderId="20" xfId="0" applyFont="1" applyBorder="1" applyAlignment="1">
      <alignment vertical="center"/>
    </xf>
    <xf numFmtId="0" fontId="30" fillId="0" borderId="21" xfId="0" applyFont="1" applyBorder="1" applyAlignment="1">
      <alignment vertical="center"/>
    </xf>
    <xf numFmtId="0" fontId="32" fillId="0" borderId="0" xfId="1" applyFont="1">
      <alignment vertical="center"/>
    </xf>
    <xf numFmtId="0" fontId="31" fillId="0" borderId="0" xfId="9">
      <alignment vertical="center"/>
    </xf>
    <xf numFmtId="0" fontId="30" fillId="0" borderId="0" xfId="9" applyFont="1">
      <alignment vertical="center"/>
    </xf>
    <xf numFmtId="0" fontId="31" fillId="0" borderId="0" xfId="9" applyAlignment="1">
      <alignment vertical="center" wrapText="1"/>
    </xf>
    <xf numFmtId="0" fontId="0" fillId="8" borderId="0" xfId="0" applyFill="1" applyAlignment="1">
      <alignment vertical="center" wrapText="1"/>
    </xf>
    <xf numFmtId="0" fontId="31" fillId="0" borderId="0" xfId="9" quotePrefix="1">
      <alignment vertical="center"/>
    </xf>
    <xf numFmtId="0" fontId="0" fillId="0" borderId="0" xfId="0" applyAlignment="1">
      <alignment vertical="center" wrapText="1"/>
    </xf>
    <xf numFmtId="0" fontId="32" fillId="0" borderId="0" xfId="9" applyFont="1">
      <alignment vertical="center"/>
    </xf>
    <xf numFmtId="0" fontId="30" fillId="0" borderId="0" xfId="1" applyFont="1">
      <alignment vertical="center"/>
    </xf>
    <xf numFmtId="0" fontId="33" fillId="0" borderId="0" xfId="1" applyFont="1">
      <alignment vertical="center"/>
    </xf>
    <xf numFmtId="0" fontId="31" fillId="0" borderId="0" xfId="9" applyAlignment="1">
      <alignment horizontal="center" vertical="center"/>
    </xf>
    <xf numFmtId="0" fontId="34" fillId="0" borderId="22" xfId="1" applyFont="1" applyBorder="1">
      <alignment vertical="center"/>
    </xf>
    <xf numFmtId="0" fontId="2" fillId="0" borderId="23" xfId="1" applyBorder="1">
      <alignment vertical="center"/>
    </xf>
    <xf numFmtId="0" fontId="2" fillId="0" borderId="24" xfId="1" applyBorder="1">
      <alignment vertical="center"/>
    </xf>
    <xf numFmtId="0" fontId="34" fillId="0" borderId="0" xfId="1" applyFont="1">
      <alignment vertical="center"/>
    </xf>
    <xf numFmtId="0" fontId="30" fillId="0" borderId="6" xfId="1" applyFont="1" applyBorder="1">
      <alignment vertical="center"/>
    </xf>
    <xf numFmtId="0" fontId="31" fillId="0" borderId="6" xfId="9" applyBorder="1">
      <alignment vertical="center"/>
    </xf>
    <xf numFmtId="0" fontId="30" fillId="20" borderId="25" xfId="9" applyFont="1" applyFill="1" applyBorder="1">
      <alignment vertical="center"/>
    </xf>
    <xf numFmtId="0" fontId="35" fillId="0" borderId="6" xfId="9" applyFont="1" applyBorder="1" applyAlignment="1">
      <alignment horizontal="left" vertical="center" wrapText="1"/>
    </xf>
    <xf numFmtId="0" fontId="5" fillId="4" borderId="6" xfId="3" applyBorder="1" applyAlignment="1">
      <alignment horizontal="center" vertical="center"/>
    </xf>
    <xf numFmtId="0" fontId="12" fillId="4" borderId="6" xfId="7" applyBorder="1" applyAlignment="1">
      <alignment horizontal="center" vertical="center"/>
    </xf>
    <xf numFmtId="0" fontId="33" fillId="0" borderId="8" xfId="1" applyFont="1" applyBorder="1">
      <alignment vertical="center"/>
    </xf>
    <xf numFmtId="0" fontId="31" fillId="0" borderId="8" xfId="9" applyBorder="1">
      <alignment vertical="center"/>
    </xf>
    <xf numFmtId="0" fontId="35" fillId="0" borderId="8" xfId="9" applyFont="1" applyBorder="1" applyAlignment="1">
      <alignment horizontal="left" vertical="center" wrapText="1"/>
    </xf>
    <xf numFmtId="0" fontId="33" fillId="0" borderId="26" xfId="1" applyFont="1" applyBorder="1">
      <alignment vertical="center"/>
    </xf>
    <xf numFmtId="0" fontId="31" fillId="0" borderId="26" xfId="9" applyBorder="1">
      <alignment vertical="center"/>
    </xf>
    <xf numFmtId="0" fontId="33" fillId="0" borderId="27" xfId="1" applyFont="1" applyBorder="1">
      <alignment vertical="center"/>
    </xf>
    <xf numFmtId="0" fontId="31" fillId="0" borderId="27" xfId="9" applyBorder="1">
      <alignment vertical="center"/>
    </xf>
    <xf numFmtId="0" fontId="36" fillId="0" borderId="8" xfId="9" applyFont="1" applyBorder="1" applyAlignment="1">
      <alignment horizontal="left" vertical="center" wrapText="1"/>
    </xf>
    <xf numFmtId="0" fontId="6" fillId="3" borderId="8" xfId="4" applyBorder="1" applyAlignment="1">
      <alignment horizontal="center" vertical="center"/>
    </xf>
    <xf numFmtId="0" fontId="37" fillId="0" borderId="27" xfId="1" applyFont="1" applyBorder="1">
      <alignment vertical="center"/>
    </xf>
    <xf numFmtId="0" fontId="32" fillId="18" borderId="0" xfId="9" applyFont="1" applyFill="1" applyAlignment="1">
      <alignment vertical="center" wrapText="1"/>
    </xf>
    <xf numFmtId="0" fontId="9" fillId="0" borderId="0" xfId="0" applyFont="1" applyAlignment="1">
      <alignment vertical="center" wrapText="1"/>
    </xf>
    <xf numFmtId="0" fontId="38" fillId="0" borderId="8" xfId="9" applyFont="1" applyBorder="1" applyAlignment="1">
      <alignment horizontal="left" vertical="center" wrapText="1"/>
    </xf>
    <xf numFmtId="0" fontId="33" fillId="0" borderId="0" xfId="9" applyFont="1">
      <alignment vertical="center"/>
    </xf>
    <xf numFmtId="0" fontId="35" fillId="0" borderId="0" xfId="9" applyFont="1" applyAlignment="1">
      <alignment horizontal="left" vertical="center" wrapText="1"/>
    </xf>
    <xf numFmtId="0" fontId="30" fillId="0" borderId="28" xfId="1" applyFont="1" applyBorder="1">
      <alignment vertical="center"/>
    </xf>
    <xf numFmtId="0" fontId="31" fillId="0" borderId="28" xfId="9" applyBorder="1">
      <alignment vertical="center"/>
    </xf>
    <xf numFmtId="0" fontId="33" fillId="20" borderId="17" xfId="9" applyFont="1" applyFill="1" applyBorder="1">
      <alignment vertical="center"/>
    </xf>
    <xf numFmtId="0" fontId="4" fillId="2" borderId="6" xfId="2" applyBorder="1" applyAlignment="1">
      <alignment horizontal="center" vertical="center"/>
    </xf>
    <xf numFmtId="0" fontId="30" fillId="0" borderId="27" xfId="1" applyFont="1" applyBorder="1">
      <alignment vertical="center"/>
    </xf>
    <xf numFmtId="0" fontId="39" fillId="0" borderId="28" xfId="9" applyFont="1" applyBorder="1">
      <alignment vertical="center"/>
    </xf>
    <xf numFmtId="0" fontId="39" fillId="0" borderId="27" xfId="9" applyFont="1" applyBorder="1">
      <alignment vertical="center"/>
    </xf>
    <xf numFmtId="0" fontId="5" fillId="4" borderId="6" xfId="3" applyBorder="1" applyAlignment="1">
      <alignment horizontal="center" vertical="center" wrapText="1"/>
    </xf>
    <xf numFmtId="0" fontId="6" fillId="3" borderId="8" xfId="4" applyBorder="1" applyAlignment="1">
      <alignment horizontal="center" vertical="center" wrapText="1"/>
    </xf>
    <xf numFmtId="0" fontId="31" fillId="0" borderId="0" xfId="9" applyAlignment="1">
      <alignment horizontal="center" vertical="center" wrapText="1"/>
    </xf>
    <xf numFmtId="0" fontId="40" fillId="0" borderId="6" xfId="9" applyFont="1" applyBorder="1" applyAlignment="1">
      <alignment horizontal="left" vertical="center" wrapText="1"/>
    </xf>
    <xf numFmtId="0" fontId="40" fillId="0" borderId="8" xfId="9" applyFont="1" applyBorder="1" applyAlignment="1">
      <alignment horizontal="left" vertical="center" wrapText="1"/>
    </xf>
    <xf numFmtId="0" fontId="33" fillId="0" borderId="28" xfId="1" applyFont="1" applyBorder="1">
      <alignment vertical="center"/>
    </xf>
    <xf numFmtId="0" fontId="41" fillId="0" borderId="0" xfId="9" applyFont="1" applyAlignment="1">
      <alignment horizontal="left" vertical="center" wrapText="1"/>
    </xf>
    <xf numFmtId="0" fontId="0" fillId="0" borderId="0" xfId="0" quotePrefix="1" applyAlignment="1">
      <alignment vertical="center"/>
    </xf>
    <xf numFmtId="0" fontId="32" fillId="0" borderId="0" xfId="0" applyFont="1" applyAlignment="1">
      <alignment vertical="center"/>
    </xf>
    <xf numFmtId="0" fontId="30" fillId="0" borderId="0" xfId="0" applyFont="1" applyAlignment="1">
      <alignment vertical="center"/>
    </xf>
    <xf numFmtId="0" fontId="0" fillId="0" borderId="0" xfId="0" applyAlignment="1">
      <alignment horizontal="center" vertical="center"/>
    </xf>
    <xf numFmtId="0" fontId="34" fillId="0" borderId="0" xfId="0" applyFont="1" applyAlignment="1">
      <alignment vertical="center"/>
    </xf>
    <xf numFmtId="0" fontId="30" fillId="0" borderId="6" xfId="0" applyFont="1" applyBorder="1" applyAlignment="1">
      <alignment vertical="center"/>
    </xf>
    <xf numFmtId="0" fontId="0" fillId="0" borderId="6" xfId="0" applyBorder="1" applyAlignment="1">
      <alignment vertical="center"/>
    </xf>
    <xf numFmtId="0" fontId="30" fillId="20" borderId="17" xfId="0" applyFont="1" applyFill="1" applyBorder="1" applyAlignment="1">
      <alignment vertical="center"/>
    </xf>
    <xf numFmtId="0" fontId="41" fillId="0" borderId="6" xfId="0" applyFont="1" applyBorder="1" applyAlignment="1">
      <alignment horizontal="left" vertical="center" wrapText="1"/>
    </xf>
    <xf numFmtId="0" fontId="10" fillId="2" borderId="6" xfId="5" applyBorder="1" applyAlignment="1">
      <alignment horizontal="center" vertical="center"/>
    </xf>
    <xf numFmtId="0" fontId="33" fillId="0" borderId="8" xfId="0" applyFont="1" applyBorder="1" applyAlignment="1">
      <alignment vertical="center"/>
    </xf>
    <xf numFmtId="0" fontId="0" fillId="0" borderId="8" xfId="0" applyBorder="1" applyAlignment="1">
      <alignment vertical="center"/>
    </xf>
    <xf numFmtId="0" fontId="35" fillId="0" borderId="8" xfId="0" applyFont="1" applyBorder="1" applyAlignment="1">
      <alignment horizontal="left" vertical="center"/>
    </xf>
    <xf numFmtId="0" fontId="10" fillId="2" borderId="8" xfId="5" applyBorder="1" applyAlignment="1">
      <alignment horizontal="center" vertical="center"/>
    </xf>
    <xf numFmtId="0" fontId="30" fillId="0" borderId="28" xfId="0" applyFont="1" applyBorder="1" applyAlignment="1">
      <alignment vertical="center"/>
    </xf>
    <xf numFmtId="0" fontId="0" fillId="0" borderId="28" xfId="0" applyBorder="1" applyAlignment="1">
      <alignment vertical="center"/>
    </xf>
    <xf numFmtId="0" fontId="30" fillId="0" borderId="27" xfId="0" applyFont="1" applyBorder="1" applyAlignment="1">
      <alignment vertical="center"/>
    </xf>
    <xf numFmtId="0" fontId="0" fillId="0" borderId="27" xfId="0" applyBorder="1" applyAlignment="1">
      <alignment vertical="center"/>
    </xf>
    <xf numFmtId="0" fontId="42" fillId="0" borderId="8" xfId="0" applyFont="1" applyBorder="1" applyAlignment="1">
      <alignment horizontal="left" vertical="center" wrapText="1"/>
    </xf>
    <xf numFmtId="0" fontId="0" fillId="0" borderId="0" xfId="0" applyAlignment="1">
      <alignment vertical="top" wrapText="1"/>
    </xf>
    <xf numFmtId="0" fontId="0" fillId="0" borderId="1" xfId="0" applyBorder="1" applyAlignment="1">
      <alignment vertical="top"/>
    </xf>
    <xf numFmtId="0" fontId="0" fillId="0" borderId="0" xfId="0" applyAlignment="1">
      <alignment vertical="top"/>
    </xf>
    <xf numFmtId="0" fontId="0" fillId="0" borderId="5" xfId="0" applyBorder="1" applyAlignment="1">
      <alignment vertical="top" wrapText="1"/>
    </xf>
    <xf numFmtId="0" fontId="45" fillId="21" borderId="33" xfId="0" applyFont="1" applyFill="1" applyBorder="1" applyAlignment="1">
      <alignment horizontal="justify" vertical="center" wrapText="1"/>
    </xf>
    <xf numFmtId="0" fontId="45" fillId="21" borderId="30" xfId="0" applyFont="1" applyFill="1" applyBorder="1" applyAlignment="1">
      <alignment horizontal="justify" vertical="center" wrapText="1"/>
    </xf>
    <xf numFmtId="0" fontId="44" fillId="0" borderId="32" xfId="0" applyFont="1" applyBorder="1" applyAlignment="1">
      <alignment horizontal="left" vertical="center" wrapText="1"/>
    </xf>
    <xf numFmtId="0" fontId="46" fillId="0" borderId="32" xfId="0" applyFont="1" applyBorder="1" applyAlignment="1">
      <alignment horizontal="left" vertical="center" wrapText="1"/>
    </xf>
    <xf numFmtId="0" fontId="47" fillId="0" borderId="32" xfId="0" applyFont="1" applyBorder="1" applyAlignment="1">
      <alignment horizontal="left" vertical="center" wrapText="1"/>
    </xf>
    <xf numFmtId="0" fontId="47" fillId="0" borderId="3" xfId="0" applyFont="1" applyBorder="1" applyAlignment="1">
      <alignment horizontal="left" vertical="center" wrapText="1"/>
    </xf>
    <xf numFmtId="0" fontId="10" fillId="2" borderId="0" xfId="5"/>
    <xf numFmtId="0" fontId="44" fillId="0" borderId="32" xfId="0" applyFont="1" applyBorder="1" applyAlignment="1">
      <alignment horizontal="justify" vertical="center" wrapText="1"/>
    </xf>
    <xf numFmtId="0" fontId="44" fillId="0" borderId="3" xfId="0" applyFont="1" applyBorder="1" applyAlignment="1">
      <alignment horizontal="justify" vertical="center" wrapText="1"/>
    </xf>
    <xf numFmtId="0" fontId="44" fillId="0" borderId="3" xfId="0" applyFont="1" applyBorder="1" applyAlignment="1">
      <alignment horizontal="left" vertical="center" wrapText="1"/>
    </xf>
    <xf numFmtId="0" fontId="46" fillId="0" borderId="32" xfId="0" applyFont="1" applyBorder="1" applyAlignment="1">
      <alignment horizontal="justify" vertical="center" wrapText="1"/>
    </xf>
    <xf numFmtId="0" fontId="47" fillId="0" borderId="32" xfId="0" applyFont="1" applyBorder="1" applyAlignment="1">
      <alignment horizontal="justify" vertical="center" wrapText="1"/>
    </xf>
    <xf numFmtId="0" fontId="47" fillId="0" borderId="3" xfId="0" applyFont="1" applyBorder="1" applyAlignment="1">
      <alignment horizontal="justify" vertical="center" wrapText="1"/>
    </xf>
    <xf numFmtId="0" fontId="49" fillId="0" borderId="32" xfId="0" applyFont="1" applyBorder="1" applyAlignment="1">
      <alignment horizontal="left" vertical="center" wrapText="1"/>
    </xf>
    <xf numFmtId="0" fontId="45" fillId="21" borderId="33" xfId="0" applyFont="1" applyFill="1" applyBorder="1" applyAlignment="1">
      <alignment vertical="center" wrapText="1"/>
    </xf>
    <xf numFmtId="0" fontId="45" fillId="0" borderId="2" xfId="0" applyFont="1" applyBorder="1" applyAlignment="1">
      <alignment vertical="center" wrapText="1"/>
    </xf>
    <xf numFmtId="0" fontId="0" fillId="0" borderId="4" xfId="0" applyBorder="1" applyAlignment="1">
      <alignment vertical="top" wrapText="1"/>
    </xf>
    <xf numFmtId="0" fontId="0" fillId="0" borderId="0" xfId="0" applyAlignment="1">
      <alignment horizontal="center" vertical="top" wrapText="1"/>
    </xf>
    <xf numFmtId="49" fontId="0" fillId="0" borderId="0" xfId="0" applyNumberFormat="1" applyAlignment="1">
      <alignment wrapText="1"/>
    </xf>
    <xf numFmtId="0" fontId="11" fillId="3" borderId="0" xfId="6" applyAlignment="1">
      <alignment wrapText="1"/>
    </xf>
    <xf numFmtId="49" fontId="11" fillId="3" borderId="0" xfId="6" applyNumberFormat="1" applyAlignment="1">
      <alignment wrapText="1"/>
    </xf>
    <xf numFmtId="0" fontId="0" fillId="0" borderId="5" xfId="0" applyNumberFormat="1" applyBorder="1" applyAlignment="1">
      <alignment vertical="top" wrapText="1"/>
    </xf>
    <xf numFmtId="0" fontId="52" fillId="0" borderId="0" xfId="0" applyFont="1" applyAlignment="1"/>
    <xf numFmtId="0" fontId="52" fillId="0" borderId="0" xfId="0" applyFont="1" applyAlignment="1">
      <alignment horizontal="center"/>
    </xf>
    <xf numFmtId="0" fontId="53" fillId="22" borderId="0" xfId="0" applyFont="1" applyFill="1"/>
    <xf numFmtId="0" fontId="13" fillId="22" borderId="0" xfId="0" applyFont="1" applyFill="1"/>
    <xf numFmtId="0" fontId="54" fillId="22" borderId="0" xfId="0" applyFont="1" applyFill="1" applyAlignment="1">
      <alignment horizontal="center" vertical="center"/>
    </xf>
    <xf numFmtId="0" fontId="55" fillId="0" borderId="0" xfId="0" applyFont="1" applyAlignment="1">
      <alignment horizontal="left" vertical="center" wrapText="1"/>
    </xf>
    <xf numFmtId="0" fontId="0" fillId="22" borderId="1" xfId="0" applyFill="1" applyBorder="1" applyAlignment="1">
      <alignment horizontal="center"/>
    </xf>
    <xf numFmtId="0" fontId="56" fillId="0" borderId="0" xfId="0" applyFont="1" applyFill="1" applyBorder="1" applyAlignment="1">
      <alignment horizontal="center" vertical="center" wrapText="1"/>
    </xf>
    <xf numFmtId="0" fontId="0" fillId="0" borderId="0" xfId="0" applyFill="1" applyAlignment="1">
      <alignment vertical="center" wrapText="1"/>
    </xf>
    <xf numFmtId="0" fontId="56" fillId="0" borderId="0" xfId="0" applyFont="1" applyFill="1" applyAlignment="1">
      <alignment horizontal="center" vertical="center" wrapText="1"/>
    </xf>
    <xf numFmtId="0" fontId="55" fillId="0" borderId="0" xfId="0" applyFont="1" applyAlignment="1">
      <alignment horizontal="left" vertical="top" wrapText="1"/>
    </xf>
    <xf numFmtId="0" fontId="0" fillId="0" borderId="0" xfId="0" applyFill="1" applyAlignment="1">
      <alignment vertical="top" wrapText="1"/>
    </xf>
    <xf numFmtId="0" fontId="0" fillId="0" borderId="0" xfId="0" applyFill="1" applyAlignment="1">
      <alignment horizontal="left" vertical="center" wrapText="1"/>
    </xf>
    <xf numFmtId="0" fontId="58" fillId="0" borderId="0" xfId="0" applyFont="1" applyAlignment="1">
      <alignment horizontal="center"/>
    </xf>
    <xf numFmtId="0" fontId="59" fillId="22" borderId="0" xfId="0" applyFont="1" applyFill="1"/>
    <xf numFmtId="0" fontId="0" fillId="22" borderId="18" xfId="0" applyFill="1" applyBorder="1" applyAlignment="1">
      <alignment horizontal="center"/>
    </xf>
    <xf numFmtId="0" fontId="60" fillId="0" borderId="0" xfId="0" applyFont="1"/>
    <xf numFmtId="0" fontId="0" fillId="0" borderId="0" xfId="0" applyAlignment="1">
      <alignment horizontal="center"/>
    </xf>
    <xf numFmtId="0" fontId="0" fillId="0" borderId="0" xfId="0" applyFill="1" applyAlignment="1">
      <alignment horizontal="center" vertical="center" wrapText="1"/>
    </xf>
    <xf numFmtId="0" fontId="0" fillId="0" borderId="0" xfId="0" applyFont="1" applyAlignment="1">
      <alignment horizontal="center"/>
    </xf>
    <xf numFmtId="0" fontId="60" fillId="0" borderId="0" xfId="0" applyFont="1" applyFill="1" applyBorder="1" applyAlignment="1">
      <alignment horizontal="left" wrapText="1"/>
    </xf>
    <xf numFmtId="0" fontId="60" fillId="0" borderId="0" xfId="0" applyFont="1" applyFill="1" applyBorder="1"/>
    <xf numFmtId="0" fontId="0" fillId="22" borderId="34" xfId="0" applyFill="1" applyBorder="1" applyAlignment="1">
      <alignment horizontal="center"/>
    </xf>
    <xf numFmtId="0" fontId="0" fillId="0" borderId="0" xfId="0" applyFill="1" applyBorder="1" applyAlignment="1">
      <alignment horizontal="center" vertical="center"/>
    </xf>
    <xf numFmtId="0" fontId="0" fillId="0" borderId="0" xfId="0" applyFill="1" applyBorder="1" applyAlignment="1">
      <alignment horizontal="center"/>
    </xf>
    <xf numFmtId="0" fontId="61" fillId="0" borderId="0" xfId="0" applyFont="1" applyBorder="1" applyAlignment="1">
      <alignment vertical="top" wrapText="1"/>
    </xf>
    <xf numFmtId="0" fontId="0" fillId="0" borderId="0" xfId="0" applyFill="1" applyAlignment="1">
      <alignment horizontal="center" vertical="center"/>
    </xf>
    <xf numFmtId="0" fontId="54" fillId="22" borderId="0" xfId="0" applyFont="1" applyFill="1" applyAlignment="1">
      <alignment horizontal="center" vertical="center" wrapText="1"/>
    </xf>
    <xf numFmtId="0" fontId="60" fillId="0" borderId="0" xfId="0" applyFont="1" applyAlignment="1"/>
    <xf numFmtId="0" fontId="60" fillId="0" borderId="0" xfId="0" applyFont="1" applyAlignment="1">
      <alignment wrapText="1"/>
    </xf>
    <xf numFmtId="0" fontId="62" fillId="0" borderId="0" xfId="0" applyFont="1" applyAlignment="1">
      <alignment horizontal="left" vertical="center" wrapText="1"/>
    </xf>
    <xf numFmtId="0" fontId="60" fillId="0" borderId="0" xfId="0" applyFont="1" applyAlignment="1">
      <alignment vertical="top" wrapText="1"/>
    </xf>
    <xf numFmtId="0" fontId="52" fillId="0" borderId="0" xfId="0" applyFont="1" applyFill="1" applyAlignment="1">
      <alignment horizontal="center" vertical="center" wrapText="1"/>
    </xf>
    <xf numFmtId="0" fontId="58" fillId="0" borderId="0" xfId="0" applyFont="1" applyAlignment="1"/>
    <xf numFmtId="0" fontId="0" fillId="0" borderId="0" xfId="0" applyFill="1" applyBorder="1"/>
    <xf numFmtId="0" fontId="56" fillId="22" borderId="16" xfId="0" applyFont="1" applyFill="1" applyBorder="1" applyAlignment="1">
      <alignment horizontal="center" vertical="center" wrapText="1"/>
    </xf>
    <xf numFmtId="0" fontId="0" fillId="0" borderId="0" xfId="0" applyAlignment="1"/>
    <xf numFmtId="0" fontId="56" fillId="0" borderId="0" xfId="0" applyFont="1" applyAlignment="1">
      <alignment horizontal="center" vertical="center" wrapText="1"/>
    </xf>
    <xf numFmtId="0" fontId="43" fillId="0" borderId="0" xfId="0" applyFont="1"/>
    <xf numFmtId="0" fontId="56" fillId="22" borderId="1" xfId="0" applyFont="1" applyFill="1" applyBorder="1" applyAlignment="1">
      <alignment horizontal="center" vertical="center" wrapText="1"/>
    </xf>
    <xf numFmtId="0" fontId="0" fillId="0" borderId="0" xfId="0" applyFill="1" applyBorder="1" applyAlignment="1"/>
    <xf numFmtId="0" fontId="52" fillId="9" borderId="0" xfId="0" applyFont="1" applyFill="1" applyAlignment="1"/>
    <xf numFmtId="0" fontId="63" fillId="0" borderId="0" xfId="0" applyFont="1" applyAlignment="1">
      <alignment horizontal="center"/>
    </xf>
    <xf numFmtId="0" fontId="0" fillId="0" borderId="0" xfId="0" applyFill="1" applyBorder="1" applyAlignment="1">
      <alignment wrapText="1"/>
    </xf>
    <xf numFmtId="0" fontId="0" fillId="0" borderId="0" xfId="0" applyFill="1" applyBorder="1" applyAlignment="1">
      <alignment horizontal="left" wrapText="1"/>
    </xf>
    <xf numFmtId="0" fontId="0" fillId="0" borderId="0" xfId="0" applyAlignment="1">
      <alignment horizontal="left" wrapText="1"/>
    </xf>
    <xf numFmtId="0" fontId="0" fillId="0" borderId="0" xfId="0" applyFill="1"/>
    <xf numFmtId="0" fontId="0" fillId="0" borderId="0" xfId="0" applyFill="1" applyBorder="1" applyAlignment="1">
      <alignment vertical="top"/>
    </xf>
    <xf numFmtId="0" fontId="0" fillId="0" borderId="0" xfId="0" applyFill="1" applyAlignment="1">
      <alignment wrapText="1"/>
    </xf>
    <xf numFmtId="0" fontId="56" fillId="0" borderId="0" xfId="0" applyFont="1" applyFill="1" applyBorder="1" applyAlignment="1">
      <alignment horizontal="center" vertical="top" wrapText="1"/>
    </xf>
    <xf numFmtId="0" fontId="0" fillId="0" borderId="0" xfId="0" applyFill="1" applyBorder="1" applyAlignment="1">
      <alignment horizontal="center" vertical="center" wrapText="1"/>
    </xf>
    <xf numFmtId="0" fontId="64" fillId="0" borderId="0" xfId="0" applyFont="1" applyAlignment="1">
      <alignment horizontal="center" vertical="center"/>
    </xf>
    <xf numFmtId="0" fontId="58" fillId="0" borderId="0" xfId="0" applyFont="1" applyAlignment="1">
      <alignment horizontal="center" wrapText="1"/>
    </xf>
    <xf numFmtId="0" fontId="60" fillId="18" borderId="0" xfId="0" applyFont="1" applyFill="1" applyBorder="1" applyAlignment="1">
      <alignment horizontal="left" wrapText="1"/>
    </xf>
    <xf numFmtId="0" fontId="60" fillId="18" borderId="0" xfId="0" applyFont="1" applyFill="1" applyBorder="1"/>
    <xf numFmtId="0" fontId="0" fillId="18" borderId="0" xfId="0" applyFill="1" applyAlignment="1">
      <alignment vertical="center" wrapText="1"/>
    </xf>
    <xf numFmtId="0" fontId="65" fillId="0" borderId="0" xfId="10" applyFill="1" applyAlignment="1">
      <alignment horizontal="center" vertical="center" wrapText="1"/>
    </xf>
    <xf numFmtId="0" fontId="0" fillId="0" borderId="0" xfId="0" applyFill="1" applyAlignment="1">
      <alignment horizontal="center" vertical="top" wrapText="1"/>
    </xf>
    <xf numFmtId="0" fontId="45" fillId="21" borderId="32" xfId="0" applyFont="1" applyFill="1" applyBorder="1" applyAlignment="1">
      <alignment horizontal="justify" vertical="center" wrapText="1"/>
    </xf>
    <xf numFmtId="0" fontId="44" fillId="0" borderId="32" xfId="0" applyFont="1" applyFill="1" applyBorder="1" applyAlignment="1">
      <alignment horizontal="justify" vertical="center" wrapText="1"/>
    </xf>
    <xf numFmtId="0" fontId="0" fillId="0" borderId="35" xfId="0" applyBorder="1" applyAlignment="1">
      <alignment horizontal="center"/>
    </xf>
    <xf numFmtId="0" fontId="44" fillId="0" borderId="32" xfId="0" applyFont="1" applyFill="1" applyBorder="1" applyAlignment="1">
      <alignment horizontal="center" vertical="center" wrapText="1"/>
    </xf>
    <xf numFmtId="0" fontId="44" fillId="0" borderId="0" xfId="0" applyFont="1" applyFill="1" applyBorder="1" applyAlignment="1">
      <alignment horizontal="justify" vertical="center" wrapText="1"/>
    </xf>
    <xf numFmtId="49" fontId="0" fillId="0" borderId="0" xfId="0" applyNumberFormat="1" applyAlignment="1">
      <alignment vertical="top" wrapText="1"/>
    </xf>
    <xf numFmtId="0" fontId="0" fillId="0" borderId="0" xfId="0" applyAlignment="1">
      <alignment vertical="top" textRotation="90" wrapText="1"/>
    </xf>
    <xf numFmtId="0" fontId="13" fillId="0" borderId="0" xfId="0" applyFont="1" applyAlignment="1">
      <alignment vertical="center" textRotation="90" wrapText="1"/>
    </xf>
    <xf numFmtId="0" fontId="13" fillId="18" borderId="36" xfId="0" applyFont="1" applyFill="1" applyBorder="1" applyAlignment="1">
      <alignment vertical="top"/>
    </xf>
    <xf numFmtId="0" fontId="13" fillId="18" borderId="37" xfId="0" applyFont="1" applyFill="1" applyBorder="1" applyAlignment="1">
      <alignment vertical="top"/>
    </xf>
    <xf numFmtId="0" fontId="13" fillId="18" borderId="38" xfId="0" applyFont="1" applyFill="1" applyBorder="1" applyAlignment="1">
      <alignment vertical="top" wrapText="1"/>
    </xf>
    <xf numFmtId="0" fontId="0" fillId="0" borderId="39" xfId="0" applyBorder="1" applyAlignment="1">
      <alignment vertical="top"/>
    </xf>
    <xf numFmtId="0" fontId="0" fillId="0" borderId="40" xfId="0" applyBorder="1" applyAlignment="1">
      <alignment vertical="top" wrapText="1"/>
    </xf>
    <xf numFmtId="0" fontId="0" fillId="0" borderId="41" xfId="0" applyBorder="1" applyAlignment="1">
      <alignment vertical="top"/>
    </xf>
    <xf numFmtId="0" fontId="0" fillId="0" borderId="42" xfId="0" applyBorder="1" applyAlignment="1">
      <alignment vertical="top"/>
    </xf>
    <xf numFmtId="0" fontId="0" fillId="0" borderId="43" xfId="0" applyBorder="1" applyAlignment="1">
      <alignment vertical="top" wrapText="1"/>
    </xf>
    <xf numFmtId="0" fontId="0" fillId="0" borderId="37" xfId="0" applyBorder="1" applyAlignment="1">
      <alignment vertical="top"/>
    </xf>
    <xf numFmtId="0" fontId="0" fillId="0" borderId="38" xfId="0" applyBorder="1" applyAlignment="1">
      <alignment vertical="top" wrapText="1"/>
    </xf>
    <xf numFmtId="0" fontId="0" fillId="24" borderId="36" xfId="0" applyFill="1" applyBorder="1" applyAlignment="1">
      <alignment vertical="top"/>
    </xf>
    <xf numFmtId="0" fontId="0" fillId="24" borderId="39" xfId="0" applyFill="1" applyBorder="1" applyAlignment="1">
      <alignment vertical="top"/>
    </xf>
    <xf numFmtId="0" fontId="13" fillId="0" borderId="39" xfId="0" applyFont="1" applyBorder="1" applyAlignment="1">
      <alignment vertical="top"/>
    </xf>
    <xf numFmtId="0" fontId="71" fillId="9" borderId="1" xfId="0" applyFont="1" applyFill="1" applyBorder="1" applyAlignment="1">
      <alignment vertical="top"/>
    </xf>
    <xf numFmtId="0" fontId="0" fillId="0" borderId="45" xfId="0" applyBorder="1" applyAlignment="1">
      <alignment vertical="top" wrapText="1"/>
    </xf>
    <xf numFmtId="0" fontId="0" fillId="0" borderId="45" xfId="0" applyBorder="1" applyAlignment="1">
      <alignment horizontal="center" vertical="top" wrapText="1"/>
    </xf>
    <xf numFmtId="0" fontId="51" fillId="0" borderId="45" xfId="0" applyFont="1" applyBorder="1" applyAlignment="1">
      <alignment vertical="top" wrapText="1"/>
    </xf>
    <xf numFmtId="0" fontId="50" fillId="0" borderId="45" xfId="0" applyFont="1" applyBorder="1" applyAlignment="1">
      <alignment vertical="top" wrapText="1"/>
    </xf>
    <xf numFmtId="0" fontId="0" fillId="0" borderId="45" xfId="0" applyFill="1" applyBorder="1" applyAlignment="1">
      <alignment horizontal="center" vertical="top" wrapText="1"/>
    </xf>
    <xf numFmtId="0" fontId="0" fillId="0" borderId="47" xfId="0" applyBorder="1" applyAlignment="1">
      <alignment horizontal="center" vertical="top" wrapText="1"/>
    </xf>
    <xf numFmtId="0" fontId="0" fillId="0" borderId="49" xfId="0" applyBorder="1" applyAlignment="1">
      <alignment vertical="top" wrapText="1"/>
    </xf>
    <xf numFmtId="0" fontId="43" fillId="0" borderId="50" xfId="0" applyFont="1" applyBorder="1" applyAlignment="1">
      <alignment vertical="top" wrapText="1"/>
    </xf>
    <xf numFmtId="0" fontId="50" fillId="0" borderId="50" xfId="0" applyFont="1" applyBorder="1" applyAlignment="1">
      <alignment vertical="top" wrapText="1"/>
    </xf>
    <xf numFmtId="0" fontId="0" fillId="0" borderId="50" xfId="0" applyBorder="1" applyAlignment="1">
      <alignment vertical="top" wrapText="1"/>
    </xf>
    <xf numFmtId="0" fontId="0" fillId="0" borderId="51" xfId="0" applyBorder="1" applyAlignment="1">
      <alignment vertical="top" wrapText="1"/>
    </xf>
    <xf numFmtId="0" fontId="0" fillId="0" borderId="52" xfId="0" applyBorder="1" applyAlignment="1">
      <alignment horizontal="center" vertical="top" wrapText="1"/>
    </xf>
    <xf numFmtId="0" fontId="0" fillId="0" borderId="52" xfId="0" applyBorder="1" applyAlignment="1">
      <alignment vertical="top" wrapText="1"/>
    </xf>
    <xf numFmtId="0" fontId="0" fillId="0" borderId="53" xfId="0" applyBorder="1" applyAlignment="1">
      <alignment vertical="top" wrapText="1"/>
    </xf>
    <xf numFmtId="0" fontId="70" fillId="0" borderId="38" xfId="0" applyFont="1" applyBorder="1" applyAlignment="1">
      <alignment vertical="top" wrapText="1"/>
    </xf>
    <xf numFmtId="0" fontId="0" fillId="0" borderId="52" xfId="0" applyFill="1" applyBorder="1" applyAlignment="1">
      <alignment horizontal="center" vertical="top" wrapText="1"/>
    </xf>
    <xf numFmtId="0" fontId="43" fillId="0" borderId="45" xfId="0" applyFont="1" applyBorder="1" applyAlignment="1">
      <alignment vertical="top" wrapText="1"/>
    </xf>
    <xf numFmtId="0" fontId="13" fillId="23" borderId="33" xfId="0" applyFont="1" applyFill="1" applyBorder="1" applyAlignment="1">
      <alignment horizontal="left" vertical="center" wrapText="1"/>
    </xf>
    <xf numFmtId="0" fontId="0" fillId="0" borderId="54" xfId="0" applyBorder="1" applyAlignment="1">
      <alignment vertical="top"/>
    </xf>
    <xf numFmtId="0" fontId="0" fillId="0" borderId="55" xfId="0" applyBorder="1" applyAlignment="1">
      <alignment vertical="top" wrapText="1"/>
    </xf>
    <xf numFmtId="0" fontId="70" fillId="0" borderId="55" xfId="0" applyFont="1" applyBorder="1" applyAlignment="1">
      <alignment vertical="top" wrapText="1"/>
    </xf>
    <xf numFmtId="0" fontId="59" fillId="0" borderId="0" xfId="0" applyFont="1" applyAlignment="1">
      <alignment vertical="top" wrapText="1"/>
    </xf>
    <xf numFmtId="0" fontId="59" fillId="0" borderId="47" xfId="0" applyFont="1" applyBorder="1" applyAlignment="1">
      <alignment horizontal="center" vertical="top" wrapText="1"/>
    </xf>
    <xf numFmtId="0" fontId="59" fillId="0" borderId="49" xfId="0" applyFont="1" applyBorder="1" applyAlignment="1">
      <alignment vertical="top" wrapText="1"/>
    </xf>
    <xf numFmtId="0" fontId="59" fillId="0" borderId="5" xfId="0" applyFont="1" applyBorder="1" applyAlignment="1">
      <alignment vertical="top" wrapText="1"/>
    </xf>
    <xf numFmtId="0" fontId="0" fillId="0" borderId="5" xfId="0" applyBorder="1" applyAlignment="1">
      <alignment horizontal="center" vertical="top" wrapText="1"/>
    </xf>
    <xf numFmtId="0" fontId="59" fillId="0" borderId="0" xfId="0" applyFont="1" applyAlignment="1">
      <alignment horizontal="center" vertical="top" wrapText="1"/>
    </xf>
    <xf numFmtId="0" fontId="59" fillId="0" borderId="46" xfId="0" applyFont="1" applyBorder="1" applyAlignment="1">
      <alignment horizontal="center" vertical="top" wrapText="1"/>
    </xf>
    <xf numFmtId="0" fontId="59" fillId="0" borderId="48" xfId="0" applyFont="1" applyBorder="1" applyAlignment="1">
      <alignment horizontal="center" vertical="top" wrapText="1"/>
    </xf>
    <xf numFmtId="0" fontId="45" fillId="0" borderId="2" xfId="0" applyFont="1" applyBorder="1" applyAlignment="1">
      <alignment vertical="center" wrapText="1"/>
    </xf>
    <xf numFmtId="0" fontId="0" fillId="0" borderId="0" xfId="0" applyBorder="1" applyAlignment="1">
      <alignment vertical="top" wrapText="1"/>
    </xf>
    <xf numFmtId="0" fontId="0" fillId="0" borderId="56" xfId="0" applyBorder="1" applyAlignment="1">
      <alignment horizontal="center" vertical="top" wrapText="1"/>
    </xf>
    <xf numFmtId="0" fontId="0" fillId="0" borderId="45" xfId="0" applyFill="1" applyBorder="1" applyAlignment="1">
      <alignment vertical="top" wrapText="1"/>
    </xf>
    <xf numFmtId="0" fontId="0" fillId="0" borderId="0" xfId="0" applyFont="1"/>
    <xf numFmtId="0" fontId="73" fillId="0" borderId="2" xfId="0" applyFont="1" applyBorder="1" applyAlignment="1">
      <alignment vertical="center" wrapText="1"/>
    </xf>
    <xf numFmtId="0" fontId="51" fillId="0" borderId="0" xfId="0" applyFont="1"/>
    <xf numFmtId="0" fontId="74" fillId="0" borderId="2" xfId="0" applyFont="1" applyBorder="1" applyAlignment="1">
      <alignment vertical="center" wrapText="1"/>
    </xf>
    <xf numFmtId="0" fontId="74" fillId="0" borderId="2" xfId="0" applyFont="1" applyBorder="1" applyAlignment="1">
      <alignment vertical="center" wrapText="1"/>
    </xf>
    <xf numFmtId="0" fontId="75" fillId="0" borderId="50" xfId="0" applyFont="1" applyBorder="1" applyAlignment="1">
      <alignment vertical="top" wrapText="1"/>
    </xf>
    <xf numFmtId="0" fontId="51" fillId="0" borderId="57" xfId="0" applyFont="1" applyBorder="1" applyAlignment="1">
      <alignment horizontal="right" vertical="top" wrapText="1"/>
    </xf>
    <xf numFmtId="0" fontId="13" fillId="0" borderId="59" xfId="0" applyFont="1" applyBorder="1" applyAlignment="1">
      <alignment horizontal="right" vertical="top" indent="2"/>
    </xf>
    <xf numFmtId="0" fontId="0" fillId="0" borderId="59" xfId="0" applyBorder="1" applyAlignment="1">
      <alignment vertical="top"/>
    </xf>
    <xf numFmtId="0" fontId="0" fillId="0" borderId="60" xfId="0" applyBorder="1" applyAlignment="1">
      <alignment vertical="top"/>
    </xf>
    <xf numFmtId="0" fontId="0" fillId="0" borderId="58" xfId="0" applyBorder="1" applyAlignment="1">
      <alignment vertical="top" wrapText="1"/>
    </xf>
    <xf numFmtId="0" fontId="0" fillId="0" borderId="0" xfId="0" applyFont="1" applyBorder="1" applyAlignment="1">
      <alignment vertical="top" wrapText="1"/>
    </xf>
    <xf numFmtId="0" fontId="13" fillId="0" borderId="61" xfId="0" applyFont="1" applyBorder="1" applyAlignment="1">
      <alignment vertical="top" wrapText="1"/>
    </xf>
    <xf numFmtId="0" fontId="0" fillId="0" borderId="59" xfId="0" applyBorder="1" applyAlignment="1">
      <alignment vertical="top" wrapText="1"/>
    </xf>
    <xf numFmtId="0" fontId="29" fillId="0" borderId="50" xfId="0" applyFont="1" applyBorder="1" applyAlignment="1">
      <alignment vertical="top" wrapText="1"/>
    </xf>
    <xf numFmtId="0" fontId="13" fillId="0" borderId="5" xfId="0" applyFont="1" applyBorder="1" applyAlignment="1">
      <alignment vertical="top" wrapText="1"/>
    </xf>
    <xf numFmtId="0" fontId="13" fillId="0" borderId="0" xfId="0" applyFont="1" applyAlignment="1">
      <alignment vertical="top" wrapText="1"/>
    </xf>
    <xf numFmtId="0" fontId="13" fillId="0" borderId="5" xfId="0" applyNumberFormat="1" applyFont="1" applyBorder="1" applyAlignment="1">
      <alignment vertical="top" wrapText="1"/>
    </xf>
    <xf numFmtId="0" fontId="13" fillId="0" borderId="56" xfId="0" applyFont="1" applyBorder="1" applyAlignment="1">
      <alignment horizontal="center" vertical="top" wrapText="1"/>
    </xf>
    <xf numFmtId="0" fontId="13" fillId="0" borderId="45" xfId="0" applyFont="1" applyBorder="1" applyAlignment="1">
      <alignment horizontal="center" vertical="top" wrapText="1"/>
    </xf>
    <xf numFmtId="0" fontId="13" fillId="0" borderId="45" xfId="0" applyFont="1" applyFill="1" applyBorder="1" applyAlignment="1">
      <alignment horizontal="center" vertical="top" wrapText="1"/>
    </xf>
    <xf numFmtId="0" fontId="13" fillId="0" borderId="45" xfId="0" applyFont="1" applyFill="1" applyBorder="1" applyAlignment="1">
      <alignment vertical="top" wrapText="1"/>
    </xf>
    <xf numFmtId="0" fontId="13" fillId="0" borderId="50" xfId="0" applyFont="1" applyBorder="1" applyAlignment="1">
      <alignment vertical="top" wrapText="1"/>
    </xf>
    <xf numFmtId="0" fontId="13" fillId="0" borderId="0" xfId="0" applyFont="1" applyAlignment="1">
      <alignment horizontal="center" vertical="top" wrapText="1"/>
    </xf>
    <xf numFmtId="0" fontId="13" fillId="0" borderId="0" xfId="0" applyFont="1" applyBorder="1" applyAlignment="1">
      <alignment vertical="top" wrapText="1"/>
    </xf>
    <xf numFmtId="0" fontId="59" fillId="0" borderId="5" xfId="0" applyNumberFormat="1" applyFont="1" applyBorder="1" applyAlignment="1">
      <alignment vertical="top" wrapText="1"/>
    </xf>
    <xf numFmtId="0" fontId="76" fillId="0" borderId="49" xfId="0" applyFont="1" applyFill="1" applyBorder="1" applyAlignment="1">
      <alignment vertical="top" wrapText="1"/>
    </xf>
    <xf numFmtId="0" fontId="59" fillId="0" borderId="56" xfId="0" applyFont="1" applyFill="1" applyBorder="1" applyAlignment="1">
      <alignment horizontal="center" vertical="top" wrapText="1"/>
    </xf>
    <xf numFmtId="0" fontId="59" fillId="0" borderId="45" xfId="0" applyFont="1" applyFill="1" applyBorder="1" applyAlignment="1">
      <alignment horizontal="center" vertical="top" wrapText="1"/>
    </xf>
    <xf numFmtId="0" fontId="59" fillId="0" borderId="45" xfId="0" applyFont="1" applyFill="1" applyBorder="1" applyAlignment="1">
      <alignment vertical="top" wrapText="1"/>
    </xf>
    <xf numFmtId="0" fontId="59" fillId="0" borderId="50" xfId="0" applyFont="1" applyFill="1" applyBorder="1" applyAlignment="1">
      <alignment vertical="top" wrapText="1"/>
    </xf>
    <xf numFmtId="0" fontId="59" fillId="25" borderId="46" xfId="0" applyFont="1" applyFill="1" applyBorder="1" applyAlignment="1">
      <alignment vertical="top" wrapText="1"/>
    </xf>
    <xf numFmtId="0" fontId="59" fillId="25" borderId="47" xfId="0" applyFont="1" applyFill="1" applyBorder="1" applyAlignment="1">
      <alignment horizontal="center" vertical="top" wrapText="1"/>
    </xf>
    <xf numFmtId="0" fontId="59" fillId="25" borderId="47" xfId="0" applyFont="1" applyFill="1" applyBorder="1" applyAlignment="1">
      <alignment vertical="top" wrapText="1"/>
    </xf>
    <xf numFmtId="0" fontId="59" fillId="25" borderId="48" xfId="0" applyFont="1" applyFill="1" applyBorder="1" applyAlignment="1">
      <alignment vertical="top" wrapText="1"/>
    </xf>
    <xf numFmtId="0" fontId="59" fillId="0" borderId="49" xfId="0" applyFont="1" applyFill="1" applyBorder="1" applyAlignment="1">
      <alignment vertical="top" wrapText="1"/>
    </xf>
    <xf numFmtId="0" fontId="72" fillId="0" borderId="49" xfId="0" applyFont="1" applyFill="1" applyBorder="1" applyAlignment="1">
      <alignment vertical="top" wrapText="1"/>
    </xf>
    <xf numFmtId="0" fontId="59" fillId="0" borderId="51" xfId="0" applyFont="1" applyFill="1" applyBorder="1" applyAlignment="1">
      <alignment vertical="top" wrapText="1"/>
    </xf>
    <xf numFmtId="0" fontId="77" fillId="0" borderId="49" xfId="0" applyFont="1" applyFill="1" applyBorder="1" applyAlignment="1">
      <alignment vertical="top" wrapText="1"/>
    </xf>
    <xf numFmtId="0" fontId="51" fillId="0" borderId="45" xfId="0" applyFont="1" applyFill="1" applyBorder="1" applyAlignment="1">
      <alignment vertical="top" wrapText="1"/>
    </xf>
    <xf numFmtId="0" fontId="0" fillId="0" borderId="1" xfId="0" applyFill="1" applyBorder="1" applyAlignment="1">
      <alignment vertical="top" wrapText="1"/>
    </xf>
    <xf numFmtId="0" fontId="50" fillId="0" borderId="45" xfId="0" applyFont="1" applyFill="1" applyBorder="1" applyAlignment="1">
      <alignment vertical="top" wrapText="1"/>
    </xf>
    <xf numFmtId="0" fontId="0" fillId="0" borderId="52" xfId="0" applyFill="1" applyBorder="1" applyAlignment="1">
      <alignment vertical="top" wrapText="1"/>
    </xf>
    <xf numFmtId="0" fontId="43" fillId="0" borderId="45" xfId="0" applyFont="1" applyFill="1" applyBorder="1" applyAlignment="1">
      <alignment vertical="top" wrapText="1"/>
    </xf>
    <xf numFmtId="0" fontId="0" fillId="0" borderId="62" xfId="0" applyBorder="1" applyAlignment="1">
      <alignment vertical="top" wrapText="1"/>
    </xf>
    <xf numFmtId="0" fontId="0" fillId="18" borderId="5" xfId="0" applyFill="1" applyBorder="1" applyAlignment="1">
      <alignment vertical="top" wrapText="1"/>
    </xf>
    <xf numFmtId="0" fontId="0" fillId="18" borderId="5" xfId="0" applyNumberFormat="1" applyFill="1" applyBorder="1" applyAlignment="1">
      <alignment vertical="top" wrapText="1"/>
    </xf>
    <xf numFmtId="0" fontId="0" fillId="0" borderId="5" xfId="0" applyFill="1" applyBorder="1" applyAlignment="1">
      <alignment vertical="top" wrapText="1"/>
    </xf>
    <xf numFmtId="0" fontId="0" fillId="0" borderId="50" xfId="0" applyFill="1" applyBorder="1" applyAlignment="1">
      <alignment vertical="top" wrapText="1"/>
    </xf>
    <xf numFmtId="0" fontId="15" fillId="18" borderId="0" xfId="0" applyFont="1" applyFill="1" applyAlignment="1">
      <alignment vertical="center" wrapText="1"/>
    </xf>
    <xf numFmtId="0" fontId="78" fillId="0" borderId="49" xfId="0" applyFont="1" applyFill="1" applyBorder="1" applyAlignment="1">
      <alignment vertical="top" wrapText="1"/>
    </xf>
    <xf numFmtId="0" fontId="15" fillId="18" borderId="0" xfId="0" applyFont="1" applyFill="1" applyAlignment="1">
      <alignment vertical="center"/>
    </xf>
    <xf numFmtId="0" fontId="59" fillId="25" borderId="63" xfId="0" applyFont="1" applyFill="1" applyBorder="1" applyAlignment="1">
      <alignment vertical="top" wrapText="1"/>
    </xf>
    <xf numFmtId="0" fontId="13" fillId="0" borderId="64" xfId="0" applyFont="1" applyFill="1" applyBorder="1" applyAlignment="1">
      <alignment vertical="top" wrapText="1"/>
    </xf>
    <xf numFmtId="0" fontId="0" fillId="0" borderId="64" xfId="0" applyFill="1" applyBorder="1" applyAlignment="1">
      <alignment vertical="top" wrapText="1"/>
    </xf>
    <xf numFmtId="0" fontId="43" fillId="0" borderId="64" xfId="0" applyFont="1" applyFill="1" applyBorder="1" applyAlignment="1">
      <alignment vertical="top" wrapText="1"/>
    </xf>
    <xf numFmtId="0" fontId="51" fillId="0" borderId="64" xfId="0" applyFont="1" applyFill="1" applyBorder="1" applyAlignment="1">
      <alignment vertical="top" wrapText="1"/>
    </xf>
    <xf numFmtId="0" fontId="0" fillId="0" borderId="0" xfId="0" applyFill="1" applyBorder="1" applyAlignment="1">
      <alignment vertical="top" wrapText="1"/>
    </xf>
    <xf numFmtId="0" fontId="50" fillId="0" borderId="64" xfId="0" applyFont="1" applyFill="1" applyBorder="1" applyAlignment="1">
      <alignment vertical="top" wrapText="1"/>
    </xf>
    <xf numFmtId="0" fontId="0" fillId="0" borderId="65" xfId="0" applyFill="1" applyBorder="1" applyAlignment="1">
      <alignment vertical="top" wrapText="1"/>
    </xf>
    <xf numFmtId="0" fontId="0" fillId="0" borderId="45" xfId="0" applyFont="1" applyFill="1" applyBorder="1" applyAlignment="1">
      <alignment vertical="top" wrapText="1"/>
    </xf>
    <xf numFmtId="0" fontId="0" fillId="0" borderId="64" xfId="0" applyFont="1" applyFill="1" applyBorder="1" applyAlignment="1">
      <alignment vertical="top" wrapText="1"/>
    </xf>
    <xf numFmtId="0" fontId="59" fillId="25" borderId="0" xfId="0" applyFont="1" applyFill="1" applyBorder="1" applyAlignment="1">
      <alignment vertical="top" wrapText="1"/>
    </xf>
    <xf numFmtId="0" fontId="59" fillId="0" borderId="0" xfId="0" applyFont="1" applyFill="1" applyBorder="1" applyAlignment="1">
      <alignment vertical="top" wrapText="1"/>
    </xf>
    <xf numFmtId="0" fontId="43" fillId="0" borderId="0" xfId="0" applyFont="1" applyBorder="1" applyAlignment="1">
      <alignment vertical="top" wrapText="1"/>
    </xf>
    <xf numFmtId="0" fontId="29" fillId="0" borderId="0" xfId="0" applyFont="1" applyBorder="1" applyAlignment="1">
      <alignment vertical="top" wrapText="1"/>
    </xf>
    <xf numFmtId="0" fontId="76" fillId="0" borderId="0" xfId="0" applyFont="1" applyAlignment="1">
      <alignment vertical="top" wrapText="1"/>
    </xf>
    <xf numFmtId="0" fontId="16" fillId="0" borderId="0" xfId="0" applyFont="1" applyAlignment="1">
      <alignment vertical="center" wrapText="1"/>
    </xf>
    <xf numFmtId="0" fontId="22" fillId="0" borderId="14" xfId="0" applyFont="1" applyBorder="1" applyAlignment="1">
      <alignment vertical="center"/>
    </xf>
    <xf numFmtId="0" fontId="22" fillId="0" borderId="6" xfId="0" applyFont="1" applyBorder="1" applyAlignment="1">
      <alignment vertical="center"/>
    </xf>
    <xf numFmtId="0" fontId="27" fillId="0" borderId="0" xfId="0" applyFont="1" applyAlignment="1">
      <alignment vertical="center" wrapText="1"/>
    </xf>
    <xf numFmtId="0" fontId="27" fillId="0" borderId="6" xfId="0" applyFont="1" applyBorder="1" applyAlignment="1">
      <alignment vertical="center" wrapText="1"/>
    </xf>
    <xf numFmtId="0" fontId="35" fillId="0" borderId="14" xfId="9" applyFont="1" applyBorder="1" applyAlignment="1">
      <alignment vertical="center" wrapText="1"/>
    </xf>
    <xf numFmtId="0" fontId="35" fillId="0" borderId="0" xfId="9" applyFont="1" applyAlignment="1">
      <alignment vertical="center" wrapText="1"/>
    </xf>
    <xf numFmtId="0" fontId="35" fillId="0" borderId="6" xfId="9" applyFont="1" applyBorder="1" applyAlignment="1">
      <alignment vertical="center" wrapText="1"/>
    </xf>
    <xf numFmtId="0" fontId="44" fillId="0" borderId="29" xfId="0" applyFont="1" applyBorder="1" applyAlignment="1">
      <alignment horizontal="left" vertical="center" wrapText="1"/>
    </xf>
    <xf numFmtId="0" fontId="44" fillId="0" borderId="31" xfId="0" applyFont="1" applyBorder="1" applyAlignment="1">
      <alignment horizontal="left" vertical="center" wrapText="1"/>
    </xf>
    <xf numFmtId="0" fontId="44" fillId="0" borderId="2" xfId="0" applyFont="1" applyBorder="1" applyAlignment="1">
      <alignment horizontal="left" vertical="center" wrapText="1"/>
    </xf>
    <xf numFmtId="0" fontId="45" fillId="0" borderId="29" xfId="0" applyFont="1" applyBorder="1" applyAlignment="1">
      <alignment vertical="center" wrapText="1"/>
    </xf>
    <xf numFmtId="0" fontId="45" fillId="0" borderId="31" xfId="0" applyFont="1" applyBorder="1" applyAlignment="1">
      <alignment vertical="center" wrapText="1"/>
    </xf>
    <xf numFmtId="0" fontId="45" fillId="0" borderId="2" xfId="0" applyFont="1" applyBorder="1" applyAlignment="1">
      <alignment vertical="center" wrapText="1"/>
    </xf>
    <xf numFmtId="0" fontId="74" fillId="0" borderId="29" xfId="0" applyFont="1" applyBorder="1" applyAlignment="1">
      <alignment vertical="center" wrapText="1"/>
    </xf>
    <xf numFmtId="0" fontId="74" fillId="0" borderId="31" xfId="0" applyFont="1" applyBorder="1" applyAlignment="1">
      <alignment vertical="center" wrapText="1"/>
    </xf>
    <xf numFmtId="0" fontId="74" fillId="0" borderId="2" xfId="0" applyFont="1" applyBorder="1" applyAlignment="1">
      <alignment vertical="center" wrapText="1"/>
    </xf>
    <xf numFmtId="0" fontId="44" fillId="0" borderId="29" xfId="0" applyFont="1" applyBorder="1" applyAlignment="1">
      <alignment horizontal="justify" vertical="center" wrapText="1"/>
    </xf>
    <xf numFmtId="0" fontId="44" fillId="0" borderId="31" xfId="0" applyFont="1" applyBorder="1" applyAlignment="1">
      <alignment horizontal="justify" vertical="center" wrapText="1"/>
    </xf>
    <xf numFmtId="0" fontId="44" fillId="0" borderId="2" xfId="0" applyFont="1" applyBorder="1" applyAlignment="1">
      <alignment horizontal="justify" vertical="center" wrapText="1"/>
    </xf>
    <xf numFmtId="0" fontId="45" fillId="0" borderId="29" xfId="0" applyFont="1" applyBorder="1" applyAlignment="1">
      <alignment horizontal="justify" vertical="center" wrapText="1"/>
    </xf>
    <xf numFmtId="0" fontId="45" fillId="0" borderId="31" xfId="0" applyFont="1" applyBorder="1" applyAlignment="1">
      <alignment horizontal="justify" vertical="center" wrapText="1"/>
    </xf>
    <xf numFmtId="0" fontId="45" fillId="0" borderId="2" xfId="0" applyFont="1" applyBorder="1" applyAlignment="1">
      <alignment horizontal="justify" vertical="center" wrapText="1"/>
    </xf>
    <xf numFmtId="0" fontId="74" fillId="0" borderId="29" xfId="0" applyFont="1" applyBorder="1" applyAlignment="1">
      <alignment horizontal="justify" vertical="center" wrapText="1"/>
    </xf>
    <xf numFmtId="0" fontId="74" fillId="0" borderId="31" xfId="0" applyFont="1" applyBorder="1" applyAlignment="1">
      <alignment horizontal="justify" vertical="center" wrapText="1"/>
    </xf>
    <xf numFmtId="0" fontId="74" fillId="0" borderId="2" xfId="0" applyFont="1" applyBorder="1" applyAlignment="1">
      <alignment horizontal="justify" vertical="center" wrapText="1"/>
    </xf>
    <xf numFmtId="0" fontId="0" fillId="0" borderId="35" xfId="0" applyBorder="1" applyAlignment="1">
      <alignment horizontal="center"/>
    </xf>
    <xf numFmtId="0" fontId="0" fillId="0" borderId="0" xfId="0" applyAlignment="1">
      <alignment horizontal="center"/>
    </xf>
    <xf numFmtId="0" fontId="0" fillId="0" borderId="35" xfId="0" applyBorder="1" applyAlignment="1">
      <alignment horizontal="center" wrapText="1"/>
    </xf>
    <xf numFmtId="0" fontId="52" fillId="0" borderId="0" xfId="0" applyFont="1" applyAlignment="1">
      <alignment horizontal="center"/>
    </xf>
    <xf numFmtId="0" fontId="0" fillId="0" borderId="0" xfId="0" applyFill="1" applyAlignment="1">
      <alignment horizontal="center" vertical="center" wrapText="1"/>
    </xf>
    <xf numFmtId="0" fontId="0" fillId="0" borderId="21" xfId="0" applyFill="1" applyBorder="1" applyAlignment="1">
      <alignment horizontal="center" vertical="center" wrapText="1"/>
    </xf>
    <xf numFmtId="0" fontId="13" fillId="24" borderId="29" xfId="0" applyFont="1" applyFill="1" applyBorder="1" applyAlignment="1">
      <alignment horizontal="center" vertical="center" textRotation="90" wrapText="1"/>
    </xf>
    <xf numFmtId="0" fontId="13" fillId="24" borderId="2" xfId="0" applyFont="1" applyFill="1" applyBorder="1" applyAlignment="1">
      <alignment horizontal="center" vertical="center" textRotation="90" wrapText="1"/>
    </xf>
    <xf numFmtId="0" fontId="13" fillId="24" borderId="31" xfId="0" applyFont="1" applyFill="1" applyBorder="1" applyAlignment="1">
      <alignment horizontal="center" vertical="center" textRotation="90" wrapText="1"/>
    </xf>
    <xf numFmtId="0" fontId="13" fillId="23" borderId="29" xfId="0" applyFont="1" applyFill="1" applyBorder="1" applyAlignment="1">
      <alignment horizontal="center" vertical="center" textRotation="90" wrapText="1"/>
    </xf>
    <xf numFmtId="0" fontId="13" fillId="23" borderId="44" xfId="0" applyFont="1" applyFill="1" applyBorder="1" applyAlignment="1">
      <alignment horizontal="center" vertical="center" textRotation="90" wrapText="1"/>
    </xf>
    <xf numFmtId="0" fontId="0" fillId="0" borderId="36" xfId="0" applyBorder="1" applyAlignment="1">
      <alignment horizontal="center" vertical="center" wrapText="1"/>
    </xf>
    <xf numFmtId="0" fontId="0" fillId="0" borderId="39" xfId="0" applyBorder="1" applyAlignment="1">
      <alignment horizontal="center" vertical="center" wrapText="1"/>
    </xf>
    <xf numFmtId="0" fontId="0" fillId="0" borderId="41" xfId="0" applyBorder="1" applyAlignment="1">
      <alignment horizontal="center" vertical="center" wrapText="1"/>
    </xf>
    <xf numFmtId="0" fontId="0" fillId="0" borderId="37" xfId="0" applyBorder="1" applyAlignment="1">
      <alignment horizontal="center" vertical="top"/>
    </xf>
    <xf numFmtId="0" fontId="0" fillId="0" borderId="38" xfId="0" applyBorder="1" applyAlignment="1">
      <alignment horizontal="center" vertical="top"/>
    </xf>
    <xf numFmtId="0" fontId="0" fillId="0" borderId="1" xfId="0" applyBorder="1" applyAlignment="1">
      <alignment horizontal="center" vertical="top"/>
    </xf>
    <xf numFmtId="0" fontId="0" fillId="0" borderId="40" xfId="0" applyBorder="1" applyAlignment="1">
      <alignment horizontal="center" vertical="top"/>
    </xf>
    <xf numFmtId="0" fontId="0" fillId="0" borderId="42" xfId="0" applyBorder="1" applyAlignment="1">
      <alignment horizontal="center" vertical="top"/>
    </xf>
    <xf numFmtId="0" fontId="0" fillId="0" borderId="43" xfId="0" applyBorder="1" applyAlignment="1">
      <alignment horizontal="center" vertical="top"/>
    </xf>
    <xf numFmtId="0" fontId="0" fillId="0" borderId="5" xfId="0" applyNumberFormat="1" applyFill="1" applyBorder="1" applyAlignment="1">
      <alignment vertical="top" wrapText="1"/>
    </xf>
    <xf numFmtId="0" fontId="79" fillId="0" borderId="0" xfId="0" applyFont="1" applyAlignment="1">
      <alignment horizontal="left" vertical="top"/>
    </xf>
  </cellXfs>
  <cellStyles count="11">
    <cellStyle name="Gut" xfId="5" builtinId="26"/>
    <cellStyle name="Link" xfId="10" builtinId="8"/>
    <cellStyle name="Neutral" xfId="7" builtinId="28"/>
    <cellStyle name="Schlecht" xfId="6" builtinId="27"/>
    <cellStyle name="Standard" xfId="0" builtinId="0"/>
    <cellStyle name="どちらでもない 2" xfId="3"/>
    <cellStyle name="悪い 2" xfId="4"/>
    <cellStyle name="標準 2" xfId="9"/>
    <cellStyle name="標準 3" xfId="1"/>
    <cellStyle name="標準 5" xfId="8"/>
    <cellStyle name="良い 2" xfId="2"/>
  </cellStyles>
  <dxfs count="365">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outline="0">
        <left style="thick">
          <color theme="9"/>
        </left>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border diagonalUp="0" diagonalDown="0" outline="0">
        <left style="thick">
          <color theme="9"/>
        </left>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outline="0">
        <left style="thick">
          <color theme="9"/>
        </left>
        <right/>
        <top/>
        <bottom/>
      </border>
    </dxf>
    <dxf>
      <font>
        <color rgb="FF006100"/>
      </font>
      <fill>
        <patternFill>
          <bgColor rgb="FFC6EFCE"/>
        </patternFill>
      </fill>
    </dxf>
    <dxf>
      <font>
        <color rgb="FF9C6500"/>
      </font>
      <fill>
        <patternFill>
          <bgColor rgb="FFFFEB9C"/>
        </patternFill>
      </fill>
    </dxf>
    <dxf>
      <fill>
        <patternFill>
          <bgColor rgb="FFFFC7CE"/>
        </patternFill>
      </fill>
    </dxf>
    <dxf>
      <font>
        <b/>
        <i val="0"/>
        <color theme="0"/>
      </font>
      <fill>
        <patternFill>
          <bgColor rgb="FFC00000"/>
        </patternFill>
      </fill>
    </dxf>
    <dxf>
      <font>
        <color theme="8"/>
      </font>
      <fill>
        <patternFill>
          <bgColor theme="0"/>
        </patternFill>
      </fill>
    </dxf>
    <dxf>
      <font>
        <color rgb="FF006100"/>
      </font>
      <fill>
        <patternFill>
          <bgColor rgb="FFC6EFCE"/>
        </patternFill>
      </fill>
    </dxf>
    <dxf>
      <font>
        <color rgb="FF9C6500"/>
      </font>
      <fill>
        <patternFill>
          <bgColor rgb="FFFFEB9C"/>
        </patternFill>
      </fill>
    </dxf>
    <dxf>
      <fill>
        <patternFill>
          <bgColor rgb="FFFFC7CE"/>
        </patternFill>
      </fill>
    </dxf>
    <dxf>
      <font>
        <b/>
        <i val="0"/>
        <color theme="0"/>
      </font>
      <fill>
        <patternFill>
          <bgColor rgb="FFC00000"/>
        </patternFill>
      </fill>
    </dxf>
    <dxf>
      <font>
        <color theme="8"/>
      </font>
      <fill>
        <patternFill>
          <bgColor theme="0"/>
        </patternFill>
      </fill>
    </dxf>
    <dxf>
      <font>
        <color rgb="FF006100"/>
      </font>
      <fill>
        <patternFill>
          <bgColor rgb="FFC6EFCE"/>
        </patternFill>
      </fill>
    </dxf>
    <dxf>
      <font>
        <color rgb="FF9C6500"/>
      </font>
      <fill>
        <patternFill>
          <bgColor rgb="FFFFEB9C"/>
        </patternFill>
      </fill>
    </dxf>
    <dxf>
      <fill>
        <patternFill>
          <bgColor rgb="FFFFC7CE"/>
        </patternFill>
      </fill>
    </dxf>
    <dxf>
      <font>
        <b/>
        <i val="0"/>
        <color theme="0"/>
      </font>
      <fill>
        <patternFill>
          <bgColor rgb="FFC00000"/>
        </patternFill>
      </fill>
    </dxf>
    <dxf>
      <font>
        <color theme="8"/>
      </font>
      <fill>
        <patternFill>
          <bgColor theme="0"/>
        </patternFill>
      </fill>
    </dxf>
    <dxf>
      <font>
        <b/>
        <i val="0"/>
        <color rgb="FF00B000"/>
      </font>
    </dxf>
    <dxf>
      <font>
        <color rgb="FFFF0000"/>
      </font>
    </dxf>
    <dxf>
      <font>
        <b/>
        <i val="0"/>
        <color rgb="FFFF0000"/>
      </font>
    </dxf>
    <dxf>
      <font>
        <b/>
        <i val="0"/>
      </font>
    </dxf>
    <dxf>
      <font>
        <color rgb="FF006100"/>
      </font>
      <fill>
        <patternFill>
          <bgColor rgb="FFC6EFCE"/>
        </patternFill>
      </fill>
    </dxf>
    <dxf>
      <font>
        <color rgb="FF9C6500"/>
      </font>
      <fill>
        <patternFill>
          <bgColor rgb="FFFFEB9C"/>
        </patternFill>
      </fill>
    </dxf>
    <dxf>
      <fill>
        <patternFill>
          <bgColor rgb="FFFFC7CE"/>
        </patternFill>
      </fill>
    </dxf>
    <dxf>
      <font>
        <b/>
        <i val="0"/>
        <color theme="0"/>
      </font>
      <fill>
        <patternFill>
          <bgColor rgb="FFC00000"/>
        </patternFill>
      </fill>
    </dxf>
    <dxf>
      <font>
        <color theme="8"/>
      </font>
      <fill>
        <patternFill>
          <bgColor theme="0"/>
        </patternFill>
      </fill>
    </dxf>
    <dxf>
      <font>
        <b/>
        <i val="0"/>
        <color theme="9"/>
      </font>
    </dxf>
    <dxf>
      <font>
        <color rgb="FF006100"/>
      </font>
      <fill>
        <patternFill>
          <bgColor rgb="FFC6EFCE"/>
        </patternFill>
      </fill>
    </dxf>
    <dxf>
      <font>
        <color rgb="FF9C6500"/>
      </font>
      <fill>
        <patternFill>
          <bgColor rgb="FFFFEB9C"/>
        </patternFill>
      </fill>
    </dxf>
    <dxf>
      <fill>
        <patternFill>
          <bgColor rgb="FFFFC7CE"/>
        </patternFill>
      </fill>
    </dxf>
    <dxf>
      <font>
        <b/>
        <i val="0"/>
        <color theme="0"/>
      </font>
      <fill>
        <patternFill>
          <bgColor rgb="FFC00000"/>
        </patternFill>
      </fill>
    </dxf>
    <dxf>
      <font>
        <color theme="8"/>
      </font>
      <fill>
        <patternFill>
          <bgColor theme="0"/>
        </patternFill>
      </fill>
    </dxf>
    <dxf>
      <font>
        <b/>
        <i val="0"/>
        <color rgb="FF00B000"/>
      </font>
    </dxf>
    <dxf>
      <font>
        <color rgb="FFFF0000"/>
      </font>
    </dxf>
    <dxf>
      <font>
        <b/>
        <i val="0"/>
        <color rgb="FFFF0000"/>
      </font>
    </dxf>
    <dxf>
      <font>
        <b/>
        <i val="0"/>
      </font>
    </dxf>
    <dxf>
      <font>
        <color rgb="FF006100"/>
      </font>
      <fill>
        <patternFill>
          <bgColor rgb="FFC6EFCE"/>
        </patternFill>
      </fill>
    </dxf>
    <dxf>
      <font>
        <color rgb="FF9C6500"/>
      </font>
      <fill>
        <patternFill>
          <bgColor rgb="FFFFEB9C"/>
        </patternFill>
      </fill>
    </dxf>
    <dxf>
      <fill>
        <patternFill>
          <bgColor rgb="FFFFC7CE"/>
        </patternFill>
      </fill>
    </dxf>
    <dxf>
      <font>
        <b/>
        <i val="0"/>
        <color theme="0"/>
      </font>
      <fill>
        <patternFill>
          <bgColor rgb="FFC00000"/>
        </patternFill>
      </fill>
    </dxf>
    <dxf>
      <font>
        <color theme="8"/>
      </font>
      <fill>
        <patternFill>
          <bgColor theme="0"/>
        </patternFill>
      </fill>
    </dxf>
    <dxf>
      <font>
        <color rgb="FF006100"/>
      </font>
      <fill>
        <patternFill>
          <bgColor rgb="FFC6EFCE"/>
        </patternFill>
      </fill>
    </dxf>
    <dxf>
      <font>
        <color rgb="FF9C6500"/>
      </font>
      <fill>
        <patternFill>
          <bgColor rgb="FFFFEB9C"/>
        </patternFill>
      </fill>
    </dxf>
    <dxf>
      <fill>
        <patternFill>
          <bgColor rgb="FFFFC7CE"/>
        </patternFill>
      </fill>
    </dxf>
    <dxf>
      <font>
        <b/>
        <i val="0"/>
        <color theme="0"/>
      </font>
      <fill>
        <patternFill>
          <bgColor rgb="FFC00000"/>
        </patternFill>
      </fill>
    </dxf>
    <dxf>
      <font>
        <color theme="8"/>
      </font>
      <fill>
        <patternFill>
          <bgColor theme="0"/>
        </patternFill>
      </fill>
    </dxf>
    <dxf>
      <font>
        <color rgb="FF006100"/>
      </font>
      <fill>
        <patternFill>
          <bgColor rgb="FFC6EFCE"/>
        </patternFill>
      </fill>
    </dxf>
    <dxf>
      <font>
        <color rgb="FF9C6500"/>
      </font>
      <fill>
        <patternFill>
          <bgColor rgb="FFFFEB9C"/>
        </patternFill>
      </fill>
    </dxf>
    <dxf>
      <fill>
        <patternFill>
          <bgColor rgb="FFFFC7CE"/>
        </patternFill>
      </fill>
    </dxf>
    <dxf>
      <font>
        <b/>
        <i val="0"/>
        <color theme="0"/>
      </font>
      <fill>
        <patternFill>
          <bgColor rgb="FFC00000"/>
        </patternFill>
      </fill>
    </dxf>
    <dxf>
      <font>
        <color theme="8"/>
      </font>
      <fill>
        <patternFill>
          <bgColor theme="0"/>
        </patternFill>
      </fill>
    </dxf>
    <dxf>
      <font>
        <color rgb="FF006100"/>
      </font>
      <fill>
        <patternFill>
          <bgColor rgb="FFC6EFCE"/>
        </patternFill>
      </fill>
    </dxf>
    <dxf>
      <font>
        <color rgb="FF9C6500"/>
      </font>
      <fill>
        <patternFill>
          <bgColor rgb="FFFFEB9C"/>
        </patternFill>
      </fill>
    </dxf>
    <dxf>
      <fill>
        <patternFill>
          <bgColor rgb="FFFFC7CE"/>
        </patternFill>
      </fill>
    </dxf>
    <dxf>
      <font>
        <b/>
        <i val="0"/>
        <color theme="0"/>
      </font>
      <fill>
        <patternFill>
          <bgColor rgb="FFC00000"/>
        </patternFill>
      </fill>
    </dxf>
    <dxf>
      <font>
        <color theme="8"/>
      </font>
      <fill>
        <patternFill>
          <bgColor theme="0"/>
        </patternFill>
      </fill>
    </dxf>
    <dxf>
      <font>
        <color rgb="FF006100"/>
      </font>
      <fill>
        <patternFill>
          <bgColor rgb="FFC6EFCE"/>
        </patternFill>
      </fill>
    </dxf>
    <dxf>
      <font>
        <color rgb="FF9C6500"/>
      </font>
      <fill>
        <patternFill>
          <bgColor rgb="FFFFEB9C"/>
        </patternFill>
      </fill>
    </dxf>
    <dxf>
      <fill>
        <patternFill>
          <bgColor rgb="FFFFC7CE"/>
        </patternFill>
      </fill>
    </dxf>
    <dxf>
      <font>
        <b/>
        <i val="0"/>
        <color theme="0"/>
      </font>
      <fill>
        <patternFill>
          <bgColor rgb="FFC00000"/>
        </patternFill>
      </fill>
    </dxf>
    <dxf>
      <font>
        <color theme="8"/>
      </font>
      <fill>
        <patternFill>
          <bgColor theme="0"/>
        </patternFill>
      </fill>
    </dxf>
    <dxf>
      <font>
        <color rgb="FF006100"/>
      </font>
      <fill>
        <patternFill>
          <bgColor rgb="FFC6EFCE"/>
        </patternFill>
      </fill>
    </dxf>
    <dxf>
      <font>
        <color rgb="FF9C6500"/>
      </font>
      <fill>
        <patternFill>
          <bgColor rgb="FFFFEB9C"/>
        </patternFill>
      </fill>
    </dxf>
    <dxf>
      <fill>
        <patternFill>
          <bgColor rgb="FFFFC7CE"/>
        </patternFill>
      </fill>
    </dxf>
    <dxf>
      <font>
        <b/>
        <i val="0"/>
        <color theme="0"/>
      </font>
      <fill>
        <patternFill>
          <bgColor rgb="FFC00000"/>
        </patternFill>
      </fill>
    </dxf>
    <dxf>
      <font>
        <color theme="8"/>
      </font>
      <fill>
        <patternFill>
          <bgColor theme="0"/>
        </patternFill>
      </fill>
    </dxf>
    <dxf>
      <font>
        <color rgb="FF006100"/>
      </font>
      <fill>
        <patternFill>
          <bgColor rgb="FFC6EFCE"/>
        </patternFill>
      </fill>
    </dxf>
    <dxf>
      <font>
        <color rgb="FF9C6500"/>
      </font>
      <fill>
        <patternFill>
          <bgColor rgb="FFFFEB9C"/>
        </patternFill>
      </fill>
    </dxf>
    <dxf>
      <fill>
        <patternFill>
          <bgColor rgb="FFFFC7CE"/>
        </patternFill>
      </fill>
    </dxf>
    <dxf>
      <font>
        <b/>
        <i val="0"/>
        <color theme="0"/>
      </font>
      <fill>
        <patternFill>
          <bgColor rgb="FFC00000"/>
        </patternFill>
      </fill>
    </dxf>
    <dxf>
      <font>
        <color theme="8"/>
      </font>
      <fill>
        <patternFill>
          <bgColor theme="0"/>
        </patternFill>
      </fill>
    </dxf>
    <dxf>
      <font>
        <color rgb="FF006100"/>
      </font>
      <fill>
        <patternFill>
          <bgColor rgb="FFC6EFCE"/>
        </patternFill>
      </fill>
    </dxf>
    <dxf>
      <font>
        <color rgb="FF9C6500"/>
      </font>
      <fill>
        <patternFill>
          <bgColor rgb="FFFFEB9C"/>
        </patternFill>
      </fill>
    </dxf>
    <dxf>
      <fill>
        <patternFill>
          <bgColor rgb="FFFFC7CE"/>
        </patternFill>
      </fill>
    </dxf>
    <dxf>
      <font>
        <b/>
        <i val="0"/>
        <color theme="0"/>
      </font>
      <fill>
        <patternFill>
          <bgColor rgb="FFC00000"/>
        </patternFill>
      </fill>
    </dxf>
    <dxf>
      <font>
        <color theme="8"/>
      </font>
      <fill>
        <patternFill>
          <bgColor theme="0"/>
        </patternFill>
      </fill>
    </dxf>
    <dxf>
      <font>
        <b/>
        <i val="0"/>
        <color rgb="FF00B000"/>
      </font>
    </dxf>
    <dxf>
      <font>
        <color rgb="FFFF0000"/>
      </font>
    </dxf>
    <dxf>
      <font>
        <b/>
        <i val="0"/>
        <color rgb="FFFF0000"/>
      </font>
    </dxf>
    <dxf>
      <font>
        <b/>
        <i val="0"/>
      </font>
    </dxf>
    <dxf>
      <font>
        <color rgb="FF006100"/>
      </font>
      <fill>
        <patternFill>
          <bgColor rgb="FFC6EFCE"/>
        </patternFill>
      </fill>
    </dxf>
    <dxf>
      <font>
        <color rgb="FF9C6500"/>
      </font>
      <fill>
        <patternFill>
          <bgColor rgb="FFFFEB9C"/>
        </patternFill>
      </fill>
    </dxf>
    <dxf>
      <fill>
        <patternFill>
          <bgColor rgb="FFFFC7CE"/>
        </patternFill>
      </fill>
    </dxf>
    <dxf>
      <font>
        <b/>
        <i val="0"/>
        <color theme="0"/>
      </font>
      <fill>
        <patternFill>
          <bgColor rgb="FFC00000"/>
        </patternFill>
      </fill>
    </dxf>
    <dxf>
      <font>
        <color theme="8"/>
      </font>
      <fill>
        <patternFill>
          <bgColor theme="0"/>
        </patternFill>
      </fill>
    </dxf>
    <dxf>
      <font>
        <color rgb="FF006100"/>
      </font>
      <fill>
        <patternFill>
          <bgColor rgb="FFC6EFCE"/>
        </patternFill>
      </fill>
    </dxf>
    <dxf>
      <font>
        <color rgb="FF9C6500"/>
      </font>
      <fill>
        <patternFill>
          <bgColor rgb="FFFFEB9C"/>
        </patternFill>
      </fill>
    </dxf>
    <dxf>
      <fill>
        <patternFill>
          <bgColor rgb="FFFFC7CE"/>
        </patternFill>
      </fill>
    </dxf>
    <dxf>
      <font>
        <b/>
        <i val="0"/>
        <color theme="0"/>
      </font>
      <fill>
        <patternFill>
          <bgColor rgb="FFC00000"/>
        </patternFill>
      </fill>
    </dxf>
    <dxf>
      <font>
        <color theme="8"/>
      </font>
      <fill>
        <patternFill>
          <bgColor theme="0"/>
        </patternFill>
      </fill>
    </dxf>
    <dxf>
      <font>
        <color rgb="FF006100"/>
      </font>
      <fill>
        <patternFill>
          <bgColor rgb="FFC6EFCE"/>
        </patternFill>
      </fill>
    </dxf>
    <dxf>
      <font>
        <color rgb="FF9C6500"/>
      </font>
      <fill>
        <patternFill>
          <bgColor rgb="FFFFEB9C"/>
        </patternFill>
      </fill>
    </dxf>
    <dxf>
      <fill>
        <patternFill>
          <bgColor rgb="FFFFC7CE"/>
        </patternFill>
      </fill>
    </dxf>
    <dxf>
      <font>
        <b/>
        <i val="0"/>
        <color theme="0"/>
      </font>
      <fill>
        <patternFill>
          <bgColor rgb="FFC00000"/>
        </patternFill>
      </fill>
    </dxf>
    <dxf>
      <font>
        <color theme="8"/>
      </font>
      <fill>
        <patternFill>
          <bgColor theme="0"/>
        </patternFill>
      </fill>
    </dxf>
    <dxf>
      <font>
        <color rgb="FF006100"/>
      </font>
      <fill>
        <patternFill>
          <bgColor rgb="FFC6EFCE"/>
        </patternFill>
      </fill>
    </dxf>
    <dxf>
      <font>
        <color rgb="FF9C6500"/>
      </font>
      <fill>
        <patternFill>
          <bgColor rgb="FFFFEB9C"/>
        </patternFill>
      </fill>
    </dxf>
    <dxf>
      <fill>
        <patternFill>
          <bgColor rgb="FFFFC7CE"/>
        </patternFill>
      </fill>
    </dxf>
    <dxf>
      <font>
        <b/>
        <i val="0"/>
        <color theme="0"/>
      </font>
      <fill>
        <patternFill>
          <bgColor rgb="FFC00000"/>
        </patternFill>
      </fill>
    </dxf>
    <dxf>
      <font>
        <color theme="8"/>
      </font>
      <fill>
        <patternFill>
          <bgColor theme="0"/>
        </patternFill>
      </fill>
    </dxf>
    <dxf>
      <font>
        <b/>
        <i val="0"/>
        <color rgb="FF00B000"/>
      </font>
    </dxf>
    <dxf>
      <font>
        <color rgb="FFFF0000"/>
      </font>
    </dxf>
    <dxf>
      <font>
        <b/>
        <i val="0"/>
        <color rgb="FFFF0000"/>
      </font>
    </dxf>
    <dxf>
      <font>
        <b/>
        <i val="0"/>
      </font>
    </dxf>
    <dxf>
      <font>
        <color rgb="FF006100"/>
      </font>
      <fill>
        <patternFill>
          <bgColor rgb="FFC6EFCE"/>
        </patternFill>
      </fill>
    </dxf>
    <dxf>
      <font>
        <color rgb="FF9C6500"/>
      </font>
      <fill>
        <patternFill>
          <bgColor rgb="FFFFEB9C"/>
        </patternFill>
      </fill>
    </dxf>
    <dxf>
      <fill>
        <patternFill>
          <bgColor rgb="FFFFC7CE"/>
        </patternFill>
      </fill>
    </dxf>
    <dxf>
      <font>
        <b/>
        <i val="0"/>
        <color theme="0"/>
      </font>
      <fill>
        <patternFill>
          <bgColor rgb="FFC00000"/>
        </patternFill>
      </fill>
    </dxf>
    <dxf>
      <font>
        <color theme="8"/>
      </font>
      <fill>
        <patternFill>
          <bgColor theme="0"/>
        </patternFill>
      </fill>
    </dxf>
    <dxf>
      <font>
        <b/>
        <i val="0"/>
        <color theme="9"/>
      </font>
    </dxf>
    <dxf>
      <font>
        <color rgb="FF006100"/>
      </font>
      <fill>
        <patternFill>
          <bgColor rgb="FFC6EFCE"/>
        </patternFill>
      </fill>
    </dxf>
    <dxf>
      <font>
        <color rgb="FF9C6500"/>
      </font>
      <fill>
        <patternFill>
          <bgColor rgb="FFFFEB9C"/>
        </patternFill>
      </fill>
    </dxf>
    <dxf>
      <fill>
        <patternFill>
          <bgColor rgb="FFFFC7CE"/>
        </patternFill>
      </fill>
    </dxf>
    <dxf>
      <font>
        <b/>
        <i val="0"/>
        <color theme="0"/>
      </font>
      <fill>
        <patternFill>
          <bgColor rgb="FFC00000"/>
        </patternFill>
      </fill>
    </dxf>
    <dxf>
      <font>
        <color theme="8"/>
      </font>
      <fill>
        <patternFill>
          <bgColor theme="0"/>
        </patternFill>
      </fill>
    </dxf>
    <dxf>
      <font>
        <b/>
        <i val="0"/>
        <color theme="9"/>
      </font>
    </dxf>
    <dxf>
      <font>
        <color rgb="FF006100"/>
      </font>
      <fill>
        <patternFill>
          <bgColor rgb="FFC6EFCE"/>
        </patternFill>
      </fill>
    </dxf>
    <dxf>
      <font>
        <color rgb="FF9C6500"/>
      </font>
      <fill>
        <patternFill>
          <bgColor rgb="FFFFEB9C"/>
        </patternFill>
      </fill>
    </dxf>
    <dxf>
      <fill>
        <patternFill>
          <bgColor rgb="FFFFC7CE"/>
        </patternFill>
      </fill>
    </dxf>
    <dxf>
      <font>
        <b/>
        <i val="0"/>
        <color theme="0"/>
      </font>
      <fill>
        <patternFill>
          <bgColor rgb="FFC00000"/>
        </patternFill>
      </fill>
    </dxf>
    <dxf>
      <font>
        <color theme="8"/>
      </font>
      <fill>
        <patternFill>
          <bgColor theme="0"/>
        </patternFill>
      </fill>
    </dxf>
    <dxf>
      <font>
        <b/>
        <i val="0"/>
        <color theme="9"/>
      </font>
    </dxf>
    <dxf>
      <font>
        <color rgb="FF006100"/>
      </font>
      <fill>
        <patternFill>
          <bgColor rgb="FFC6EFCE"/>
        </patternFill>
      </fill>
    </dxf>
    <dxf>
      <font>
        <color rgb="FF9C6500"/>
      </font>
      <fill>
        <patternFill>
          <bgColor rgb="FFFFEB9C"/>
        </patternFill>
      </fill>
    </dxf>
    <dxf>
      <fill>
        <patternFill>
          <bgColor rgb="FFFFC7CE"/>
        </patternFill>
      </fill>
    </dxf>
    <dxf>
      <font>
        <b/>
        <i val="0"/>
        <color theme="0"/>
      </font>
      <fill>
        <patternFill>
          <bgColor rgb="FFC00000"/>
        </patternFill>
      </fill>
    </dxf>
    <dxf>
      <font>
        <color theme="8"/>
      </font>
      <fill>
        <patternFill>
          <bgColor theme="0"/>
        </patternFill>
      </fill>
    </dxf>
    <dxf>
      <font>
        <b/>
        <i val="0"/>
        <color theme="9"/>
      </font>
    </dxf>
    <dxf>
      <font>
        <color rgb="FF006100"/>
      </font>
      <fill>
        <patternFill>
          <bgColor rgb="FFC6EFCE"/>
        </patternFill>
      </fill>
    </dxf>
    <dxf>
      <font>
        <color rgb="FF9C6500"/>
      </font>
      <fill>
        <patternFill>
          <bgColor rgb="FFFFEB9C"/>
        </patternFill>
      </fill>
    </dxf>
    <dxf>
      <fill>
        <patternFill>
          <bgColor rgb="FFFFC7CE"/>
        </patternFill>
      </fill>
    </dxf>
    <dxf>
      <font>
        <b/>
        <i val="0"/>
        <color theme="0"/>
      </font>
      <fill>
        <patternFill>
          <bgColor rgb="FFC00000"/>
        </patternFill>
      </fill>
    </dxf>
    <dxf>
      <font>
        <color theme="8"/>
      </font>
      <fill>
        <patternFill>
          <bgColor theme="0"/>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outline="0">
        <left style="thick">
          <color theme="5"/>
        </left>
        <right style="thick">
          <color theme="5"/>
        </right>
        <top/>
        <bottom/>
      </border>
    </dxf>
    <dxf>
      <alignment horizontal="general" vertical="top" textRotation="0" wrapText="1" indent="0" justifyLastLine="0" shrinkToFit="0" readingOrder="0"/>
      <border diagonalUp="0" diagonalDown="0">
        <left style="thin">
          <color rgb="FFC00000"/>
        </left>
        <right style="thin">
          <color rgb="FFC00000"/>
        </right>
        <top style="thin">
          <color rgb="FFC00000"/>
        </top>
        <bottom style="thin">
          <color rgb="FFC00000"/>
        </bottom>
        <vertical/>
        <horizontal/>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rgb="FFC00000"/>
        </left>
        <right style="medium">
          <color rgb="FFC00000"/>
        </right>
        <top style="thin">
          <color rgb="FFC00000"/>
        </top>
        <bottom style="thin">
          <color rgb="FFC00000"/>
        </bottom>
        <vertical style="thin">
          <color rgb="FFC00000"/>
        </vertical>
        <horizontal style="thin">
          <color rgb="FFC00000"/>
        </horizontal>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outline="0">
        <left style="thin">
          <color rgb="FFC00000"/>
        </left>
        <right style="thin">
          <color rgb="FFC00000"/>
        </right>
        <top style="thin">
          <color rgb="FFC00000"/>
        </top>
        <bottom style="thin">
          <color rgb="FFC00000"/>
        </bottom>
      </border>
    </dxf>
    <dxf>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border diagonalUp="0" diagonalDown="0">
        <left style="thin">
          <color rgb="FFC00000"/>
        </left>
        <right style="thin">
          <color rgb="FFC00000"/>
        </right>
        <top style="thin">
          <color rgb="FFC00000"/>
        </top>
        <bottom style="thin">
          <color rgb="FFC00000"/>
        </bottom>
        <vertical/>
        <horizontal/>
      </border>
    </dxf>
    <dxf>
      <alignment horizontal="center"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border diagonalUp="0" diagonalDown="0" outline="0">
        <left style="thin">
          <color rgb="FFC00000"/>
        </left>
        <right style="thin">
          <color rgb="FFC00000"/>
        </right>
        <top style="thin">
          <color rgb="FFC00000"/>
        </top>
        <bottom style="thin">
          <color rgb="FFC00000"/>
        </bottom>
      </border>
    </dxf>
    <dxf>
      <alignment horizontal="center"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border diagonalUp="0" diagonalDown="0" outline="0">
        <left style="thin">
          <color rgb="FFC00000"/>
        </left>
        <right style="thin">
          <color rgb="FFC00000"/>
        </right>
        <top style="thin">
          <color rgb="FFC00000"/>
        </top>
        <bottom style="thin">
          <color rgb="FFC00000"/>
        </bottom>
      </border>
    </dxf>
    <dxf>
      <alignment horizontal="center" vertical="top" textRotation="0" wrapText="1" indent="0" justifyLastLine="0" shrinkToFit="0" readingOrder="0"/>
    </dxf>
    <dxf>
      <alignment horizontal="center" vertical="top" textRotation="0" wrapText="1" indent="0" justifyLastLine="0" shrinkToFit="0" readingOrder="0"/>
      <border diagonalUp="0" diagonalDown="0">
        <left style="thin">
          <color rgb="FFC00000"/>
        </left>
        <right style="thin">
          <color rgb="FFC00000"/>
        </right>
        <top style="thin">
          <color rgb="FFC00000"/>
        </top>
        <bottom style="thin">
          <color rgb="FFC00000"/>
        </bottom>
        <vertical style="thin">
          <color rgb="FFC00000"/>
        </vertical>
        <horizontal style="thin">
          <color rgb="FFC00000"/>
        </horizontal>
      </border>
    </dxf>
    <dxf>
      <alignment horizontal="center" vertical="top" textRotation="0" wrapText="1" indent="0" justifyLastLine="0" shrinkToFit="0" readingOrder="0"/>
    </dxf>
    <dxf>
      <alignment horizontal="center" vertical="top" textRotation="0" wrapText="1" indent="0" justifyLastLine="0" shrinkToFit="0" readingOrder="0"/>
      <border diagonalUp="0" diagonalDown="0">
        <left style="thin">
          <color rgb="FFC00000"/>
        </left>
        <right style="thin">
          <color rgb="FFC00000"/>
        </right>
        <top style="thin">
          <color rgb="FFC00000"/>
        </top>
        <bottom style="thin">
          <color rgb="FFC00000"/>
        </bottom>
        <vertical style="thin">
          <color rgb="FFC00000"/>
        </vertical>
        <horizontal style="thin">
          <color rgb="FFC00000"/>
        </horizontal>
      </border>
    </dxf>
    <dxf>
      <alignment horizontal="center" vertical="top" textRotation="0" wrapText="1" indent="0" justifyLastLine="0" shrinkToFit="0" readingOrder="0"/>
    </dxf>
    <dxf>
      <alignment horizontal="center" vertical="top" textRotation="0" wrapText="1" indent="0" justifyLastLine="0" shrinkToFit="0" readingOrder="0"/>
      <border diagonalUp="0" diagonalDown="0">
        <left style="thin">
          <color rgb="FFC00000"/>
        </left>
        <right style="thin">
          <color rgb="FFC00000"/>
        </right>
        <top style="thin">
          <color rgb="FFC00000"/>
        </top>
        <bottom style="thin">
          <color rgb="FFC00000"/>
        </bottom>
        <vertical style="thin">
          <color rgb="FFC00000"/>
        </vertical>
        <horizontal style="thin">
          <color rgb="FFC00000"/>
        </horizontal>
      </border>
    </dxf>
    <dxf>
      <alignment horizontal="center" vertical="top" textRotation="0" wrapText="1" indent="0" justifyLastLine="0" shrinkToFit="0" readingOrder="0"/>
    </dxf>
    <dxf>
      <alignment horizontal="center" vertical="top" textRotation="0" wrapText="1" indent="0" justifyLastLine="0" shrinkToFit="0" readingOrder="0"/>
      <border diagonalUp="0" diagonalDown="0">
        <left style="thin">
          <color rgb="FFC00000"/>
        </left>
        <right style="thin">
          <color rgb="FFC00000"/>
        </right>
        <top style="thin">
          <color rgb="FFC00000"/>
        </top>
        <bottom style="thin">
          <color rgb="FFC00000"/>
        </bottom>
        <vertical style="thin">
          <color rgb="FFC00000"/>
        </vertical>
        <horizontal style="thin">
          <color rgb="FFC00000"/>
        </horizontal>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medium">
          <color rgb="FFC00000"/>
        </left>
        <right style="thin">
          <color rgb="FFC00000"/>
        </right>
        <top style="thin">
          <color rgb="FFC00000"/>
        </top>
        <bottom style="thin">
          <color rgb="FFC00000"/>
        </bottom>
        <vertical style="thin">
          <color rgb="FFC00000"/>
        </vertical>
        <horizontal style="thin">
          <color rgb="FFC00000"/>
        </horizontal>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numFmt numFmtId="0" formatCode="General"/>
      <alignment horizontal="general" vertical="top" textRotation="0" wrapText="1" indent="0" justifyLastLine="0" shrinkToFit="0" readingOrder="0"/>
      <border diagonalUp="0" diagonalDown="0" outline="0">
        <left style="thick">
          <color theme="9"/>
        </left>
        <right/>
        <top/>
        <bottom/>
      </border>
    </dxf>
    <dxf>
      <numFmt numFmtId="0" formatCode="General"/>
      <alignment vertical="top" textRotation="0" wrapText="1" indent="0" justifyLastLine="0" shrinkToFit="0" readingOrder="0"/>
      <border diagonalUp="0" diagonalDown="0" outline="0">
        <left style="thick">
          <color theme="9"/>
        </left>
        <right/>
        <top/>
        <bottom/>
      </border>
    </dxf>
    <dxf>
      <alignment horizontal="general"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border diagonalUp="0" diagonalDown="0" outline="0">
        <left style="thick">
          <color theme="9"/>
        </left>
        <right/>
        <top/>
        <bottom/>
      </border>
    </dxf>
    <dxf>
      <alignment vertical="top" textRotation="0" wrapText="1" indent="0" justifyLastLine="0" shrinkToFit="0" readingOrder="0"/>
      <border diagonalUp="0" diagonalDown="0" outline="0">
        <left style="thick">
          <color theme="9"/>
        </left>
        <right/>
        <top/>
        <bottom/>
      </border>
    </dxf>
    <dxf>
      <alignment horizontal="general"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border diagonalUp="0" diagonalDown="0" outline="0">
        <left style="thick">
          <color theme="9"/>
        </left>
        <right/>
        <top/>
        <bottom/>
      </border>
    </dxf>
    <dxf>
      <alignment vertical="top" textRotation="0" wrapText="1" indent="0" justifyLastLine="0" shrinkToFit="0" readingOrder="0"/>
      <border diagonalUp="0" diagonalDown="0" outline="0">
        <left style="thick">
          <color theme="9"/>
        </left>
        <right/>
        <top/>
        <bottom/>
      </border>
    </dxf>
    <dxf>
      <alignment horizontal="general"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border diagonalUp="0" diagonalDown="0" outline="0">
        <left style="thick">
          <color theme="9"/>
        </left>
        <right/>
        <top/>
        <bottom/>
      </border>
    </dxf>
    <dxf>
      <alignment vertical="top" textRotation="0" wrapText="1" indent="0" justifyLastLine="0" shrinkToFit="0" readingOrder="0"/>
      <border diagonalUp="0" diagonalDown="0" outline="0">
        <left style="thick">
          <color theme="9"/>
        </left>
        <right/>
        <top/>
        <bottom/>
      </border>
    </dxf>
    <dxf>
      <alignment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rgb="FFC00000"/>
        </left>
        <right style="medium">
          <color rgb="FFC00000"/>
        </right>
        <top style="thin">
          <color rgb="FFC00000"/>
        </top>
        <bottom style="thin">
          <color rgb="FFC00000"/>
        </bottom>
        <vertical style="thin">
          <color rgb="FFC00000"/>
        </vertical>
        <horizontal style="thin">
          <color rgb="FFC00000"/>
        </horizontal>
      </border>
    </dxf>
    <dxf>
      <fill>
        <patternFill patternType="none">
          <fgColor indexed="64"/>
          <bgColor indexed="65"/>
        </patternFill>
      </fill>
      <alignment horizontal="general" vertical="top" textRotation="0" wrapText="1" indent="0" justifyLastLine="0" shrinkToFit="0" readingOrder="0"/>
      <border diagonalUp="0" diagonalDown="0">
        <left style="thin">
          <color rgb="FFC00000"/>
        </left>
        <right/>
        <top style="thin">
          <color rgb="FFC00000"/>
        </top>
        <bottom style="thin">
          <color rgb="FFC00000"/>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thin">
          <color rgb="FFC00000"/>
        </left>
        <right/>
        <top style="thin">
          <color rgb="FFC00000"/>
        </top>
        <bottom style="thin">
          <color rgb="FFC00000"/>
        </bottom>
        <vertical/>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rgb="FFC00000"/>
        </left>
        <right style="thin">
          <color rgb="FFC00000"/>
        </right>
        <top style="thin">
          <color rgb="FFC00000"/>
        </top>
        <bottom style="thin">
          <color rgb="FFC00000"/>
        </bottom>
      </border>
    </dxf>
    <dxf>
      <fill>
        <patternFill patternType="none">
          <fgColor indexed="64"/>
          <bgColor indexed="65"/>
        </patternFill>
      </fill>
      <alignment horizontal="general" vertical="top" textRotation="0" wrapText="1" indent="0" justifyLastLine="0" shrinkToFit="0" readingOrder="0"/>
      <border diagonalUp="0" diagonalDown="0">
        <left style="thin">
          <color rgb="FFC00000"/>
        </left>
        <right style="thin">
          <color rgb="FFC00000"/>
        </right>
        <top style="thin">
          <color rgb="FFC00000"/>
        </top>
        <bottom style="thin">
          <color rgb="FFC00000"/>
        </bottom>
        <vertical/>
        <horizontal/>
      </border>
    </dxf>
    <dxf>
      <fill>
        <patternFill patternType="none">
          <fgColor indexed="64"/>
          <bgColor auto="1"/>
        </patternFill>
      </fill>
      <alignment horizontal="center" vertical="top" textRotation="0" wrapText="1" indent="0" justifyLastLine="0" shrinkToFit="0" readingOrder="0"/>
      <border diagonalUp="0" diagonalDown="0" outline="0">
        <left style="thin">
          <color rgb="FFC00000"/>
        </left>
        <right style="thin">
          <color rgb="FFC00000"/>
        </right>
        <top style="thin">
          <color rgb="FFC00000"/>
        </top>
        <bottom style="thin">
          <color rgb="FFC00000"/>
        </bottom>
      </border>
    </dxf>
    <dxf>
      <fill>
        <patternFill patternType="none">
          <fgColor indexed="64"/>
          <bgColor auto="1"/>
        </patternFill>
      </fill>
      <alignment horizontal="center" vertical="top" textRotation="0" wrapText="1" indent="0" justifyLastLine="0" shrinkToFit="0" readingOrder="0"/>
      <border diagonalUp="0" diagonalDown="0" outline="0">
        <left style="thin">
          <color rgb="FFC00000"/>
        </left>
        <right style="thin">
          <color rgb="FFC00000"/>
        </right>
        <top style="thin">
          <color rgb="FFC00000"/>
        </top>
        <bottom style="thin">
          <color rgb="FFC00000"/>
        </bottom>
      </border>
    </dxf>
    <dxf>
      <alignment horizontal="center" vertical="top" textRotation="0" wrapText="1" indent="0" justifyLastLine="0" shrinkToFit="0" readingOrder="0"/>
      <border diagonalUp="0" diagonalDown="0">
        <left style="thin">
          <color rgb="FFC00000"/>
        </left>
        <right style="thin">
          <color rgb="FFC00000"/>
        </right>
        <top style="thin">
          <color rgb="FFC00000"/>
        </top>
        <bottom style="thin">
          <color rgb="FFC00000"/>
        </bottom>
        <vertical style="thin">
          <color rgb="FFC00000"/>
        </vertical>
        <horizontal style="thin">
          <color rgb="FFC00000"/>
        </horizontal>
      </border>
    </dxf>
    <dxf>
      <alignment horizontal="center" vertical="top" textRotation="0" wrapText="1" indent="0" justifyLastLine="0" shrinkToFit="0" readingOrder="0"/>
      <border diagonalUp="0" diagonalDown="0">
        <left style="thin">
          <color rgb="FFC00000"/>
        </left>
        <right style="thin">
          <color rgb="FFC00000"/>
        </right>
        <top style="thin">
          <color rgb="FFC00000"/>
        </top>
        <bottom style="thin">
          <color rgb="FFC00000"/>
        </bottom>
        <vertical/>
        <horizontal/>
      </border>
    </dxf>
    <dxf>
      <alignment horizontal="center" vertical="top" textRotation="0" wrapText="1" indent="0" justifyLastLine="0" shrinkToFit="0" readingOrder="0"/>
      <border diagonalUp="0" diagonalDown="0">
        <left style="thin">
          <color rgb="FFC00000"/>
        </left>
        <right style="thin">
          <color rgb="FFC00000"/>
        </right>
        <top style="thin">
          <color rgb="FFC00000"/>
        </top>
        <bottom style="thin">
          <color rgb="FFC00000"/>
        </bottom>
        <vertical/>
        <horizontal/>
      </border>
    </dxf>
    <dxf>
      <alignment horizontal="center" vertical="top" textRotation="0" wrapText="1" indent="0" justifyLastLine="0" shrinkToFit="0" readingOrder="0"/>
      <border diagonalUp="0" diagonalDown="0">
        <left style="thin">
          <color rgb="FFC00000"/>
        </left>
        <right style="thin">
          <color rgb="FFC00000"/>
        </right>
        <top style="thin">
          <color rgb="FFC00000"/>
        </top>
        <bottom style="thin">
          <color rgb="FFC00000"/>
        </bottom>
        <vertical style="thin">
          <color rgb="FFC00000"/>
        </vertical>
        <horizontal style="thin">
          <color rgb="FFC00000"/>
        </horizontal>
      </border>
    </dxf>
    <dxf>
      <alignment horizontal="center" vertical="top" textRotation="0" wrapText="1" indent="0" justifyLastLine="0" shrinkToFit="0" readingOrder="0"/>
      <border diagonalUp="0" diagonalDown="0" outline="0">
        <left style="thin">
          <color rgb="FFC00000"/>
        </left>
        <right style="thin">
          <color rgb="FFC00000"/>
        </right>
        <top style="thin">
          <color rgb="FFC00000"/>
        </top>
        <bottom style="thin">
          <color rgb="FFC00000"/>
        </bottom>
      </border>
    </dxf>
    <dxf>
      <font>
        <b/>
        <strike val="0"/>
        <outline val="0"/>
        <shadow val="0"/>
        <u val="none"/>
        <vertAlign val="baseline"/>
        <sz val="12"/>
        <color theme="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style="medium">
          <color rgb="FFC00000"/>
        </left>
        <right style="thin">
          <color rgb="FFC00000"/>
        </right>
        <top style="thin">
          <color rgb="FFC00000"/>
        </top>
        <bottom style="thin">
          <color rgb="FFC00000"/>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ck">
          <color theme="9"/>
        </left>
        <right/>
        <top/>
        <bottom/>
        <vertical/>
        <horizontal/>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right style="medium">
          <color rgb="FFC00000"/>
        </right>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numFmt numFmtId="0" formatCode="General"/>
      <alignment vertical="top" textRotation="0" wrapText="1" indent="0" justifyLastLine="0" shrinkToFit="0" readingOrder="0"/>
      <border diagonalUp="0" diagonalDown="0" outline="0">
        <left style="thick">
          <color theme="9"/>
        </left>
        <right/>
        <top/>
        <bottom/>
      </border>
    </dxf>
    <dxf>
      <alignment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border diagonalUp="0" diagonalDown="0" outline="0">
        <left style="thick">
          <color theme="9"/>
        </left>
        <right/>
        <top/>
        <bottom/>
      </border>
    </dxf>
    <dxf>
      <alignment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colors>
    <mruColors>
      <color rgb="FF00B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173408</xdr:colOff>
      <xdr:row>5</xdr:row>
      <xdr:rowOff>36995</xdr:rowOff>
    </xdr:from>
    <xdr:to>
      <xdr:col>7</xdr:col>
      <xdr:colOff>17557</xdr:colOff>
      <xdr:row>9</xdr:row>
      <xdr:rowOff>371253</xdr:rowOff>
    </xdr:to>
    <xdr:sp macro="" textlink="">
      <xdr:nvSpPr>
        <xdr:cNvPr id="2" name="Abgerundetes Rechteck 1">
          <a:extLst>
            <a:ext uri="{FF2B5EF4-FFF2-40B4-BE49-F238E27FC236}">
              <a16:creationId xmlns:a16="http://schemas.microsoft.com/office/drawing/2014/main" id="{00000000-0008-0000-0000-000002000000}"/>
            </a:ext>
          </a:extLst>
        </xdr:cNvPr>
        <xdr:cNvSpPr/>
      </xdr:nvSpPr>
      <xdr:spPr>
        <a:xfrm>
          <a:off x="1930646" y="1563645"/>
          <a:ext cx="7453548" cy="1288415"/>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2400">
              <a:solidFill>
                <a:srgbClr val="FF0000"/>
              </a:solidFill>
            </a:rPr>
            <a:t>+ + + Attention !! If lines are inserted, moved or deleted here, the alignment may no longer be valid + +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839774</xdr:colOff>
      <xdr:row>1</xdr:row>
      <xdr:rowOff>328985</xdr:rowOff>
    </xdr:from>
    <xdr:to>
      <xdr:col>12</xdr:col>
      <xdr:colOff>602923</xdr:colOff>
      <xdr:row>6</xdr:row>
      <xdr:rowOff>527768</xdr:rowOff>
    </xdr:to>
    <xdr:sp macro="" textlink="">
      <xdr:nvSpPr>
        <xdr:cNvPr id="2" name="Abgerundetes Rechteck 1">
          <a:extLst>
            <a:ext uri="{FF2B5EF4-FFF2-40B4-BE49-F238E27FC236}">
              <a16:creationId xmlns:a16="http://schemas.microsoft.com/office/drawing/2014/main" id="{00000000-0008-0000-0700-000002000000}"/>
            </a:ext>
          </a:extLst>
        </xdr:cNvPr>
        <xdr:cNvSpPr/>
      </xdr:nvSpPr>
      <xdr:spPr>
        <a:xfrm>
          <a:off x="9411280" y="527768"/>
          <a:ext cx="7452060" cy="1208598"/>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2400">
              <a:solidFill>
                <a:srgbClr val="FF0000"/>
              </a:solidFill>
            </a:rPr>
            <a:t>+ + + Attention !! If lines are inserted, moved or deleted here, the alignment may no longer be valid + +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358775</xdr:colOff>
      <xdr:row>1</xdr:row>
      <xdr:rowOff>30536</xdr:rowOff>
    </xdr:from>
    <xdr:to>
      <xdr:col>4</xdr:col>
      <xdr:colOff>2143125</xdr:colOff>
      <xdr:row>6</xdr:row>
      <xdr:rowOff>177800</xdr:rowOff>
    </xdr:to>
    <xdr:sp macro="" textlink="">
      <xdr:nvSpPr>
        <xdr:cNvPr id="3" name="Abgerundetes Rechteck 2">
          <a:extLst>
            <a:ext uri="{FF2B5EF4-FFF2-40B4-BE49-F238E27FC236}">
              <a16:creationId xmlns:a16="http://schemas.microsoft.com/office/drawing/2014/main" id="{00000000-0008-0000-0800-000003000000}"/>
            </a:ext>
          </a:extLst>
        </xdr:cNvPr>
        <xdr:cNvSpPr/>
      </xdr:nvSpPr>
      <xdr:spPr>
        <a:xfrm>
          <a:off x="358775" y="402011"/>
          <a:ext cx="5518150" cy="1576014"/>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2400">
              <a:solidFill>
                <a:srgbClr val="FF0000"/>
              </a:solidFill>
            </a:rPr>
            <a:t>+ + + Attention !! If lines are inserted, moved or deleted here, the alignment may no longer be valid + +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104553</xdr:colOff>
      <xdr:row>0</xdr:row>
      <xdr:rowOff>57150</xdr:rowOff>
    </xdr:from>
    <xdr:to>
      <xdr:col>13</xdr:col>
      <xdr:colOff>101627</xdr:colOff>
      <xdr:row>7</xdr:row>
      <xdr:rowOff>0</xdr:rowOff>
    </xdr:to>
    <xdr:sp macro="" textlink="">
      <xdr:nvSpPr>
        <xdr:cNvPr id="2" name="Abgerundetes Rechteck 1">
          <a:extLst>
            <a:ext uri="{FF2B5EF4-FFF2-40B4-BE49-F238E27FC236}">
              <a16:creationId xmlns:a16="http://schemas.microsoft.com/office/drawing/2014/main" id="{00000000-0008-0000-0900-000002000000}"/>
            </a:ext>
          </a:extLst>
        </xdr:cNvPr>
        <xdr:cNvSpPr/>
      </xdr:nvSpPr>
      <xdr:spPr>
        <a:xfrm>
          <a:off x="10524903" y="57150"/>
          <a:ext cx="7226549" cy="1971675"/>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2400">
              <a:solidFill>
                <a:srgbClr val="FF0000"/>
              </a:solidFill>
            </a:rPr>
            <a:t>+ + + Attention !! If lines are inserted, moved or deleted here, the alignment may no longer be valid + +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580446</xdr:colOff>
      <xdr:row>1</xdr:row>
      <xdr:rowOff>699715</xdr:rowOff>
    </xdr:to>
    <xdr:sp macro="" textlink="">
      <xdr:nvSpPr>
        <xdr:cNvPr id="2" name="Abgerundetes Rechteck 1">
          <a:extLst>
            <a:ext uri="{FF2B5EF4-FFF2-40B4-BE49-F238E27FC236}">
              <a16:creationId xmlns:a16="http://schemas.microsoft.com/office/drawing/2014/main" id="{00000000-0008-0000-0A00-000002000000}"/>
            </a:ext>
          </a:extLst>
        </xdr:cNvPr>
        <xdr:cNvSpPr/>
      </xdr:nvSpPr>
      <xdr:spPr>
        <a:xfrm>
          <a:off x="3403158" y="0"/>
          <a:ext cx="7426519" cy="1272209"/>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2400">
              <a:solidFill>
                <a:srgbClr val="FF0000"/>
              </a:solidFill>
            </a:rPr>
            <a:t>+ + + Attention !! If lines are inserted, moved or deleted here, the alignment may no longer be valid + +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2154804</xdr:colOff>
      <xdr:row>6</xdr:row>
      <xdr:rowOff>39757</xdr:rowOff>
    </xdr:to>
    <xdr:sp macro="" textlink="">
      <xdr:nvSpPr>
        <xdr:cNvPr id="2" name="Abgerundetes Rechteck 1">
          <a:extLst>
            <a:ext uri="{FF2B5EF4-FFF2-40B4-BE49-F238E27FC236}">
              <a16:creationId xmlns:a16="http://schemas.microsoft.com/office/drawing/2014/main" id="{00000000-0008-0000-0B00-000002000000}"/>
            </a:ext>
          </a:extLst>
        </xdr:cNvPr>
        <xdr:cNvSpPr/>
      </xdr:nvSpPr>
      <xdr:spPr>
        <a:xfrm>
          <a:off x="0" y="0"/>
          <a:ext cx="7426519" cy="1272209"/>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2400">
              <a:solidFill>
                <a:srgbClr val="FF0000"/>
              </a:solidFill>
            </a:rPr>
            <a:t>+ + + Attention !! If lines are inserted, moved or deleted here, the alignment may no longer be valid + + +</a:t>
          </a:r>
        </a:p>
      </xdr:txBody>
    </xdr:sp>
    <xdr:clientData/>
  </xdr:twoCellAnchor>
</xdr:wsDr>
</file>

<file path=xl/tables/table1.xml><?xml version="1.0" encoding="utf-8"?>
<table xmlns="http://schemas.openxmlformats.org/spreadsheetml/2006/main" id="2" name="Tabelle2" displayName="Tabelle2" ref="A1:F69" totalsRowShown="0">
  <autoFilter ref="A1:F69"/>
  <tableColumns count="6">
    <tableColumn id="1" name="SME type]"/>
    <tableColumn id="2" name="semanticId = [idType]value " dataDxfId="364"/>
    <tableColumn id="3" name="[valueType] "/>
    <tableColumn id="4" name="card. "/>
    <tableColumn id="5" name="Category"/>
    <tableColumn id="6" name="Spalte1"/>
  </tableColumns>
  <tableStyleInfo name="TableStyleMedium4" showFirstColumn="0" showLastColumn="0" showRowStripes="1" showColumnStripes="0"/>
</table>
</file>

<file path=xl/tables/table2.xml><?xml version="1.0" encoding="utf-8"?>
<table xmlns="http://schemas.openxmlformats.org/spreadsheetml/2006/main" id="4" name="Tabelle4" displayName="Tabelle4" ref="A1:I193" totalsRowShown="0" headerRowDxfId="363" dataDxfId="362">
  <autoFilter ref="A1:I193"/>
  <tableColumns count="9">
    <tableColumn id="9" name="UMC4ES attribute" dataDxfId="361">
      <calculatedColumnFormula>Tabelle4[[#This Row],[Feature name]]&amp;"."&amp;Tabelle4[[#This Row],[Feature attribute]]&amp;"."&amp;Tabelle4[[#This Row],[Instance attribute]]</calculatedColumnFormula>
    </tableColumn>
    <tableColumn id="1" name="Feature name" dataDxfId="360"/>
    <tableColumn id="8" name="Feature definition" dataDxfId="359"/>
    <tableColumn id="2" name="Feature attribute" dataDxfId="358"/>
    <tableColumn id="3" name="Feature attribute definition" dataDxfId="357"/>
    <tableColumn id="4" name="Number of instances" dataDxfId="356"/>
    <tableColumn id="5" name="Instance attribute" dataDxfId="355"/>
    <tableColumn id="6" name="Instance attribute multiplicity" dataDxfId="354"/>
    <tableColumn id="7" name="Instance attribute type" dataDxfId="353"/>
  </tableColumns>
  <tableStyleInfo name="TableStyleMedium4" showFirstColumn="0" showLastColumn="0" showRowStripes="1" showColumnStripes="0"/>
</table>
</file>

<file path=xl/tables/table3.xml><?xml version="1.0" encoding="utf-8"?>
<table xmlns="http://schemas.openxmlformats.org/spreadsheetml/2006/main" id="1" name="Tabelle1" displayName="Tabelle1" ref="A1:BB133" totalsRowCount="1" headerRowDxfId="352" dataDxfId="351">
  <autoFilter ref="A1:BB132"/>
  <tableColumns count="54">
    <tableColumn id="5" name="SETlevel Attribute" dataDxfId="350" totalsRowDxfId="53"/>
    <tableColumn id="6" name="SETlevel Attribute Data Type" dataDxfId="349" totalsRowDxfId="52">
      <calculatedColumnFormula>IF(Tabelle1[[#This Row],[SETlevel Attribute]]="","",VLOOKUP(Tabelle1[[#This Row],[SETlevel Attribute]],SETlevel!A:C,2,FALSE))</calculatedColumnFormula>
    </tableColumn>
    <tableColumn id="7" name="SETlevel Attribute Description" dataDxfId="348" totalsRowDxfId="51">
      <calculatedColumnFormula>IF(Tabelle1[[#This Row],[SETlevel Attribute]]="","",VLOOKUP(Tabelle1[[#This Row],[SETlevel Attribute]],SETlevel!A:C,3,FALSE))</calculatedColumnFormula>
    </tableColumn>
    <tableColumn id="8" name="SETlevel Attribute Obligation" dataDxfId="347" totalsRowDxfId="50"/>
    <tableColumn id="1" name="MIC Attribute" dataDxfId="346" totalsRowDxfId="49"/>
    <tableColumn id="2" name="MIC Attribute Data Type" dataDxfId="345" totalsRowDxfId="48">
      <calculatedColumnFormula>IF(Tabelle1[[#This Row],[MIC Attribute]]="","",VLOOKUP(Tabelle1[[#This Row],[MIC Attribute]],MIC!A:D,2,FALSE))</calculatedColumnFormula>
    </tableColumn>
    <tableColumn id="3" name="MIC Attribute Description" dataDxfId="344" totalsRowDxfId="47"/>
    <tableColumn id="4" name="MIC Attribute Obligation" dataDxfId="343" totalsRowDxfId="46">
      <calculatedColumnFormula>IF(Tabelle1[[#This Row],[MIC Attribute]]="","",VLOOKUP(Tabelle1[[#This Row],[MIC Attribute]],MIC!A:D,4,FALSE))</calculatedColumnFormula>
    </tableColumn>
    <tableColumn id="36" name="IDTA AAS SM Attribute" dataDxfId="342" totalsRowDxfId="45"/>
    <tableColumn id="35" name="IDTA AAS SM Attribute Data Type" dataDxfId="341" totalsRowDxfId="44">
      <calculatedColumnFormula>IF(Tabelle1[[#This Row],[IDTA AAS SM Attribute]]="","",VLOOKUP(Tabelle1[[#This Row],[IDTA AAS SM Attribute]],IDTA!A:D,3,FALSE))</calculatedColumnFormula>
    </tableColumn>
    <tableColumn id="34" name="IDTA AAS SM Attribute Description" dataDxfId="340" totalsRowDxfId="43">
      <calculatedColumnFormula>IF(Tabelle1[[#This Row],[IDTA AAS SM Attribute]]="","",VLOOKUP(Tabelle1[[#This Row],[IDTA AAS SM Attribute]],IDTA!A:D,2,FALSE))</calculatedColumnFormula>
    </tableColumn>
    <tableColumn id="33" name="IDTA AAS SM Attribute Obligation" dataDxfId="339" totalsRowDxfId="42">
      <calculatedColumnFormula>IF(Tabelle1[[#This Row],[IDTA AAS SM Attribute]]="","",VLOOKUP(Tabelle1[[#This Row],[IDTA AAS SM Attribute]],IDTA!A:D,4,FALSE))</calculatedColumnFormula>
    </tableColumn>
    <tableColumn id="37" name="UMC4ES Attribute" dataDxfId="338" totalsRowDxfId="41"/>
    <tableColumn id="38" name="UMC4ES Attribute Data Type" dataDxfId="337" totalsRowDxfId="40">
      <calculatedColumnFormula>IF(Tabelle1[[#This Row],[UMC4ES Attribute]]="","",VLOOKUP(Tabelle1[[#This Row],[UMC4ES Attribute]],ASSESS!A:I,9,FALSE))</calculatedColumnFormula>
    </tableColumn>
    <tableColumn id="39" name="UMC4ES Attribute Description" dataDxfId="336" totalsRowDxfId="39">
      <calculatedColumnFormula>IF(Tabelle1[[#This Row],[UMC4ES Attribute]]="","",VLOOKUP(Tabelle1[[#This Row],[UMC4ES Attribute]],ASSESS!A:I,5,FALSE))</calculatedColumnFormula>
    </tableColumn>
    <tableColumn id="40" name="UMC4ES Attribute Obligation" dataDxfId="335" totalsRowDxfId="38">
      <calculatedColumnFormula>IF(Tabelle1[[#This Row],[UMC4ES Attribute]]="","",VLOOKUP(Tabelle1[[#This Row],[UMC4ES Attribute]],ASSESS!A:I,8,FALSE))</calculatedColumnFormula>
    </tableColumn>
    <tableColumn id="41" name="LOTAR Attribute" dataDxfId="334" totalsRowDxfId="37"/>
    <tableColumn id="42" name="LOTAR Attribute Data Type" dataDxfId="333" totalsRowDxfId="36"/>
    <tableColumn id="43" name="LOTAR Attribute Description" dataDxfId="332" totalsRowDxfId="35"/>
    <tableColumn id="44" name="LOTAR  Attribute Obligation" dataDxfId="331" totalsRowDxfId="34"/>
    <tableColumn id="13" name="JAMBE Attribute" dataDxfId="330" totalsRowDxfId="33"/>
    <tableColumn id="12" name="JAMBE Comment" dataDxfId="329" totalsRowDxfId="32"/>
    <tableColumn id="14" name="JAMA Attribute" dataDxfId="328" totalsRowDxfId="31"/>
    <tableColumn id="15" name="JAMA Attribute Data Type" dataDxfId="327" totalsRowDxfId="30"/>
    <tableColumn id="16" name="JAMA Attribute Description" dataDxfId="326" totalsRowDxfId="29">
      <calculatedColumnFormula>IF(Tabelle1[[#This Row],[JAMA Attribute]]="","",VLOOKUP(Tabelle1[[#This Row],[JAMA Attribute]],JAMA!A:F,5,FALSE))</calculatedColumnFormula>
    </tableColumn>
    <tableColumn id="17" name="JAMA Attribute Obligation" dataDxfId="325" totalsRowDxfId="28">
      <calculatedColumnFormula>IF(Tabelle1[[#This Row],[JAMA Attribute]]="","",VLOOKUP(Tabelle1[[#This Row],[JAMA Attribute]],JAMA!A:F,6,FALSE))</calculatedColumnFormula>
    </tableColumn>
    <tableColumn id="45" name="Common Attribute Name" dataDxfId="324" totalsRowDxfId="27"/>
    <tableColumn id="51" name="SET Level" dataDxfId="323" totalsRowDxfId="26"/>
    <tableColumn id="50" name="MIC" dataDxfId="322" totalsRowDxfId="25"/>
    <tableColumn id="49" name="IDTA" dataDxfId="321" totalsRowDxfId="24"/>
    <tableColumn id="9" name="JAMBE" dataDxfId="320" totalsRowDxfId="23"/>
    <tableColumn id="48" name="JAMA" dataDxfId="319" totalsRowDxfId="22"/>
    <tableColumn id="46" name="Aligned, To be discussed, Specific" dataDxfId="318" totalsRowDxfId="21"/>
    <tableColumn id="47" name="Mandatory, Recommended, Optional" dataDxfId="317" totalsRowDxfId="20"/>
    <tableColumn id="19" name="Category" dataDxfId="316" totalsRowDxfId="19"/>
    <tableColumn id="52" name="Explanation" dataDxfId="315" totalsRowDxfId="18"/>
    <tableColumn id="10" name="Cardinality" dataDxfId="314" totalsRowDxfId="17"/>
    <tableColumn id="11" name="Examples" dataDxfId="313" totalsRowDxfId="16"/>
    <tableColumn id="20" name="Comment" dataDxfId="312" totalsRowDxfId="15"/>
    <tableColumn id="18" name="Git: Attribute definition" dataDxfId="311" totalsRowDxfId="14"/>
    <tableColumn id="53" name="Git: Obligation" dataDxfId="185" totalsRowDxfId="13"/>
    <tableColumn id="32" name="Git: Value examples" dataDxfId="310" totalsRowDxfId="12"/>
    <tableColumn id="54" name="Git: Additional explanation and rationale" dataDxfId="309" totalsRowDxfId="11"/>
    <tableColumn id="31" name="Originally intended use cases" dataDxfId="308" totalsRowDxfId="10"/>
    <tableColumn id="21" name="UC Commissioning" dataDxfId="307" totalsRowDxfId="9"/>
    <tableColumn id="24" name="UC Model Development" dataDxfId="306" totalsRowDxfId="8"/>
    <tableColumn id="22" name="UC Delivery" dataDxfId="305" totalsRowDxfId="7"/>
    <tableColumn id="25" name="UC Model Search" dataDxfId="304" totalsRowDxfId="6"/>
    <tableColumn id="23" name="UC Traceability" dataDxfId="303" totalsRowDxfId="5"/>
    <tableColumn id="26" name="Common attribute name2" dataDxfId="302" totalsRowDxfId="4"/>
    <tableColumn id="27" name="Commmon attribute data type" dataDxfId="301" totalsRowDxfId="3"/>
    <tableColumn id="28" name="Commen attribute description" dataDxfId="300" totalsRowDxfId="2"/>
    <tableColumn id="29" name="Commen attribute values" dataDxfId="299" totalsRowDxfId="1"/>
    <tableColumn id="30" name="Common attribute obligation" dataDxfId="298" totalsRowDxfId="0"/>
  </tableColumns>
  <tableStyleInfo name="TableStyleMedium7" showFirstColumn="0" showLastColumn="0" showRowStripes="1" showColumnStripes="0"/>
</table>
</file>

<file path=xl/tables/table4.xml><?xml version="1.0" encoding="utf-8"?>
<table xmlns="http://schemas.openxmlformats.org/spreadsheetml/2006/main" id="3" name="Tabelle24" displayName="Tabelle24" ref="A1:F8" totalsRowShown="0" headerRowDxfId="297" dataDxfId="296">
  <autoFilter ref="A1:F8"/>
  <tableColumns count="6">
    <tableColumn id="1" name="# " dataDxfId="295"/>
    <tableColumn id="2" name="Use Case" dataDxfId="294"/>
    <tableColumn id="3" name="Description" dataDxfId="293"/>
    <tableColumn id="4" name="For this purpose necessary information" dataDxfId="292"/>
    <tableColumn id="5" name="Source" dataDxfId="291"/>
    <tableColumn id="6" name="MIC" dataDxfId="290"/>
  </tableColumns>
  <tableStyleInfo name="TableStyleMedium7" showFirstColumn="0" showLastColumn="0" showRowStripes="1" showColumnStripes="0"/>
</table>
</file>

<file path=xl/tables/table5.xml><?xml version="1.0" encoding="utf-8"?>
<table xmlns="http://schemas.openxmlformats.org/spreadsheetml/2006/main" id="5" name="Tabelle16" displayName="Tabelle16" ref="A1:AY58" totalsRowCount="1" headerRowDxfId="289" dataDxfId="288">
  <autoFilter ref="A1:AY57"/>
  <tableColumns count="51">
    <tableColumn id="5" name="SETlevel Attribute" dataDxfId="287" totalsRowDxfId="286"/>
    <tableColumn id="6" name="SETlevel Attribute Data Type" dataDxfId="285" totalsRowDxfId="284">
      <calculatedColumnFormula>IF(Tabelle16[[#This Row],[SETlevel Attribute]]="","",VLOOKUP(Tabelle16[[#This Row],[SETlevel Attribute]],SETlevel!A:C,2,FALSE))</calculatedColumnFormula>
    </tableColumn>
    <tableColumn id="7" name="SETlevel Attribute Description" dataDxfId="283" totalsRowDxfId="282">
      <calculatedColumnFormula>IF(Tabelle16[[#This Row],[SETlevel Attribute]]="","",VLOOKUP(Tabelle16[[#This Row],[SETlevel Attribute]],SETlevel!A:C,3,FALSE))</calculatedColumnFormula>
    </tableColumn>
    <tableColumn id="8" name="SETlevel Attribute Obligation" dataDxfId="281" totalsRowDxfId="280"/>
    <tableColumn id="10" name="Ind 4.0 Attribute" dataDxfId="279" totalsRowDxfId="278"/>
    <tableColumn id="11" name="Ind 4.0 Attribute Data Type" dataDxfId="277" totalsRowDxfId="276">
      <calculatedColumnFormula>IF(Tabelle16[[#This Row],[Ind 4.0 Attribute]]="","",VLOOKUP(Tabelle16[[#This Row],[Ind 4.0 Attribute]],#REF!,9,FALSE))</calculatedColumnFormula>
    </tableColumn>
    <tableColumn id="12" name="Ind 4.0 Attribute Description" dataDxfId="275" totalsRowDxfId="274">
      <calculatedColumnFormula>IF(Tabelle16[[#This Row],[Ind 4.0 Attribute]]="","",VLOOKUP(Tabelle16[[#This Row],[Ind 4.0 Attribute]],#REF!,5,FALSE))</calculatedColumnFormula>
    </tableColumn>
    <tableColumn id="13" name="Ind 4.0 Attribute Obliation" dataDxfId="273" totalsRowDxfId="272">
      <calculatedColumnFormula>IF(Tabelle16[[#This Row],[Ind 4.0 Attribute]]="","",VLOOKUP(Tabelle16[[#This Row],[Ind 4.0 Attribute]],#REF!,7,FALSE))</calculatedColumnFormula>
    </tableColumn>
    <tableColumn id="14" name="JAMA Attribute" dataDxfId="271" totalsRowDxfId="270"/>
    <tableColumn id="15" name="JAMA Attribute Data Type" dataDxfId="269" totalsRowDxfId="268"/>
    <tableColumn id="16" name="JAMA Attribute Description" dataDxfId="267" totalsRowDxfId="266">
      <calculatedColumnFormula>IF(Tabelle16[[#This Row],[JAMA Attribute]]="","",VLOOKUP(Tabelle16[[#This Row],[JAMA Attribute]],JAMA!A:F,5,FALSE))</calculatedColumnFormula>
    </tableColumn>
    <tableColumn id="17" name="JAMA Attribute Obligation" dataDxfId="265" totalsRowDxfId="264">
      <calculatedColumnFormula>IF(Tabelle16[[#This Row],[JAMA Attribute]]="","",VLOOKUP(Tabelle16[[#This Row],[JAMA Attribute]],JAMA!A:F,6,FALSE))</calculatedColumnFormula>
    </tableColumn>
    <tableColumn id="1" name="MIC Attribute" dataDxfId="263" totalsRowDxfId="262"/>
    <tableColumn id="2" name="MIC Attribute Data Type" dataDxfId="261" totalsRowDxfId="260">
      <calculatedColumnFormula>IF(Tabelle16[[#This Row],[MIC Attribute]]="","",VLOOKUP(Tabelle16[[#This Row],[MIC Attribute]],MIC!A:D,2,FALSE))</calculatedColumnFormula>
    </tableColumn>
    <tableColumn id="3" name="MIC Attribute Description" dataDxfId="259" totalsRowDxfId="258"/>
    <tableColumn id="4" name="MIC Attribute Obligation" dataDxfId="257" totalsRowDxfId="256">
      <calculatedColumnFormula>IF(Tabelle16[[#This Row],[MIC Attribute]]="","",VLOOKUP(Tabelle16[[#This Row],[MIC Attribute]],MIC!A:D,4,FALSE))</calculatedColumnFormula>
    </tableColumn>
    <tableColumn id="36" name="IDTA  Attribute" dataDxfId="255" totalsRowDxfId="254"/>
    <tableColumn id="35" name="IDTA AAS SM Attribute Data Type" dataDxfId="253" totalsRowDxfId="252">
      <calculatedColumnFormula>IF(Tabelle16[[#This Row],[IDTA  Attribute]]="","",VLOOKUP(Tabelle16[[#This Row],[IDTA  Attribute]],IDTA!A:D,3,FALSE))</calculatedColumnFormula>
    </tableColumn>
    <tableColumn id="34" name="IDTA AAS SM Attribute Description" dataDxfId="251" totalsRowDxfId="250">
      <calculatedColumnFormula>IF(Tabelle16[[#This Row],[IDTA  Attribute]]="","",VLOOKUP(Tabelle16[[#This Row],[IDTA  Attribute]],IDTA!A:D,2,FALSE))</calculatedColumnFormula>
    </tableColumn>
    <tableColumn id="33" name="IDTA AAS SM Attribute Obligation" dataDxfId="249" totalsRowDxfId="248">
      <calculatedColumnFormula>IF(Tabelle16[[#This Row],[IDTA  Attribute]]="","",VLOOKUP(Tabelle16[[#This Row],[IDTA  Attribute]],IDTA!A:D,4,FALSE))</calculatedColumnFormula>
    </tableColumn>
    <tableColumn id="37" name="UMC4ES Attribute" dataDxfId="247" totalsRowDxfId="246"/>
    <tableColumn id="38" name="UMC4ES Attribute Data Type" dataDxfId="245" totalsRowDxfId="244">
      <calculatedColumnFormula>IF(Tabelle16[[#This Row],[UMC4ES Attribute]]="","",VLOOKUP(Tabelle16[[#This Row],[UMC4ES Attribute]],ASSESS!A:I,9,FALSE))</calculatedColumnFormula>
    </tableColumn>
    <tableColumn id="39" name="UMC4ES Attribute Description" dataDxfId="243" totalsRowDxfId="242">
      <calculatedColumnFormula>IF(Tabelle16[[#This Row],[UMC4ES Attribute]]="","",VLOOKUP(Tabelle16[[#This Row],[UMC4ES Attribute]],ASSESS!A:I,5,FALSE))</calculatedColumnFormula>
    </tableColumn>
    <tableColumn id="40" name="UMC4ES Attribute Obligation" dataDxfId="241" totalsRowDxfId="240">
      <calculatedColumnFormula>IF(Tabelle16[[#This Row],[UMC4ES Attribute]]="","",VLOOKUP(Tabelle16[[#This Row],[UMC4ES Attribute]],ASSESS!A:I,8,FALSE))</calculatedColumnFormula>
    </tableColumn>
    <tableColumn id="41" name="LOTAR Attribute" dataDxfId="239" totalsRowDxfId="238"/>
    <tableColumn id="42" name="LOTAR Attribute Data Type" dataDxfId="237" totalsRowDxfId="236"/>
    <tableColumn id="43" name="LOTAR Attribute Description" dataDxfId="235" totalsRowDxfId="234"/>
    <tableColumn id="44" name="LOTAR  Attribute Obligation" dataDxfId="233" totalsRowDxfId="232"/>
    <tableColumn id="45" name="Common Attribute Name" dataDxfId="231" totalsRowDxfId="230"/>
    <tableColumn id="51" name="SET Level" dataDxfId="229" totalsRowDxfId="228"/>
    <tableColumn id="50" name="MIC" dataDxfId="227" totalsRowDxfId="226"/>
    <tableColumn id="49" name="IDTA" dataDxfId="225" totalsRowDxfId="224"/>
    <tableColumn id="48" name="JAMA" dataDxfId="223" totalsRowDxfId="222"/>
    <tableColumn id="46" name="Aligned, To be discussed, Specific" dataDxfId="221" totalsRowDxfId="220"/>
    <tableColumn id="47" name="Mandatory, Recommended, Optional" dataDxfId="219" totalsRowDxfId="218"/>
    <tableColumn id="19" name="Category" dataDxfId="217" totalsRowDxfId="216"/>
    <tableColumn id="52" name="Explanation" dataDxfId="215" totalsRowDxfId="214"/>
    <tableColumn id="20" name="Comment" dataDxfId="213" totalsRowDxfId="212"/>
    <tableColumn id="18" name="Evaluation" dataDxfId="211" totalsRowDxfId="210"/>
    <tableColumn id="9" name="To do's" dataDxfId="209" totalsRowDxfId="208"/>
    <tableColumn id="31" name="Originally intended use cases" dataDxfId="207" totalsRowDxfId="206"/>
    <tableColumn id="21" name="UC Commissioning" dataDxfId="205" totalsRowDxfId="204"/>
    <tableColumn id="24" name="UC Model Development" dataDxfId="203" totalsRowDxfId="202"/>
    <tableColumn id="22" name="UC Delivery" dataDxfId="201" totalsRowDxfId="200"/>
    <tableColumn id="25" name="UC Model Search" dataDxfId="199" totalsRowDxfId="198"/>
    <tableColumn id="23" name="UC Traceability" dataDxfId="197" totalsRowDxfId="196"/>
    <tableColumn id="26" name="Common attribute name2" dataDxfId="195" totalsRowDxfId="194"/>
    <tableColumn id="27" name="Commmon attribute data type" dataDxfId="193" totalsRowDxfId="192"/>
    <tableColumn id="28" name="Commen attribute description" dataDxfId="191" totalsRowDxfId="190"/>
    <tableColumn id="29" name="Commen attribute values" dataDxfId="189" totalsRowDxfId="188"/>
    <tableColumn id="30" name="Common attribute obligation" dataDxfId="187" totalsRowDxfId="186"/>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hyperlink" Target="http://catiadoc.free.fr/online/cfyugprt_C2/images/publish09NLS.gif" TargetMode="External"/><Relationship Id="rId4"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7"/>
  <sheetViews>
    <sheetView zoomScaleNormal="100" workbookViewId="0">
      <pane ySplit="3" topLeftCell="A24" activePane="bottomLeft" state="frozen"/>
      <selection pane="bottomLeft" activeCell="I27" sqref="I27"/>
    </sheetView>
  </sheetViews>
  <sheetFormatPr baseColWidth="10" defaultColWidth="11.44140625" defaultRowHeight="15.05"/>
  <cols>
    <col min="1" max="1" width="24.5546875" customWidth="1"/>
    <col min="3" max="3" width="47" customWidth="1"/>
    <col min="4" max="4" width="11.5546875" customWidth="1"/>
    <col min="6" max="6" width="13.44140625" customWidth="1"/>
    <col min="9" max="9" width="16.88671875" bestFit="1" customWidth="1"/>
  </cols>
  <sheetData>
    <row r="1" spans="1:12" s="1" customFormat="1"/>
    <row r="2" spans="1:12" s="1" customFormat="1"/>
    <row r="3" spans="1:12" s="1" customFormat="1" ht="30.05">
      <c r="A3" s="2" t="s">
        <v>0</v>
      </c>
      <c r="B3" s="2" t="s">
        <v>1</v>
      </c>
      <c r="C3" s="2" t="s">
        <v>2</v>
      </c>
      <c r="D3" s="2" t="s">
        <v>3</v>
      </c>
      <c r="E3" s="2" t="s">
        <v>4</v>
      </c>
      <c r="F3" s="2" t="s">
        <v>5</v>
      </c>
      <c r="G3" s="2" t="s">
        <v>6</v>
      </c>
      <c r="H3" s="2" t="s">
        <v>7</v>
      </c>
      <c r="I3" s="1" t="s">
        <v>529</v>
      </c>
      <c r="K3" s="3" t="s">
        <v>8</v>
      </c>
      <c r="L3" s="4"/>
    </row>
    <row r="4" spans="1:12" s="1" customFormat="1" ht="30.05">
      <c r="A4" s="5" t="s">
        <v>9</v>
      </c>
      <c r="B4" s="6" t="s">
        <v>10</v>
      </c>
      <c r="C4" s="5" t="s">
        <v>11</v>
      </c>
      <c r="D4" s="5"/>
      <c r="E4" s="5"/>
      <c r="F4" s="5"/>
      <c r="G4" s="5"/>
      <c r="H4" s="7"/>
      <c r="I4" s="1" t="s">
        <v>1160</v>
      </c>
      <c r="K4" s="8" t="s">
        <v>12</v>
      </c>
      <c r="L4" s="4" t="s">
        <v>13</v>
      </c>
    </row>
    <row r="5" spans="1:12" s="1" customFormat="1" ht="30.05">
      <c r="A5" s="5" t="s">
        <v>14</v>
      </c>
      <c r="B5" s="5" t="s">
        <v>15</v>
      </c>
      <c r="C5" s="5" t="s">
        <v>16</v>
      </c>
      <c r="D5" s="9" t="s">
        <v>17</v>
      </c>
      <c r="E5" s="5"/>
      <c r="F5" s="5"/>
      <c r="G5" s="5"/>
      <c r="H5" s="7"/>
      <c r="I5" s="1" t="s">
        <v>1160</v>
      </c>
      <c r="K5" s="10" t="s">
        <v>18</v>
      </c>
      <c r="L5" s="4" t="s">
        <v>19</v>
      </c>
    </row>
    <row r="6" spans="1:12" s="1" customFormat="1">
      <c r="A6" s="5" t="s">
        <v>20</v>
      </c>
      <c r="B6" s="5" t="s">
        <v>15</v>
      </c>
      <c r="C6" s="5" t="s">
        <v>21</v>
      </c>
      <c r="D6" s="7"/>
      <c r="E6" s="5"/>
      <c r="F6" s="5"/>
      <c r="G6" s="5"/>
      <c r="H6" s="7"/>
      <c r="I6" s="1" t="s">
        <v>1160</v>
      </c>
      <c r="K6" s="11" t="s">
        <v>22</v>
      </c>
      <c r="L6" s="4" t="s">
        <v>23</v>
      </c>
    </row>
    <row r="7" spans="1:12" s="1" customFormat="1" ht="30.05">
      <c r="A7" s="5" t="s">
        <v>24</v>
      </c>
      <c r="B7" s="5" t="s">
        <v>15</v>
      </c>
      <c r="C7" s="5" t="s">
        <v>25</v>
      </c>
      <c r="D7" s="9"/>
      <c r="E7" s="5"/>
      <c r="F7" s="5"/>
      <c r="G7" s="5"/>
      <c r="H7" s="7"/>
      <c r="I7" s="1" t="s">
        <v>1160</v>
      </c>
    </row>
    <row r="8" spans="1:12" s="1" customFormat="1">
      <c r="A8" s="5" t="s">
        <v>26</v>
      </c>
      <c r="B8" s="5" t="s">
        <v>15</v>
      </c>
      <c r="C8" s="5" t="s">
        <v>27</v>
      </c>
      <c r="D8" s="9"/>
      <c r="E8" s="5"/>
      <c r="F8" s="5"/>
      <c r="G8" s="5"/>
      <c r="H8" s="7"/>
      <c r="I8" s="1" t="s">
        <v>1160</v>
      </c>
    </row>
    <row r="9" spans="1:12" s="1" customFormat="1">
      <c r="A9" s="5" t="s">
        <v>28</v>
      </c>
      <c r="B9" s="5" t="s">
        <v>15</v>
      </c>
      <c r="C9" s="5" t="s">
        <v>29</v>
      </c>
      <c r="D9" s="5"/>
      <c r="E9" s="5"/>
      <c r="F9" s="5"/>
      <c r="G9" s="5"/>
      <c r="H9" s="5"/>
      <c r="I9" s="1" t="s">
        <v>1160</v>
      </c>
    </row>
    <row r="10" spans="1:12" s="1" customFormat="1" ht="30.05">
      <c r="A10" s="5" t="s">
        <v>30</v>
      </c>
      <c r="B10" s="5" t="s">
        <v>15</v>
      </c>
      <c r="C10" s="5" t="s">
        <v>31</v>
      </c>
      <c r="D10" s="7"/>
      <c r="E10" s="5"/>
      <c r="F10" s="5"/>
      <c r="G10" s="5"/>
      <c r="H10" s="5"/>
      <c r="I10" s="1" t="s">
        <v>1160</v>
      </c>
    </row>
    <row r="11" spans="1:12" s="1" customFormat="1" ht="30.05">
      <c r="A11" s="5" t="s">
        <v>32</v>
      </c>
      <c r="B11" s="5" t="s">
        <v>15</v>
      </c>
      <c r="C11" s="5" t="s">
        <v>33</v>
      </c>
      <c r="D11" s="7"/>
      <c r="E11" s="5"/>
      <c r="F11" s="5"/>
      <c r="G11" s="5"/>
      <c r="H11" s="5"/>
      <c r="I11" s="1" t="s">
        <v>1160</v>
      </c>
    </row>
    <row r="12" spans="1:12" s="1" customFormat="1" ht="30.05">
      <c r="A12" s="5" t="s">
        <v>34</v>
      </c>
      <c r="B12" s="5" t="s">
        <v>15</v>
      </c>
      <c r="C12" s="5" t="s">
        <v>35</v>
      </c>
      <c r="D12" s="9"/>
      <c r="E12" s="5"/>
      <c r="F12" s="5"/>
      <c r="G12" s="5"/>
      <c r="H12" s="9"/>
      <c r="I12" s="1" t="s">
        <v>1160</v>
      </c>
    </row>
    <row r="13" spans="1:12" s="1" customFormat="1">
      <c r="A13" s="5"/>
      <c r="B13" s="5"/>
      <c r="C13" s="5"/>
      <c r="D13" s="5"/>
      <c r="E13" s="5"/>
      <c r="F13" s="5"/>
      <c r="G13" s="5"/>
      <c r="H13" s="12"/>
      <c r="I13" s="1" t="s">
        <v>1783</v>
      </c>
    </row>
    <row r="14" spans="1:12" s="1" customFormat="1" ht="45.1">
      <c r="A14" s="5" t="s">
        <v>36</v>
      </c>
      <c r="B14" s="5" t="s">
        <v>15</v>
      </c>
      <c r="C14" s="5" t="s">
        <v>37</v>
      </c>
      <c r="D14" s="7"/>
      <c r="E14" s="5"/>
      <c r="F14" s="5"/>
      <c r="G14" s="5"/>
      <c r="H14" s="7"/>
      <c r="I14" s="1" t="s">
        <v>1683</v>
      </c>
    </row>
    <row r="15" spans="1:12" s="1" customFormat="1" ht="45.1">
      <c r="A15" s="5" t="s">
        <v>38</v>
      </c>
      <c r="B15" s="5" t="s">
        <v>15</v>
      </c>
      <c r="C15" s="5" t="s">
        <v>39</v>
      </c>
      <c r="D15" s="7"/>
      <c r="E15" s="5"/>
      <c r="F15" s="5"/>
      <c r="G15" s="5"/>
      <c r="H15" s="5"/>
      <c r="I15" s="1" t="s">
        <v>1644</v>
      </c>
    </row>
    <row r="16" spans="1:12" s="1" customFormat="1" ht="75.150000000000006">
      <c r="A16" s="5" t="s">
        <v>40</v>
      </c>
      <c r="B16" s="5" t="s">
        <v>15</v>
      </c>
      <c r="C16" s="5" t="s">
        <v>41</v>
      </c>
      <c r="D16" s="7"/>
      <c r="E16" s="5"/>
      <c r="F16" s="5"/>
      <c r="G16" s="5"/>
      <c r="H16" s="5"/>
      <c r="I16" s="1" t="s">
        <v>1683</v>
      </c>
    </row>
    <row r="17" spans="1:9" s="1" customFormat="1" ht="60.1">
      <c r="A17" s="5" t="s">
        <v>42</v>
      </c>
      <c r="B17" s="5" t="s">
        <v>15</v>
      </c>
      <c r="C17" s="5" t="s">
        <v>43</v>
      </c>
      <c r="D17" s="7"/>
      <c r="E17" s="5"/>
      <c r="F17" s="5"/>
      <c r="G17" s="5"/>
      <c r="H17" s="5"/>
      <c r="I17" s="1" t="s">
        <v>1683</v>
      </c>
    </row>
    <row r="18" spans="1:9" s="1" customFormat="1" ht="30.05">
      <c r="A18" s="5" t="s">
        <v>44</v>
      </c>
      <c r="B18" s="13" t="s">
        <v>45</v>
      </c>
      <c r="C18" s="5" t="s">
        <v>46</v>
      </c>
      <c r="D18" s="7"/>
      <c r="E18" s="13"/>
      <c r="F18" s="5"/>
      <c r="G18" s="5"/>
      <c r="H18" s="5"/>
      <c r="I18" s="1" t="s">
        <v>1665</v>
      </c>
    </row>
    <row r="19" spans="1:9" s="1" customFormat="1" ht="30.05">
      <c r="A19" s="5" t="s">
        <v>47</v>
      </c>
      <c r="B19" s="5" t="s">
        <v>48</v>
      </c>
      <c r="C19" s="5" t="s">
        <v>49</v>
      </c>
      <c r="D19" s="5"/>
      <c r="E19" s="5"/>
      <c r="F19" s="5"/>
      <c r="G19" s="5"/>
      <c r="H19" s="5"/>
      <c r="I19" s="1" t="s">
        <v>1646</v>
      </c>
    </row>
    <row r="20" spans="1:9" s="1" customFormat="1" ht="30.05">
      <c r="A20" s="5" t="s">
        <v>50</v>
      </c>
      <c r="B20" s="13" t="s">
        <v>45</v>
      </c>
      <c r="C20" s="5" t="s">
        <v>51</v>
      </c>
      <c r="D20" s="5"/>
      <c r="E20" s="13"/>
      <c r="F20" s="5"/>
      <c r="G20" s="5"/>
      <c r="H20" s="5"/>
      <c r="I20" s="1" t="s">
        <v>1646</v>
      </c>
    </row>
    <row r="21" spans="1:9" s="1" customFormat="1" ht="30.05">
      <c r="A21" s="5" t="s">
        <v>52</v>
      </c>
      <c r="B21" s="13" t="s">
        <v>45</v>
      </c>
      <c r="C21" s="5" t="s">
        <v>53</v>
      </c>
      <c r="D21" s="5"/>
      <c r="E21" s="13"/>
      <c r="F21" s="5"/>
      <c r="G21" s="5"/>
      <c r="H21" s="5"/>
      <c r="I21" s="1" t="s">
        <v>1646</v>
      </c>
    </row>
    <row r="22" spans="1:9" s="1" customFormat="1" ht="30.05">
      <c r="A22" s="5" t="s">
        <v>54</v>
      </c>
      <c r="B22" s="5" t="s">
        <v>48</v>
      </c>
      <c r="C22" s="5" t="s">
        <v>55</v>
      </c>
      <c r="D22" s="5"/>
      <c r="E22" s="5"/>
      <c r="F22" s="5"/>
      <c r="G22" s="5"/>
      <c r="H22" s="5"/>
      <c r="I22" s="1" t="s">
        <v>1646</v>
      </c>
    </row>
    <row r="23" spans="1:9" s="1" customFormat="1" ht="45.1">
      <c r="A23" s="5" t="s">
        <v>56</v>
      </c>
      <c r="B23" s="5" t="s">
        <v>15</v>
      </c>
      <c r="C23" s="5" t="s">
        <v>57</v>
      </c>
      <c r="D23" s="5"/>
      <c r="E23" s="5"/>
      <c r="F23" s="5"/>
      <c r="G23" s="5"/>
      <c r="H23" s="5"/>
      <c r="I23" s="1" t="s">
        <v>1646</v>
      </c>
    </row>
    <row r="24" spans="1:9" s="1" customFormat="1" ht="30.05">
      <c r="A24" s="5" t="s">
        <v>58</v>
      </c>
      <c r="B24" s="13" t="s">
        <v>45</v>
      </c>
      <c r="C24" s="5" t="s">
        <v>59</v>
      </c>
      <c r="D24" s="5"/>
      <c r="E24" s="13"/>
      <c r="F24" s="5"/>
      <c r="G24" s="5"/>
      <c r="H24" s="5"/>
      <c r="I24" s="1" t="s">
        <v>1646</v>
      </c>
    </row>
    <row r="25" spans="1:9" s="1" customFormat="1" ht="152.15" customHeight="1">
      <c r="A25" s="5" t="s">
        <v>60</v>
      </c>
      <c r="B25" s="5" t="s">
        <v>15</v>
      </c>
      <c r="C25" s="5" t="s">
        <v>61</v>
      </c>
      <c r="D25" s="5"/>
      <c r="E25" s="5"/>
      <c r="F25" s="5"/>
      <c r="G25" s="5"/>
      <c r="H25" s="5"/>
      <c r="I25" s="1" t="s">
        <v>1683</v>
      </c>
    </row>
    <row r="26" spans="1:9" s="1" customFormat="1" ht="14.1" customHeight="1">
      <c r="A26" s="5"/>
      <c r="B26" s="5"/>
      <c r="C26" s="5"/>
      <c r="D26" s="5"/>
      <c r="E26" s="5"/>
      <c r="F26" s="5"/>
      <c r="G26" s="5"/>
      <c r="H26" s="5"/>
      <c r="I26" s="1" t="s">
        <v>1783</v>
      </c>
    </row>
    <row r="27" spans="1:9" s="1" customFormat="1" ht="30.05">
      <c r="A27" s="5" t="s">
        <v>62</v>
      </c>
      <c r="B27" s="5" t="s">
        <v>15</v>
      </c>
      <c r="C27" s="5" t="s">
        <v>63</v>
      </c>
      <c r="D27" s="7"/>
      <c r="E27" s="5"/>
      <c r="F27" s="5"/>
      <c r="G27" s="5"/>
      <c r="H27" s="7"/>
      <c r="I27" s="1" t="s">
        <v>1649</v>
      </c>
    </row>
    <row r="28" spans="1:9" s="1" customFormat="1" ht="45.1">
      <c r="A28" s="5" t="s">
        <v>64</v>
      </c>
      <c r="B28" s="5" t="s">
        <v>15</v>
      </c>
      <c r="C28" s="5" t="s">
        <v>65</v>
      </c>
      <c r="D28" s="7"/>
      <c r="E28" s="5"/>
      <c r="F28" s="5"/>
      <c r="G28" s="5"/>
      <c r="H28" s="5"/>
      <c r="I28" s="1" t="s">
        <v>1649</v>
      </c>
    </row>
    <row r="29" spans="1:9" s="1" customFormat="1" ht="45.1">
      <c r="A29" s="5" t="s">
        <v>66</v>
      </c>
      <c r="B29" s="5" t="s">
        <v>15</v>
      </c>
      <c r="C29" s="5" t="s">
        <v>67</v>
      </c>
      <c r="D29" s="7"/>
      <c r="E29" s="5"/>
      <c r="F29" s="5"/>
      <c r="G29" s="5"/>
      <c r="H29" s="5"/>
      <c r="I29" s="1" t="s">
        <v>1649</v>
      </c>
    </row>
    <row r="30" spans="1:9" s="1" customFormat="1" ht="30.05">
      <c r="A30" s="5" t="s">
        <v>68</v>
      </c>
      <c r="B30" s="13" t="s">
        <v>45</v>
      </c>
      <c r="C30" s="5" t="s">
        <v>69</v>
      </c>
      <c r="D30" s="7"/>
      <c r="E30" s="13"/>
      <c r="F30" s="5"/>
      <c r="G30" s="5"/>
      <c r="H30" s="5"/>
      <c r="I30" s="1" t="s">
        <v>1665</v>
      </c>
    </row>
    <row r="31" spans="1:9" s="1" customFormat="1">
      <c r="I31" s="1" t="s">
        <v>1783</v>
      </c>
    </row>
    <row r="32" spans="1:9" s="1" customFormat="1">
      <c r="I32" s="1" t="s">
        <v>1783</v>
      </c>
    </row>
    <row r="33" spans="1:9" s="1" customFormat="1" ht="30.05">
      <c r="A33" s="2" t="s">
        <v>70</v>
      </c>
      <c r="B33" s="2" t="s">
        <v>1</v>
      </c>
      <c r="C33" s="2" t="s">
        <v>2</v>
      </c>
      <c r="D33" s="2"/>
      <c r="E33" s="2"/>
      <c r="F33" s="2"/>
      <c r="G33" s="2"/>
      <c r="H33" s="2"/>
      <c r="I33" s="1" t="s">
        <v>1783</v>
      </c>
    </row>
    <row r="34" spans="1:9" s="1" customFormat="1" ht="30.05">
      <c r="A34" s="5" t="s">
        <v>71</v>
      </c>
      <c r="B34" s="5" t="s">
        <v>15</v>
      </c>
      <c r="C34" s="5" t="s">
        <v>72</v>
      </c>
      <c r="D34" s="5"/>
      <c r="E34" s="5"/>
      <c r="F34" s="5"/>
      <c r="G34" s="5"/>
      <c r="H34" s="5"/>
      <c r="I34" s="1" t="s">
        <v>1666</v>
      </c>
    </row>
    <row r="35" spans="1:9" s="1" customFormat="1" ht="30.05">
      <c r="A35" s="5" t="s">
        <v>73</v>
      </c>
      <c r="B35" s="5" t="s">
        <v>15</v>
      </c>
      <c r="C35" s="5" t="s">
        <v>74</v>
      </c>
      <c r="D35" s="5"/>
      <c r="E35" s="5"/>
      <c r="F35" s="5"/>
      <c r="G35" s="5"/>
      <c r="H35" s="5"/>
      <c r="I35" s="1" t="s">
        <v>1666</v>
      </c>
    </row>
    <row r="36" spans="1:9" s="1" customFormat="1" ht="30.05">
      <c r="A36" s="5" t="s">
        <v>75</v>
      </c>
      <c r="B36" s="5" t="s">
        <v>15</v>
      </c>
      <c r="C36" s="5" t="s">
        <v>76</v>
      </c>
      <c r="D36" s="5"/>
      <c r="E36" s="5"/>
      <c r="F36" s="5"/>
      <c r="G36" s="5"/>
      <c r="H36" s="5"/>
      <c r="I36" s="1" t="s">
        <v>1666</v>
      </c>
    </row>
    <row r="37" spans="1:9" s="1" customFormat="1" ht="30.05">
      <c r="A37" s="5"/>
      <c r="B37" s="5"/>
      <c r="C37" s="5"/>
      <c r="D37" s="5"/>
      <c r="E37" s="5"/>
      <c r="F37" s="5"/>
      <c r="G37" s="5"/>
      <c r="H37" s="5"/>
      <c r="I37" s="1" t="s">
        <v>1666</v>
      </c>
    </row>
    <row r="38" spans="1:9" s="1" customFormat="1">
      <c r="I38" s="1" t="s">
        <v>1783</v>
      </c>
    </row>
    <row r="39" spans="1:9" s="1" customFormat="1" ht="30.05">
      <c r="A39" s="2" t="s">
        <v>77</v>
      </c>
      <c r="B39" s="2" t="s">
        <v>1</v>
      </c>
      <c r="C39" s="2" t="s">
        <v>2</v>
      </c>
      <c r="D39" s="2"/>
      <c r="E39" s="2"/>
      <c r="F39" s="2"/>
      <c r="G39" s="2"/>
      <c r="H39" s="2"/>
      <c r="I39" s="1" t="s">
        <v>1783</v>
      </c>
    </row>
    <row r="40" spans="1:9" s="1" customFormat="1" ht="45.1">
      <c r="A40" s="5" t="s">
        <v>78</v>
      </c>
      <c r="B40" s="5" t="s">
        <v>15</v>
      </c>
      <c r="C40" s="5" t="s">
        <v>79</v>
      </c>
      <c r="D40" s="5"/>
      <c r="E40" s="5"/>
      <c r="F40" s="5"/>
      <c r="G40" s="5"/>
      <c r="H40" s="5"/>
      <c r="I40" s="1" t="s">
        <v>1666</v>
      </c>
    </row>
    <row r="41" spans="1:9" s="1" customFormat="1" ht="30.05">
      <c r="A41" s="5" t="s">
        <v>80</v>
      </c>
      <c r="B41" s="5" t="s">
        <v>15</v>
      </c>
      <c r="C41" s="5" t="s">
        <v>81</v>
      </c>
      <c r="D41" s="5"/>
      <c r="E41" s="5"/>
      <c r="F41" s="5"/>
      <c r="G41" s="5"/>
      <c r="H41" s="5"/>
      <c r="I41" s="1" t="s">
        <v>1666</v>
      </c>
    </row>
    <row r="42" spans="1:9" s="1" customFormat="1" ht="30.05">
      <c r="A42" s="5" t="s">
        <v>82</v>
      </c>
      <c r="B42" s="5" t="s">
        <v>15</v>
      </c>
      <c r="C42" s="5" t="s">
        <v>83</v>
      </c>
      <c r="D42" s="5"/>
      <c r="E42" s="5"/>
      <c r="F42" s="5"/>
      <c r="G42" s="5"/>
      <c r="H42" s="5"/>
      <c r="I42" s="1" t="s">
        <v>1666</v>
      </c>
    </row>
    <row r="43" spans="1:9" s="1" customFormat="1" ht="30.05">
      <c r="A43" s="5" t="s">
        <v>84</v>
      </c>
      <c r="B43" s="5" t="s">
        <v>15</v>
      </c>
      <c r="C43" s="5" t="s">
        <v>85</v>
      </c>
      <c r="D43" s="5"/>
      <c r="E43" s="5"/>
      <c r="F43" s="5"/>
      <c r="G43" s="5"/>
      <c r="H43" s="5"/>
      <c r="I43" s="1" t="s">
        <v>1666</v>
      </c>
    </row>
    <row r="44" spans="1:9" s="1" customFormat="1" ht="30.05">
      <c r="A44" s="5" t="s">
        <v>86</v>
      </c>
      <c r="B44" s="5" t="s">
        <v>15</v>
      </c>
      <c r="C44" s="5" t="s">
        <v>87</v>
      </c>
      <c r="D44" s="5"/>
      <c r="E44" s="5"/>
      <c r="F44" s="5"/>
      <c r="G44" s="5"/>
      <c r="H44" s="5"/>
      <c r="I44" s="1" t="s">
        <v>1666</v>
      </c>
    </row>
    <row r="45" spans="1:9" s="1" customFormat="1" ht="30.05">
      <c r="A45" s="5" t="s">
        <v>88</v>
      </c>
      <c r="B45" s="5" t="s">
        <v>15</v>
      </c>
      <c r="C45" s="5" t="s">
        <v>89</v>
      </c>
      <c r="D45" s="5"/>
      <c r="E45" s="5"/>
      <c r="F45" s="5"/>
      <c r="G45" s="5"/>
      <c r="H45" s="5"/>
      <c r="I45" s="1" t="s">
        <v>1666</v>
      </c>
    </row>
    <row r="46" spans="1:9" s="1" customFormat="1" ht="30.05">
      <c r="A46" s="5" t="s">
        <v>90</v>
      </c>
      <c r="B46" s="5" t="s">
        <v>15</v>
      </c>
      <c r="C46" s="5" t="s">
        <v>91</v>
      </c>
      <c r="D46" s="5"/>
      <c r="E46" s="5"/>
      <c r="F46" s="5"/>
      <c r="G46" s="5"/>
      <c r="H46" s="5"/>
      <c r="I46" s="1" t="s">
        <v>1666</v>
      </c>
    </row>
    <row r="47" spans="1:9" s="1" customFormat="1" ht="30.05">
      <c r="A47" s="5" t="s">
        <v>92</v>
      </c>
      <c r="B47" s="5" t="s">
        <v>15</v>
      </c>
      <c r="C47" s="5" t="s">
        <v>93</v>
      </c>
      <c r="D47" s="5"/>
      <c r="E47" s="5"/>
      <c r="F47" s="5"/>
      <c r="G47" s="5"/>
      <c r="H47" s="5"/>
      <c r="I47" s="1" t="s">
        <v>1666</v>
      </c>
    </row>
    <row r="48" spans="1:9" s="1" customFormat="1">
      <c r="I48" s="1" t="s">
        <v>1783</v>
      </c>
    </row>
    <row r="49" spans="1:9" s="1" customFormat="1">
      <c r="I49" s="1" t="s">
        <v>1783</v>
      </c>
    </row>
    <row r="50" spans="1:9" s="1" customFormat="1" ht="30.05">
      <c r="A50" s="2" t="s">
        <v>94</v>
      </c>
      <c r="B50" s="2" t="s">
        <v>1</v>
      </c>
      <c r="C50" s="2" t="s">
        <v>2</v>
      </c>
      <c r="D50" s="2"/>
      <c r="E50" s="2"/>
      <c r="F50" s="2"/>
      <c r="G50" s="2"/>
      <c r="H50" s="2"/>
      <c r="I50" s="1" t="s">
        <v>1783</v>
      </c>
    </row>
    <row r="51" spans="1:9" s="1" customFormat="1" ht="30.05">
      <c r="A51" s="5" t="s">
        <v>95</v>
      </c>
      <c r="B51" s="5" t="s">
        <v>15</v>
      </c>
      <c r="C51" s="5" t="s">
        <v>96</v>
      </c>
      <c r="D51" s="5"/>
      <c r="E51" s="5"/>
      <c r="F51" s="5"/>
      <c r="G51" s="5"/>
      <c r="H51" s="5"/>
      <c r="I51" s="1" t="s">
        <v>1666</v>
      </c>
    </row>
    <row r="52" spans="1:9" s="1" customFormat="1" ht="30.05">
      <c r="A52" s="5" t="s">
        <v>97</v>
      </c>
      <c r="B52" s="5" t="s">
        <v>15</v>
      </c>
      <c r="C52" s="5" t="s">
        <v>98</v>
      </c>
      <c r="D52" s="5"/>
      <c r="E52" s="5"/>
      <c r="F52" s="5"/>
      <c r="G52" s="5"/>
      <c r="H52" s="5"/>
      <c r="I52" s="1" t="s">
        <v>1666</v>
      </c>
    </row>
    <row r="53" spans="1:9" s="1" customFormat="1" ht="30.05">
      <c r="A53" s="5" t="s">
        <v>99</v>
      </c>
      <c r="B53" s="5" t="s">
        <v>15</v>
      </c>
      <c r="C53" s="5" t="s">
        <v>100</v>
      </c>
      <c r="D53" s="5"/>
      <c r="E53" s="5"/>
      <c r="F53" s="5"/>
      <c r="G53" s="5"/>
      <c r="H53" s="5"/>
      <c r="I53" s="1" t="s">
        <v>1666</v>
      </c>
    </row>
    <row r="54" spans="1:9" s="1" customFormat="1" ht="30.05">
      <c r="A54" s="5" t="s">
        <v>101</v>
      </c>
      <c r="B54" s="5" t="s">
        <v>15</v>
      </c>
      <c r="C54" s="5" t="s">
        <v>102</v>
      </c>
      <c r="D54" s="5"/>
      <c r="E54" s="5"/>
      <c r="F54" s="5"/>
      <c r="G54" s="5"/>
      <c r="H54" s="5"/>
      <c r="I54" s="1" t="s">
        <v>1666</v>
      </c>
    </row>
    <row r="55" spans="1:9" s="1" customFormat="1" ht="30.05">
      <c r="A55" s="5" t="s">
        <v>103</v>
      </c>
      <c r="B55" s="5" t="s">
        <v>15</v>
      </c>
      <c r="C55" s="5" t="s">
        <v>87</v>
      </c>
      <c r="D55" s="5"/>
      <c r="E55" s="5"/>
      <c r="F55" s="5"/>
      <c r="G55" s="5"/>
      <c r="H55" s="5"/>
      <c r="I55" s="1" t="s">
        <v>1666</v>
      </c>
    </row>
    <row r="56" spans="1:9" s="1" customFormat="1" ht="30.05">
      <c r="A56" s="5" t="s">
        <v>104</v>
      </c>
      <c r="B56" s="5" t="s">
        <v>15</v>
      </c>
      <c r="C56" s="5" t="s">
        <v>105</v>
      </c>
      <c r="D56" s="5"/>
      <c r="E56" s="5"/>
      <c r="F56" s="5"/>
      <c r="G56" s="5"/>
      <c r="H56" s="5"/>
      <c r="I56" s="1" t="s">
        <v>1666</v>
      </c>
    </row>
    <row r="57" spans="1:9" s="1" customFormat="1" ht="30.05">
      <c r="A57" s="5" t="s">
        <v>106</v>
      </c>
      <c r="B57" s="5" t="s">
        <v>15</v>
      </c>
      <c r="C57" s="5" t="s">
        <v>107</v>
      </c>
      <c r="D57" s="5"/>
      <c r="E57" s="5"/>
      <c r="F57" s="5"/>
      <c r="G57" s="5"/>
      <c r="H57" s="5"/>
      <c r="I57" s="1" t="s">
        <v>1666</v>
      </c>
    </row>
    <row r="58" spans="1:9" s="1" customFormat="1">
      <c r="I58" s="1" t="s">
        <v>1783</v>
      </c>
    </row>
    <row r="59" spans="1:9" s="1" customFormat="1">
      <c r="I59" s="1" t="s">
        <v>1783</v>
      </c>
    </row>
    <row r="60" spans="1:9" s="1" customFormat="1" ht="30.05">
      <c r="A60" s="2" t="s">
        <v>108</v>
      </c>
      <c r="B60" s="2" t="s">
        <v>1</v>
      </c>
      <c r="C60" s="2" t="s">
        <v>2</v>
      </c>
      <c r="D60" s="2"/>
      <c r="E60" s="2"/>
      <c r="F60" s="2"/>
      <c r="G60" s="2"/>
      <c r="H60" s="2"/>
      <c r="I60" s="1" t="s">
        <v>1783</v>
      </c>
    </row>
    <row r="61" spans="1:9" s="1" customFormat="1" ht="45.1">
      <c r="A61" s="5" t="s">
        <v>109</v>
      </c>
      <c r="B61" s="5" t="s">
        <v>15</v>
      </c>
      <c r="C61" s="5" t="s">
        <v>110</v>
      </c>
      <c r="D61" s="5"/>
      <c r="E61" s="5"/>
      <c r="F61" s="5"/>
      <c r="G61" s="5"/>
      <c r="H61" s="5"/>
      <c r="I61" s="1" t="s">
        <v>1666</v>
      </c>
    </row>
    <row r="62" spans="1:9" s="1" customFormat="1" ht="30.05">
      <c r="A62" s="5" t="s">
        <v>111</v>
      </c>
      <c r="B62" s="5" t="s">
        <v>15</v>
      </c>
      <c r="C62" s="5" t="s">
        <v>112</v>
      </c>
      <c r="D62" s="5"/>
      <c r="E62" s="5"/>
      <c r="F62" s="5"/>
      <c r="G62" s="5"/>
      <c r="H62" s="5"/>
      <c r="I62" s="1" t="s">
        <v>1666</v>
      </c>
    </row>
    <row r="63" spans="1:9" s="1" customFormat="1" ht="30.05">
      <c r="A63" s="5" t="s">
        <v>113</v>
      </c>
      <c r="B63" s="5" t="s">
        <v>15</v>
      </c>
      <c r="C63" s="5" t="s">
        <v>114</v>
      </c>
      <c r="D63" s="5"/>
      <c r="E63" s="5"/>
      <c r="F63" s="5"/>
      <c r="G63" s="5"/>
      <c r="H63" s="5"/>
      <c r="I63" s="1" t="s">
        <v>1666</v>
      </c>
    </row>
    <row r="64" spans="1:9" s="1" customFormat="1" ht="45.1">
      <c r="A64" s="5" t="s">
        <v>115</v>
      </c>
      <c r="B64" s="5" t="s">
        <v>15</v>
      </c>
      <c r="C64" s="5" t="s">
        <v>116</v>
      </c>
      <c r="D64" s="5"/>
      <c r="E64" s="5"/>
      <c r="F64" s="5"/>
      <c r="G64" s="5"/>
      <c r="H64" s="5"/>
      <c r="I64" s="1" t="s">
        <v>1666</v>
      </c>
    </row>
    <row r="65" s="1" customFormat="1"/>
    <row r="66" s="1" customFormat="1"/>
    <row r="67" s="1" customFormat="1"/>
    <row r="68" s="1" customFormat="1"/>
    <row r="69" s="1" customFormat="1"/>
    <row r="70" s="1" customFormat="1"/>
    <row r="71" s="1" customFormat="1"/>
    <row r="72" s="1" customFormat="1"/>
    <row r="73" s="1" customFormat="1"/>
    <row r="74" s="1" customFormat="1"/>
    <row r="75" s="1" customFormat="1"/>
    <row r="76" s="1" customFormat="1"/>
    <row r="77" s="1" customFormat="1"/>
    <row r="78" s="1" customFormat="1"/>
    <row r="79" s="1" customFormat="1"/>
    <row r="80" s="1" customFormat="1"/>
    <row r="81" s="1" customFormat="1"/>
    <row r="82" s="1" customFormat="1"/>
    <row r="83" s="1" customFormat="1"/>
    <row r="84" s="1" customFormat="1"/>
    <row r="85" s="1" customFormat="1"/>
    <row r="86" s="1" customFormat="1"/>
    <row r="87" s="1" customFormat="1"/>
  </sheetData>
  <autoFilter ref="A3:L25"/>
  <dataValidations count="1">
    <dataValidation type="list" allowBlank="1" showInputMessage="1" showErrorMessage="1" sqref="I4:I64">
      <formula1>Category</formula1>
    </dataValidation>
  </dataValidations>
  <pageMargins left="0.7" right="0.7" top="0.78740157499999996" bottom="0.78740157499999996"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C1" zoomScaleNormal="100" workbookViewId="0">
      <pane ySplit="1" topLeftCell="A191" activePane="bottomLeft" state="frozen"/>
      <selection pane="bottomLeft" activeCell="C1" sqref="A1:XFD1048576"/>
    </sheetView>
  </sheetViews>
  <sheetFormatPr baseColWidth="10" defaultColWidth="11.5546875" defaultRowHeight="15.05"/>
  <cols>
    <col min="1" max="1" width="18" style="1" customWidth="1"/>
    <col min="2" max="2" width="29.5546875" style="1" bestFit="1" customWidth="1"/>
    <col min="3" max="3" width="26" style="1" bestFit="1" customWidth="1"/>
    <col min="4" max="4" width="19.77734375" style="1" bestFit="1" customWidth="1"/>
    <col min="5" max="5" width="29.33203125" style="1" bestFit="1" customWidth="1"/>
    <col min="6" max="6" width="20.5546875" style="1" bestFit="1" customWidth="1"/>
    <col min="7" max="7" width="18" style="1" bestFit="1" customWidth="1"/>
    <col min="8" max="8" width="10.88671875"/>
    <col min="9" max="9" width="28" style="1" bestFit="1" customWidth="1"/>
    <col min="10" max="10" width="22.33203125" style="1" bestFit="1" customWidth="1"/>
    <col min="11" max="16384" width="11.5546875" style="1"/>
  </cols>
  <sheetData>
    <row r="1" spans="1:9" ht="45.1">
      <c r="A1" s="1" t="s">
        <v>1029</v>
      </c>
      <c r="B1" s="1" t="s">
        <v>1001</v>
      </c>
      <c r="C1" s="1" t="s">
        <v>1026</v>
      </c>
      <c r="D1" s="1" t="s">
        <v>1000</v>
      </c>
      <c r="E1" s="1" t="s">
        <v>1003</v>
      </c>
      <c r="F1" s="1" t="s">
        <v>1004</v>
      </c>
      <c r="G1" s="1" t="s">
        <v>1002</v>
      </c>
      <c r="H1" s="1" t="s">
        <v>1006</v>
      </c>
      <c r="I1" s="1" t="s">
        <v>1005</v>
      </c>
    </row>
    <row r="2" spans="1:9" ht="60.1">
      <c r="A2" s="1" t="str">
        <f>Tabelle4[[#This Row],[Feature name]]&amp;"."&amp;Tabelle4[[#This Row],[Feature attribute]]&amp;"."&amp;Tabelle4[[#This Row],[Instance attribute]]</f>
        <v>Modeled System of 
Interest.System of Interest.Identifier</v>
      </c>
      <c r="B2" s="1" t="s">
        <v>1007</v>
      </c>
      <c r="C2" s="1" t="s">
        <v>1022</v>
      </c>
      <c r="D2" s="1" t="s">
        <v>1008</v>
      </c>
      <c r="E2" s="1" t="s">
        <v>1009</v>
      </c>
      <c r="F2" s="1" t="s">
        <v>1010</v>
      </c>
      <c r="G2" s="1" t="s">
        <v>1011</v>
      </c>
      <c r="H2" s="1" t="s">
        <v>1100</v>
      </c>
      <c r="I2" s="1" t="s">
        <v>1012</v>
      </c>
    </row>
    <row r="3" spans="1:9" ht="60.1">
      <c r="A3" s="1" t="str">
        <f>Tabelle4[[#This Row],[Feature name]]&amp;"."&amp;Tabelle4[[#This Row],[Feature attribute]]&amp;"."&amp;Tabelle4[[#This Row],[Instance attribute]]</f>
        <v>Modeled System of 
Interest.System of Interest.Description</v>
      </c>
      <c r="B3" s="1" t="s">
        <v>1007</v>
      </c>
      <c r="C3" s="1" t="s">
        <v>1022</v>
      </c>
      <c r="D3" s="1" t="s">
        <v>1008</v>
      </c>
      <c r="E3" s="1" t="s">
        <v>1009</v>
      </c>
      <c r="F3" s="1" t="s">
        <v>1010</v>
      </c>
      <c r="G3" s="1" t="s">
        <v>2</v>
      </c>
      <c r="H3" s="1" t="s">
        <v>1100</v>
      </c>
      <c r="I3" s="1" t="s">
        <v>1012</v>
      </c>
    </row>
    <row r="4" spans="1:9" ht="60.1">
      <c r="A4" s="1" t="str">
        <f>Tabelle4[[#This Row],[Feature name]]&amp;"."&amp;Tabelle4[[#This Row],[Feature attribute]]&amp;"."&amp;Tabelle4[[#This Row],[Instance attribute]]</f>
        <v>Modeled 
Environmental 
Domains.Modeled Domain(s.Identifier</v>
      </c>
      <c r="B4" s="1" t="s">
        <v>1013</v>
      </c>
      <c r="C4" s="1" t="s">
        <v>1023</v>
      </c>
      <c r="D4" s="1" t="s">
        <v>1014</v>
      </c>
      <c r="E4" s="1" t="s">
        <v>1015</v>
      </c>
      <c r="F4" s="1" t="s">
        <v>1010</v>
      </c>
      <c r="G4" s="1" t="s">
        <v>1011</v>
      </c>
      <c r="H4" s="1" t="s">
        <v>1100</v>
      </c>
      <c r="I4" s="1" t="s">
        <v>1012</v>
      </c>
    </row>
    <row r="5" spans="1:9" ht="75.150000000000006">
      <c r="A5" s="1" t="str">
        <f>Tabelle4[[#This Row],[Feature name]]&amp;"."&amp;Tabelle4[[#This Row],[Feature attribute]]&amp;"."&amp;Tabelle4[[#This Row],[Instance attribute]]</f>
        <v>Modeled 
Environmental 
Domains.Modeled Domain(s.Description</v>
      </c>
      <c r="B5" s="1" t="s">
        <v>1013</v>
      </c>
      <c r="C5" s="1" t="s">
        <v>1023</v>
      </c>
      <c r="D5" s="1" t="s">
        <v>1014</v>
      </c>
      <c r="E5" s="1" t="s">
        <v>1015</v>
      </c>
      <c r="F5" s="1" t="s">
        <v>1010</v>
      </c>
      <c r="G5" s="1" t="s">
        <v>2</v>
      </c>
      <c r="H5" s="1" t="s">
        <v>1100</v>
      </c>
      <c r="I5" s="1" t="s">
        <v>1012</v>
      </c>
    </row>
    <row r="6" spans="1:9" ht="60.1">
      <c r="A6" s="1" t="str">
        <f>Tabelle4[[#This Row],[Feature name]]&amp;"."&amp;Tabelle4[[#This Row],[Feature attribute]]&amp;"."&amp;Tabelle4[[#This Row],[Instance attribute]]</f>
        <v>Modeled 
Environmental 
Domains.Modeled Domain(s.Type</v>
      </c>
      <c r="B6" s="1" t="s">
        <v>1013</v>
      </c>
      <c r="C6" s="1" t="s">
        <v>1023</v>
      </c>
      <c r="D6" s="1" t="s">
        <v>1014</v>
      </c>
      <c r="E6" s="1" t="s">
        <v>1015</v>
      </c>
      <c r="F6" s="1" t="s">
        <v>1010</v>
      </c>
      <c r="G6" s="1" t="s">
        <v>1</v>
      </c>
      <c r="H6" s="1" t="s">
        <v>1100</v>
      </c>
      <c r="I6" s="1" t="s">
        <v>1012</v>
      </c>
    </row>
    <row r="7" spans="1:9" ht="75.150000000000006">
      <c r="A7" s="1" t="str">
        <f>Tabelle4[[#This Row],[Feature name]]&amp;"."&amp;Tabelle4[[#This Row],[Feature attribute]]&amp;"."&amp;Tabelle4[[#This Row],[Instance attribute]]</f>
        <v>Modeled 
Environmental 
Domains.Modeled Domain(s.Classification</v>
      </c>
      <c r="B7" s="1" t="s">
        <v>1013</v>
      </c>
      <c r="C7" s="1" t="s">
        <v>1023</v>
      </c>
      <c r="D7" s="1" t="s">
        <v>1014</v>
      </c>
      <c r="E7" s="1" t="s">
        <v>1015</v>
      </c>
      <c r="F7" s="1" t="s">
        <v>1010</v>
      </c>
      <c r="G7" s="1" t="s">
        <v>1016</v>
      </c>
      <c r="H7" s="1" t="s">
        <v>1100</v>
      </c>
      <c r="I7" s="1" t="s">
        <v>1012</v>
      </c>
    </row>
    <row r="8" spans="1:9" ht="60.1">
      <c r="A8" s="1" t="str">
        <f>Tabelle4[[#This Row],[Feature name]]&amp;"."&amp;Tabelle4[[#This Row],[Feature attribute]]&amp;"."&amp;Tabelle4[[#This Row],[Instance attribute]]</f>
        <v>Modeled Scenario.Modeled Scenario(s).Description</v>
      </c>
      <c r="B8" s="1" t="s">
        <v>1017</v>
      </c>
      <c r="C8" s="1" t="s">
        <v>1024</v>
      </c>
      <c r="D8" s="1" t="s">
        <v>1018</v>
      </c>
      <c r="E8" s="1" t="s">
        <v>1019</v>
      </c>
      <c r="F8" s="1" t="s">
        <v>1010</v>
      </c>
      <c r="G8" s="1" t="s">
        <v>2</v>
      </c>
      <c r="H8" s="1" t="s">
        <v>1100</v>
      </c>
      <c r="I8" s="1" t="s">
        <v>1012</v>
      </c>
    </row>
    <row r="9" spans="1:9" ht="60.1">
      <c r="A9" s="1" t="str">
        <f>Tabelle4[[#This Row],[Feature name]]&amp;"."&amp;Tabelle4[[#This Row],[Feature attribute]]&amp;"."&amp;Tabelle4[[#This Row],[Instance attribute]]</f>
        <v>Modeled Scenario.Modeled Scenario(s).Model Purpose</v>
      </c>
      <c r="B9" s="1" t="s">
        <v>1017</v>
      </c>
      <c r="C9" s="1" t="s">
        <v>1024</v>
      </c>
      <c r="D9" s="1" t="s">
        <v>1018</v>
      </c>
      <c r="E9" s="1" t="s">
        <v>1019</v>
      </c>
      <c r="F9" s="1" t="s">
        <v>1010</v>
      </c>
      <c r="G9" s="1" t="s">
        <v>1020</v>
      </c>
      <c r="H9" s="1" t="s">
        <v>1100</v>
      </c>
      <c r="I9" s="1" t="s">
        <v>1012</v>
      </c>
    </row>
    <row r="10" spans="1:9" ht="45.1">
      <c r="A10" s="1" t="str">
        <f>Tabelle4[[#This Row],[Feature name]]&amp;"."&amp;Tabelle4[[#This Row],[Feature attribute]]&amp;"."&amp;Tabelle4[[#This Row],[Instance attribute]]</f>
        <v>Model Identity.ES Model Identity.Identifier</v>
      </c>
      <c r="B10" s="1" t="s">
        <v>1021</v>
      </c>
      <c r="C10" s="1" t="s">
        <v>1025</v>
      </c>
      <c r="D10" s="1" t="s">
        <v>1028</v>
      </c>
      <c r="E10" s="1" t="s">
        <v>1027</v>
      </c>
      <c r="F10" s="1" t="s">
        <v>1010</v>
      </c>
      <c r="G10" s="1" t="s">
        <v>1011</v>
      </c>
      <c r="H10" s="1" t="s">
        <v>1100</v>
      </c>
      <c r="I10" s="1" t="s">
        <v>1012</v>
      </c>
    </row>
    <row r="11" spans="1:9" ht="45.1">
      <c r="A11" s="1" t="str">
        <f>Tabelle4[[#This Row],[Feature name]]&amp;"."&amp;Tabelle4[[#This Row],[Feature attribute]]&amp;"."&amp;Tabelle4[[#This Row],[Instance attribute]]</f>
        <v>Model Identity.ES Model Identity.Description</v>
      </c>
      <c r="B11" s="1" t="s">
        <v>1021</v>
      </c>
      <c r="C11" s="1" t="s">
        <v>1025</v>
      </c>
      <c r="D11" s="1" t="s">
        <v>1028</v>
      </c>
      <c r="E11" s="1" t="s">
        <v>1027</v>
      </c>
      <c r="F11" s="1" t="s">
        <v>1010</v>
      </c>
      <c r="G11" s="1" t="s">
        <v>2</v>
      </c>
      <c r="H11" s="1" t="s">
        <v>1100</v>
      </c>
      <c r="I11" s="1" t="s">
        <v>1012</v>
      </c>
    </row>
    <row r="12" spans="1:9" ht="105.2">
      <c r="A12" s="1" t="str">
        <f>Tabelle4[[#This Row],[Feature name]]&amp;"."&amp;Tabelle4[[#This Row],[Feature attribute]]&amp;"."&amp;Tabelle4[[#This Row],[Instance attribute]]</f>
        <v>Modeled Stakeholder Value.Stakeholder Value(s) of 
Interest.Identifier</v>
      </c>
      <c r="B12" s="1" t="s">
        <v>1030</v>
      </c>
      <c r="C12" s="1" t="s">
        <v>1031</v>
      </c>
      <c r="D12" s="1" t="s">
        <v>1032</v>
      </c>
      <c r="E12" s="1" t="s">
        <v>1033</v>
      </c>
      <c r="F12" s="1" t="s">
        <v>1010</v>
      </c>
      <c r="G12" s="1" t="s">
        <v>1011</v>
      </c>
      <c r="H12" s="1" t="s">
        <v>1100</v>
      </c>
      <c r="I12" s="1" t="s">
        <v>1012</v>
      </c>
    </row>
    <row r="13" spans="1:9" ht="105.2">
      <c r="A13" s="1" t="str">
        <f>Tabelle4[[#This Row],[Feature name]]&amp;"."&amp;Tabelle4[[#This Row],[Feature attribute]]&amp;"."&amp;Tabelle4[[#This Row],[Instance attribute]]</f>
        <v>Modeled Stakeholder Value.Stakeholder Value(s) of 
Interest.Description</v>
      </c>
      <c r="B13" s="1" t="s">
        <v>1030</v>
      </c>
      <c r="C13" s="1" t="s">
        <v>1031</v>
      </c>
      <c r="D13" s="1" t="s">
        <v>1032</v>
      </c>
      <c r="E13" s="1" t="s">
        <v>1033</v>
      </c>
      <c r="F13" s="1" t="s">
        <v>1010</v>
      </c>
      <c r="G13" s="1" t="s">
        <v>2</v>
      </c>
      <c r="H13" s="1" t="s">
        <v>1100</v>
      </c>
      <c r="I13" s="1" t="s">
        <v>1012</v>
      </c>
    </row>
    <row r="14" spans="1:9" ht="105.2">
      <c r="A14" s="1" t="str">
        <f>Tabelle4[[#This Row],[Feature name]]&amp;"."&amp;Tabelle4[[#This Row],[Feature attribute]]&amp;"."&amp;Tabelle4[[#This Row],[Instance attribute]]</f>
        <v>Modeled Stakeholder Value.Stakeholder Value(s) of 
Interest.Stakeholder(s) Impacted</v>
      </c>
      <c r="B14" s="1" t="s">
        <v>1030</v>
      </c>
      <c r="C14" s="1" t="s">
        <v>1031</v>
      </c>
      <c r="D14" s="1" t="s">
        <v>1032</v>
      </c>
      <c r="E14" s="1" t="s">
        <v>1033</v>
      </c>
      <c r="F14" s="1" t="s">
        <v>1010</v>
      </c>
      <c r="G14" s="1" t="s">
        <v>1034</v>
      </c>
      <c r="H14" s="1" t="s">
        <v>1100</v>
      </c>
      <c r="I14" s="1" t="s">
        <v>1012</v>
      </c>
    </row>
    <row r="15" spans="1:9" ht="105.2">
      <c r="A15" s="1" t="str">
        <f>Tabelle4[[#This Row],[Feature name]]&amp;"."&amp;Tabelle4[[#This Row],[Feature attribute]]&amp;"."&amp;Tabelle4[[#This Row],[Instance attribute]]</f>
        <v>Modeled Stakeholder Value.Stakeholder Value(s) of 
Interest.Coupled External Interactions</v>
      </c>
      <c r="B15" s="1" t="s">
        <v>1030</v>
      </c>
      <c r="C15" s="1" t="s">
        <v>1031</v>
      </c>
      <c r="D15" s="1" t="s">
        <v>1032</v>
      </c>
      <c r="E15" s="1" t="s">
        <v>1033</v>
      </c>
      <c r="F15" s="1" t="s">
        <v>1010</v>
      </c>
      <c r="G15" s="1" t="s">
        <v>1035</v>
      </c>
      <c r="H15" s="1" t="s">
        <v>1100</v>
      </c>
      <c r="I15" s="1" t="s">
        <v>1012</v>
      </c>
    </row>
    <row r="16" spans="1:9" ht="105.2">
      <c r="A16" s="1" t="str">
        <f>Tabelle4[[#This Row],[Feature name]]&amp;"."&amp;Tabelle4[[#This Row],[Feature attribute]]&amp;"."&amp;Tabelle4[[#This Row],[Instance attribute]]</f>
        <v>Modeled Stakeholder Value.Stakeholder Value(s) of 
Interest.Coupled Internal Interactions</v>
      </c>
      <c r="B16" s="1" t="s">
        <v>1030</v>
      </c>
      <c r="C16" s="1" t="s">
        <v>1031</v>
      </c>
      <c r="D16" s="1" t="s">
        <v>1032</v>
      </c>
      <c r="E16" s="1" t="s">
        <v>1033</v>
      </c>
      <c r="F16" s="1" t="s">
        <v>1010</v>
      </c>
      <c r="G16" s="1" t="s">
        <v>1036</v>
      </c>
      <c r="H16" s="1" t="s">
        <v>1100</v>
      </c>
      <c r="I16" s="1" t="s">
        <v>1012</v>
      </c>
    </row>
    <row r="17" spans="1:9" ht="105.2">
      <c r="A17" s="1" t="str">
        <f>Tabelle4[[#This Row],[Feature name]]&amp;"."&amp;Tabelle4[[#This Row],[Feature attribute]]&amp;"."&amp;Tabelle4[[#This Row],[Instance attribute]]</f>
        <v>Modeled Stakeholder Value.Stakeholder Value(s) of 
Interest.Coupled Quantities of Interest</v>
      </c>
      <c r="B17" s="1" t="s">
        <v>1030</v>
      </c>
      <c r="C17" s="1" t="s">
        <v>1031</v>
      </c>
      <c r="D17" s="1" t="s">
        <v>1032</v>
      </c>
      <c r="E17" s="1" t="s">
        <v>1033</v>
      </c>
      <c r="F17" s="1" t="s">
        <v>1010</v>
      </c>
      <c r="G17" s="1" t="s">
        <v>1037</v>
      </c>
      <c r="H17" s="1" t="s">
        <v>1100</v>
      </c>
      <c r="I17" s="1" t="s">
        <v>1012</v>
      </c>
    </row>
    <row r="18" spans="1:9" ht="90.2">
      <c r="A18" s="1" t="str">
        <f>Tabelle4[[#This Row],[Feature name]]&amp;"."&amp;Tabelle4[[#This Row],[Feature attribute]]&amp;"."&amp;Tabelle4[[#This Row],[Instance attribute]]</f>
        <v>Modeled System External Behavior.External Interactions.Identifier</v>
      </c>
      <c r="B18" s="1" t="s">
        <v>1038</v>
      </c>
      <c r="C18" s="1" t="s">
        <v>1039</v>
      </c>
      <c r="D18" s="1" t="s">
        <v>1040</v>
      </c>
      <c r="E18" s="1" t="s">
        <v>1041</v>
      </c>
      <c r="F18" s="1" t="s">
        <v>1010</v>
      </c>
      <c r="G18" s="1" t="s">
        <v>1011</v>
      </c>
      <c r="H18" s="1" t="s">
        <v>1100</v>
      </c>
      <c r="I18" s="1" t="s">
        <v>1012</v>
      </c>
    </row>
    <row r="19" spans="1:9" ht="90.2">
      <c r="A19" s="1" t="str">
        <f>Tabelle4[[#This Row],[Feature name]]&amp;"."&amp;Tabelle4[[#This Row],[Feature attribute]]&amp;"."&amp;Tabelle4[[#This Row],[Instance attribute]]</f>
        <v>Modeled System External Behavior.External Interactions.Description</v>
      </c>
      <c r="B19" s="1" t="s">
        <v>1038</v>
      </c>
      <c r="C19" s="1" t="s">
        <v>1039</v>
      </c>
      <c r="D19" s="1" t="s">
        <v>1040</v>
      </c>
      <c r="E19" s="1" t="s">
        <v>1041</v>
      </c>
      <c r="F19" s="1" t="s">
        <v>1010</v>
      </c>
      <c r="G19" s="1" t="s">
        <v>2</v>
      </c>
      <c r="H19" s="1" t="s">
        <v>1100</v>
      </c>
      <c r="I19" s="1" t="s">
        <v>1012</v>
      </c>
    </row>
    <row r="20" spans="1:9" ht="90.2">
      <c r="A20" s="1" t="str">
        <f>Tabelle4[[#This Row],[Feature name]]&amp;"."&amp;Tabelle4[[#This Row],[Feature attribute]]&amp;"."&amp;Tabelle4[[#This Row],[Instance attribute]]</f>
        <v>Modeled System External Behavior.External Interactions.Input-output Exchange External to Model</v>
      </c>
      <c r="B20" s="1" t="s">
        <v>1038</v>
      </c>
      <c r="C20" s="1" t="s">
        <v>1039</v>
      </c>
      <c r="D20" s="1" t="s">
        <v>1040</v>
      </c>
      <c r="E20" s="1" t="s">
        <v>1041</v>
      </c>
      <c r="F20" s="1" t="s">
        <v>1010</v>
      </c>
      <c r="G20" s="1" t="s">
        <v>1042</v>
      </c>
      <c r="H20" s="1" t="s">
        <v>1100</v>
      </c>
      <c r="I20" s="1" t="s">
        <v>1012</v>
      </c>
    </row>
    <row r="21" spans="1:9" ht="90.2">
      <c r="A21" s="1" t="str">
        <f>Tabelle4[[#This Row],[Feature name]]&amp;"."&amp;Tabelle4[[#This Row],[Feature attribute]]&amp;"."&amp;Tabelle4[[#This Row],[Instance attribute]]</f>
        <v>Modeled System External Behavior.External Interactions.External Interface</v>
      </c>
      <c r="B21" s="1" t="s">
        <v>1038</v>
      </c>
      <c r="C21" s="1" t="s">
        <v>1039</v>
      </c>
      <c r="D21" s="1" t="s">
        <v>1040</v>
      </c>
      <c r="E21" s="1" t="s">
        <v>1041</v>
      </c>
      <c r="F21" s="1" t="s">
        <v>1010</v>
      </c>
      <c r="G21" s="1" t="s">
        <v>1043</v>
      </c>
      <c r="H21" s="1" t="s">
        <v>1100</v>
      </c>
      <c r="I21" s="1" t="s">
        <v>1012</v>
      </c>
    </row>
    <row r="22" spans="1:9" ht="75.150000000000006">
      <c r="A22" s="1" t="str">
        <f>Tabelle4[[#This Row],[Feature name]]&amp;"."&amp;Tabelle4[[#This Row],[Feature attribute]]&amp;"."&amp;Tabelle4[[#This Row],[Instance attribute]]</f>
        <v>Modeled System Internal Behavior.Internal Interactions.Identifier</v>
      </c>
      <c r="B22" s="1" t="s">
        <v>1044</v>
      </c>
      <c r="C22" s="1" t="s">
        <v>1045</v>
      </c>
      <c r="D22" s="1" t="s">
        <v>1046</v>
      </c>
      <c r="E22" s="1" t="s">
        <v>1047</v>
      </c>
      <c r="F22" s="1" t="s">
        <v>1010</v>
      </c>
      <c r="G22" s="1" t="s">
        <v>1011</v>
      </c>
      <c r="H22" s="1" t="s">
        <v>1100</v>
      </c>
      <c r="I22" s="1" t="s">
        <v>1012</v>
      </c>
    </row>
    <row r="23" spans="1:9" ht="75.150000000000006">
      <c r="A23" s="1" t="str">
        <f>Tabelle4[[#This Row],[Feature name]]&amp;"."&amp;Tabelle4[[#This Row],[Feature attribute]]&amp;"."&amp;Tabelle4[[#This Row],[Instance attribute]]</f>
        <v>Modeled System Internal Behavior.Internal Interactions.Description</v>
      </c>
      <c r="B23" s="1" t="s">
        <v>1044</v>
      </c>
      <c r="C23" s="1" t="s">
        <v>1045</v>
      </c>
      <c r="D23" s="1" t="s">
        <v>1046</v>
      </c>
      <c r="E23" s="1" t="s">
        <v>1047</v>
      </c>
      <c r="F23" s="1" t="s">
        <v>1010</v>
      </c>
      <c r="G23" s="1" t="s">
        <v>2</v>
      </c>
      <c r="H23" s="1" t="s">
        <v>1100</v>
      </c>
      <c r="I23" s="1" t="s">
        <v>1012</v>
      </c>
    </row>
    <row r="24" spans="1:9" ht="75.150000000000006">
      <c r="A24" s="1" t="str">
        <f>Tabelle4[[#This Row],[Feature name]]&amp;"."&amp;Tabelle4[[#This Row],[Feature attribute]]&amp;"."&amp;Tabelle4[[#This Row],[Instance attribute]]</f>
        <v>Modeled System Internal Behavior.Internal Interactions.Quantities of Interest</v>
      </c>
      <c r="B24" s="1" t="s">
        <v>1044</v>
      </c>
      <c r="C24" s="1" t="s">
        <v>1045</v>
      </c>
      <c r="D24" s="1" t="s">
        <v>1046</v>
      </c>
      <c r="E24" s="1" t="s">
        <v>1047</v>
      </c>
      <c r="F24" s="1" t="s">
        <v>1010</v>
      </c>
      <c r="G24" s="1" t="s">
        <v>1048</v>
      </c>
      <c r="H24" s="1" t="s">
        <v>1100</v>
      </c>
      <c r="I24" s="1" t="s">
        <v>1012</v>
      </c>
    </row>
    <row r="25" spans="1:9" ht="75.150000000000006">
      <c r="A25" s="1" t="str">
        <f>Tabelle4[[#This Row],[Feature name]]&amp;"."&amp;Tabelle4[[#This Row],[Feature attribute]]&amp;"."&amp;Tabelle4[[#This Row],[Instance attribute]]</f>
        <v>Modeled System Internal Behavior.Internal Interactions.Relationships</v>
      </c>
      <c r="B25" s="1" t="s">
        <v>1044</v>
      </c>
      <c r="C25" s="1" t="s">
        <v>1045</v>
      </c>
      <c r="D25" s="1" t="s">
        <v>1046</v>
      </c>
      <c r="E25" s="1" t="s">
        <v>1047</v>
      </c>
      <c r="F25" s="1" t="s">
        <v>1010</v>
      </c>
      <c r="G25" s="1" t="s">
        <v>1049</v>
      </c>
      <c r="H25" s="1" t="s">
        <v>1100</v>
      </c>
      <c r="I25" s="1" t="s">
        <v>1012</v>
      </c>
    </row>
    <row r="26" spans="1:9" ht="75.150000000000006">
      <c r="A26" s="1" t="str">
        <f>Tabelle4[[#This Row],[Feature name]]&amp;"."&amp;Tabelle4[[#This Row],[Feature attribute]]&amp;"."&amp;Tabelle4[[#This Row],[Instance attribute]]</f>
        <v>Model Attributes.Model Components &amp; Relationships.Identifier</v>
      </c>
      <c r="B26" s="1" t="s">
        <v>1050</v>
      </c>
      <c r="C26" s="1" t="s">
        <v>1051</v>
      </c>
      <c r="D26" s="1" t="s">
        <v>1052</v>
      </c>
      <c r="E26" s="1" t="s">
        <v>1053</v>
      </c>
      <c r="F26" s="1" t="s">
        <v>1010</v>
      </c>
      <c r="G26" s="1" t="s">
        <v>1011</v>
      </c>
      <c r="H26" s="1" t="s">
        <v>1100</v>
      </c>
      <c r="I26" s="1" t="s">
        <v>1012</v>
      </c>
    </row>
    <row r="27" spans="1:9" ht="75.150000000000006">
      <c r="A27" s="1" t="str">
        <f>Tabelle4[[#This Row],[Feature name]]&amp;"."&amp;Tabelle4[[#This Row],[Feature attribute]]&amp;"."&amp;Tabelle4[[#This Row],[Instance attribute]]</f>
        <v>Model Attributes.Model Components &amp; Relationships.Description</v>
      </c>
      <c r="B27" s="1" t="s">
        <v>1050</v>
      </c>
      <c r="C27" s="1" t="s">
        <v>1051</v>
      </c>
      <c r="D27" s="1" t="s">
        <v>1052</v>
      </c>
      <c r="E27" s="1" t="s">
        <v>1053</v>
      </c>
      <c r="F27" s="1" t="s">
        <v>1010</v>
      </c>
      <c r="G27" s="1" t="s">
        <v>2</v>
      </c>
      <c r="H27" s="1" t="s">
        <v>1100</v>
      </c>
      <c r="I27" s="1" t="s">
        <v>1012</v>
      </c>
    </row>
    <row r="28" spans="1:9" ht="75.150000000000006">
      <c r="A28" s="1" t="str">
        <f>Tabelle4[[#This Row],[Feature name]]&amp;"."&amp;Tabelle4[[#This Row],[Feature attribute]]&amp;"."&amp;Tabelle4[[#This Row],[Instance attribute]]</f>
        <v>Model Attributes.Model Components &amp; Relationships.Architectural Relationship</v>
      </c>
      <c r="B28" s="1" t="s">
        <v>1050</v>
      </c>
      <c r="C28" s="1" t="s">
        <v>1051</v>
      </c>
      <c r="D28" s="1" t="s">
        <v>1052</v>
      </c>
      <c r="E28" s="1" t="s">
        <v>1053</v>
      </c>
      <c r="F28" s="1" t="s">
        <v>1010</v>
      </c>
      <c r="G28" s="1" t="s">
        <v>1054</v>
      </c>
      <c r="H28" s="1" t="s">
        <v>1100</v>
      </c>
      <c r="I28" s="1" t="s">
        <v>1012</v>
      </c>
    </row>
    <row r="29" spans="1:9" ht="75.150000000000006">
      <c r="A29" s="1" t="str">
        <f>Tabelle4[[#This Row],[Feature name]]&amp;"."&amp;Tabelle4[[#This Row],[Feature attribute]]&amp;"."&amp;Tabelle4[[#This Row],[Instance attribute]]</f>
        <v>Model Attributes.Model Components &amp; Relationships.Other Relationships</v>
      </c>
      <c r="B29" s="1" t="s">
        <v>1050</v>
      </c>
      <c r="C29" s="1" t="s">
        <v>1051</v>
      </c>
      <c r="D29" s="1" t="s">
        <v>1052</v>
      </c>
      <c r="E29" s="1" t="s">
        <v>1053</v>
      </c>
      <c r="F29" s="1" t="s">
        <v>1010</v>
      </c>
      <c r="G29" s="1" t="s">
        <v>1055</v>
      </c>
      <c r="H29" s="1" t="s">
        <v>1100</v>
      </c>
      <c r="I29" s="1" t="s">
        <v>1012</v>
      </c>
    </row>
    <row r="30" spans="1:9" ht="90.2">
      <c r="A30" s="1" t="str">
        <f>Tabelle4[[#This Row],[Feature name]]&amp;"."&amp;Tabelle4[[#This Row],[Feature attribute]]&amp;"."&amp;Tabelle4[[#This Row],[Instance attribute]]</f>
        <v>Model Attributes.Model Components &amp; Relationships.Correlation to System Component(s)</v>
      </c>
      <c r="B30" s="1" t="s">
        <v>1050</v>
      </c>
      <c r="C30" s="1" t="s">
        <v>1051</v>
      </c>
      <c r="D30" s="1" t="s">
        <v>1052</v>
      </c>
      <c r="E30" s="1" t="s">
        <v>1053</v>
      </c>
      <c r="F30" s="1" t="s">
        <v>1010</v>
      </c>
      <c r="G30" s="1" t="s">
        <v>1056</v>
      </c>
      <c r="H30" s="1" t="s">
        <v>1100</v>
      </c>
      <c r="I30" s="1" t="s">
        <v>1012</v>
      </c>
    </row>
    <row r="31" spans="1:9" ht="90.2">
      <c r="A31" s="1" t="str">
        <f>Tabelle4[[#This Row],[Feature name]]&amp;"."&amp;Tabelle4[[#This Row],[Feature attribute]]&amp;"."&amp;Tabelle4[[#This Row],[Instance attribute]]</f>
        <v>Conceptual Model Behavior Couplings.I/O Couplings.Identifier</v>
      </c>
      <c r="B31" s="1" t="s">
        <v>1057</v>
      </c>
      <c r="C31" s="1" t="s">
        <v>1058</v>
      </c>
      <c r="D31" s="1" t="s">
        <v>1059</v>
      </c>
      <c r="E31" s="1" t="s">
        <v>1060</v>
      </c>
      <c r="F31" s="1" t="s">
        <v>1010</v>
      </c>
      <c r="G31" s="1" t="s">
        <v>1011</v>
      </c>
      <c r="H31" s="1" t="s">
        <v>1100</v>
      </c>
      <c r="I31" s="1" t="s">
        <v>1012</v>
      </c>
    </row>
    <row r="32" spans="1:9" ht="90.2">
      <c r="A32" s="1" t="str">
        <f>Tabelle4[[#This Row],[Feature name]]&amp;"."&amp;Tabelle4[[#This Row],[Feature attribute]]&amp;"."&amp;Tabelle4[[#This Row],[Instance attribute]]</f>
        <v>Conceptual Model Behavior Couplings.I/O Couplings.Description</v>
      </c>
      <c r="B32" s="1" t="s">
        <v>1057</v>
      </c>
      <c r="C32" s="1" t="s">
        <v>1058</v>
      </c>
      <c r="D32" s="1" t="s">
        <v>1059</v>
      </c>
      <c r="E32" s="1" t="s">
        <v>1060</v>
      </c>
      <c r="F32" s="1" t="s">
        <v>1010</v>
      </c>
      <c r="G32" s="1" t="s">
        <v>2</v>
      </c>
      <c r="H32" s="1" t="s">
        <v>1100</v>
      </c>
      <c r="I32" s="1" t="s">
        <v>1012</v>
      </c>
    </row>
    <row r="33" spans="1:9" ht="90.2">
      <c r="A33" s="1" t="str">
        <f>Tabelle4[[#This Row],[Feature name]]&amp;"."&amp;Tabelle4[[#This Row],[Feature attribute]]&amp;"."&amp;Tabelle4[[#This Row],[Instance attribute]]</f>
        <v>Conceptual Model Behavior Couplings.I/O Couplings.nput(s)</v>
      </c>
      <c r="B33" s="1" t="s">
        <v>1057</v>
      </c>
      <c r="C33" s="1" t="s">
        <v>1058</v>
      </c>
      <c r="D33" s="1" t="s">
        <v>1059</v>
      </c>
      <c r="E33" s="1" t="s">
        <v>1060</v>
      </c>
      <c r="F33" s="1" t="s">
        <v>1010</v>
      </c>
      <c r="G33" s="1" t="s">
        <v>1061</v>
      </c>
      <c r="H33" s="1" t="s">
        <v>1100</v>
      </c>
      <c r="I33" s="1" t="s">
        <v>1012</v>
      </c>
    </row>
    <row r="34" spans="1:9" ht="90.2">
      <c r="A34" s="1" t="str">
        <f>Tabelle4[[#This Row],[Feature name]]&amp;"."&amp;Tabelle4[[#This Row],[Feature attribute]]&amp;"."&amp;Tabelle4[[#This Row],[Instance attribute]]</f>
        <v>Conceptual Model Behavior Couplings.I/O Couplings.Output(s)</v>
      </c>
      <c r="B34" s="1" t="s">
        <v>1057</v>
      </c>
      <c r="C34" s="1" t="s">
        <v>1058</v>
      </c>
      <c r="D34" s="1" t="s">
        <v>1059</v>
      </c>
      <c r="E34" s="1" t="s">
        <v>1060</v>
      </c>
      <c r="F34" s="1" t="s">
        <v>1010</v>
      </c>
      <c r="G34" s="1" t="s">
        <v>1065</v>
      </c>
      <c r="H34" s="1" t="s">
        <v>1100</v>
      </c>
      <c r="I34" s="1" t="s">
        <v>1012</v>
      </c>
    </row>
    <row r="35" spans="1:9" ht="120.25">
      <c r="A35" s="1" t="str">
        <f>Tabelle4[[#This Row],[Feature name]]&amp;"."&amp;Tabelle4[[#This Row],[Feature attribute]]&amp;"."&amp;Tabelle4[[#This Row],[Instance attribute]]</f>
        <v>Conceptual Model Behavior Couplings.Decomposition Couplings.Behavior Couplings</v>
      </c>
      <c r="B35" s="1" t="s">
        <v>1057</v>
      </c>
      <c r="C35" s="1" t="s">
        <v>1058</v>
      </c>
      <c r="D35" s="1" t="s">
        <v>1062</v>
      </c>
      <c r="E35" s="1" t="s">
        <v>1063</v>
      </c>
      <c r="F35" s="1" t="s">
        <v>1010</v>
      </c>
      <c r="G35" s="1" t="s">
        <v>1064</v>
      </c>
      <c r="H35" s="1" t="s">
        <v>1100</v>
      </c>
      <c r="I35" s="1" t="s">
        <v>1012</v>
      </c>
    </row>
    <row r="36" spans="1:9" ht="120.25">
      <c r="A36" s="1" t="str">
        <f>Tabelle4[[#This Row],[Feature name]]&amp;"."&amp;Tabelle4[[#This Row],[Feature attribute]]&amp;"."&amp;Tabelle4[[#This Row],[Instance attribute]]</f>
        <v>Conceptual Model Behavior Couplings.Decomposition Couplings.Other Couplings</v>
      </c>
      <c r="B36" s="1" t="s">
        <v>1057</v>
      </c>
      <c r="C36" s="1" t="s">
        <v>1058</v>
      </c>
      <c r="D36" s="1" t="s">
        <v>1062</v>
      </c>
      <c r="E36" s="1" t="s">
        <v>1063</v>
      </c>
      <c r="F36" s="1" t="s">
        <v>1010</v>
      </c>
      <c r="G36" s="1" t="s">
        <v>1066</v>
      </c>
      <c r="H36" s="1" t="s">
        <v>1100</v>
      </c>
      <c r="I36" s="1" t="s">
        <v>1012</v>
      </c>
    </row>
    <row r="37" spans="1:9" ht="135.25">
      <c r="A37" s="1" t="str">
        <f>Tabelle4[[#This Row],[Feature name]]&amp;"."&amp;Tabelle4[[#This Row],[Feature attribute]]&amp;"."&amp;Tabelle4[[#This Row],[Instance attribute]]</f>
        <v>Conceptual Model Behavior Couplings.Characterization Couplings.Identifier</v>
      </c>
      <c r="B37" s="1" t="s">
        <v>1057</v>
      </c>
      <c r="C37" s="1" t="s">
        <v>1058</v>
      </c>
      <c r="D37" s="1" t="s">
        <v>1067</v>
      </c>
      <c r="E37" s="1" t="s">
        <v>1072</v>
      </c>
      <c r="F37" s="1" t="s">
        <v>1010</v>
      </c>
      <c r="G37" s="1" t="s">
        <v>1011</v>
      </c>
      <c r="H37" s="1" t="s">
        <v>1100</v>
      </c>
      <c r="I37" s="1" t="s">
        <v>1012</v>
      </c>
    </row>
    <row r="38" spans="1:9" ht="135.25">
      <c r="A38" s="1" t="str">
        <f>Tabelle4[[#This Row],[Feature name]]&amp;"."&amp;Tabelle4[[#This Row],[Feature attribute]]&amp;"."&amp;Tabelle4[[#This Row],[Instance attribute]]</f>
        <v>Conceptual Model Behavior Couplings.Characterization Couplings.Description</v>
      </c>
      <c r="B38" s="1" t="s">
        <v>1057</v>
      </c>
      <c r="C38" s="1" t="s">
        <v>1058</v>
      </c>
      <c r="D38" s="1" t="s">
        <v>1067</v>
      </c>
      <c r="E38" s="1" t="s">
        <v>1072</v>
      </c>
      <c r="F38" s="1" t="s">
        <v>1010</v>
      </c>
      <c r="G38" s="1" t="s">
        <v>2</v>
      </c>
      <c r="H38" s="1" t="s">
        <v>1100</v>
      </c>
      <c r="I38" s="1" t="s">
        <v>1012</v>
      </c>
    </row>
    <row r="39" spans="1:9" ht="135.25">
      <c r="A39" s="1" t="str">
        <f>Tabelle4[[#This Row],[Feature name]]&amp;"."&amp;Tabelle4[[#This Row],[Feature attribute]]&amp;"."&amp;Tabelle4[[#This Row],[Instance attribute]]</f>
        <v>Conceptual Model Behavior Couplings.Characterization Couplings.Functional Identity</v>
      </c>
      <c r="B39" s="1" t="s">
        <v>1057</v>
      </c>
      <c r="C39" s="1" t="s">
        <v>1058</v>
      </c>
      <c r="D39" s="1" t="s">
        <v>1067</v>
      </c>
      <c r="E39" s="1" t="s">
        <v>1072</v>
      </c>
      <c r="F39" s="1" t="s">
        <v>1010</v>
      </c>
      <c r="G39" s="1" t="s">
        <v>1068</v>
      </c>
      <c r="H39" s="1" t="s">
        <v>1100</v>
      </c>
      <c r="I39" s="1" t="s">
        <v>1012</v>
      </c>
    </row>
    <row r="40" spans="1:9" ht="135.25">
      <c r="A40" s="1" t="str">
        <f>Tabelle4[[#This Row],[Feature name]]&amp;"."&amp;Tabelle4[[#This Row],[Feature attribute]]&amp;"."&amp;Tabelle4[[#This Row],[Instance attribute]]</f>
        <v>Conceptual Model Behavior Couplings.Characterization Couplings.Objective Behavior</v>
      </c>
      <c r="B40" s="1" t="s">
        <v>1057</v>
      </c>
      <c r="C40" s="1" t="s">
        <v>1058</v>
      </c>
      <c r="D40" s="1" t="s">
        <v>1067</v>
      </c>
      <c r="E40" s="1" t="s">
        <v>1072</v>
      </c>
      <c r="F40" s="1" t="s">
        <v>1010</v>
      </c>
      <c r="G40" s="1" t="s">
        <v>1069</v>
      </c>
      <c r="H40" s="1" t="s">
        <v>1100</v>
      </c>
      <c r="I40" s="1" t="s">
        <v>1012</v>
      </c>
    </row>
    <row r="41" spans="1:9" ht="75.150000000000006">
      <c r="A41" s="1" t="str">
        <f>Tabelle4[[#This Row],[Feature name]]&amp;"."&amp;Tabelle4[[#This Row],[Feature attribute]]&amp;"."&amp;Tabelle4[[#This Row],[Instance attribute]]</f>
        <v>Managed Model Dataset(s).Dataset(s).Identifier</v>
      </c>
      <c r="B41" s="1" t="s">
        <v>1070</v>
      </c>
      <c r="C41" s="1" t="s">
        <v>1075</v>
      </c>
      <c r="D41" s="1" t="s">
        <v>1071</v>
      </c>
      <c r="E41" s="1" t="s">
        <v>1073</v>
      </c>
      <c r="F41" s="1" t="s">
        <v>1010</v>
      </c>
      <c r="G41" s="1" t="s">
        <v>1011</v>
      </c>
      <c r="H41" s="1" t="s">
        <v>1100</v>
      </c>
      <c r="I41" s="1" t="s">
        <v>1012</v>
      </c>
    </row>
    <row r="42" spans="1:9" ht="75.150000000000006">
      <c r="A42" s="1" t="str">
        <f>Tabelle4[[#This Row],[Feature name]]&amp;"."&amp;Tabelle4[[#This Row],[Feature attribute]]&amp;"."&amp;Tabelle4[[#This Row],[Instance attribute]]</f>
        <v>Managed Model Dataset(s).Dataset(s).Description</v>
      </c>
      <c r="B42" s="1" t="s">
        <v>1070</v>
      </c>
      <c r="C42" s="1" t="s">
        <v>1075</v>
      </c>
      <c r="D42" s="1" t="s">
        <v>1071</v>
      </c>
      <c r="E42" s="1" t="s">
        <v>1073</v>
      </c>
      <c r="F42" s="1" t="s">
        <v>1010</v>
      </c>
      <c r="G42" s="1" t="s">
        <v>2</v>
      </c>
      <c r="H42" s="1" t="s">
        <v>1100</v>
      </c>
      <c r="I42" s="1" t="s">
        <v>1012</v>
      </c>
    </row>
    <row r="43" spans="1:9" ht="75.150000000000006">
      <c r="A43" s="1" t="str">
        <f>Tabelle4[[#This Row],[Feature name]]&amp;"."&amp;Tabelle4[[#This Row],[Feature attribute]]&amp;"."&amp;Tabelle4[[#This Row],[Instance attribute]]</f>
        <v>Managed Model Dataset(s).Dataset(s).Dataset Type</v>
      </c>
      <c r="B43" s="1" t="s">
        <v>1070</v>
      </c>
      <c r="C43" s="1" t="s">
        <v>1075</v>
      </c>
      <c r="D43" s="1" t="s">
        <v>1071</v>
      </c>
      <c r="E43" s="1" t="s">
        <v>1073</v>
      </c>
      <c r="F43" s="1" t="s">
        <v>1010</v>
      </c>
      <c r="G43" s="1" t="s">
        <v>1074</v>
      </c>
      <c r="H43" s="1" t="s">
        <v>1100</v>
      </c>
      <c r="I43" s="1" t="s">
        <v>1012</v>
      </c>
    </row>
    <row r="44" spans="1:9" ht="60.1">
      <c r="A44" s="1" t="str">
        <f>Tabelle4[[#This Row],[Feature name]]&amp;"."&amp;Tabelle4[[#This Row],[Feature attribute]]&amp;"."&amp;Tabelle4[[#This Row],[Instance attribute]]</f>
        <v>Failure Modes and Effects.Identified Potential Failure Modes.Severity</v>
      </c>
      <c r="B44" s="1" t="s">
        <v>1076</v>
      </c>
      <c r="C44" s="1" t="s">
        <v>1077</v>
      </c>
      <c r="D44" s="1" t="s">
        <v>1078</v>
      </c>
      <c r="E44" s="1" t="s">
        <v>1079</v>
      </c>
      <c r="F44" s="1" t="s">
        <v>1010</v>
      </c>
      <c r="G44" s="1" t="s">
        <v>1080</v>
      </c>
      <c r="H44" s="1" t="s">
        <v>1100</v>
      </c>
      <c r="I44" s="1" t="s">
        <v>1012</v>
      </c>
    </row>
    <row r="45" spans="1:9" ht="60.1">
      <c r="A45" s="1" t="str">
        <f>Tabelle4[[#This Row],[Feature name]]&amp;"."&amp;Tabelle4[[#This Row],[Feature attribute]]&amp;"."&amp;Tabelle4[[#This Row],[Instance attribute]]</f>
        <v>Failure Modes and Effects.Identified Potential Failure Modes.Likelihood</v>
      </c>
      <c r="B45" s="1" t="s">
        <v>1076</v>
      </c>
      <c r="C45" s="1" t="s">
        <v>1077</v>
      </c>
      <c r="D45" s="1" t="s">
        <v>1078</v>
      </c>
      <c r="E45" s="1" t="s">
        <v>1079</v>
      </c>
      <c r="F45" s="1" t="s">
        <v>1010</v>
      </c>
      <c r="G45" s="1" t="s">
        <v>1081</v>
      </c>
      <c r="H45" s="1" t="s">
        <v>1100</v>
      </c>
      <c r="I45" s="1" t="s">
        <v>1012</v>
      </c>
    </row>
    <row r="46" spans="1:9" ht="75.150000000000006">
      <c r="A46" s="1" t="str">
        <f>Tabelle4[[#This Row],[Feature name]]&amp;"."&amp;Tabelle4[[#This Row],[Feature attribute]]&amp;"."&amp;Tabelle4[[#This Row],[Instance attribute]]</f>
        <v>Failure Modes and Effects.Identified Potential Failure Modes.Ability to Detect</v>
      </c>
      <c r="B46" s="1" t="s">
        <v>1076</v>
      </c>
      <c r="C46" s="1" t="s">
        <v>1077</v>
      </c>
      <c r="D46" s="1" t="s">
        <v>1078</v>
      </c>
      <c r="E46" s="1" t="s">
        <v>1079</v>
      </c>
      <c r="F46" s="1" t="s">
        <v>1010</v>
      </c>
      <c r="G46" s="1" t="s">
        <v>1082</v>
      </c>
      <c r="H46" s="1" t="s">
        <v>1100</v>
      </c>
      <c r="I46" s="1" t="s">
        <v>1012</v>
      </c>
    </row>
    <row r="47" spans="1:9" ht="75.150000000000006">
      <c r="A47" s="1" t="str">
        <f>Tabelle4[[#This Row],[Feature name]]&amp;"."&amp;Tabelle4[[#This Row],[Feature attribute]]&amp;"."&amp;Tabelle4[[#This Row],[Instance attribute]]</f>
        <v>Conceptual Model Representation.Conceptual Model Representation Type.Identifier</v>
      </c>
      <c r="B47" s="1" t="s">
        <v>1083</v>
      </c>
      <c r="C47" s="1" t="s">
        <v>1084</v>
      </c>
      <c r="D47" s="1" t="s">
        <v>1085</v>
      </c>
      <c r="E47" s="1" t="s">
        <v>1086</v>
      </c>
      <c r="F47" s="1" t="s">
        <v>1010</v>
      </c>
      <c r="G47" s="1" t="s">
        <v>1011</v>
      </c>
      <c r="H47" s="1" t="s">
        <v>1100</v>
      </c>
      <c r="I47" s="1" t="s">
        <v>1012</v>
      </c>
    </row>
    <row r="48" spans="1:9" ht="75.150000000000006">
      <c r="A48" s="1" t="str">
        <f>Tabelle4[[#This Row],[Feature name]]&amp;"."&amp;Tabelle4[[#This Row],[Feature attribute]]&amp;"."&amp;Tabelle4[[#This Row],[Instance attribute]]</f>
        <v>Conceptual Model Representation.Conceptual Model Representation Type.Description</v>
      </c>
      <c r="B48" s="1" t="s">
        <v>1083</v>
      </c>
      <c r="C48" s="1" t="s">
        <v>1084</v>
      </c>
      <c r="D48" s="1" t="s">
        <v>1085</v>
      </c>
      <c r="E48" s="1" t="s">
        <v>1086</v>
      </c>
      <c r="F48" s="1" t="s">
        <v>1010</v>
      </c>
      <c r="G48" s="1" t="s">
        <v>2</v>
      </c>
      <c r="H48" s="1" t="s">
        <v>1100</v>
      </c>
      <c r="I48" s="1" t="s">
        <v>1012</v>
      </c>
    </row>
    <row r="49" spans="1:9" ht="90.2">
      <c r="A49" s="1" t="str">
        <f>Tabelle4[[#This Row],[Feature name]]&amp;"."&amp;Tabelle4[[#This Row],[Feature attribute]]&amp;"."&amp;Tabelle4[[#This Row],[Instance attribute]]</f>
        <v>Conceptual Model Representation.Conceptual Model Representation Type.Simulation Method(s)</v>
      </c>
      <c r="B49" s="1" t="s">
        <v>1083</v>
      </c>
      <c r="C49" s="1" t="s">
        <v>1084</v>
      </c>
      <c r="D49" s="1" t="s">
        <v>1085</v>
      </c>
      <c r="E49" s="1" t="s">
        <v>1086</v>
      </c>
      <c r="F49" s="1" t="s">
        <v>1010</v>
      </c>
      <c r="G49" s="1" t="s">
        <v>1090</v>
      </c>
      <c r="H49" s="1" t="s">
        <v>1101</v>
      </c>
      <c r="I49" s="1" t="s">
        <v>1012</v>
      </c>
    </row>
    <row r="50" spans="1:9" ht="90.2">
      <c r="A50" s="1" t="str">
        <f>Tabelle4[[#This Row],[Feature name]]&amp;"."&amp;Tabelle4[[#This Row],[Feature attribute]]&amp;"."&amp;Tabelle4[[#This Row],[Instance attribute]]</f>
        <v>Conceptual Model Representation.Conceptual Model Representation Type.Physics Domain(s)</v>
      </c>
      <c r="B50" s="1" t="s">
        <v>1083</v>
      </c>
      <c r="C50" s="1" t="s">
        <v>1084</v>
      </c>
      <c r="D50" s="1" t="s">
        <v>1085</v>
      </c>
      <c r="E50" s="1" t="s">
        <v>1086</v>
      </c>
      <c r="F50" s="1" t="s">
        <v>1010</v>
      </c>
      <c r="G50" s="1" t="s">
        <v>1091</v>
      </c>
      <c r="H50" s="1" t="s">
        <v>1101</v>
      </c>
      <c r="I50" s="1" t="s">
        <v>1012</v>
      </c>
    </row>
    <row r="51" spans="1:9" ht="90.2">
      <c r="A51" s="1" t="str">
        <f>Tabelle4[[#This Row],[Feature name]]&amp;"."&amp;Tabelle4[[#This Row],[Feature attribute]]&amp;"."&amp;Tabelle4[[#This Row],[Instance attribute]]</f>
        <v>Conceptual Model Representation.Conceptual Model Representation Type.Mathematical Form(s)</v>
      </c>
      <c r="B51" s="1" t="s">
        <v>1083</v>
      </c>
      <c r="C51" s="1" t="s">
        <v>1084</v>
      </c>
      <c r="D51" s="1" t="s">
        <v>1085</v>
      </c>
      <c r="E51" s="1" t="s">
        <v>1086</v>
      </c>
      <c r="F51" s="1" t="s">
        <v>1010</v>
      </c>
      <c r="G51" s="1" t="s">
        <v>1092</v>
      </c>
      <c r="H51" s="1" t="s">
        <v>1147</v>
      </c>
      <c r="I51" s="1" t="s">
        <v>1012</v>
      </c>
    </row>
    <row r="52" spans="1:9" ht="75.150000000000006">
      <c r="A52" s="1" t="str">
        <f>Tabelle4[[#This Row],[Feature name]]&amp;"."&amp;Tabelle4[[#This Row],[Feature attribute]]&amp;"."&amp;Tabelle4[[#This Row],[Instance attribute]]</f>
        <v>Conceptual Model Representation.Conceptual Model Representation Type.Model Form(s)</v>
      </c>
      <c r="B52" s="1" t="s">
        <v>1083</v>
      </c>
      <c r="C52" s="1" t="s">
        <v>1084</v>
      </c>
      <c r="D52" s="1" t="s">
        <v>1085</v>
      </c>
      <c r="E52" s="1" t="s">
        <v>1086</v>
      </c>
      <c r="F52" s="1" t="s">
        <v>1010</v>
      </c>
      <c r="G52" s="1" t="s">
        <v>1093</v>
      </c>
      <c r="H52" s="1" t="s">
        <v>1147</v>
      </c>
      <c r="I52" s="1" t="s">
        <v>1012</v>
      </c>
    </row>
    <row r="53" spans="1:9" ht="75.150000000000006">
      <c r="A53" s="1" t="str">
        <f>Tabelle4[[#This Row],[Feature name]]&amp;"."&amp;Tabelle4[[#This Row],[Feature attribute]]&amp;"."&amp;Tabelle4[[#This Row],[Instance attribute]]</f>
        <v>Conceptual Model Representation.Conceptual Model Representation Type.Time Fidelity</v>
      </c>
      <c r="B53" s="1" t="s">
        <v>1083</v>
      </c>
      <c r="C53" s="1" t="s">
        <v>1084</v>
      </c>
      <c r="D53" s="1" t="s">
        <v>1085</v>
      </c>
      <c r="E53" s="1" t="s">
        <v>1086</v>
      </c>
      <c r="F53" s="1" t="s">
        <v>1010</v>
      </c>
      <c r="G53" s="1" t="s">
        <v>1094</v>
      </c>
      <c r="H53" s="1" t="s">
        <v>1147</v>
      </c>
      <c r="I53" s="1" t="s">
        <v>1012</v>
      </c>
    </row>
    <row r="54" spans="1:9" ht="90.2">
      <c r="A54" s="1" t="str">
        <f>Tabelle4[[#This Row],[Feature name]]&amp;"."&amp;Tabelle4[[#This Row],[Feature attribute]]&amp;"."&amp;Tabelle4[[#This Row],[Instance attribute]]</f>
        <v>Conceptual Model Representation.Conceptual Model Representation Type.Behavior fidelity</v>
      </c>
      <c r="B54" s="1" t="s">
        <v>1083</v>
      </c>
      <c r="C54" s="1" t="s">
        <v>1084</v>
      </c>
      <c r="D54" s="1" t="s">
        <v>1085</v>
      </c>
      <c r="E54" s="1" t="s">
        <v>1086</v>
      </c>
      <c r="F54" s="1" t="s">
        <v>1010</v>
      </c>
      <c r="G54" s="1" t="s">
        <v>1095</v>
      </c>
      <c r="H54" s="1" t="s">
        <v>1147</v>
      </c>
      <c r="I54" s="1" t="s">
        <v>1012</v>
      </c>
    </row>
    <row r="55" spans="1:9" ht="75.150000000000006">
      <c r="A55" s="1" t="str">
        <f>Tabelle4[[#This Row],[Feature name]]&amp;"."&amp;Tabelle4[[#This Row],[Feature attribute]]&amp;"."&amp;Tabelle4[[#This Row],[Instance attribute]]</f>
        <v>Conceptual Model Representation.Conceptual Model Representation Type.Dimensionality</v>
      </c>
      <c r="B55" s="1" t="s">
        <v>1083</v>
      </c>
      <c r="C55" s="1" t="s">
        <v>1084</v>
      </c>
      <c r="D55" s="1" t="s">
        <v>1085</v>
      </c>
      <c r="E55" s="1" t="s">
        <v>1086</v>
      </c>
      <c r="F55" s="1" t="s">
        <v>1010</v>
      </c>
      <c r="G55" s="1" t="s">
        <v>1096</v>
      </c>
      <c r="H55" s="1" t="s">
        <v>1147</v>
      </c>
      <c r="I55" s="1" t="s">
        <v>1012</v>
      </c>
    </row>
    <row r="56" spans="1:9" ht="90.2">
      <c r="A56" s="1" t="str">
        <f>Tabelle4[[#This Row],[Feature name]]&amp;"."&amp;Tabelle4[[#This Row],[Feature attribute]]&amp;"."&amp;Tabelle4[[#This Row],[Instance attribute]]</f>
        <v>Conceptual Model Representation.Conceptual Model Representation Type.Material Representation(s)</v>
      </c>
      <c r="B56" s="1" t="s">
        <v>1083</v>
      </c>
      <c r="C56" s="1" t="s">
        <v>1084</v>
      </c>
      <c r="D56" s="1" t="s">
        <v>1085</v>
      </c>
      <c r="E56" s="1" t="s">
        <v>1086</v>
      </c>
      <c r="F56" s="1" t="s">
        <v>1010</v>
      </c>
      <c r="G56" s="1" t="s">
        <v>1097</v>
      </c>
      <c r="H56" s="1" t="s">
        <v>1147</v>
      </c>
      <c r="I56" s="1" t="s">
        <v>1012</v>
      </c>
    </row>
    <row r="57" spans="1:9" ht="90.2">
      <c r="A57" s="1" t="str">
        <f>Tabelle4[[#This Row],[Feature name]]&amp;"."&amp;Tabelle4[[#This Row],[Feature attribute]]&amp;"."&amp;Tabelle4[[#This Row],[Instance attribute]]</f>
        <v>Conceptual Model Representation.Conceptual Model Representation Type.Abstraction Level</v>
      </c>
      <c r="B57" s="1" t="s">
        <v>1083</v>
      </c>
      <c r="C57" s="1" t="s">
        <v>1084</v>
      </c>
      <c r="D57" s="1" t="s">
        <v>1085</v>
      </c>
      <c r="E57" s="1" t="s">
        <v>1086</v>
      </c>
      <c r="F57" s="1" t="s">
        <v>1010</v>
      </c>
      <c r="G57" s="1" t="s">
        <v>1098</v>
      </c>
      <c r="H57" s="1" t="s">
        <v>1100</v>
      </c>
      <c r="I57" s="1" t="s">
        <v>1012</v>
      </c>
    </row>
    <row r="58" spans="1:9" ht="105.2">
      <c r="A58" s="1" t="str">
        <f>Tabelle4[[#This Row],[Feature name]]&amp;"."&amp;Tabelle4[[#This Row],[Feature attribute]]&amp;"."&amp;Tabelle4[[#This Row],[Instance attribute]]</f>
        <v>Conceptual Model Representation.Conceptual Model Representation Type.Other Conceptual Attributes</v>
      </c>
      <c r="B58" s="1" t="s">
        <v>1083</v>
      </c>
      <c r="C58" s="1" t="s">
        <v>1084</v>
      </c>
      <c r="D58" s="1" t="s">
        <v>1085</v>
      </c>
      <c r="E58" s="1" t="s">
        <v>1086</v>
      </c>
      <c r="F58" s="1" t="s">
        <v>1010</v>
      </c>
      <c r="G58" s="1" t="s">
        <v>1099</v>
      </c>
      <c r="H58" s="1" t="s">
        <v>1100</v>
      </c>
      <c r="I58" s="1" t="s">
        <v>1012</v>
      </c>
    </row>
    <row r="59" spans="1:9" ht="75.150000000000006">
      <c r="A59" s="1" t="str">
        <f>Tabelle4[[#This Row],[Feature name]]&amp;"."&amp;Tabelle4[[#This Row],[Feature attribute]]&amp;"."&amp;Tabelle4[[#This Row],[Instance attribute]]</f>
        <v>Executable Model Representation.Executable Model Representation Type.Identifier</v>
      </c>
      <c r="B59" s="1" t="s">
        <v>1087</v>
      </c>
      <c r="C59" s="1" t="s">
        <v>1088</v>
      </c>
      <c r="D59" s="1" t="s">
        <v>1089</v>
      </c>
      <c r="F59" s="1" t="s">
        <v>1010</v>
      </c>
      <c r="G59" s="1" t="s">
        <v>1011</v>
      </c>
      <c r="H59" s="1" t="s">
        <v>1100</v>
      </c>
      <c r="I59" s="1" t="s">
        <v>1012</v>
      </c>
    </row>
    <row r="60" spans="1:9" ht="75.150000000000006">
      <c r="A60" s="1" t="str">
        <f>Tabelle4[[#This Row],[Feature name]]&amp;"."&amp;Tabelle4[[#This Row],[Feature attribute]]&amp;"."&amp;Tabelle4[[#This Row],[Instance attribute]]</f>
        <v>Executable Model Representation.Executable Model Representation Type.Model Type</v>
      </c>
      <c r="B60" s="1" t="s">
        <v>1087</v>
      </c>
      <c r="C60" s="1" t="s">
        <v>1088</v>
      </c>
      <c r="D60" s="1" t="s">
        <v>1089</v>
      </c>
      <c r="F60" s="1" t="s">
        <v>1010</v>
      </c>
      <c r="G60" s="1" t="s">
        <v>1103</v>
      </c>
      <c r="H60" s="1" t="s">
        <v>1100</v>
      </c>
      <c r="I60" s="1" t="s">
        <v>1012</v>
      </c>
    </row>
    <row r="61" spans="1:9" ht="90.2">
      <c r="A61" s="1" t="str">
        <f>Tabelle4[[#This Row],[Feature name]]&amp;"."&amp;Tabelle4[[#This Row],[Feature attribute]]&amp;"."&amp;Tabelle4[[#This Row],[Instance attribute]]</f>
        <v>Executable Model Representation.Executable Model Representation Type.Modeling Language</v>
      </c>
      <c r="B61" s="1" t="s">
        <v>1087</v>
      </c>
      <c r="C61" s="1" t="s">
        <v>1088</v>
      </c>
      <c r="D61" s="1" t="s">
        <v>1089</v>
      </c>
      <c r="F61" s="1" t="s">
        <v>1010</v>
      </c>
      <c r="G61" s="1" t="s">
        <v>1102</v>
      </c>
      <c r="H61" s="1" t="s">
        <v>1100</v>
      </c>
      <c r="I61" s="1" t="s">
        <v>1012</v>
      </c>
    </row>
    <row r="62" spans="1:9" ht="75.150000000000006">
      <c r="A62" s="1" t="str">
        <f>Tabelle4[[#This Row],[Feature name]]&amp;"."&amp;Tabelle4[[#This Row],[Feature attribute]]&amp;"."&amp;Tabelle4[[#This Row],[Instance attribute]]</f>
        <v>Executable Model Representation.Executable Model Interoperability.Identifier</v>
      </c>
      <c r="B62" s="1" t="s">
        <v>1087</v>
      </c>
      <c r="C62" s="1" t="s">
        <v>1088</v>
      </c>
      <c r="D62" s="1" t="s">
        <v>1104</v>
      </c>
      <c r="E62" s="1" t="s">
        <v>1105</v>
      </c>
      <c r="F62" s="1" t="s">
        <v>1010</v>
      </c>
      <c r="G62" s="1" t="s">
        <v>1011</v>
      </c>
      <c r="H62" s="1" t="s">
        <v>1100</v>
      </c>
      <c r="I62" s="1" t="s">
        <v>1012</v>
      </c>
    </row>
    <row r="63" spans="1:9" ht="105.2">
      <c r="A63" s="1" t="str">
        <f>Tabelle4[[#This Row],[Feature name]]&amp;"."&amp;Tabelle4[[#This Row],[Feature attribute]]&amp;"."&amp;Tabelle4[[#This Row],[Instance attribute]]</f>
        <v>Executable Model Representation.Executable Model Interoperability.Interoperability Description &amp; Assumptions</v>
      </c>
      <c r="B63" s="1" t="s">
        <v>1087</v>
      </c>
      <c r="C63" s="1" t="s">
        <v>1088</v>
      </c>
      <c r="D63" s="1" t="s">
        <v>1104</v>
      </c>
      <c r="E63" s="1" t="s">
        <v>1105</v>
      </c>
      <c r="F63" s="1" t="s">
        <v>1010</v>
      </c>
      <c r="G63" s="1" t="s">
        <v>1106</v>
      </c>
      <c r="H63" s="1" t="s">
        <v>1100</v>
      </c>
      <c r="I63" s="1" t="s">
        <v>1012</v>
      </c>
    </row>
    <row r="64" spans="1:9" ht="105.2">
      <c r="A64" s="1" t="str">
        <f>Tabelle4[[#This Row],[Feature name]]&amp;"."&amp;Tabelle4[[#This Row],[Feature attribute]]&amp;"."&amp;Tabelle4[[#This Row],[Instance attribute]]</f>
        <v>Model Usage.System Lifecycle Processes Supported.Identifier</v>
      </c>
      <c r="B64" s="1" t="s">
        <v>1107</v>
      </c>
      <c r="C64" s="1" t="s">
        <v>1108</v>
      </c>
      <c r="D64" s="1" t="s">
        <v>1109</v>
      </c>
      <c r="E64" s="1" t="s">
        <v>1110</v>
      </c>
      <c r="F64" s="1" t="s">
        <v>1010</v>
      </c>
      <c r="G64" s="1" t="s">
        <v>1011</v>
      </c>
      <c r="H64" s="1" t="s">
        <v>1100</v>
      </c>
      <c r="I64" s="1" t="s">
        <v>1012</v>
      </c>
    </row>
    <row r="65" spans="1:9" ht="105.2">
      <c r="A65" s="1" t="str">
        <f>Tabelle4[[#This Row],[Feature name]]&amp;"."&amp;Tabelle4[[#This Row],[Feature attribute]]&amp;"."&amp;Tabelle4[[#This Row],[Instance attribute]]</f>
        <v>Model Usage.System Lifecycle Processes Supported.Description</v>
      </c>
      <c r="B65" s="1" t="s">
        <v>1107</v>
      </c>
      <c r="C65" s="1" t="s">
        <v>1108</v>
      </c>
      <c r="D65" s="1" t="s">
        <v>1109</v>
      </c>
      <c r="E65" s="1" t="s">
        <v>1110</v>
      </c>
      <c r="F65" s="1" t="s">
        <v>1010</v>
      </c>
      <c r="G65" s="1" t="s">
        <v>2</v>
      </c>
      <c r="H65" s="1" t="s">
        <v>1100</v>
      </c>
      <c r="I65" s="1" t="s">
        <v>1012</v>
      </c>
    </row>
    <row r="66" spans="1:9" ht="105.2">
      <c r="A66" s="1" t="str">
        <f>Tabelle4[[#This Row],[Feature name]]&amp;"."&amp;Tabelle4[[#This Row],[Feature attribute]]&amp;"."&amp;Tabelle4[[#This Row],[Instance attribute]]</f>
        <v>Model Usage.System Lifecycle Processes Supported.Reference process list</v>
      </c>
      <c r="B66" s="1" t="s">
        <v>1107</v>
      </c>
      <c r="C66" s="1" t="s">
        <v>1108</v>
      </c>
      <c r="D66" s="1" t="s">
        <v>1109</v>
      </c>
      <c r="E66" s="1" t="s">
        <v>1110</v>
      </c>
      <c r="F66" s="1" t="s">
        <v>1010</v>
      </c>
      <c r="G66" s="1" t="s">
        <v>1111</v>
      </c>
      <c r="H66" s="1" t="s">
        <v>1100</v>
      </c>
      <c r="I66" s="1" t="s">
        <v>1012</v>
      </c>
    </row>
    <row r="67" spans="1:9" ht="105.2">
      <c r="A67" s="1" t="str">
        <f>Tabelle4[[#This Row],[Feature name]]&amp;"."&amp;Tabelle4[[#This Row],[Feature attribute]]&amp;"."&amp;Tabelle4[[#This Row],[Instance attribute]]</f>
        <v>Model Usage.Model Purposes Supported.Identifier</v>
      </c>
      <c r="B67" s="1" t="s">
        <v>1107</v>
      </c>
      <c r="C67" s="1" t="s">
        <v>1108</v>
      </c>
      <c r="D67" s="1" t="s">
        <v>1112</v>
      </c>
      <c r="E67" s="1" t="s">
        <v>1113</v>
      </c>
      <c r="F67" s="1" t="s">
        <v>1010</v>
      </c>
      <c r="G67" s="1" t="s">
        <v>1011</v>
      </c>
      <c r="H67" s="1" t="s">
        <v>1100</v>
      </c>
      <c r="I67" s="1" t="s">
        <v>1012</v>
      </c>
    </row>
    <row r="68" spans="1:9" ht="105.2">
      <c r="A68" s="1" t="str">
        <f>Tabelle4[[#This Row],[Feature name]]&amp;"."&amp;Tabelle4[[#This Row],[Feature attribute]]&amp;"."&amp;Tabelle4[[#This Row],[Instance attribute]]</f>
        <v>Model Usage.Model Purposes Supported.Description</v>
      </c>
      <c r="B68" s="1" t="s">
        <v>1107</v>
      </c>
      <c r="C68" s="1" t="s">
        <v>1108</v>
      </c>
      <c r="D68" s="1" t="s">
        <v>1112</v>
      </c>
      <c r="E68" s="1" t="s">
        <v>1113</v>
      </c>
      <c r="F68" s="1" t="s">
        <v>1010</v>
      </c>
      <c r="G68" s="1" t="s">
        <v>2</v>
      </c>
      <c r="H68" s="1" t="s">
        <v>1100</v>
      </c>
      <c r="I68" s="1" t="s">
        <v>1012</v>
      </c>
    </row>
    <row r="69" spans="1:9" ht="105.2">
      <c r="A69" s="1" t="str">
        <f>Tabelle4[[#This Row],[Feature name]]&amp;"."&amp;Tabelle4[[#This Row],[Feature attribute]]&amp;"."&amp;Tabelle4[[#This Row],[Instance attribute]]</f>
        <v>Model Usage.Model Purposes Supported.Reference list of purposes</v>
      </c>
      <c r="B69" s="1" t="s">
        <v>1107</v>
      </c>
      <c r="C69" s="1" t="s">
        <v>1108</v>
      </c>
      <c r="D69" s="1" t="s">
        <v>1112</v>
      </c>
      <c r="E69" s="1" t="s">
        <v>1113</v>
      </c>
      <c r="F69" s="1" t="s">
        <v>1010</v>
      </c>
      <c r="G69" s="1" t="s">
        <v>1114</v>
      </c>
      <c r="H69" s="1" t="s">
        <v>1100</v>
      </c>
      <c r="I69" s="1" t="s">
        <v>1012</v>
      </c>
    </row>
    <row r="70" spans="1:9" ht="105.2">
      <c r="A70" s="1" t="str">
        <f>Tabelle4[[#This Row],[Feature name]]&amp;"."&amp;Tabelle4[[#This Row],[Feature attribute]]&amp;"."&amp;Tabelle4[[#This Row],[Instance attribute]]</f>
        <v>Model Usage.System Lifecycle Span Supported.Identifier</v>
      </c>
      <c r="B70" s="1" t="s">
        <v>1107</v>
      </c>
      <c r="C70" s="1" t="s">
        <v>1108</v>
      </c>
      <c r="D70" s="1" t="s">
        <v>1115</v>
      </c>
      <c r="E70" s="1" t="s">
        <v>1116</v>
      </c>
      <c r="F70" s="1" t="s">
        <v>1117</v>
      </c>
      <c r="G70" s="1" t="s">
        <v>1011</v>
      </c>
      <c r="H70" s="1" t="s">
        <v>1100</v>
      </c>
      <c r="I70" s="1" t="s">
        <v>1012</v>
      </c>
    </row>
    <row r="71" spans="1:9" ht="105.2">
      <c r="A71" s="1" t="str">
        <f>Tabelle4[[#This Row],[Feature name]]&amp;"."&amp;Tabelle4[[#This Row],[Feature attribute]]&amp;"."&amp;Tabelle4[[#This Row],[Instance attribute]]</f>
        <v>Model Usage.System Lifecycle Span Supported.Description</v>
      </c>
      <c r="B71" s="1" t="s">
        <v>1107</v>
      </c>
      <c r="C71" s="1" t="s">
        <v>1108</v>
      </c>
      <c r="D71" s="1" t="s">
        <v>1115</v>
      </c>
      <c r="E71" s="1" t="s">
        <v>1116</v>
      </c>
      <c r="F71" s="1" t="s">
        <v>1117</v>
      </c>
      <c r="G71" s="1" t="s">
        <v>2</v>
      </c>
      <c r="H71" s="1" t="s">
        <v>1100</v>
      </c>
      <c r="I71" s="1" t="s">
        <v>1012</v>
      </c>
    </row>
    <row r="72" spans="1:9" ht="105.2">
      <c r="A72" s="1" t="str">
        <f>Tabelle4[[#This Row],[Feature name]]&amp;"."&amp;Tabelle4[[#This Row],[Feature attribute]]&amp;"."&amp;Tabelle4[[#This Row],[Instance attribute]]</f>
        <v>Model Usage.Decision Support Domain.Decision Support Domain Assessment Method/Reference</v>
      </c>
      <c r="B72" s="1" t="s">
        <v>1107</v>
      </c>
      <c r="C72" s="1" t="s">
        <v>1108</v>
      </c>
      <c r="D72" s="1" t="s">
        <v>1118</v>
      </c>
      <c r="E72" s="1" t="s">
        <v>1119</v>
      </c>
      <c r="F72" s="1" t="s">
        <v>1010</v>
      </c>
      <c r="G72" s="1" t="s">
        <v>1120</v>
      </c>
      <c r="H72" s="1" t="s">
        <v>1100</v>
      </c>
      <c r="I72" s="1" t="s">
        <v>1012</v>
      </c>
    </row>
    <row r="73" spans="1:9" ht="105.2">
      <c r="A73" s="1" t="str">
        <f>Tabelle4[[#This Row],[Feature name]]&amp;"."&amp;Tabelle4[[#This Row],[Feature attribute]]&amp;"."&amp;Tabelle4[[#This Row],[Instance attribute]]</f>
        <v>Model Usage.Decision Support Domain.Characterization of the Domain of Appropriateness</v>
      </c>
      <c r="B73" s="1" t="s">
        <v>1107</v>
      </c>
      <c r="C73" s="1" t="s">
        <v>1108</v>
      </c>
      <c r="D73" s="1" t="s">
        <v>1118</v>
      </c>
      <c r="E73" s="1" t="s">
        <v>1119</v>
      </c>
      <c r="F73" s="1" t="s">
        <v>1010</v>
      </c>
      <c r="G73" s="1" t="s">
        <v>1121</v>
      </c>
      <c r="H73" s="1" t="s">
        <v>1100</v>
      </c>
      <c r="I73" s="1" t="s">
        <v>1012</v>
      </c>
    </row>
    <row r="74" spans="1:9" ht="105.2">
      <c r="A74" s="1" t="str">
        <f>Tabelle4[[#This Row],[Feature name]]&amp;"."&amp;Tabelle4[[#This Row],[Feature attribute]]&amp;"."&amp;Tabelle4[[#This Row],[Instance attribute]]</f>
        <v>Model Usage.Model Application Envelope.Identifier</v>
      </c>
      <c r="B74" s="1" t="s">
        <v>1107</v>
      </c>
      <c r="C74" s="1" t="s">
        <v>1108</v>
      </c>
      <c r="D74" s="1" t="s">
        <v>1122</v>
      </c>
      <c r="E74" s="1" t="s">
        <v>1123</v>
      </c>
      <c r="F74" s="1" t="s">
        <v>1010</v>
      </c>
      <c r="G74" s="1" t="s">
        <v>1011</v>
      </c>
      <c r="H74" s="1" t="s">
        <v>1100</v>
      </c>
      <c r="I74" s="1" t="s">
        <v>1012</v>
      </c>
    </row>
    <row r="75" spans="1:9" ht="105.2">
      <c r="A75" s="1" t="str">
        <f>Tabelle4[[#This Row],[Feature name]]&amp;"."&amp;Tabelle4[[#This Row],[Feature attribute]]&amp;"."&amp;Tabelle4[[#This Row],[Instance attribute]]</f>
        <v>Model Usage.Model Application Envelope.Description</v>
      </c>
      <c r="B75" s="1" t="s">
        <v>1107</v>
      </c>
      <c r="C75" s="1" t="s">
        <v>1108</v>
      </c>
      <c r="D75" s="1" t="s">
        <v>1122</v>
      </c>
      <c r="E75" s="1" t="s">
        <v>1123</v>
      </c>
      <c r="F75" s="1" t="s">
        <v>1010</v>
      </c>
      <c r="G75" s="1" t="s">
        <v>2</v>
      </c>
      <c r="H75" s="1" t="s">
        <v>1100</v>
      </c>
      <c r="I75" s="1" t="s">
        <v>1012</v>
      </c>
    </row>
    <row r="76" spans="1:9" ht="105.2">
      <c r="A76" s="1" t="str">
        <f>Tabelle4[[#This Row],[Feature name]]&amp;"."&amp;Tabelle4[[#This Row],[Feature attribute]]&amp;"."&amp;Tabelle4[[#This Row],[Instance attribute]]</f>
        <v>Model Usage.Model Application Envelope.Valid range</v>
      </c>
      <c r="B76" s="1" t="s">
        <v>1107</v>
      </c>
      <c r="C76" s="1" t="s">
        <v>1108</v>
      </c>
      <c r="D76" s="1" t="s">
        <v>1122</v>
      </c>
      <c r="E76" s="1" t="s">
        <v>1123</v>
      </c>
      <c r="F76" s="1" t="s">
        <v>1010</v>
      </c>
      <c r="G76" s="1" t="s">
        <v>1124</v>
      </c>
      <c r="H76" s="1" t="s">
        <v>1100</v>
      </c>
      <c r="I76" s="1" t="s">
        <v>1012</v>
      </c>
    </row>
    <row r="77" spans="1:9" ht="105.2">
      <c r="A77" s="1" t="str">
        <f>Tabelle4[[#This Row],[Feature name]]&amp;"."&amp;Tabelle4[[#This Row],[Feature attribute]]&amp;"."&amp;Tabelle4[[#This Row],[Instance attribute]]</f>
        <v>Model Usage.Model Application Envelope.</v>
      </c>
      <c r="B77" s="1" t="s">
        <v>1107</v>
      </c>
      <c r="C77" s="1" t="s">
        <v>1108</v>
      </c>
      <c r="D77" s="1" t="s">
        <v>1122</v>
      </c>
      <c r="E77" s="1" t="s">
        <v>1123</v>
      </c>
      <c r="F77" s="1" t="s">
        <v>1010</v>
      </c>
      <c r="H77" s="1" t="s">
        <v>1100</v>
      </c>
      <c r="I77" s="1" t="s">
        <v>1012</v>
      </c>
    </row>
    <row r="78" spans="1:9" ht="105.2">
      <c r="A78" s="1" t="str">
        <f>Tabelle4[[#This Row],[Feature name]]&amp;"."&amp;Tabelle4[[#This Row],[Feature attribute]]&amp;"."&amp;Tabelle4[[#This Row],[Instance attribute]]</f>
        <v>Model Usage.Parametric Behavior Support.Identifier</v>
      </c>
      <c r="B78" s="1" t="s">
        <v>1107</v>
      </c>
      <c r="C78" s="1" t="s">
        <v>1108</v>
      </c>
      <c r="D78" s="1" t="s">
        <v>1127</v>
      </c>
      <c r="E78" s="1" t="s">
        <v>1128</v>
      </c>
      <c r="F78" s="1" t="s">
        <v>1010</v>
      </c>
      <c r="G78" s="1" t="s">
        <v>1011</v>
      </c>
      <c r="H78" s="1" t="s">
        <v>1100</v>
      </c>
      <c r="I78" s="1" t="s">
        <v>1012</v>
      </c>
    </row>
    <row r="79" spans="1:9" ht="105.2">
      <c r="A79" s="1" t="str">
        <f>Tabelle4[[#This Row],[Feature name]]&amp;"."&amp;Tabelle4[[#This Row],[Feature attribute]]&amp;"."&amp;Tabelle4[[#This Row],[Instance attribute]]</f>
        <v>Model Usage.Parametric Behavior Support.Description</v>
      </c>
      <c r="B79" s="1" t="s">
        <v>1107</v>
      </c>
      <c r="C79" s="1" t="s">
        <v>1108</v>
      </c>
      <c r="D79" s="1" t="s">
        <v>1127</v>
      </c>
      <c r="E79" s="1" t="s">
        <v>1128</v>
      </c>
      <c r="F79" s="1" t="s">
        <v>1010</v>
      </c>
      <c r="G79" s="1" t="s">
        <v>2</v>
      </c>
      <c r="H79" s="1" t="s">
        <v>1100</v>
      </c>
      <c r="I79" s="1" t="s">
        <v>1012</v>
      </c>
    </row>
    <row r="80" spans="1:9" ht="105.2">
      <c r="A80" s="1" t="str">
        <f>Tabelle4[[#This Row],[Feature name]]&amp;"."&amp;Tabelle4[[#This Row],[Feature attribute]]&amp;"."&amp;Tabelle4[[#This Row],[Instance attribute]]</f>
        <v>Model Usage.Parametric Behavior Support.Out of Range Behavior</v>
      </c>
      <c r="B80" s="1" t="s">
        <v>1107</v>
      </c>
      <c r="C80" s="1" t="s">
        <v>1108</v>
      </c>
      <c r="D80" s="1" t="s">
        <v>1127</v>
      </c>
      <c r="E80" s="1" t="s">
        <v>1128</v>
      </c>
      <c r="F80" s="1" t="s">
        <v>1010</v>
      </c>
      <c r="G80" s="1" t="s">
        <v>1129</v>
      </c>
      <c r="H80" s="1" t="s">
        <v>1100</v>
      </c>
      <c r="I80" s="1" t="s">
        <v>1012</v>
      </c>
    </row>
    <row r="81" spans="1:9" ht="105.2">
      <c r="A81" s="1" t="str">
        <f>Tabelle4[[#This Row],[Feature name]]&amp;"."&amp;Tabelle4[[#This Row],[Feature attribute]]&amp;"."&amp;Tabelle4[[#This Row],[Instance attribute]]</f>
        <v>Model Usage.Engineering Simulation Phase.Application Phase</v>
      </c>
      <c r="B81" s="1" t="s">
        <v>1107</v>
      </c>
      <c r="C81" s="1" t="s">
        <v>1108</v>
      </c>
      <c r="D81" s="1" t="s">
        <v>1125</v>
      </c>
      <c r="E81" s="1" t="s">
        <v>1126</v>
      </c>
      <c r="F81" s="1" t="s">
        <v>1117</v>
      </c>
      <c r="G81" s="1" t="s">
        <v>1130</v>
      </c>
      <c r="H81" s="1" t="s">
        <v>1100</v>
      </c>
      <c r="I81" s="1" t="s">
        <v>1012</v>
      </c>
    </row>
    <row r="82" spans="1:9" ht="105.2">
      <c r="A82" s="1" t="str">
        <f>Tabelle4[[#This Row],[Feature name]]&amp;"."&amp;Tabelle4[[#This Row],[Feature attribute]]&amp;"."&amp;Tabelle4[[#This Row],[Instance attribute]]</f>
        <v>Model Usage.Perceived Model Complexity.Identifier</v>
      </c>
      <c r="B82" s="1" t="s">
        <v>1107</v>
      </c>
      <c r="C82" s="1" t="s">
        <v>1108</v>
      </c>
      <c r="D82" s="1" t="s">
        <v>1131</v>
      </c>
      <c r="E82" s="1" t="s">
        <v>1136</v>
      </c>
      <c r="F82" s="1" t="s">
        <v>1010</v>
      </c>
      <c r="G82" s="1" t="s">
        <v>1011</v>
      </c>
      <c r="H82" s="1" t="s">
        <v>1100</v>
      </c>
      <c r="I82" s="1" t="s">
        <v>1012</v>
      </c>
    </row>
    <row r="83" spans="1:9" ht="105.2">
      <c r="A83" s="1" t="str">
        <f>Tabelle4[[#This Row],[Feature name]]&amp;"."&amp;Tabelle4[[#This Row],[Feature attribute]]&amp;"."&amp;Tabelle4[[#This Row],[Instance attribute]]</f>
        <v>Model Usage.Perceived Model Complexity.Description</v>
      </c>
      <c r="B83" s="1" t="s">
        <v>1107</v>
      </c>
      <c r="C83" s="1" t="s">
        <v>1108</v>
      </c>
      <c r="D83" s="1" t="s">
        <v>1131</v>
      </c>
      <c r="E83" s="1" t="s">
        <v>1136</v>
      </c>
      <c r="F83" s="1" t="s">
        <v>1010</v>
      </c>
      <c r="G83" s="1" t="s">
        <v>2</v>
      </c>
      <c r="H83" s="1" t="s">
        <v>1100</v>
      </c>
      <c r="I83" s="1" t="s">
        <v>1012</v>
      </c>
    </row>
    <row r="84" spans="1:9" ht="105.2">
      <c r="A84" s="1" t="str">
        <f>Tabelle4[[#This Row],[Feature name]]&amp;"."&amp;Tabelle4[[#This Row],[Feature attribute]]&amp;"."&amp;Tabelle4[[#This Row],[Instance attribute]]</f>
        <v>Model Usage.Perceived Model Complexity.Perceived Complexity ranking</v>
      </c>
      <c r="B84" s="1" t="s">
        <v>1107</v>
      </c>
      <c r="C84" s="1" t="s">
        <v>1108</v>
      </c>
      <c r="D84" s="1" t="s">
        <v>1131</v>
      </c>
      <c r="E84" s="1" t="s">
        <v>1136</v>
      </c>
      <c r="F84" s="1" t="s">
        <v>1010</v>
      </c>
      <c r="G84" s="1" t="s">
        <v>1135</v>
      </c>
      <c r="H84" s="1" t="s">
        <v>1100</v>
      </c>
      <c r="I84" s="1" t="s">
        <v>1012</v>
      </c>
    </row>
    <row r="85" spans="1:9" ht="60.1">
      <c r="A85" s="1" t="str">
        <f>Tabelle4[[#This Row],[Feature name]]&amp;"."&amp;Tabelle4[[#This Row],[Feature attribute]]&amp;"."&amp;Tabelle4[[#This Row],[Instance attribute]]</f>
        <v>Model Usage.Level of Anticipated Use and Value.Identifier</v>
      </c>
      <c r="B85" s="1" t="s">
        <v>1107</v>
      </c>
      <c r="C85" s="1" t="s">
        <v>1173</v>
      </c>
      <c r="D85" s="1" t="s">
        <v>1137</v>
      </c>
      <c r="E85" s="1" t="s">
        <v>1132</v>
      </c>
      <c r="F85" s="1" t="s">
        <v>1010</v>
      </c>
      <c r="G85" s="1" t="s">
        <v>1011</v>
      </c>
      <c r="H85" s="1" t="s">
        <v>1100</v>
      </c>
      <c r="I85" s="1" t="s">
        <v>1012</v>
      </c>
    </row>
    <row r="86" spans="1:9" ht="60.1">
      <c r="A86" s="1" t="str">
        <f>Tabelle4[[#This Row],[Feature name]]&amp;"."&amp;Tabelle4[[#This Row],[Feature attribute]]&amp;"."&amp;Tabelle4[[#This Row],[Instance attribute]]</f>
        <v>Model Usage.Level of Anticipated Use and Value.Description</v>
      </c>
      <c r="B86" s="1" t="s">
        <v>1107</v>
      </c>
      <c r="C86" s="1" t="s">
        <v>1173</v>
      </c>
      <c r="D86" s="1" t="s">
        <v>1137</v>
      </c>
      <c r="E86" s="1" t="s">
        <v>1132</v>
      </c>
      <c r="F86" s="1" t="s">
        <v>1010</v>
      </c>
      <c r="G86" s="1" t="s">
        <v>2</v>
      </c>
      <c r="H86" s="1" t="s">
        <v>1100</v>
      </c>
      <c r="I86" s="1" t="s">
        <v>1012</v>
      </c>
    </row>
    <row r="87" spans="1:9" ht="75.150000000000006">
      <c r="A87" s="1" t="str">
        <f>Tabelle4[[#This Row],[Feature name]]&amp;"."&amp;Tabelle4[[#This Row],[Feature attribute]]&amp;"."&amp;Tabelle4[[#This Row],[Instance attribute]]</f>
        <v>Model Usage.Level of Anticipated Use and Value.Anticipated Level of Use</v>
      </c>
      <c r="B87" s="1" t="s">
        <v>1107</v>
      </c>
      <c r="C87" s="1" t="s">
        <v>1173</v>
      </c>
      <c r="D87" s="1" t="s">
        <v>1137</v>
      </c>
      <c r="E87" s="1" t="s">
        <v>1132</v>
      </c>
      <c r="F87" s="1" t="s">
        <v>1010</v>
      </c>
      <c r="G87" s="1" t="s">
        <v>1133</v>
      </c>
      <c r="H87" s="1" t="s">
        <v>1100</v>
      </c>
      <c r="I87" s="1" t="s">
        <v>1012</v>
      </c>
    </row>
    <row r="88" spans="1:9" ht="60.1">
      <c r="A88" s="1" t="str">
        <f>Tabelle4[[#This Row],[Feature name]]&amp;"."&amp;Tabelle4[[#This Row],[Feature attribute]]&amp;"."&amp;Tabelle4[[#This Row],[Instance attribute]]</f>
        <v>Model Value.Level of Anticipated Use and Value.Value Level Use</v>
      </c>
      <c r="B88" s="1" t="s">
        <v>1172</v>
      </c>
      <c r="C88" s="1" t="s">
        <v>1173</v>
      </c>
      <c r="D88" s="1" t="s">
        <v>1137</v>
      </c>
      <c r="E88" s="1" t="s">
        <v>1132</v>
      </c>
      <c r="F88" s="1" t="s">
        <v>1010</v>
      </c>
      <c r="G88" s="1" t="s">
        <v>1134</v>
      </c>
      <c r="H88" s="1" t="s">
        <v>1100</v>
      </c>
      <c r="I88" s="1" t="s">
        <v>1012</v>
      </c>
    </row>
    <row r="89" spans="1:9" ht="90.2">
      <c r="A89" s="1" t="str">
        <f>Tabelle4[[#This Row],[Feature name]]&amp;"."&amp;Tabelle4[[#This Row],[Feature attribute]]&amp;"."&amp;Tabelle4[[#This Row],[Instance attribute]]</f>
        <v>Third-Party Acceptance.Acceptance Status.Identifier</v>
      </c>
      <c r="B89" s="1" t="s">
        <v>1170</v>
      </c>
      <c r="C89" s="1" t="s">
        <v>1171</v>
      </c>
      <c r="D89" s="1" t="s">
        <v>1138</v>
      </c>
      <c r="E89" s="1" t="s">
        <v>1139</v>
      </c>
      <c r="F89" s="1" t="s">
        <v>1010</v>
      </c>
      <c r="G89" s="1" t="s">
        <v>1011</v>
      </c>
      <c r="H89" s="1" t="s">
        <v>1100</v>
      </c>
      <c r="I89" s="1" t="s">
        <v>1012</v>
      </c>
    </row>
    <row r="90" spans="1:9" ht="90.2">
      <c r="A90" s="1" t="str">
        <f>Tabelle4[[#This Row],[Feature name]]&amp;"."&amp;Tabelle4[[#This Row],[Feature attribute]]&amp;"."&amp;Tabelle4[[#This Row],[Instance attribute]]</f>
        <v>Third-Party Acceptance.Acceptance Status.Description</v>
      </c>
      <c r="B90" s="1" t="s">
        <v>1170</v>
      </c>
      <c r="C90" s="1" t="s">
        <v>1171</v>
      </c>
      <c r="D90" s="1" t="s">
        <v>1138</v>
      </c>
      <c r="E90" s="1" t="s">
        <v>1139</v>
      </c>
      <c r="F90" s="1" t="s">
        <v>1010</v>
      </c>
      <c r="G90" s="1" t="s">
        <v>2</v>
      </c>
      <c r="H90" s="1" t="s">
        <v>1100</v>
      </c>
      <c r="I90" s="1" t="s">
        <v>1012</v>
      </c>
    </row>
    <row r="91" spans="1:9" ht="90.2">
      <c r="A91" s="1" t="str">
        <f>Tabelle4[[#This Row],[Feature name]]&amp;"."&amp;Tabelle4[[#This Row],[Feature attribute]]&amp;"."&amp;Tabelle4[[#This Row],[Instance attribute]]</f>
        <v>Third-Party Acceptance.Acceptance Status.Acceptance Criteria</v>
      </c>
      <c r="B91" s="1" t="s">
        <v>1170</v>
      </c>
      <c r="C91" s="1" t="s">
        <v>1171</v>
      </c>
      <c r="D91" s="1" t="s">
        <v>1138</v>
      </c>
      <c r="E91" s="1" t="s">
        <v>1139</v>
      </c>
      <c r="F91" s="1" t="s">
        <v>1010</v>
      </c>
      <c r="G91" s="1" t="s">
        <v>1140</v>
      </c>
      <c r="H91" s="1" t="s">
        <v>1147</v>
      </c>
      <c r="I91" s="1" t="s">
        <v>1012</v>
      </c>
    </row>
    <row r="92" spans="1:9" ht="90.2">
      <c r="A92" s="1" t="str">
        <f>Tabelle4[[#This Row],[Feature name]]&amp;"."&amp;Tabelle4[[#This Row],[Feature attribute]]&amp;"."&amp;Tabelle4[[#This Row],[Instance attribute]]</f>
        <v>Third-Party Acceptance.Acceptance Status.Acceptance Status Summary (</v>
      </c>
      <c r="B92" s="1" t="s">
        <v>1170</v>
      </c>
      <c r="C92" s="1" t="s">
        <v>1171</v>
      </c>
      <c r="D92" s="1" t="s">
        <v>1138</v>
      </c>
      <c r="E92" s="1" t="s">
        <v>1139</v>
      </c>
      <c r="F92" s="1" t="s">
        <v>1010</v>
      </c>
      <c r="G92" s="1" t="s">
        <v>1141</v>
      </c>
      <c r="H92" s="1" t="s">
        <v>1100</v>
      </c>
      <c r="I92" s="1" t="s">
        <v>1012</v>
      </c>
    </row>
    <row r="93" spans="1:9" ht="90.2">
      <c r="A93" s="1" t="str">
        <f>Tabelle4[[#This Row],[Feature name]]&amp;"."&amp;Tabelle4[[#This Row],[Feature attribute]]&amp;"."&amp;Tabelle4[[#This Row],[Instance attribute]]</f>
        <v>Third-Party Acceptance.Acceptance Status.Report or Reference Document</v>
      </c>
      <c r="B93" s="1" t="s">
        <v>1170</v>
      </c>
      <c r="C93" s="1" t="s">
        <v>1171</v>
      </c>
      <c r="D93" s="1" t="s">
        <v>1138</v>
      </c>
      <c r="E93" s="1" t="s">
        <v>1139</v>
      </c>
      <c r="F93" s="1" t="s">
        <v>1010</v>
      </c>
      <c r="G93" s="1" t="s">
        <v>1142</v>
      </c>
      <c r="H93" s="1" t="s">
        <v>1147</v>
      </c>
      <c r="I93" s="1" t="s">
        <v>1012</v>
      </c>
    </row>
    <row r="94" spans="1:9" ht="105.2">
      <c r="A94" s="1" t="str">
        <f>Tabelle4[[#This Row],[Feature name]]&amp;"."&amp;Tabelle4[[#This Row],[Feature attribute]]&amp;"."&amp;Tabelle4[[#This Row],[Instance attribute]]</f>
        <v>Third-Party Acceptance.Standards Compliance.Identifier</v>
      </c>
      <c r="B94" s="1" t="s">
        <v>1170</v>
      </c>
      <c r="C94" s="1" t="s">
        <v>1171</v>
      </c>
      <c r="D94" s="1" t="s">
        <v>1143</v>
      </c>
      <c r="E94" s="1" t="s">
        <v>1144</v>
      </c>
      <c r="F94" s="1" t="s">
        <v>1010</v>
      </c>
      <c r="G94" s="1" t="s">
        <v>1011</v>
      </c>
      <c r="H94" s="1" t="s">
        <v>1100</v>
      </c>
      <c r="I94" s="1" t="s">
        <v>1012</v>
      </c>
    </row>
    <row r="95" spans="1:9" ht="105.2">
      <c r="A95" s="1" t="str">
        <f>Tabelle4[[#This Row],[Feature name]]&amp;"."&amp;Tabelle4[[#This Row],[Feature attribute]]&amp;"."&amp;Tabelle4[[#This Row],[Instance attribute]]</f>
        <v>Third-Party Acceptance.Standards Compliance.Description</v>
      </c>
      <c r="B95" s="1" t="s">
        <v>1170</v>
      </c>
      <c r="C95" s="1" t="s">
        <v>1171</v>
      </c>
      <c r="D95" s="1" t="s">
        <v>1143</v>
      </c>
      <c r="E95" s="1" t="s">
        <v>1144</v>
      </c>
      <c r="F95" s="1" t="s">
        <v>1010</v>
      </c>
      <c r="G95" s="1" t="s">
        <v>2</v>
      </c>
      <c r="H95" s="1" t="s">
        <v>1100</v>
      </c>
      <c r="I95" s="1" t="s">
        <v>1012</v>
      </c>
    </row>
    <row r="96" spans="1:9" ht="105.2">
      <c r="A96" s="1" t="str">
        <f>Tabelle4[[#This Row],[Feature name]]&amp;"."&amp;Tabelle4[[#This Row],[Feature attribute]]&amp;"."&amp;Tabelle4[[#This Row],[Instance attribute]]</f>
        <v>Third-Party Acceptance.Standards Compliance.Standard Owner</v>
      </c>
      <c r="B96" s="1" t="s">
        <v>1170</v>
      </c>
      <c r="C96" s="1" t="s">
        <v>1171</v>
      </c>
      <c r="D96" s="1" t="s">
        <v>1143</v>
      </c>
      <c r="E96" s="1" t="s">
        <v>1144</v>
      </c>
      <c r="F96" s="1" t="s">
        <v>1010</v>
      </c>
      <c r="G96" s="1" t="s">
        <v>1145</v>
      </c>
      <c r="H96" s="1" t="s">
        <v>1100</v>
      </c>
      <c r="I96" s="1" t="s">
        <v>1012</v>
      </c>
    </row>
    <row r="97" spans="1:9" ht="105.2">
      <c r="A97" s="1" t="str">
        <f>Tabelle4[[#This Row],[Feature name]]&amp;"."&amp;Tabelle4[[#This Row],[Feature attribute]]&amp;"."&amp;Tabelle4[[#This Row],[Instance attribute]]</f>
        <v>Third-Party Acceptance.Standards Compliance.Compliance Status</v>
      </c>
      <c r="B97" s="1" t="s">
        <v>1170</v>
      </c>
      <c r="C97" s="1" t="s">
        <v>1171</v>
      </c>
      <c r="D97" s="1" t="s">
        <v>1143</v>
      </c>
      <c r="E97" s="1" t="s">
        <v>1144</v>
      </c>
      <c r="F97" s="1" t="s">
        <v>1010</v>
      </c>
      <c r="G97" s="1" t="s">
        <v>1146</v>
      </c>
      <c r="H97" s="1" t="s">
        <v>1100</v>
      </c>
      <c r="I97" s="1" t="s">
        <v>1012</v>
      </c>
    </row>
    <row r="98" spans="1:9" ht="105.2">
      <c r="A98" s="1" t="str">
        <f>Tabelle4[[#This Row],[Feature name]]&amp;"."&amp;Tabelle4[[#This Row],[Feature attribute]]&amp;"."&amp;Tabelle4[[#This Row],[Instance attribute]]</f>
        <v>Model Qualification.Conceptual Model 
Assessment 
Characterization.Identifier</v>
      </c>
      <c r="B98" s="1" t="s">
        <v>1174</v>
      </c>
      <c r="C98" s="1" t="s">
        <v>1175</v>
      </c>
      <c r="D98" s="1" t="s">
        <v>1176</v>
      </c>
      <c r="E98" s="1" t="s">
        <v>1177</v>
      </c>
      <c r="F98" s="1" t="s">
        <v>1178</v>
      </c>
      <c r="G98" s="1" t="s">
        <v>1011</v>
      </c>
      <c r="H98" s="1" t="s">
        <v>1100</v>
      </c>
      <c r="I98" s="1" t="s">
        <v>1012</v>
      </c>
    </row>
    <row r="99" spans="1:9" ht="105.2">
      <c r="A99" s="1" t="str">
        <f>Tabelle4[[#This Row],[Feature name]]&amp;"."&amp;Tabelle4[[#This Row],[Feature attribute]]&amp;"."&amp;Tabelle4[[#This Row],[Instance attribute]]</f>
        <v>Model Qualification.Conceptual Model 
Assessment 
Characterization.Description</v>
      </c>
      <c r="B99" s="1" t="s">
        <v>1174</v>
      </c>
      <c r="C99" s="1" t="s">
        <v>1175</v>
      </c>
      <c r="D99" s="1" t="s">
        <v>1176</v>
      </c>
      <c r="E99" s="1" t="s">
        <v>1177</v>
      </c>
      <c r="F99" s="1" t="s">
        <v>1178</v>
      </c>
      <c r="G99" s="1" t="s">
        <v>2</v>
      </c>
      <c r="H99" s="1" t="s">
        <v>1100</v>
      </c>
      <c r="I99" s="1" t="s">
        <v>1012</v>
      </c>
    </row>
    <row r="100" spans="1:9" ht="105.2">
      <c r="A100" s="1" t="str">
        <f>Tabelle4[[#This Row],[Feature name]]&amp;"."&amp;Tabelle4[[#This Row],[Feature attribute]]&amp;"."&amp;Tabelle4[[#This Row],[Instance attribute]]</f>
        <v>Model Qualification.Conceptual Model 
Assessment 
Characterization.Assessment criteria</v>
      </c>
      <c r="B100" s="1" t="s">
        <v>1174</v>
      </c>
      <c r="C100" s="1" t="s">
        <v>1175</v>
      </c>
      <c r="D100" s="1" t="s">
        <v>1176</v>
      </c>
      <c r="E100" s="1" t="s">
        <v>1177</v>
      </c>
      <c r="F100" s="1" t="s">
        <v>1178</v>
      </c>
      <c r="G100" s="1" t="s">
        <v>1179</v>
      </c>
      <c r="H100" s="1" t="s">
        <v>1147</v>
      </c>
      <c r="I100" s="1" t="s">
        <v>1012</v>
      </c>
    </row>
    <row r="101" spans="1:9" ht="105.2">
      <c r="A101" s="1" t="str">
        <f>Tabelle4[[#This Row],[Feature name]]&amp;"."&amp;Tabelle4[[#This Row],[Feature attribute]]&amp;"."&amp;Tabelle4[[#This Row],[Instance attribute]]</f>
        <v>Model Qualification.Conceptual Model 
Assessment 
Characterization.Criteria characterization(s)</v>
      </c>
      <c r="B101" s="1" t="s">
        <v>1174</v>
      </c>
      <c r="C101" s="1" t="s">
        <v>1175</v>
      </c>
      <c r="D101" s="1" t="s">
        <v>1176</v>
      </c>
      <c r="E101" s="1" t="s">
        <v>1177</v>
      </c>
      <c r="F101" s="1" t="s">
        <v>1178</v>
      </c>
      <c r="G101" s="1" t="s">
        <v>1180</v>
      </c>
      <c r="H101" s="182"/>
    </row>
    <row r="102" spans="1:9" ht="135.25">
      <c r="A102" s="1" t="str">
        <f>Tabelle4[[#This Row],[Feature name]]&amp;"."&amp;Tabelle4[[#This Row],[Feature attribute]]&amp;"."&amp;Tabelle4[[#This Row],[Instance attribute]]</f>
        <v>Model Qualification.Conceptual Model 
Assessment 
Characterization.Conceptual Model Assessment characterization summary</v>
      </c>
      <c r="B102" s="1" t="s">
        <v>1174</v>
      </c>
      <c r="C102" s="1" t="s">
        <v>1175</v>
      </c>
      <c r="D102" s="1" t="s">
        <v>1176</v>
      </c>
      <c r="E102" s="1" t="s">
        <v>1177</v>
      </c>
      <c r="F102" s="1" t="s">
        <v>1178</v>
      </c>
      <c r="G102" s="1" t="s">
        <v>1181</v>
      </c>
      <c r="H102" s="1" t="s">
        <v>1147</v>
      </c>
      <c r="I102" s="1" t="s">
        <v>1012</v>
      </c>
    </row>
    <row r="103" spans="1:9" ht="75.150000000000006">
      <c r="A103" s="1" t="str">
        <f>Tabelle4[[#This Row],[Feature name]]&amp;"."&amp;Tabelle4[[#This Row],[Feature attribute]]&amp;"."&amp;Tabelle4[[#This Row],[Instance attribute]]</f>
        <v>Model Qualification.Conceptual Model Application Envelope.Identifier</v>
      </c>
      <c r="B103" s="1" t="s">
        <v>1174</v>
      </c>
      <c r="C103" s="1" t="s">
        <v>1175</v>
      </c>
      <c r="D103" s="1" t="s">
        <v>1182</v>
      </c>
      <c r="E103" s="1" t="s">
        <v>1184</v>
      </c>
      <c r="F103" s="1" t="s">
        <v>1183</v>
      </c>
      <c r="G103" s="1" t="s">
        <v>1011</v>
      </c>
      <c r="H103" s="1" t="s">
        <v>1100</v>
      </c>
      <c r="I103" s="1" t="s">
        <v>1012</v>
      </c>
    </row>
    <row r="104" spans="1:9" ht="90.2">
      <c r="A104" s="1" t="str">
        <f>Tabelle4[[#This Row],[Feature name]]&amp;"."&amp;Tabelle4[[#This Row],[Feature attribute]]&amp;"."&amp;Tabelle4[[#This Row],[Instance attribute]]</f>
        <v>Model Qualification.Conceptual Model Application Envelope.Description</v>
      </c>
      <c r="B104" s="1" t="s">
        <v>1174</v>
      </c>
      <c r="C104" s="1" t="s">
        <v>1175</v>
      </c>
      <c r="D104" s="1" t="s">
        <v>1182</v>
      </c>
      <c r="E104" s="1" t="s">
        <v>1184</v>
      </c>
      <c r="F104" s="1" t="s">
        <v>1183</v>
      </c>
      <c r="G104" s="1" t="s">
        <v>2</v>
      </c>
      <c r="H104" s="1" t="s">
        <v>1100</v>
      </c>
      <c r="I104" s="1" t="s">
        <v>1012</v>
      </c>
    </row>
    <row r="105" spans="1:9" ht="90.2">
      <c r="A105" s="1" t="str">
        <f>Tabelle4[[#This Row],[Feature name]]&amp;"."&amp;Tabelle4[[#This Row],[Feature attribute]]&amp;"."&amp;Tabelle4[[#This Row],[Instance attribute]]</f>
        <v>Model Qualification.Conceptual Model Application Envelope.Valid Value Range</v>
      </c>
      <c r="B105" s="1" t="s">
        <v>1174</v>
      </c>
      <c r="C105" s="1" t="s">
        <v>1175</v>
      </c>
      <c r="D105" s="1" t="s">
        <v>1182</v>
      </c>
      <c r="E105" s="1" t="s">
        <v>1184</v>
      </c>
      <c r="F105" s="1" t="s">
        <v>1183</v>
      </c>
      <c r="G105" s="1" t="s">
        <v>1185</v>
      </c>
      <c r="H105" s="1" t="s">
        <v>1100</v>
      </c>
      <c r="I105" s="1" t="s">
        <v>1012</v>
      </c>
    </row>
    <row r="106" spans="1:9" ht="90.2">
      <c r="A106" s="1" t="str">
        <f>Tabelle4[[#This Row],[Feature name]]&amp;"."&amp;Tabelle4[[#This Row],[Feature attribute]]&amp;"."&amp;Tabelle4[[#This Row],[Instance attribute]]</f>
        <v>Model Qualification.Conceptual Model Application Envelope.Current Value</v>
      </c>
      <c r="B106" s="1" t="s">
        <v>1174</v>
      </c>
      <c r="C106" s="1" t="s">
        <v>1175</v>
      </c>
      <c r="D106" s="1" t="s">
        <v>1182</v>
      </c>
      <c r="E106" s="1" t="s">
        <v>1184</v>
      </c>
      <c r="F106" s="1" t="s">
        <v>1183</v>
      </c>
      <c r="G106" s="1" t="s">
        <v>1186</v>
      </c>
      <c r="H106" s="1" t="s">
        <v>1100</v>
      </c>
      <c r="I106" s="1" t="s">
        <v>1012</v>
      </c>
    </row>
    <row r="107" spans="1:9" ht="90.2">
      <c r="A107" s="1" t="str">
        <f>Tabelle4[[#This Row],[Feature name]]&amp;"."&amp;Tabelle4[[#This Row],[Feature attribute]]&amp;"."&amp;Tabelle4[[#This Row],[Instance attribute]]</f>
        <v>Model Qualification.Conceptual Model Application Envelope.Validity Status</v>
      </c>
      <c r="B107" s="1" t="s">
        <v>1174</v>
      </c>
      <c r="C107" s="1" t="s">
        <v>1175</v>
      </c>
      <c r="D107" s="1" t="s">
        <v>1182</v>
      </c>
      <c r="E107" s="1" t="s">
        <v>1184</v>
      </c>
      <c r="F107" s="1" t="s">
        <v>1183</v>
      </c>
      <c r="G107" s="1" t="s">
        <v>1187</v>
      </c>
      <c r="H107" s="1" t="s">
        <v>1100</v>
      </c>
      <c r="I107" s="1" t="s">
        <v>1012</v>
      </c>
    </row>
    <row r="108" spans="1:9" ht="75.150000000000006">
      <c r="A108" s="1" t="str">
        <f>Tabelle4[[#This Row],[Feature name]]&amp;"."&amp;Tabelle4[[#This Row],[Feature attribute]]&amp;"."&amp;Tabelle4[[#This Row],[Instance attribute]]</f>
        <v>Code Verification.Code Description.Identifier</v>
      </c>
      <c r="B108" s="1" t="s">
        <v>1188</v>
      </c>
      <c r="C108" s="1" t="s">
        <v>1189</v>
      </c>
      <c r="D108" s="1" t="s">
        <v>1190</v>
      </c>
      <c r="E108" s="1" t="s">
        <v>1191</v>
      </c>
      <c r="F108" s="1" t="s">
        <v>1183</v>
      </c>
      <c r="G108" s="1" t="s">
        <v>1011</v>
      </c>
      <c r="H108" s="1" t="s">
        <v>1100</v>
      </c>
      <c r="I108" s="1" t="s">
        <v>1012</v>
      </c>
    </row>
    <row r="109" spans="1:9" ht="75.150000000000006">
      <c r="A109" s="1" t="str">
        <f>Tabelle4[[#This Row],[Feature name]]&amp;"."&amp;Tabelle4[[#This Row],[Feature attribute]]&amp;"."&amp;Tabelle4[[#This Row],[Instance attribute]]</f>
        <v>Code Verification.Code Description.Description</v>
      </c>
      <c r="B109" s="1" t="s">
        <v>1188</v>
      </c>
      <c r="C109" s="1" t="s">
        <v>1189</v>
      </c>
      <c r="D109" s="1" t="s">
        <v>1190</v>
      </c>
      <c r="E109" s="1" t="s">
        <v>1191</v>
      </c>
      <c r="F109" s="1" t="s">
        <v>1183</v>
      </c>
      <c r="G109" s="1" t="s">
        <v>2</v>
      </c>
      <c r="H109" s="1" t="s">
        <v>1100</v>
      </c>
      <c r="I109" s="1" t="s">
        <v>1012</v>
      </c>
    </row>
    <row r="110" spans="1:9" ht="75.150000000000006">
      <c r="A110" s="1" t="str">
        <f>Tabelle4[[#This Row],[Feature name]]&amp;"."&amp;Tabelle4[[#This Row],[Feature attribute]]&amp;"."&amp;Tabelle4[[#This Row],[Instance attribute]]</f>
        <v>Code Verification.Code Description.Version number</v>
      </c>
      <c r="B110" s="1" t="s">
        <v>1188</v>
      </c>
      <c r="C110" s="1" t="s">
        <v>1189</v>
      </c>
      <c r="D110" s="1" t="s">
        <v>1190</v>
      </c>
      <c r="E110" s="1" t="s">
        <v>1191</v>
      </c>
      <c r="F110" s="1" t="s">
        <v>1183</v>
      </c>
      <c r="G110" s="1" t="s">
        <v>1192</v>
      </c>
      <c r="H110" s="1" t="s">
        <v>1100</v>
      </c>
      <c r="I110" s="1" t="s">
        <v>1012</v>
      </c>
    </row>
    <row r="111" spans="1:9" ht="75.150000000000006">
      <c r="A111" s="1" t="str">
        <f>Tabelle4[[#This Row],[Feature name]]&amp;"."&amp;Tabelle4[[#This Row],[Feature attribute]]&amp;"."&amp;Tabelle4[[#This Row],[Instance attribute]]</f>
        <v>Code Verification.Code Description.Sub-Models</v>
      </c>
      <c r="B111" s="1" t="s">
        <v>1188</v>
      </c>
      <c r="C111" s="1" t="s">
        <v>1189</v>
      </c>
      <c r="D111" s="1" t="s">
        <v>1190</v>
      </c>
      <c r="E111" s="1" t="s">
        <v>1191</v>
      </c>
      <c r="F111" s="1" t="s">
        <v>1183</v>
      </c>
      <c r="G111" s="1" t="s">
        <v>1193</v>
      </c>
      <c r="H111" s="1" t="s">
        <v>1147</v>
      </c>
      <c r="I111" s="1" t="s">
        <v>1012</v>
      </c>
    </row>
    <row r="112" spans="1:9" ht="75.150000000000006">
      <c r="A112" s="1" t="str">
        <f>Tabelle4[[#This Row],[Feature name]]&amp;"."&amp;Tabelle4[[#This Row],[Feature attribute]]&amp;"."&amp;Tabelle4[[#This Row],[Instance attribute]]</f>
        <v>Code Verification.Code Assumptions &amp; Limitations.Identifier</v>
      </c>
      <c r="B112" s="1" t="s">
        <v>1188</v>
      </c>
      <c r="C112" s="1" t="s">
        <v>1189</v>
      </c>
      <c r="D112" s="1" t="s">
        <v>1194</v>
      </c>
      <c r="E112" s="1" t="s">
        <v>1195</v>
      </c>
      <c r="F112" s="1" t="s">
        <v>1183</v>
      </c>
      <c r="G112" s="1" t="s">
        <v>1011</v>
      </c>
      <c r="H112" s="1" t="s">
        <v>1100</v>
      </c>
      <c r="I112" s="1" t="s">
        <v>1012</v>
      </c>
    </row>
    <row r="113" spans="1:9" ht="75.150000000000006">
      <c r="A113" s="1" t="str">
        <f>Tabelle4[[#This Row],[Feature name]]&amp;"."&amp;Tabelle4[[#This Row],[Feature attribute]]&amp;"."&amp;Tabelle4[[#This Row],[Instance attribute]]</f>
        <v>Code Verification.Code Assumptions &amp; Limitations.Description</v>
      </c>
      <c r="B113" s="1" t="s">
        <v>1188</v>
      </c>
      <c r="C113" s="1" t="s">
        <v>1189</v>
      </c>
      <c r="D113" s="1" t="s">
        <v>1194</v>
      </c>
      <c r="E113" s="1" t="s">
        <v>1195</v>
      </c>
      <c r="F113" s="1" t="s">
        <v>1183</v>
      </c>
      <c r="G113" s="1" t="s">
        <v>2</v>
      </c>
      <c r="H113" s="1" t="s">
        <v>1100</v>
      </c>
      <c r="I113" s="1" t="s">
        <v>1012</v>
      </c>
    </row>
    <row r="114" spans="1:9" ht="75.150000000000006">
      <c r="A114" s="1" t="str">
        <f>Tabelle4[[#This Row],[Feature name]]&amp;"."&amp;Tabelle4[[#This Row],[Feature attribute]]&amp;"."&amp;Tabelle4[[#This Row],[Instance attribute]]</f>
        <v>Code Verification.Code Verification Characterization.Identifier</v>
      </c>
      <c r="B114" s="1" t="s">
        <v>1188</v>
      </c>
      <c r="C114" s="1" t="s">
        <v>1189</v>
      </c>
      <c r="D114" s="1" t="s">
        <v>1196</v>
      </c>
      <c r="E114" s="1" t="s">
        <v>1197</v>
      </c>
      <c r="F114" s="1" t="s">
        <v>1183</v>
      </c>
      <c r="G114" s="1" t="s">
        <v>1011</v>
      </c>
      <c r="H114" s="1" t="s">
        <v>1100</v>
      </c>
      <c r="I114" s="1" t="s">
        <v>1012</v>
      </c>
    </row>
    <row r="115" spans="1:9" ht="75.150000000000006">
      <c r="A115" s="1" t="str">
        <f>Tabelle4[[#This Row],[Feature name]]&amp;"."&amp;Tabelle4[[#This Row],[Feature attribute]]&amp;"."&amp;Tabelle4[[#This Row],[Instance attribute]]</f>
        <v>Code Verification.Code Verification Characterization.Description</v>
      </c>
      <c r="B115" s="1" t="s">
        <v>1188</v>
      </c>
      <c r="C115" s="1" t="s">
        <v>1189</v>
      </c>
      <c r="D115" s="1" t="s">
        <v>1196</v>
      </c>
      <c r="E115" s="1" t="s">
        <v>1197</v>
      </c>
      <c r="F115" s="1" t="s">
        <v>1183</v>
      </c>
      <c r="G115" s="1" t="s">
        <v>2</v>
      </c>
      <c r="H115" s="1" t="s">
        <v>1100</v>
      </c>
      <c r="I115" s="1" t="s">
        <v>1012</v>
      </c>
    </row>
    <row r="116" spans="1:9" ht="75.150000000000006">
      <c r="A116" s="1" t="str">
        <f>Tabelle4[[#This Row],[Feature name]]&amp;"."&amp;Tabelle4[[#This Row],[Feature attribute]]&amp;"."&amp;Tabelle4[[#This Row],[Instance attribute]]</f>
        <v>Code Verification.Code Verification Characterization.Domain of Verification</v>
      </c>
      <c r="B116" s="1" t="s">
        <v>1188</v>
      </c>
      <c r="C116" s="1" t="s">
        <v>1189</v>
      </c>
      <c r="D116" s="1" t="s">
        <v>1196</v>
      </c>
      <c r="E116" s="1" t="s">
        <v>1197</v>
      </c>
      <c r="F116" s="1" t="s">
        <v>1183</v>
      </c>
      <c r="G116" s="1" t="s">
        <v>1198</v>
      </c>
      <c r="H116" s="1" t="s">
        <v>1100</v>
      </c>
      <c r="I116" s="1" t="s">
        <v>1012</v>
      </c>
    </row>
    <row r="117" spans="1:9" ht="90.2">
      <c r="A117" s="1" t="str">
        <f>Tabelle4[[#This Row],[Feature name]]&amp;"."&amp;Tabelle4[[#This Row],[Feature attribute]]&amp;"."&amp;Tabelle4[[#This Row],[Instance attribute]]</f>
        <v>Code Verification.Code Verification Characterization.Error Thresholds or Bounds</v>
      </c>
      <c r="B117" s="1" t="s">
        <v>1188</v>
      </c>
      <c r="C117" s="1" t="s">
        <v>1189</v>
      </c>
      <c r="D117" s="1" t="s">
        <v>1196</v>
      </c>
      <c r="E117" s="1" t="s">
        <v>1197</v>
      </c>
      <c r="F117" s="1" t="s">
        <v>1183</v>
      </c>
      <c r="G117" s="1" t="s">
        <v>1199</v>
      </c>
      <c r="H117" s="1" t="s">
        <v>1147</v>
      </c>
      <c r="I117" s="1" t="s">
        <v>1012</v>
      </c>
    </row>
    <row r="118" spans="1:9" ht="90.2">
      <c r="A118" s="1" t="str">
        <f>Tabelle4[[#This Row],[Feature name]]&amp;"."&amp;Tabelle4[[#This Row],[Feature attribute]]&amp;"."&amp;Tabelle4[[#This Row],[Instance attribute]]</f>
        <v>Code Verification.Code Verification Characterization.Error Estimate Characterization(s)</v>
      </c>
      <c r="B118" s="1" t="s">
        <v>1188</v>
      </c>
      <c r="C118" s="1" t="s">
        <v>1189</v>
      </c>
      <c r="D118" s="1" t="s">
        <v>1196</v>
      </c>
      <c r="E118" s="1" t="s">
        <v>1197</v>
      </c>
      <c r="F118" s="1" t="s">
        <v>1183</v>
      </c>
      <c r="G118" s="1" t="s">
        <v>1200</v>
      </c>
      <c r="H118" s="1" t="s">
        <v>1147</v>
      </c>
      <c r="I118" s="1" t="s">
        <v>1012</v>
      </c>
    </row>
    <row r="119" spans="1:9" ht="105.2">
      <c r="A119" s="1" t="str">
        <f>Tabelle4[[#This Row],[Feature name]]&amp;"."&amp;Tabelle4[[#This Row],[Feature attribute]]&amp;"."&amp;Tabelle4[[#This Row],[Instance attribute]]</f>
        <v>Code Verification.Code Verification Characterization.Code Verification Characterization Summary</v>
      </c>
      <c r="B119" s="1" t="s">
        <v>1188</v>
      </c>
      <c r="C119" s="1" t="s">
        <v>1189</v>
      </c>
      <c r="D119" s="1" t="s">
        <v>1196</v>
      </c>
      <c r="E119" s="1" t="s">
        <v>1197</v>
      </c>
      <c r="F119" s="1" t="s">
        <v>1183</v>
      </c>
      <c r="G119" s="1" t="s">
        <v>1201</v>
      </c>
      <c r="H119" s="1" t="s">
        <v>1100</v>
      </c>
      <c r="I119" s="1" t="s">
        <v>1012</v>
      </c>
    </row>
    <row r="120" spans="1:9" ht="75.150000000000006">
      <c r="A120" s="1" t="str">
        <f>Tabelle4[[#This Row],[Feature name]]&amp;"."&amp;Tabelle4[[#This Row],[Feature attribute]]&amp;"."&amp;Tabelle4[[#This Row],[Instance attribute]]</f>
        <v>Solution Verification.Solution Description.Identifier</v>
      </c>
      <c r="B120" s="1" t="s">
        <v>1202</v>
      </c>
      <c r="C120" s="1" t="s">
        <v>1205</v>
      </c>
      <c r="D120" s="1" t="s">
        <v>1203</v>
      </c>
      <c r="E120" s="1" t="s">
        <v>1204</v>
      </c>
      <c r="F120" s="1" t="s">
        <v>1183</v>
      </c>
      <c r="G120" s="1" t="s">
        <v>1011</v>
      </c>
      <c r="H120" s="1" t="s">
        <v>1100</v>
      </c>
      <c r="I120" s="1" t="s">
        <v>1012</v>
      </c>
    </row>
    <row r="121" spans="1:9" ht="75.150000000000006">
      <c r="A121" s="1" t="str">
        <f>Tabelle4[[#This Row],[Feature name]]&amp;"."&amp;Tabelle4[[#This Row],[Feature attribute]]&amp;"."&amp;Tabelle4[[#This Row],[Instance attribute]]</f>
        <v>Solution Verification.Solution Description.Description</v>
      </c>
      <c r="B121" s="1" t="s">
        <v>1202</v>
      </c>
      <c r="C121" s="1" t="s">
        <v>1205</v>
      </c>
      <c r="D121" s="1" t="s">
        <v>1203</v>
      </c>
      <c r="E121" s="1" t="s">
        <v>1204</v>
      </c>
      <c r="F121" s="1" t="s">
        <v>1183</v>
      </c>
      <c r="G121" s="1" t="s">
        <v>2</v>
      </c>
      <c r="H121" s="1" t="s">
        <v>1100</v>
      </c>
      <c r="I121" s="1" t="s">
        <v>1012</v>
      </c>
    </row>
    <row r="122" spans="1:9" ht="75.150000000000006">
      <c r="A122" s="1" t="str">
        <f>Tabelle4[[#This Row],[Feature name]]&amp;"."&amp;Tabelle4[[#This Row],[Feature attribute]]&amp;"."&amp;Tabelle4[[#This Row],[Instance attribute]]</f>
        <v>Solution Verification.Solution Description.Sub-Models</v>
      </c>
      <c r="B122" s="1" t="s">
        <v>1202</v>
      </c>
      <c r="C122" s="1" t="s">
        <v>1205</v>
      </c>
      <c r="D122" s="1" t="s">
        <v>1203</v>
      </c>
      <c r="E122" s="1" t="s">
        <v>1204</v>
      </c>
      <c r="F122" s="1" t="s">
        <v>1183</v>
      </c>
      <c r="G122" s="1" t="s">
        <v>1193</v>
      </c>
      <c r="H122" s="1" t="s">
        <v>1147</v>
      </c>
      <c r="I122" s="1" t="s">
        <v>1012</v>
      </c>
    </row>
    <row r="123" spans="1:9" ht="75.150000000000006">
      <c r="A123" s="1" t="str">
        <f>Tabelle4[[#This Row],[Feature name]]&amp;"."&amp;Tabelle4[[#This Row],[Feature attribute]]&amp;"."&amp;Tabelle4[[#This Row],[Instance attribute]]</f>
        <v>Solution Verification.Solution Assumptions &amp; Limitations.Identifier</v>
      </c>
      <c r="B123" s="1" t="s">
        <v>1202</v>
      </c>
      <c r="C123" s="1" t="s">
        <v>1205</v>
      </c>
      <c r="D123" s="1" t="s">
        <v>1206</v>
      </c>
      <c r="E123" s="1" t="s">
        <v>1207</v>
      </c>
      <c r="F123" s="1" t="s">
        <v>1183</v>
      </c>
      <c r="G123" s="1" t="s">
        <v>1011</v>
      </c>
      <c r="H123" s="1" t="s">
        <v>1100</v>
      </c>
      <c r="I123" s="1" t="s">
        <v>1012</v>
      </c>
    </row>
    <row r="124" spans="1:9" ht="75.150000000000006">
      <c r="A124" s="1" t="str">
        <f>Tabelle4[[#This Row],[Feature name]]&amp;"."&amp;Tabelle4[[#This Row],[Feature attribute]]&amp;"."&amp;Tabelle4[[#This Row],[Instance attribute]]</f>
        <v>Solution Verification.Solution Assumptions &amp; Limitations.Description</v>
      </c>
      <c r="B124" s="1" t="s">
        <v>1202</v>
      </c>
      <c r="C124" s="1" t="s">
        <v>1205</v>
      </c>
      <c r="D124" s="1" t="s">
        <v>1206</v>
      </c>
      <c r="E124" s="1" t="s">
        <v>1207</v>
      </c>
      <c r="F124" s="1" t="s">
        <v>1183</v>
      </c>
      <c r="G124" s="1" t="s">
        <v>2</v>
      </c>
      <c r="H124" s="1" t="s">
        <v>1100</v>
      </c>
      <c r="I124" s="1" t="s">
        <v>1012</v>
      </c>
    </row>
    <row r="125" spans="1:9" ht="105.2">
      <c r="A125" s="1" t="str">
        <f>Tabelle4[[#This Row],[Feature name]]&amp;"."&amp;Tabelle4[[#This Row],[Feature attribute]]&amp;"."&amp;Tabelle4[[#This Row],[Instance attribute]]</f>
        <v>Solution Verification.Solution Verification Characterization.Identifier</v>
      </c>
      <c r="B125" s="1" t="s">
        <v>1202</v>
      </c>
      <c r="C125" s="1" t="s">
        <v>1205</v>
      </c>
      <c r="D125" s="1" t="s">
        <v>1208</v>
      </c>
      <c r="E125" s="1" t="s">
        <v>1209</v>
      </c>
      <c r="F125" s="1" t="s">
        <v>1183</v>
      </c>
      <c r="G125" s="1" t="s">
        <v>1011</v>
      </c>
      <c r="H125" s="1" t="s">
        <v>1100</v>
      </c>
      <c r="I125" s="1" t="s">
        <v>1012</v>
      </c>
    </row>
    <row r="126" spans="1:9" ht="105.2">
      <c r="A126" s="1" t="str">
        <f>Tabelle4[[#This Row],[Feature name]]&amp;"."&amp;Tabelle4[[#This Row],[Feature attribute]]&amp;"."&amp;Tabelle4[[#This Row],[Instance attribute]]</f>
        <v>Solution Verification.Solution Verification Characterization.Description</v>
      </c>
      <c r="B126" s="1" t="s">
        <v>1202</v>
      </c>
      <c r="C126" s="1" t="s">
        <v>1205</v>
      </c>
      <c r="D126" s="1" t="s">
        <v>1208</v>
      </c>
      <c r="E126" s="1" t="s">
        <v>1209</v>
      </c>
      <c r="F126" s="1" t="s">
        <v>1183</v>
      </c>
      <c r="G126" s="1" t="s">
        <v>2</v>
      </c>
      <c r="H126" s="1" t="s">
        <v>1100</v>
      </c>
      <c r="I126" s="1" t="s">
        <v>1012</v>
      </c>
    </row>
    <row r="127" spans="1:9" ht="105.2">
      <c r="A127" s="1" t="str">
        <f>Tabelle4[[#This Row],[Feature name]]&amp;"."&amp;Tabelle4[[#This Row],[Feature attribute]]&amp;"."&amp;Tabelle4[[#This Row],[Instance attribute]]</f>
        <v>Solution Verification.Solution Verification Characterization.Domain of Verification</v>
      </c>
      <c r="B127" s="1" t="s">
        <v>1202</v>
      </c>
      <c r="C127" s="1" t="s">
        <v>1205</v>
      </c>
      <c r="D127" s="1" t="s">
        <v>1208</v>
      </c>
      <c r="E127" s="1" t="s">
        <v>1209</v>
      </c>
      <c r="F127" s="1" t="s">
        <v>1183</v>
      </c>
      <c r="G127" s="1" t="s">
        <v>1198</v>
      </c>
      <c r="H127" s="1" t="s">
        <v>1100</v>
      </c>
      <c r="I127" s="1" t="s">
        <v>1012</v>
      </c>
    </row>
    <row r="128" spans="1:9" ht="105.2">
      <c r="A128" s="1" t="str">
        <f>Tabelle4[[#This Row],[Feature name]]&amp;"."&amp;Tabelle4[[#This Row],[Feature attribute]]&amp;"."&amp;Tabelle4[[#This Row],[Instance attribute]]</f>
        <v>Solution Verification.Solution Verification Characterization.Solution Error Thresholds or Bounds</v>
      </c>
      <c r="B128" s="1" t="s">
        <v>1202</v>
      </c>
      <c r="C128" s="1" t="s">
        <v>1205</v>
      </c>
      <c r="D128" s="1" t="s">
        <v>1208</v>
      </c>
      <c r="E128" s="1" t="s">
        <v>1209</v>
      </c>
      <c r="F128" s="1" t="s">
        <v>1183</v>
      </c>
      <c r="G128" s="1" t="s">
        <v>1210</v>
      </c>
      <c r="H128" s="1" t="s">
        <v>1147</v>
      </c>
      <c r="I128" s="1" t="s">
        <v>1012</v>
      </c>
    </row>
    <row r="129" spans="1:9" ht="105.2">
      <c r="A129" s="1" t="str">
        <f>Tabelle4[[#This Row],[Feature name]]&amp;"."&amp;Tabelle4[[#This Row],[Feature attribute]]&amp;"."&amp;Tabelle4[[#This Row],[Instance attribute]]</f>
        <v>Solution Verification.Solution Verification Characterization.Characterization of Solution Error Estimate(s)</v>
      </c>
      <c r="B129" s="1" t="s">
        <v>1202</v>
      </c>
      <c r="C129" s="1" t="s">
        <v>1205</v>
      </c>
      <c r="D129" s="1" t="s">
        <v>1208</v>
      </c>
      <c r="E129" s="1" t="s">
        <v>1209</v>
      </c>
      <c r="F129" s="1" t="s">
        <v>1183</v>
      </c>
      <c r="G129" s="1" t="s">
        <v>1211</v>
      </c>
      <c r="H129" s="1" t="s">
        <v>1147</v>
      </c>
      <c r="I129" s="1" t="s">
        <v>1012</v>
      </c>
    </row>
    <row r="130" spans="1:9" ht="105.2">
      <c r="A130" s="1" t="str">
        <f>Tabelle4[[#This Row],[Feature name]]&amp;"."&amp;Tabelle4[[#This Row],[Feature attribute]]&amp;"."&amp;Tabelle4[[#This Row],[Instance attribute]]</f>
        <v>Solution Verification.Solution Verification Characterization.Solution Verification Characterization Summary</v>
      </c>
      <c r="B130" s="1" t="s">
        <v>1202</v>
      </c>
      <c r="C130" s="1" t="s">
        <v>1205</v>
      </c>
      <c r="D130" s="1" t="s">
        <v>1208</v>
      </c>
      <c r="E130" s="1" t="s">
        <v>1209</v>
      </c>
      <c r="F130" s="1" t="s">
        <v>1183</v>
      </c>
      <c r="G130" s="1" t="s">
        <v>1212</v>
      </c>
      <c r="H130" s="1" t="s">
        <v>1100</v>
      </c>
      <c r="I130" s="1" t="s">
        <v>1012</v>
      </c>
    </row>
    <row r="131" spans="1:9" ht="75.150000000000006">
      <c r="A131" s="1" t="str">
        <f>Tabelle4[[#This Row],[Feature name]]&amp;"."&amp;Tabelle4[[#This Row],[Feature attribute]]&amp;"."&amp;Tabelle4[[#This Row],[Instance attribute]]</f>
        <v>Model Validation.Model Validation Characterization.Identifier</v>
      </c>
      <c r="B131" s="1" t="s">
        <v>1213</v>
      </c>
      <c r="C131" s="1" t="s">
        <v>1214</v>
      </c>
      <c r="D131" s="1" t="s">
        <v>1215</v>
      </c>
      <c r="E131" s="1" t="s">
        <v>1216</v>
      </c>
      <c r="F131" s="1" t="s">
        <v>1183</v>
      </c>
      <c r="G131" s="1" t="s">
        <v>1011</v>
      </c>
      <c r="H131" s="1" t="s">
        <v>1100</v>
      </c>
      <c r="I131" s="1" t="s">
        <v>1012</v>
      </c>
    </row>
    <row r="132" spans="1:9" ht="75.150000000000006">
      <c r="A132" s="1" t="str">
        <f>Tabelle4[[#This Row],[Feature name]]&amp;"."&amp;Tabelle4[[#This Row],[Feature attribute]]&amp;"."&amp;Tabelle4[[#This Row],[Instance attribute]]</f>
        <v>Model Validation.Model Validation Characterization.Description</v>
      </c>
      <c r="B132" s="1" t="s">
        <v>1213</v>
      </c>
      <c r="C132" s="1" t="s">
        <v>1214</v>
      </c>
      <c r="D132" s="1" t="s">
        <v>1215</v>
      </c>
      <c r="E132" s="1" t="s">
        <v>1216</v>
      </c>
      <c r="F132" s="1" t="s">
        <v>1183</v>
      </c>
      <c r="G132" s="1" t="s">
        <v>2</v>
      </c>
      <c r="H132" s="1" t="s">
        <v>1100</v>
      </c>
      <c r="I132" s="1" t="s">
        <v>1012</v>
      </c>
    </row>
    <row r="133" spans="1:9" ht="75.150000000000006">
      <c r="A133" s="1" t="str">
        <f>Tabelle4[[#This Row],[Feature name]]&amp;"."&amp;Tabelle4[[#This Row],[Feature attribute]]&amp;"."&amp;Tabelle4[[#This Row],[Instance attribute]]</f>
        <v>Model Validation.Model Validation Characterization.Domain of validation</v>
      </c>
      <c r="B133" s="1" t="s">
        <v>1213</v>
      </c>
      <c r="C133" s="1" t="s">
        <v>1214</v>
      </c>
      <c r="D133" s="1" t="s">
        <v>1215</v>
      </c>
      <c r="E133" s="1" t="s">
        <v>1216</v>
      </c>
      <c r="F133" s="1" t="s">
        <v>1183</v>
      </c>
      <c r="G133" s="1" t="s">
        <v>1217</v>
      </c>
      <c r="H133" s="1" t="s">
        <v>1100</v>
      </c>
      <c r="I133" s="1" t="s">
        <v>1012</v>
      </c>
    </row>
    <row r="134" spans="1:9" ht="75.150000000000006">
      <c r="A134" s="1" t="str">
        <f>Tabelle4[[#This Row],[Feature name]]&amp;"."&amp;Tabelle4[[#This Row],[Feature attribute]]&amp;"."&amp;Tabelle4[[#This Row],[Instance attribute]]</f>
        <v>Model Validation.Model Validation Characterization.Assessment Criteria</v>
      </c>
      <c r="B134" s="1" t="s">
        <v>1213</v>
      </c>
      <c r="C134" s="1" t="s">
        <v>1214</v>
      </c>
      <c r="D134" s="1" t="s">
        <v>1215</v>
      </c>
      <c r="E134" s="1" t="s">
        <v>1216</v>
      </c>
      <c r="F134" s="1" t="s">
        <v>1183</v>
      </c>
      <c r="G134" s="1" t="s">
        <v>1218</v>
      </c>
      <c r="H134" s="1" t="s">
        <v>1147</v>
      </c>
      <c r="I134" s="1" t="s">
        <v>1012</v>
      </c>
    </row>
    <row r="135" spans="1:9" ht="90.2">
      <c r="A135" s="1" t="str">
        <f>Tabelle4[[#This Row],[Feature name]]&amp;"."&amp;Tabelle4[[#This Row],[Feature attribute]]&amp;"."&amp;Tabelle4[[#This Row],[Instance attribute]]</f>
        <v>Model Validation.Model Validation Characterization.Criteria Characterization(s)</v>
      </c>
      <c r="B135" s="1" t="s">
        <v>1213</v>
      </c>
      <c r="C135" s="1" t="s">
        <v>1214</v>
      </c>
      <c r="D135" s="1" t="s">
        <v>1215</v>
      </c>
      <c r="E135" s="1" t="s">
        <v>1216</v>
      </c>
      <c r="F135" s="1" t="s">
        <v>1183</v>
      </c>
      <c r="G135" s="1" t="s">
        <v>1219</v>
      </c>
      <c r="H135" s="1" t="s">
        <v>1147</v>
      </c>
      <c r="I135" s="1" t="s">
        <v>1012</v>
      </c>
    </row>
    <row r="136" spans="1:9" ht="105.2">
      <c r="A136" s="1" t="str">
        <f>Tabelle4[[#This Row],[Feature name]]&amp;"."&amp;Tabelle4[[#This Row],[Feature attribute]]&amp;"."&amp;Tabelle4[[#This Row],[Instance attribute]]</f>
        <v>Model Validation.Model Validation Characterization.Model Validation Characterization Summary</v>
      </c>
      <c r="B136" s="1" t="s">
        <v>1213</v>
      </c>
      <c r="C136" s="1" t="s">
        <v>1214</v>
      </c>
      <c r="D136" s="1" t="s">
        <v>1215</v>
      </c>
      <c r="E136" s="1" t="s">
        <v>1216</v>
      </c>
      <c r="F136" s="1" t="s">
        <v>1183</v>
      </c>
      <c r="G136" s="1" t="s">
        <v>1220</v>
      </c>
      <c r="H136" s="1" t="s">
        <v>1100</v>
      </c>
      <c r="I136" s="1" t="s">
        <v>1012</v>
      </c>
    </row>
    <row r="137" spans="1:9" ht="105.2">
      <c r="A137" s="1" t="str">
        <f>Tabelle4[[#This Row],[Feature name]]&amp;"."&amp;Tabelle4[[#This Row],[Feature attribute]]&amp;"."&amp;Tabelle4[[#This Row],[Instance attribute]]</f>
        <v>UQ and Sensitivity Analysis.UQ and Sensitivity Characterization.Identifier</v>
      </c>
      <c r="B137" s="1" t="s">
        <v>1221</v>
      </c>
      <c r="C137" s="1" t="s">
        <v>1224</v>
      </c>
      <c r="D137" s="1" t="s">
        <v>1222</v>
      </c>
      <c r="E137" s="1" t="s">
        <v>1223</v>
      </c>
      <c r="F137" s="1" t="s">
        <v>1183</v>
      </c>
      <c r="G137" s="1" t="s">
        <v>1011</v>
      </c>
      <c r="H137" s="1" t="s">
        <v>1100</v>
      </c>
      <c r="I137" s="1" t="s">
        <v>1012</v>
      </c>
    </row>
    <row r="138" spans="1:9" ht="105.2">
      <c r="A138" s="1" t="str">
        <f>Tabelle4[[#This Row],[Feature name]]&amp;"."&amp;Tabelle4[[#This Row],[Feature attribute]]&amp;"."&amp;Tabelle4[[#This Row],[Instance attribute]]</f>
        <v>UQ and Sensitivity Analysis.UQ and Sensitivity Characterization.Description</v>
      </c>
      <c r="B138" s="1" t="s">
        <v>1221</v>
      </c>
      <c r="C138" s="1" t="s">
        <v>1224</v>
      </c>
      <c r="D138" s="1" t="s">
        <v>1222</v>
      </c>
      <c r="E138" s="1" t="s">
        <v>1223</v>
      </c>
      <c r="F138" s="1" t="s">
        <v>1183</v>
      </c>
      <c r="G138" s="1" t="s">
        <v>2</v>
      </c>
      <c r="H138" s="1" t="s">
        <v>1100</v>
      </c>
      <c r="I138" s="1" t="s">
        <v>1012</v>
      </c>
    </row>
    <row r="139" spans="1:9" ht="105.2">
      <c r="A139" s="1" t="str">
        <f>Tabelle4[[#This Row],[Feature name]]&amp;"."&amp;Tabelle4[[#This Row],[Feature attribute]]&amp;"."&amp;Tabelle4[[#This Row],[Instance attribute]]</f>
        <v>UQ and Sensitivity Analysis.UQ and Sensitivity Characterization.Assessment Criteria</v>
      </c>
      <c r="B139" s="1" t="s">
        <v>1221</v>
      </c>
      <c r="C139" s="1" t="s">
        <v>1224</v>
      </c>
      <c r="D139" s="1" t="s">
        <v>1222</v>
      </c>
      <c r="E139" s="1" t="s">
        <v>1223</v>
      </c>
      <c r="F139" s="1" t="s">
        <v>1183</v>
      </c>
      <c r="G139" s="1" t="s">
        <v>1218</v>
      </c>
      <c r="H139" s="1" t="s">
        <v>1147</v>
      </c>
      <c r="I139" s="1" t="s">
        <v>1012</v>
      </c>
    </row>
    <row r="140" spans="1:9" ht="105.2">
      <c r="A140" s="1" t="str">
        <f>Tabelle4[[#This Row],[Feature name]]&amp;"."&amp;Tabelle4[[#This Row],[Feature attribute]]&amp;"."&amp;Tabelle4[[#This Row],[Instance attribute]]</f>
        <v>UQ and Sensitivity Analysis.UQ and Sensitivity Characterization.Criteria Characterization(s)</v>
      </c>
      <c r="B140" s="1" t="s">
        <v>1221</v>
      </c>
      <c r="C140" s="1" t="s">
        <v>1224</v>
      </c>
      <c r="D140" s="1" t="s">
        <v>1222</v>
      </c>
      <c r="E140" s="1" t="s">
        <v>1223</v>
      </c>
      <c r="F140" s="1" t="s">
        <v>1183</v>
      </c>
      <c r="G140" s="1" t="s">
        <v>1219</v>
      </c>
      <c r="H140" s="1" t="s">
        <v>1147</v>
      </c>
      <c r="I140" s="1" t="s">
        <v>1012</v>
      </c>
    </row>
    <row r="141" spans="1:9" ht="105.2">
      <c r="A141" s="1" t="str">
        <f>Tabelle4[[#This Row],[Feature name]]&amp;"."&amp;Tabelle4[[#This Row],[Feature attribute]]&amp;"."&amp;Tabelle4[[#This Row],[Instance attribute]]</f>
        <v>UQ and Sensitivity Analysis.UQ and Sensitivity Characterization.UQ and Sensitivity characterization summary</v>
      </c>
      <c r="B141" s="1" t="s">
        <v>1221</v>
      </c>
      <c r="C141" s="1" t="s">
        <v>1224</v>
      </c>
      <c r="D141" s="1" t="s">
        <v>1222</v>
      </c>
      <c r="E141" s="1" t="s">
        <v>1223</v>
      </c>
      <c r="F141" s="1" t="s">
        <v>1183</v>
      </c>
      <c r="G141" s="1" t="s">
        <v>1225</v>
      </c>
      <c r="H141" s="1" t="s">
        <v>1100</v>
      </c>
      <c r="I141" s="1" t="s">
        <v>1012</v>
      </c>
    </row>
    <row r="142" spans="1:9" ht="135.25">
      <c r="A142" s="1" t="str">
        <f>Tabelle4[[#This Row],[Feature name]]&amp;"."&amp;Tabelle4[[#This Row],[Feature attribute]]&amp;"."&amp;Tabelle4[[#This Row],[Instance attribute]]</f>
        <v>Confidence / Credibility Assessment.Model Appropriateness Characterization.Identifier</v>
      </c>
      <c r="B142" s="1" t="s">
        <v>1226</v>
      </c>
      <c r="C142" s="1" t="s">
        <v>1227</v>
      </c>
      <c r="D142" s="1" t="s">
        <v>1228</v>
      </c>
      <c r="E142" s="1" t="s">
        <v>1229</v>
      </c>
      <c r="F142" s="1" t="s">
        <v>1183</v>
      </c>
      <c r="G142" s="1" t="s">
        <v>1011</v>
      </c>
      <c r="H142" s="1" t="s">
        <v>1100</v>
      </c>
      <c r="I142" s="1" t="s">
        <v>1012</v>
      </c>
    </row>
    <row r="143" spans="1:9" ht="135.25">
      <c r="A143" s="1" t="str">
        <f>Tabelle4[[#This Row],[Feature name]]&amp;"."&amp;Tabelle4[[#This Row],[Feature attribute]]&amp;"."&amp;Tabelle4[[#This Row],[Instance attribute]]</f>
        <v>Confidence / Credibility Assessment.Model Appropriateness Characterization.Description</v>
      </c>
      <c r="B143" s="1" t="s">
        <v>1226</v>
      </c>
      <c r="C143" s="1" t="s">
        <v>1227</v>
      </c>
      <c r="D143" s="1" t="s">
        <v>1228</v>
      </c>
      <c r="E143" s="1" t="s">
        <v>1229</v>
      </c>
      <c r="F143" s="1" t="s">
        <v>1183</v>
      </c>
      <c r="G143" s="1" t="s">
        <v>2</v>
      </c>
      <c r="H143" s="1" t="s">
        <v>1100</v>
      </c>
      <c r="I143" s="1" t="s">
        <v>1012</v>
      </c>
    </row>
    <row r="144" spans="1:9" ht="135.25">
      <c r="A144" s="1" t="str">
        <f>Tabelle4[[#This Row],[Feature name]]&amp;"."&amp;Tabelle4[[#This Row],[Feature attribute]]&amp;"."&amp;Tabelle4[[#This Row],[Instance attribute]]</f>
        <v>Confidence / Credibility Assessment.Model Appropriateness Characterization.Assessment Criteria</v>
      </c>
      <c r="B144" s="1" t="s">
        <v>1226</v>
      </c>
      <c r="C144" s="1" t="s">
        <v>1227</v>
      </c>
      <c r="D144" s="1" t="s">
        <v>1228</v>
      </c>
      <c r="E144" s="1" t="s">
        <v>1229</v>
      </c>
      <c r="F144" s="1" t="s">
        <v>1183</v>
      </c>
      <c r="G144" s="1" t="s">
        <v>1218</v>
      </c>
      <c r="H144" s="1" t="s">
        <v>1147</v>
      </c>
      <c r="I144" s="1" t="s">
        <v>1012</v>
      </c>
    </row>
    <row r="145" spans="1:9" ht="135.25">
      <c r="A145" s="1" t="str">
        <f>Tabelle4[[#This Row],[Feature name]]&amp;"."&amp;Tabelle4[[#This Row],[Feature attribute]]&amp;"."&amp;Tabelle4[[#This Row],[Instance attribute]]</f>
        <v>Confidence / Credibility Assessment.Model Appropriateness Characterization.Criteria characterization(s)</v>
      </c>
      <c r="B145" s="1" t="s">
        <v>1226</v>
      </c>
      <c r="C145" s="1" t="s">
        <v>1227</v>
      </c>
      <c r="D145" s="1" t="s">
        <v>1228</v>
      </c>
      <c r="E145" s="1" t="s">
        <v>1229</v>
      </c>
      <c r="F145" s="1" t="s">
        <v>1183</v>
      </c>
      <c r="G145" s="1" t="s">
        <v>1180</v>
      </c>
      <c r="H145" s="1" t="s">
        <v>1147</v>
      </c>
      <c r="I145" s="1" t="s">
        <v>1012</v>
      </c>
    </row>
    <row r="146" spans="1:9" ht="135.25">
      <c r="A146" s="1" t="str">
        <f>Tabelle4[[#This Row],[Feature name]]&amp;"."&amp;Tabelle4[[#This Row],[Feature attribute]]&amp;"."&amp;Tabelle4[[#This Row],[Instance attribute]]</f>
        <v>Confidence / Credibility Assessment.Model Appropriateness Characterization.Model appropriateness characterization summary</v>
      </c>
      <c r="B146" s="1" t="s">
        <v>1226</v>
      </c>
      <c r="C146" s="1" t="s">
        <v>1227</v>
      </c>
      <c r="D146" s="1" t="s">
        <v>1228</v>
      </c>
      <c r="E146" s="1" t="s">
        <v>1229</v>
      </c>
      <c r="F146" s="1" t="s">
        <v>1183</v>
      </c>
      <c r="G146" s="1" t="s">
        <v>1230</v>
      </c>
      <c r="H146" s="1" t="s">
        <v>1147</v>
      </c>
      <c r="I146" s="1" t="s">
        <v>1012</v>
      </c>
    </row>
    <row r="147" spans="1:9" ht="60.1">
      <c r="A147" s="1" t="str">
        <f>Tabelle4[[#This Row],[Feature name]]&amp;"."&amp;Tabelle4[[#This Row],[Feature attribute]]&amp;"."&amp;Tabelle4[[#This Row],[Instance attribute]]</f>
        <v>Model Versioning and Configuration Management.CM Type(s).Identifier</v>
      </c>
      <c r="B147" s="1" t="s">
        <v>1231</v>
      </c>
      <c r="C147" s="1" t="s">
        <v>1232</v>
      </c>
      <c r="D147" s="1" t="s">
        <v>1233</v>
      </c>
      <c r="E147" s="1" t="s">
        <v>1234</v>
      </c>
      <c r="F147" s="1" t="s">
        <v>1183</v>
      </c>
      <c r="G147" s="1" t="s">
        <v>1011</v>
      </c>
      <c r="H147" s="1" t="s">
        <v>1100</v>
      </c>
      <c r="I147" s="1" t="s">
        <v>1012</v>
      </c>
    </row>
    <row r="148" spans="1:9" ht="60.1">
      <c r="A148" s="1" t="str">
        <f>Tabelle4[[#This Row],[Feature name]]&amp;"."&amp;Tabelle4[[#This Row],[Feature attribute]]&amp;"."&amp;Tabelle4[[#This Row],[Instance attribute]]</f>
        <v>Model Versioning and Configuration Management.CM Type(s).Description</v>
      </c>
      <c r="B148" s="1" t="s">
        <v>1231</v>
      </c>
      <c r="C148" s="1" t="s">
        <v>1232</v>
      </c>
      <c r="D148" s="1" t="s">
        <v>1233</v>
      </c>
      <c r="E148" s="1" t="s">
        <v>1234</v>
      </c>
      <c r="F148" s="1" t="s">
        <v>1183</v>
      </c>
      <c r="G148" s="1" t="s">
        <v>2</v>
      </c>
      <c r="H148" s="1" t="s">
        <v>1100</v>
      </c>
      <c r="I148" s="1" t="s">
        <v>1012</v>
      </c>
    </row>
    <row r="149" spans="1:9" ht="75.150000000000006">
      <c r="A149" s="1" t="str">
        <f>Tabelle4[[#This Row],[Feature name]]&amp;"."&amp;Tabelle4[[#This Row],[Feature attribute]]&amp;"."&amp;Tabelle4[[#This Row],[Instance attribute]]</f>
        <v>Model Versioning and Configuration Management.CM Type(s).Impacted Stakeholder Type(s)</v>
      </c>
      <c r="B149" s="1" t="s">
        <v>1231</v>
      </c>
      <c r="C149" s="1" t="s">
        <v>1232</v>
      </c>
      <c r="D149" s="1" t="s">
        <v>1233</v>
      </c>
      <c r="E149" s="1" t="s">
        <v>1234</v>
      </c>
      <c r="F149" s="1" t="s">
        <v>1183</v>
      </c>
      <c r="G149" s="1" t="s">
        <v>1235</v>
      </c>
      <c r="H149" s="1" t="s">
        <v>1147</v>
      </c>
      <c r="I149" s="1" t="s">
        <v>1012</v>
      </c>
    </row>
    <row r="150" spans="1:9" ht="75.150000000000006">
      <c r="A150" s="1" t="str">
        <f>Tabelle4[[#This Row],[Feature name]]&amp;"."&amp;Tabelle4[[#This Row],[Feature attribute]]&amp;"."&amp;Tabelle4[[#This Row],[Instance attribute]]</f>
        <v>Model Versioning and Configuration Management.CM Type(s).Impacted User Group(s)</v>
      </c>
      <c r="B150" s="1" t="s">
        <v>1231</v>
      </c>
      <c r="C150" s="1" t="s">
        <v>1232</v>
      </c>
      <c r="D150" s="1" t="s">
        <v>1233</v>
      </c>
      <c r="E150" s="1" t="s">
        <v>1234</v>
      </c>
      <c r="F150" s="1" t="s">
        <v>1183</v>
      </c>
      <c r="G150" s="1" t="s">
        <v>1236</v>
      </c>
      <c r="H150" s="1" t="s">
        <v>1147</v>
      </c>
      <c r="I150" s="1" t="s">
        <v>1012</v>
      </c>
    </row>
    <row r="151" spans="1:9" ht="90.2">
      <c r="A151" s="1" t="str">
        <f>Tabelle4[[#This Row],[Feature name]]&amp;"."&amp;Tabelle4[[#This Row],[Feature attribute]]&amp;"."&amp;Tabelle4[[#This Row],[Instance attribute]]</f>
        <v>Model Versioning and Configuration Management.Current Version and Configuration.Identifier</v>
      </c>
      <c r="B151" s="1" t="s">
        <v>1231</v>
      </c>
      <c r="C151" s="1" t="s">
        <v>1232</v>
      </c>
      <c r="D151" s="1" t="s">
        <v>1237</v>
      </c>
      <c r="E151" s="1" t="s">
        <v>1238</v>
      </c>
      <c r="F151" s="1" t="s">
        <v>1183</v>
      </c>
      <c r="G151" s="1" t="s">
        <v>1011</v>
      </c>
      <c r="H151" s="1" t="s">
        <v>1100</v>
      </c>
      <c r="I151" s="1" t="s">
        <v>1012</v>
      </c>
    </row>
    <row r="152" spans="1:9" ht="90.2">
      <c r="A152" s="1" t="str">
        <f>Tabelle4[[#This Row],[Feature name]]&amp;"."&amp;Tabelle4[[#This Row],[Feature attribute]]&amp;"."&amp;Tabelle4[[#This Row],[Instance attribute]]</f>
        <v>Model Versioning and Configuration Management.Current Version and Configuration.Description</v>
      </c>
      <c r="B152" s="1" t="s">
        <v>1231</v>
      </c>
      <c r="C152" s="1" t="s">
        <v>1232</v>
      </c>
      <c r="D152" s="1" t="s">
        <v>1237</v>
      </c>
      <c r="E152" s="1" t="s">
        <v>1238</v>
      </c>
      <c r="F152" s="1" t="s">
        <v>1183</v>
      </c>
      <c r="G152" s="1" t="s">
        <v>2</v>
      </c>
      <c r="H152" s="1" t="s">
        <v>1100</v>
      </c>
      <c r="I152" s="1" t="s">
        <v>1012</v>
      </c>
    </row>
    <row r="153" spans="1:9" ht="90.2">
      <c r="A153" s="1" t="str">
        <f>Tabelle4[[#This Row],[Feature name]]&amp;"."&amp;Tabelle4[[#This Row],[Feature attribute]]&amp;"."&amp;Tabelle4[[#This Row],[Instance attribute]]</f>
        <v>Model Versioning and Configuration Management.Current Version and Configuration.Current Version</v>
      </c>
      <c r="B153" s="1" t="s">
        <v>1231</v>
      </c>
      <c r="C153" s="1" t="s">
        <v>1232</v>
      </c>
      <c r="D153" s="1" t="s">
        <v>1237</v>
      </c>
      <c r="E153" s="1" t="s">
        <v>1238</v>
      </c>
      <c r="F153" s="1" t="s">
        <v>1183</v>
      </c>
      <c r="G153" s="1" t="s">
        <v>1239</v>
      </c>
      <c r="H153" s="1" t="s">
        <v>1100</v>
      </c>
      <c r="I153" s="1" t="s">
        <v>1012</v>
      </c>
    </row>
    <row r="154" spans="1:9" ht="90.2">
      <c r="A154" s="1" t="str">
        <f>Tabelle4[[#This Row],[Feature name]]&amp;"."&amp;Tabelle4[[#This Row],[Feature attribute]]&amp;"."&amp;Tabelle4[[#This Row],[Instance attribute]]</f>
        <v>Model Versioning and Configuration Management.Current Version and Configuration.Current Configuration</v>
      </c>
      <c r="B154" s="1" t="s">
        <v>1231</v>
      </c>
      <c r="C154" s="1" t="s">
        <v>1232</v>
      </c>
      <c r="D154" s="1" t="s">
        <v>1237</v>
      </c>
      <c r="E154" s="1" t="s">
        <v>1238</v>
      </c>
      <c r="F154" s="1" t="s">
        <v>1183</v>
      </c>
      <c r="G154" s="1" t="s">
        <v>1240</v>
      </c>
      <c r="H154" s="1" t="s">
        <v>1100</v>
      </c>
      <c r="I154" s="1" t="s">
        <v>1012</v>
      </c>
    </row>
    <row r="155" spans="1:9" ht="105.2">
      <c r="A155" s="1" t="str">
        <f>Tabelle4[[#This Row],[Feature name]]&amp;"."&amp;Tabelle4[[#This Row],[Feature attribute]]&amp;"."&amp;Tabelle4[[#This Row],[Instance attribute]]</f>
        <v>Model Versioning and Configuration Management.Current Version and Configuration.Impacted Stakeholder Type(s)</v>
      </c>
      <c r="B155" s="1" t="s">
        <v>1231</v>
      </c>
      <c r="C155" s="1" t="s">
        <v>1232</v>
      </c>
      <c r="D155" s="1" t="s">
        <v>1237</v>
      </c>
      <c r="E155" s="1" t="s">
        <v>1238</v>
      </c>
      <c r="F155" s="1" t="s">
        <v>1183</v>
      </c>
      <c r="G155" s="1" t="s">
        <v>1235</v>
      </c>
      <c r="H155" s="1" t="s">
        <v>1147</v>
      </c>
      <c r="I155" s="1" t="s">
        <v>1012</v>
      </c>
    </row>
    <row r="156" spans="1:9" ht="90.2">
      <c r="A156" s="1" t="str">
        <f>Tabelle4[[#This Row],[Feature name]]&amp;"."&amp;Tabelle4[[#This Row],[Feature attribute]]&amp;"."&amp;Tabelle4[[#This Row],[Instance attribute]]</f>
        <v>Model Versioning and Configuration Management.Current Version and Configuration.Impacted User Group(s)</v>
      </c>
      <c r="B156" s="1" t="s">
        <v>1231</v>
      </c>
      <c r="C156" s="1" t="s">
        <v>1232</v>
      </c>
      <c r="D156" s="1" t="s">
        <v>1237</v>
      </c>
      <c r="E156" s="1" t="s">
        <v>1238</v>
      </c>
      <c r="F156" s="1" t="s">
        <v>1183</v>
      </c>
      <c r="G156" s="1" t="s">
        <v>1236</v>
      </c>
      <c r="H156" s="1" t="s">
        <v>1147</v>
      </c>
      <c r="I156" s="1" t="s">
        <v>1012</v>
      </c>
    </row>
    <row r="157" spans="1:9" ht="90.2">
      <c r="A157" s="1" t="str">
        <f>Tabelle4[[#This Row],[Feature name]]&amp;"."&amp;Tabelle4[[#This Row],[Feature attribute]]&amp;"."&amp;Tabelle4[[#This Row],[Instance attribute]]</f>
        <v>Model Versioning and Configuration Management.Current Version and Configuration.Author(s)</v>
      </c>
      <c r="B157" s="1" t="s">
        <v>1231</v>
      </c>
      <c r="C157" s="1" t="s">
        <v>1232</v>
      </c>
      <c r="D157" s="1" t="s">
        <v>1237</v>
      </c>
      <c r="E157" s="1" t="s">
        <v>1238</v>
      </c>
      <c r="F157" s="1" t="s">
        <v>1183</v>
      </c>
      <c r="G157" s="1" t="s">
        <v>1241</v>
      </c>
      <c r="H157" s="1" t="s">
        <v>1147</v>
      </c>
      <c r="I157" s="1" t="s">
        <v>1012</v>
      </c>
    </row>
    <row r="158" spans="1:9" ht="90.2">
      <c r="A158" s="1" t="str">
        <f>Tabelle4[[#This Row],[Feature name]]&amp;"."&amp;Tabelle4[[#This Row],[Feature attribute]]&amp;"."&amp;Tabelle4[[#This Row],[Instance attribute]]</f>
        <v>Model IT Environmental Compatibility.Model IT Requirements.Identifier</v>
      </c>
      <c r="B158" s="1" t="s">
        <v>1242</v>
      </c>
      <c r="C158" s="1" t="s">
        <v>1245</v>
      </c>
      <c r="D158" s="1" t="s">
        <v>1243</v>
      </c>
      <c r="E158" s="1" t="s">
        <v>1244</v>
      </c>
      <c r="F158" s="1" t="s">
        <v>1183</v>
      </c>
      <c r="G158" s="1" t="s">
        <v>1011</v>
      </c>
      <c r="H158" s="1" t="s">
        <v>1100</v>
      </c>
      <c r="I158" s="1" t="s">
        <v>1012</v>
      </c>
    </row>
    <row r="159" spans="1:9" ht="90.2">
      <c r="A159" s="1" t="str">
        <f>Tabelle4[[#This Row],[Feature name]]&amp;"."&amp;Tabelle4[[#This Row],[Feature attribute]]&amp;"."&amp;Tabelle4[[#This Row],[Instance attribute]]</f>
        <v>Model IT Environmental Compatibility.Model IT Requirements.Description</v>
      </c>
      <c r="B159" s="1" t="s">
        <v>1242</v>
      </c>
      <c r="C159" s="1" t="s">
        <v>1245</v>
      </c>
      <c r="D159" s="1" t="s">
        <v>1243</v>
      </c>
      <c r="E159" s="1" t="s">
        <v>1244</v>
      </c>
      <c r="F159" s="1" t="s">
        <v>1183</v>
      </c>
      <c r="G159" s="1" t="s">
        <v>2</v>
      </c>
      <c r="H159" s="1" t="s">
        <v>1100</v>
      </c>
      <c r="I159" s="1" t="s">
        <v>1012</v>
      </c>
    </row>
    <row r="160" spans="1:9" ht="45.1">
      <c r="A160" s="1" t="str">
        <f>Tabelle4[[#This Row],[Feature name]]&amp;"."&amp;Tabelle4[[#This Row],[Feature attribute]]&amp;"."&amp;Tabelle4[[#This Row],[Instance attribute]]</f>
        <v>Model Design Life.Design Life.Identifier</v>
      </c>
      <c r="B160" s="1" t="s">
        <v>1246</v>
      </c>
      <c r="C160" s="1" t="s">
        <v>1255</v>
      </c>
      <c r="D160" s="1" t="s">
        <v>1247</v>
      </c>
      <c r="E160" s="1" t="s">
        <v>1256</v>
      </c>
      <c r="F160" s="1" t="s">
        <v>1183</v>
      </c>
      <c r="G160" s="1" t="s">
        <v>1011</v>
      </c>
      <c r="H160" s="1" t="s">
        <v>1100</v>
      </c>
      <c r="I160" s="1" t="s">
        <v>1012</v>
      </c>
    </row>
    <row r="161" spans="1:9" ht="60.1">
      <c r="A161" s="1" t="str">
        <f>Tabelle4[[#This Row],[Feature name]]&amp;"."&amp;Tabelle4[[#This Row],[Feature attribute]]&amp;"."&amp;Tabelle4[[#This Row],[Instance attribute]]</f>
        <v>Model Design Life.Design Life.Model Planned Design Life</v>
      </c>
      <c r="B161" s="1" t="s">
        <v>1246</v>
      </c>
      <c r="C161" s="1" t="s">
        <v>1255</v>
      </c>
      <c r="D161" s="1" t="s">
        <v>1247</v>
      </c>
      <c r="E161" s="1" t="s">
        <v>1256</v>
      </c>
      <c r="F161" s="1" t="s">
        <v>1183</v>
      </c>
      <c r="G161" s="1" t="s">
        <v>1248</v>
      </c>
      <c r="H161" s="1" t="s">
        <v>1100</v>
      </c>
      <c r="I161" s="1" t="s">
        <v>1012</v>
      </c>
    </row>
    <row r="162" spans="1:9" ht="60.1">
      <c r="A162" s="1" t="str">
        <f>Tabelle4[[#This Row],[Feature name]]&amp;"."&amp;Tabelle4[[#This Row],[Feature attribute]]&amp;"."&amp;Tabelle4[[#This Row],[Instance attribute]]</f>
        <v>Model Design Life.Design Life.Planned First Availability</v>
      </c>
      <c r="B162" s="1" t="s">
        <v>1246</v>
      </c>
      <c r="C162" s="1" t="s">
        <v>1255</v>
      </c>
      <c r="D162" s="1" t="s">
        <v>1247</v>
      </c>
      <c r="E162" s="1" t="s">
        <v>1256</v>
      </c>
      <c r="F162" s="1" t="s">
        <v>1183</v>
      </c>
      <c r="G162" s="1" t="s">
        <v>1249</v>
      </c>
      <c r="H162" s="1" t="s">
        <v>1100</v>
      </c>
      <c r="I162" s="1" t="s">
        <v>1012</v>
      </c>
    </row>
    <row r="163" spans="1:9" ht="60.1">
      <c r="A163" s="1" t="str">
        <f>Tabelle4[[#This Row],[Feature name]]&amp;"."&amp;Tabelle4[[#This Row],[Feature attribute]]&amp;"."&amp;Tabelle4[[#This Row],[Instance attribute]]</f>
        <v>Model Design Life.Design Life.Actual First Availability</v>
      </c>
      <c r="B163" s="1" t="s">
        <v>1246</v>
      </c>
      <c r="C163" s="1" t="s">
        <v>1255</v>
      </c>
      <c r="D163" s="1" t="s">
        <v>1247</v>
      </c>
      <c r="E163" s="1" t="s">
        <v>1256</v>
      </c>
      <c r="F163" s="1" t="s">
        <v>1183</v>
      </c>
      <c r="G163" s="1" t="s">
        <v>1250</v>
      </c>
      <c r="H163" s="1" t="s">
        <v>1100</v>
      </c>
      <c r="I163" s="1" t="s">
        <v>1012</v>
      </c>
    </row>
    <row r="164" spans="1:9" ht="60.1">
      <c r="A164" s="1" t="str">
        <f>Tabelle4[[#This Row],[Feature name]]&amp;"."&amp;Tabelle4[[#This Row],[Feature attribute]]&amp;"."&amp;Tabelle4[[#This Row],[Instance attribute]]</f>
        <v>Model Design Life.Design Life.Risk to Planned First Availability</v>
      </c>
      <c r="B164" s="1" t="s">
        <v>1246</v>
      </c>
      <c r="C164" s="1" t="s">
        <v>1255</v>
      </c>
      <c r="D164" s="1" t="s">
        <v>1247</v>
      </c>
      <c r="E164" s="1" t="s">
        <v>1256</v>
      </c>
      <c r="F164" s="1" t="s">
        <v>1183</v>
      </c>
      <c r="G164" s="1" t="s">
        <v>1251</v>
      </c>
      <c r="H164" s="1" t="s">
        <v>1147</v>
      </c>
      <c r="I164" s="1" t="s">
        <v>1012</v>
      </c>
    </row>
    <row r="165" spans="1:9" ht="60.1">
      <c r="A165" s="1" t="str">
        <f>Tabelle4[[#This Row],[Feature name]]&amp;"."&amp;Tabelle4[[#This Row],[Feature attribute]]&amp;"."&amp;Tabelle4[[#This Row],[Instance attribute]]</f>
        <v>Model Design Life.Design Life.Model Planned Retirement Date</v>
      </c>
      <c r="B165" s="1" t="s">
        <v>1246</v>
      </c>
      <c r="C165" s="1" t="s">
        <v>1255</v>
      </c>
      <c r="D165" s="1" t="s">
        <v>1247</v>
      </c>
      <c r="E165" s="1" t="s">
        <v>1256</v>
      </c>
      <c r="F165" s="1" t="s">
        <v>1183</v>
      </c>
      <c r="G165" s="1" t="s">
        <v>1252</v>
      </c>
      <c r="H165" s="1" t="s">
        <v>1100</v>
      </c>
      <c r="I165" s="1" t="s">
        <v>1012</v>
      </c>
    </row>
    <row r="166" spans="1:9" ht="60.1">
      <c r="A166" s="1" t="str">
        <f>Tabelle4[[#This Row],[Feature name]]&amp;"."&amp;Tabelle4[[#This Row],[Feature attribute]]&amp;"."&amp;Tabelle4[[#This Row],[Instance attribute]]</f>
        <v>Model Design Life.Design Life.Model Actual Retirement Date</v>
      </c>
      <c r="B166" s="1" t="s">
        <v>1246</v>
      </c>
      <c r="C166" s="1" t="s">
        <v>1255</v>
      </c>
      <c r="D166" s="1" t="s">
        <v>1247</v>
      </c>
      <c r="E166" s="1" t="s">
        <v>1256</v>
      </c>
      <c r="F166" s="1" t="s">
        <v>1183</v>
      </c>
      <c r="G166" s="1" t="s">
        <v>1253</v>
      </c>
      <c r="H166" s="1" t="s">
        <v>1100</v>
      </c>
      <c r="I166" s="1" t="s">
        <v>1012</v>
      </c>
    </row>
    <row r="167" spans="1:9" ht="60.1">
      <c r="A167" s="1" t="str">
        <f>Tabelle4[[#This Row],[Feature name]]&amp;"."&amp;Tabelle4[[#This Row],[Feature attribute]]&amp;"."&amp;Tabelle4[[#This Row],[Instance attribute]]</f>
        <v>Model Design Life.Design Life.Model retirement status</v>
      </c>
      <c r="B167" s="1" t="s">
        <v>1246</v>
      </c>
      <c r="C167" s="1" t="s">
        <v>1255</v>
      </c>
      <c r="D167" s="1" t="s">
        <v>1247</v>
      </c>
      <c r="E167" s="1" t="s">
        <v>1256</v>
      </c>
      <c r="F167" s="1" t="s">
        <v>1183</v>
      </c>
      <c r="G167" s="1" t="s">
        <v>1254</v>
      </c>
      <c r="H167" s="1" t="s">
        <v>1100</v>
      </c>
      <c r="I167" s="1" t="s">
        <v>1012</v>
      </c>
    </row>
    <row r="168" spans="1:9" ht="75.150000000000006">
      <c r="A168" s="1" t="str">
        <f>Tabelle4[[#This Row],[Feature name]]&amp;"."&amp;Tabelle4[[#This Row],[Feature attribute]]&amp;"."&amp;Tabelle4[[#This Row],[Instance attribute]]</f>
        <v>Model Maintainability.Maintenance Method.Identifier</v>
      </c>
      <c r="B168" s="1" t="s">
        <v>1257</v>
      </c>
      <c r="C168" s="1" t="s">
        <v>1260</v>
      </c>
      <c r="D168" s="1" t="s">
        <v>1258</v>
      </c>
      <c r="E168" s="1" t="s">
        <v>1259</v>
      </c>
      <c r="F168" s="1" t="s">
        <v>1183</v>
      </c>
      <c r="G168" s="1" t="s">
        <v>1011</v>
      </c>
      <c r="H168" s="1" t="s">
        <v>1100</v>
      </c>
      <c r="I168" s="1" t="s">
        <v>1012</v>
      </c>
    </row>
    <row r="169" spans="1:9" ht="75.150000000000006">
      <c r="A169" s="1" t="str">
        <f>Tabelle4[[#This Row],[Feature name]]&amp;"."&amp;Tabelle4[[#This Row],[Feature attribute]]&amp;"."&amp;Tabelle4[[#This Row],[Instance attribute]]</f>
        <v>Model Maintainability.Maintenance Method.Description</v>
      </c>
      <c r="B169" s="1" t="s">
        <v>1257</v>
      </c>
      <c r="C169" s="1" t="s">
        <v>1260</v>
      </c>
      <c r="D169" s="1" t="s">
        <v>1258</v>
      </c>
      <c r="E169" s="1" t="s">
        <v>1259</v>
      </c>
      <c r="F169" s="1" t="s">
        <v>1183</v>
      </c>
      <c r="G169" s="1" t="s">
        <v>2</v>
      </c>
      <c r="H169" s="1" t="s">
        <v>1100</v>
      </c>
      <c r="I169" s="1" t="s">
        <v>1012</v>
      </c>
    </row>
    <row r="170" spans="1:9" ht="75.150000000000006">
      <c r="A170" s="1" t="str">
        <f>Tabelle4[[#This Row],[Feature name]]&amp;"."&amp;Tabelle4[[#This Row],[Feature attribute]]&amp;"."&amp;Tabelle4[[#This Row],[Instance attribute]]</f>
        <v>Model Maintainability.Maintenance Method.Maintenance Status</v>
      </c>
      <c r="B170" s="1" t="s">
        <v>1257</v>
      </c>
      <c r="C170" s="1" t="s">
        <v>1260</v>
      </c>
      <c r="D170" s="1" t="s">
        <v>1258</v>
      </c>
      <c r="E170" s="1" t="s">
        <v>1259</v>
      </c>
      <c r="F170" s="1" t="s">
        <v>1183</v>
      </c>
      <c r="G170" s="1" t="s">
        <v>1262</v>
      </c>
      <c r="H170" s="1" t="s">
        <v>1100</v>
      </c>
      <c r="I170" s="1" t="s">
        <v>1012</v>
      </c>
    </row>
    <row r="171" spans="1:9" ht="75.150000000000006">
      <c r="A171" s="1" t="str">
        <f>Tabelle4[[#This Row],[Feature name]]&amp;"."&amp;Tabelle4[[#This Row],[Feature attribute]]&amp;"."&amp;Tabelle4[[#This Row],[Instance attribute]]</f>
        <v>Model Maintainability.Maintenance Method.Maintenance Life Estimate</v>
      </c>
      <c r="B171" s="1" t="s">
        <v>1257</v>
      </c>
      <c r="C171" s="1" t="s">
        <v>1260</v>
      </c>
      <c r="D171" s="1" t="s">
        <v>1258</v>
      </c>
      <c r="E171" s="1" t="s">
        <v>1259</v>
      </c>
      <c r="F171" s="1" t="s">
        <v>1183</v>
      </c>
      <c r="G171" s="1" t="s">
        <v>1261</v>
      </c>
      <c r="H171" s="1" t="s">
        <v>1100</v>
      </c>
      <c r="I171" s="1" t="s">
        <v>1012</v>
      </c>
    </row>
    <row r="172" spans="1:9" ht="90.2">
      <c r="A172" s="1" t="str">
        <f>Tabelle4[[#This Row],[Feature name]]&amp;"."&amp;Tabelle4[[#This Row],[Feature attribute]]&amp;"."&amp;Tabelle4[[#This Row],[Instance attribute]]</f>
        <v>Model Maintainability.Maintenance Method.Applicable deployment method(s)</v>
      </c>
      <c r="B172" s="1" t="s">
        <v>1257</v>
      </c>
      <c r="C172" s="1" t="s">
        <v>1260</v>
      </c>
      <c r="D172" s="1" t="s">
        <v>1258</v>
      </c>
      <c r="E172" s="1" t="s">
        <v>1259</v>
      </c>
      <c r="F172" s="1" t="s">
        <v>1183</v>
      </c>
      <c r="G172" s="1" t="s">
        <v>1263</v>
      </c>
      <c r="H172" s="1" t="s">
        <v>1100</v>
      </c>
      <c r="I172" s="1" t="s">
        <v>1012</v>
      </c>
    </row>
    <row r="173" spans="1:9" ht="75.150000000000006">
      <c r="A173" s="1" t="str">
        <f>Tabelle4[[#This Row],[Feature name]]&amp;"."&amp;Tabelle4[[#This Row],[Feature attribute]]&amp;"."&amp;Tabelle4[[#This Row],[Instance attribute]]</f>
        <v>Model Maintainability.Maintenance Method.Impacted Stakeholder Type(s)</v>
      </c>
      <c r="B173" s="1" t="s">
        <v>1257</v>
      </c>
      <c r="C173" s="1" t="s">
        <v>1260</v>
      </c>
      <c r="D173" s="1" t="s">
        <v>1258</v>
      </c>
      <c r="E173" s="1" t="s">
        <v>1259</v>
      </c>
      <c r="F173" s="1" t="s">
        <v>1183</v>
      </c>
      <c r="G173" s="1" t="s">
        <v>1235</v>
      </c>
      <c r="H173" s="1" t="s">
        <v>1147</v>
      </c>
      <c r="I173" s="1" t="s">
        <v>1012</v>
      </c>
    </row>
    <row r="174" spans="1:9" ht="75.150000000000006">
      <c r="A174" s="1" t="str">
        <f>Tabelle4[[#This Row],[Feature name]]&amp;"."&amp;Tabelle4[[#This Row],[Feature attribute]]&amp;"."&amp;Tabelle4[[#This Row],[Instance attribute]]</f>
        <v>Model Maintainability.Maintenance Method.Impacted User Group(s) (</v>
      </c>
      <c r="B174" s="1" t="s">
        <v>1257</v>
      </c>
      <c r="C174" s="1" t="s">
        <v>1260</v>
      </c>
      <c r="D174" s="1" t="s">
        <v>1258</v>
      </c>
      <c r="E174" s="1" t="s">
        <v>1259</v>
      </c>
      <c r="F174" s="1" t="s">
        <v>1183</v>
      </c>
      <c r="G174" s="1" t="s">
        <v>1264</v>
      </c>
      <c r="H174" s="1" t="s">
        <v>1147</v>
      </c>
      <c r="I174" s="1" t="s">
        <v>1012</v>
      </c>
    </row>
    <row r="175" spans="1:9" ht="75.150000000000006">
      <c r="A175" s="1" t="str">
        <f>Tabelle4[[#This Row],[Feature name]]&amp;"."&amp;Tabelle4[[#This Row],[Feature attribute]]&amp;"."&amp;Tabelle4[[#This Row],[Instance attribute]]</f>
        <v>Model Deployability.Deployment Method.Identifier</v>
      </c>
      <c r="B175" s="1" t="s">
        <v>1265</v>
      </c>
      <c r="C175" s="1" t="s">
        <v>1271</v>
      </c>
      <c r="D175" s="1" t="s">
        <v>1266</v>
      </c>
      <c r="E175" s="1" t="s">
        <v>1270</v>
      </c>
      <c r="F175" s="1" t="s">
        <v>1183</v>
      </c>
      <c r="G175" s="1" t="s">
        <v>1011</v>
      </c>
      <c r="H175" s="1" t="s">
        <v>1100</v>
      </c>
      <c r="I175" s="1" t="s">
        <v>1012</v>
      </c>
    </row>
    <row r="176" spans="1:9" ht="75.150000000000006">
      <c r="A176" s="1" t="str">
        <f>Tabelle4[[#This Row],[Feature name]]&amp;"."&amp;Tabelle4[[#This Row],[Feature attribute]]&amp;"."&amp;Tabelle4[[#This Row],[Instance attribute]]</f>
        <v>Model Deployability.Deployment Method.Deployment status</v>
      </c>
      <c r="B176" s="1" t="s">
        <v>1265</v>
      </c>
      <c r="C176" s="1" t="s">
        <v>1271</v>
      </c>
      <c r="D176" s="1" t="s">
        <v>1266</v>
      </c>
      <c r="E176" s="1" t="s">
        <v>1270</v>
      </c>
      <c r="F176" s="1" t="s">
        <v>1183</v>
      </c>
      <c r="G176" s="1" t="s">
        <v>1267</v>
      </c>
      <c r="H176" s="1" t="s">
        <v>1100</v>
      </c>
      <c r="I176" s="1" t="s">
        <v>1012</v>
      </c>
    </row>
    <row r="177" spans="1:9" ht="75.150000000000006">
      <c r="A177" s="1" t="str">
        <f>Tabelle4[[#This Row],[Feature name]]&amp;"."&amp;Tabelle4[[#This Row],[Feature attribute]]&amp;"."&amp;Tabelle4[[#This Row],[Instance attribute]]</f>
        <v>Model Deployability.Deployment Method.Deployment Life Estimate</v>
      </c>
      <c r="B177" s="1" t="s">
        <v>1265</v>
      </c>
      <c r="C177" s="1" t="s">
        <v>1271</v>
      </c>
      <c r="D177" s="1" t="s">
        <v>1266</v>
      </c>
      <c r="E177" s="1" t="s">
        <v>1270</v>
      </c>
      <c r="F177" s="1" t="s">
        <v>1183</v>
      </c>
      <c r="G177" s="1" t="s">
        <v>1268</v>
      </c>
      <c r="H177" s="1" t="s">
        <v>1100</v>
      </c>
      <c r="I177" s="1" t="s">
        <v>1012</v>
      </c>
    </row>
    <row r="178" spans="1:9" ht="75.150000000000006">
      <c r="A178" s="1" t="str">
        <f>Tabelle4[[#This Row],[Feature name]]&amp;"."&amp;Tabelle4[[#This Row],[Feature attribute]]&amp;"."&amp;Tabelle4[[#This Row],[Instance attribute]]</f>
        <v>Model Deployability.Deployment Method.Model Access or Retrieval Method</v>
      </c>
      <c r="B178" s="1" t="s">
        <v>1265</v>
      </c>
      <c r="C178" s="1" t="s">
        <v>1271</v>
      </c>
      <c r="D178" s="1" t="s">
        <v>1266</v>
      </c>
      <c r="E178" s="1" t="s">
        <v>1270</v>
      </c>
      <c r="F178" s="1" t="s">
        <v>1183</v>
      </c>
      <c r="G178" s="1" t="s">
        <v>1269</v>
      </c>
      <c r="H178" s="1" t="s">
        <v>1100</v>
      </c>
      <c r="I178" s="1" t="s">
        <v>1012</v>
      </c>
    </row>
    <row r="179" spans="1:9" ht="60.1">
      <c r="A179" s="1" t="str">
        <f>Tabelle4[[#This Row],[Feature name]]&amp;"."&amp;Tabelle4[[#This Row],[Feature attribute]]&amp;"."&amp;Tabelle4[[#This Row],[Instance attribute]]</f>
        <v>Model Long Term Archive &amp; Retrieval.LOTAR Method.Identifier</v>
      </c>
      <c r="B179" s="1" t="s">
        <v>1282</v>
      </c>
      <c r="C179" s="183"/>
      <c r="D179" s="1" t="s">
        <v>1283</v>
      </c>
      <c r="E179" s="183"/>
      <c r="F179" s="1" t="s">
        <v>1183</v>
      </c>
      <c r="G179" s="1" t="s">
        <v>1011</v>
      </c>
      <c r="H179" s="1" t="s">
        <v>1100</v>
      </c>
      <c r="I179" s="1" t="s">
        <v>1012</v>
      </c>
    </row>
    <row r="180" spans="1:9" ht="60.1">
      <c r="A180" s="1" t="str">
        <f>Tabelle4[[#This Row],[Feature name]]&amp;"."&amp;Tabelle4[[#This Row],[Feature attribute]]&amp;"."&amp;Tabelle4[[#This Row],[Instance attribute]]</f>
        <v>Model Long Term Archive &amp; Retrieval.LOTAR Method.Description</v>
      </c>
      <c r="B180" s="1" t="s">
        <v>1282</v>
      </c>
      <c r="C180" s="183"/>
      <c r="D180" s="1" t="s">
        <v>1283</v>
      </c>
      <c r="E180" s="183"/>
      <c r="F180" s="1" t="s">
        <v>1183</v>
      </c>
      <c r="G180" s="1" t="s">
        <v>2</v>
      </c>
      <c r="H180" s="1" t="s">
        <v>1100</v>
      </c>
      <c r="I180" s="1" t="s">
        <v>1012</v>
      </c>
    </row>
    <row r="181" spans="1:9" ht="75.150000000000006">
      <c r="A181" s="1" t="str">
        <f>Tabelle4[[#This Row],[Feature name]]&amp;"."&amp;Tabelle4[[#This Row],[Feature attribute]]&amp;"."&amp;Tabelle4[[#This Row],[Instance attribute]]</f>
        <v>Model Long Term Archive &amp; Retrieval.LOTAR Method.Archival Status</v>
      </c>
      <c r="B181" s="1" t="s">
        <v>1282</v>
      </c>
      <c r="C181" s="183"/>
      <c r="D181" s="1" t="s">
        <v>1283</v>
      </c>
      <c r="E181" s="183"/>
      <c r="F181" s="1" t="s">
        <v>1183</v>
      </c>
      <c r="G181" s="1" t="s">
        <v>1285</v>
      </c>
      <c r="H181" s="1" t="s">
        <v>1100</v>
      </c>
      <c r="I181" s="1" t="s">
        <v>1012</v>
      </c>
    </row>
    <row r="182" spans="1:9" ht="75.150000000000006">
      <c r="A182" s="1" t="str">
        <f>Tabelle4[[#This Row],[Feature name]]&amp;"."&amp;Tabelle4[[#This Row],[Feature attribute]]&amp;"."&amp;Tabelle4[[#This Row],[Instance attribute]]</f>
        <v>Model Long Term Archive &amp; Retrieval.LOTAR Method.Model Retrieval Method</v>
      </c>
      <c r="B182" s="1" t="s">
        <v>1282</v>
      </c>
      <c r="C182" s="183"/>
      <c r="D182" s="1" t="s">
        <v>1283</v>
      </c>
      <c r="E182" s="183"/>
      <c r="F182" s="1" t="s">
        <v>1183</v>
      </c>
      <c r="G182" s="1" t="s">
        <v>1284</v>
      </c>
      <c r="H182" s="1" t="s">
        <v>1100</v>
      </c>
      <c r="I182" s="1" t="s">
        <v>1012</v>
      </c>
    </row>
    <row r="183" spans="1:9" ht="60.1">
      <c r="A183" s="1" t="str">
        <f>Tabelle4[[#This Row],[Feature name]]&amp;"."&amp;Tabelle4[[#This Row],[Feature attribute]]&amp;"."&amp;Tabelle4[[#This Row],[Instance attribute]]</f>
        <v>Model Cost.Development Cost.Identifier</v>
      </c>
      <c r="B183" s="1" t="s">
        <v>1272</v>
      </c>
      <c r="C183" s="1" t="s">
        <v>1273</v>
      </c>
      <c r="D183" s="1" t="s">
        <v>1274</v>
      </c>
      <c r="E183" s="1" t="s">
        <v>1275</v>
      </c>
      <c r="F183" s="1" t="s">
        <v>1183</v>
      </c>
      <c r="G183" s="1" t="s">
        <v>1011</v>
      </c>
      <c r="H183" s="1" t="s">
        <v>1100</v>
      </c>
      <c r="I183" s="1" t="s">
        <v>1012</v>
      </c>
    </row>
    <row r="184" spans="1:9" ht="60.1">
      <c r="A184" s="1" t="str">
        <f>Tabelle4[[#This Row],[Feature name]]&amp;"."&amp;Tabelle4[[#This Row],[Feature attribute]]&amp;"."&amp;Tabelle4[[#This Row],[Instance attribute]]</f>
        <v>Model Cost.Development Cost.Development Cost</v>
      </c>
      <c r="B184" s="1" t="s">
        <v>1272</v>
      </c>
      <c r="C184" s="1" t="s">
        <v>1273</v>
      </c>
      <c r="D184" s="1" t="s">
        <v>1274</v>
      </c>
      <c r="E184" s="1" t="s">
        <v>1275</v>
      </c>
      <c r="F184" s="1" t="s">
        <v>1183</v>
      </c>
      <c r="G184" s="1" t="s">
        <v>1274</v>
      </c>
      <c r="H184" s="1" t="s">
        <v>1100</v>
      </c>
      <c r="I184" s="1" t="s">
        <v>1012</v>
      </c>
    </row>
    <row r="185" spans="1:9" ht="75.150000000000006">
      <c r="A185" s="1" t="str">
        <f>Tabelle4[[#This Row],[Feature name]]&amp;"."&amp;Tabelle4[[#This Row],[Feature attribute]]&amp;"."&amp;Tabelle4[[#This Row],[Instance attribute]]</f>
        <v>Model Cost.Development Cost.Per Cycle/Instance Deployment Cost</v>
      </c>
      <c r="B185" s="1" t="s">
        <v>1272</v>
      </c>
      <c r="C185" s="1" t="s">
        <v>1273</v>
      </c>
      <c r="D185" s="1" t="s">
        <v>1274</v>
      </c>
      <c r="E185" s="1" t="s">
        <v>1275</v>
      </c>
      <c r="F185" s="1" t="s">
        <v>1183</v>
      </c>
      <c r="G185" s="1" t="s">
        <v>1276</v>
      </c>
      <c r="H185" s="1" t="s">
        <v>1100</v>
      </c>
      <c r="I185" s="1" t="s">
        <v>1012</v>
      </c>
    </row>
    <row r="186" spans="1:9" ht="60.1">
      <c r="A186" s="1" t="str">
        <f>Tabelle4[[#This Row],[Feature name]]&amp;"."&amp;Tabelle4[[#This Row],[Feature attribute]]&amp;"."&amp;Tabelle4[[#This Row],[Instance attribute]]</f>
        <v>Model Cost.Development Cost.Cumulative Deployment Cost</v>
      </c>
      <c r="B186" s="1" t="s">
        <v>1272</v>
      </c>
      <c r="C186" s="1" t="s">
        <v>1273</v>
      </c>
      <c r="D186" s="1" t="s">
        <v>1274</v>
      </c>
      <c r="E186" s="1" t="s">
        <v>1275</v>
      </c>
      <c r="F186" s="1" t="s">
        <v>1183</v>
      </c>
      <c r="G186" s="1" t="s">
        <v>1277</v>
      </c>
      <c r="H186" s="1" t="s">
        <v>1100</v>
      </c>
      <c r="I186" s="1" t="s">
        <v>1012</v>
      </c>
    </row>
    <row r="187" spans="1:9" ht="60.1">
      <c r="A187" s="1" t="str">
        <f>Tabelle4[[#This Row],[Feature name]]&amp;"."&amp;Tabelle4[[#This Row],[Feature attribute]]&amp;"."&amp;Tabelle4[[#This Row],[Instance attribute]]</f>
        <v>Model Cost.Development Cost.Maintenance Cost</v>
      </c>
      <c r="B187" s="1" t="s">
        <v>1272</v>
      </c>
      <c r="C187" s="1" t="s">
        <v>1273</v>
      </c>
      <c r="D187" s="1" t="s">
        <v>1274</v>
      </c>
      <c r="E187" s="1" t="s">
        <v>1275</v>
      </c>
      <c r="F187" s="1" t="s">
        <v>1183</v>
      </c>
      <c r="G187" s="1" t="s">
        <v>1278</v>
      </c>
      <c r="H187" s="1" t="s">
        <v>1100</v>
      </c>
      <c r="I187" s="1" t="s">
        <v>1012</v>
      </c>
    </row>
    <row r="188" spans="1:9" ht="60.1">
      <c r="A188" s="1" t="str">
        <f>Tabelle4[[#This Row],[Feature name]]&amp;"."&amp;Tabelle4[[#This Row],[Feature attribute]]&amp;"."&amp;Tabelle4[[#This Row],[Instance attribute]]</f>
        <v>Model Cost.Development Cost.Operational Cost</v>
      </c>
      <c r="B188" s="1" t="s">
        <v>1272</v>
      </c>
      <c r="C188" s="1" t="s">
        <v>1273</v>
      </c>
      <c r="D188" s="1" t="s">
        <v>1274</v>
      </c>
      <c r="E188" s="1" t="s">
        <v>1275</v>
      </c>
      <c r="F188" s="1" t="s">
        <v>1183</v>
      </c>
      <c r="G188" s="1" t="s">
        <v>1279</v>
      </c>
      <c r="H188" s="1" t="s">
        <v>1100</v>
      </c>
      <c r="I188" s="1" t="s">
        <v>1012</v>
      </c>
    </row>
    <row r="189" spans="1:9" ht="60.1">
      <c r="A189" s="1" t="str">
        <f>Tabelle4[[#This Row],[Feature name]]&amp;"."&amp;Tabelle4[[#This Row],[Feature attribute]]&amp;"."&amp;Tabelle4[[#This Row],[Instance attribute]]</f>
        <v>Model Cost.Development Cost.Retirement Cost</v>
      </c>
      <c r="B189" s="1" t="s">
        <v>1272</v>
      </c>
      <c r="C189" s="1" t="s">
        <v>1273</v>
      </c>
      <c r="D189" s="1" t="s">
        <v>1274</v>
      </c>
      <c r="E189" s="1" t="s">
        <v>1275</v>
      </c>
      <c r="F189" s="1" t="s">
        <v>1183</v>
      </c>
      <c r="G189" s="1" t="s">
        <v>1280</v>
      </c>
      <c r="H189" s="1" t="s">
        <v>1100</v>
      </c>
      <c r="I189" s="1" t="s">
        <v>1012</v>
      </c>
    </row>
    <row r="190" spans="1:9" ht="60.1">
      <c r="A190" s="1" t="str">
        <f>Tabelle4[[#This Row],[Feature name]]&amp;"."&amp;Tabelle4[[#This Row],[Feature attribute]]&amp;"."&amp;Tabelle4[[#This Row],[Instance attribute]]</f>
        <v>Model Cost.Development Cost.Cumulative Cost</v>
      </c>
      <c r="B190" s="1" t="s">
        <v>1272</v>
      </c>
      <c r="C190" s="1" t="s">
        <v>1273</v>
      </c>
      <c r="D190" s="1" t="s">
        <v>1274</v>
      </c>
      <c r="E190" s="1" t="s">
        <v>1275</v>
      </c>
      <c r="F190" s="1" t="s">
        <v>1183</v>
      </c>
      <c r="G190" s="1" t="s">
        <v>1281</v>
      </c>
      <c r="H190" s="1" t="s">
        <v>1100</v>
      </c>
      <c r="I190" s="1" t="s">
        <v>1012</v>
      </c>
    </row>
    <row r="191" spans="1:9" ht="60.1">
      <c r="A191" s="1" t="str">
        <f>Tabelle4[[#This Row],[Feature name]]&amp;"."&amp;Tabelle4[[#This Row],[Feature attribute]]&amp;"."&amp;Tabelle4[[#This Row],[Instance attribute]]</f>
        <v>Model Cost.Lifecycle Financial Risk.Identifier</v>
      </c>
      <c r="B191" s="1" t="s">
        <v>1272</v>
      </c>
      <c r="C191" s="1" t="s">
        <v>1273</v>
      </c>
      <c r="D191" s="1" t="s">
        <v>1286</v>
      </c>
      <c r="E191" s="183"/>
      <c r="F191" s="1" t="s">
        <v>1183</v>
      </c>
      <c r="G191" s="1" t="s">
        <v>1011</v>
      </c>
      <c r="H191" s="1" t="s">
        <v>1100</v>
      </c>
      <c r="I191" s="1" t="s">
        <v>1012</v>
      </c>
    </row>
    <row r="192" spans="1:9" ht="60.1">
      <c r="A192" s="1" t="str">
        <f>Tabelle4[[#This Row],[Feature name]]&amp;"."&amp;Tabelle4[[#This Row],[Feature attribute]]&amp;"."&amp;Tabelle4[[#This Row],[Instance attribute]]</f>
        <v>Model Cost.Lifecycle Financial Risk.Financial Risk</v>
      </c>
      <c r="B192" s="1" t="s">
        <v>1272</v>
      </c>
      <c r="C192" s="1" t="s">
        <v>1273</v>
      </c>
      <c r="D192" s="1" t="s">
        <v>1286</v>
      </c>
      <c r="E192" s="183"/>
      <c r="F192" s="1" t="s">
        <v>1183</v>
      </c>
      <c r="G192" s="1" t="s">
        <v>1287</v>
      </c>
      <c r="H192" s="1" t="s">
        <v>1147</v>
      </c>
      <c r="I192" s="1" t="s">
        <v>1012</v>
      </c>
    </row>
    <row r="193" spans="1:9" ht="105.2">
      <c r="A193" s="1" t="str">
        <f>Tabelle4[[#This Row],[Feature name]]&amp;"."&amp;Tabelle4[[#This Row],[Feature attribute]]&amp;"."&amp;Tabelle4[[#This Row],[Instance attribute]]</f>
        <v>Model Availability..</v>
      </c>
      <c r="B193" s="1" t="s">
        <v>1288</v>
      </c>
      <c r="C193" s="1" t="s">
        <v>1289</v>
      </c>
      <c r="H193" s="184"/>
      <c r="I193" s="183"/>
    </row>
  </sheetData>
  <pageMargins left="0.7" right="0.7" top="0.78740157499999996" bottom="0.78740157499999996"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61"/>
  <sheetViews>
    <sheetView workbookViewId="0">
      <selection activeCell="C9" sqref="C9"/>
    </sheetView>
  </sheetViews>
  <sheetFormatPr baseColWidth="10" defaultRowHeight="15.05"/>
  <cols>
    <col min="1" max="1" width="28.33203125" customWidth="1"/>
    <col min="2" max="2" width="12.88671875" customWidth="1"/>
    <col min="3" max="3" width="32.44140625" customWidth="1"/>
    <col min="4" max="4" width="36" customWidth="1"/>
  </cols>
  <sheetData>
    <row r="1" spans="1:4" ht="18.2">
      <c r="A1" s="186" t="s">
        <v>1294</v>
      </c>
      <c r="B1" s="186" t="s">
        <v>118</v>
      </c>
      <c r="C1" s="187" t="s">
        <v>1295</v>
      </c>
      <c r="D1" s="187" t="s">
        <v>1296</v>
      </c>
    </row>
    <row r="2" spans="1:4" ht="18.2">
      <c r="A2" s="395" t="s">
        <v>1297</v>
      </c>
      <c r="B2" s="395"/>
      <c r="C2" s="395"/>
      <c r="D2" s="395"/>
    </row>
    <row r="3" spans="1:4" ht="15.65">
      <c r="A3" s="188" t="s">
        <v>1298</v>
      </c>
      <c r="B3" s="189"/>
      <c r="C3" s="190"/>
      <c r="D3" s="189"/>
    </row>
    <row r="4" spans="1:4">
      <c r="A4" s="191" t="s">
        <v>1299</v>
      </c>
      <c r="B4" s="192" t="s">
        <v>1300</v>
      </c>
      <c r="D4" t="s">
        <v>1301</v>
      </c>
    </row>
    <row r="5" spans="1:4">
      <c r="A5" s="191" t="s">
        <v>1302</v>
      </c>
      <c r="D5" t="s">
        <v>1303</v>
      </c>
    </row>
    <row r="6" spans="1:4">
      <c r="A6" s="191" t="s">
        <v>1304</v>
      </c>
      <c r="B6" s="192" t="s">
        <v>1300</v>
      </c>
      <c r="D6" t="s">
        <v>1305</v>
      </c>
    </row>
    <row r="7" spans="1:4">
      <c r="A7" s="191" t="s">
        <v>1306</v>
      </c>
      <c r="D7" s="1" t="s">
        <v>1307</v>
      </c>
    </row>
    <row r="8" spans="1:4">
      <c r="A8" s="191" t="s">
        <v>1308</v>
      </c>
      <c r="B8" s="192" t="s">
        <v>1300</v>
      </c>
      <c r="C8" s="193"/>
      <c r="D8" s="194" t="s">
        <v>1309</v>
      </c>
    </row>
    <row r="9" spans="1:4">
      <c r="A9" s="191" t="s">
        <v>1310</v>
      </c>
      <c r="C9" s="195"/>
      <c r="D9" s="194" t="s">
        <v>1311</v>
      </c>
    </row>
    <row r="10" spans="1:4" ht="30.05">
      <c r="A10" s="191" t="s">
        <v>1312</v>
      </c>
      <c r="B10" s="192" t="s">
        <v>1300</v>
      </c>
      <c r="C10" s="195"/>
      <c r="D10" s="1" t="s">
        <v>1313</v>
      </c>
    </row>
    <row r="11" spans="1:4" ht="15.65">
      <c r="A11" s="188" t="s">
        <v>1314</v>
      </c>
      <c r="B11" s="189"/>
      <c r="C11" s="190"/>
      <c r="D11" s="189"/>
    </row>
    <row r="12" spans="1:4">
      <c r="A12" s="196" t="s">
        <v>1315</v>
      </c>
      <c r="B12" s="192" t="s">
        <v>1300</v>
      </c>
      <c r="C12" s="193"/>
      <c r="D12" s="197" t="s">
        <v>1316</v>
      </c>
    </row>
    <row r="13" spans="1:4" ht="30.05">
      <c r="A13" s="191" t="s">
        <v>1317</v>
      </c>
      <c r="B13" s="192" t="s">
        <v>1300</v>
      </c>
      <c r="C13" s="195"/>
      <c r="D13" s="194" t="s">
        <v>1318</v>
      </c>
    </row>
    <row r="14" spans="1:4">
      <c r="A14" s="191" t="s">
        <v>1319</v>
      </c>
      <c r="C14" s="193"/>
      <c r="D14" s="194" t="s">
        <v>1320</v>
      </c>
    </row>
    <row r="15" spans="1:4">
      <c r="A15" s="191" t="s">
        <v>1321</v>
      </c>
      <c r="B15" s="192" t="s">
        <v>1300</v>
      </c>
      <c r="C15" s="195"/>
      <c r="D15" s="194" t="s">
        <v>1322</v>
      </c>
    </row>
    <row r="16" spans="1:4">
      <c r="A16" s="191" t="s">
        <v>1323</v>
      </c>
      <c r="D16" s="194" t="s">
        <v>1324</v>
      </c>
    </row>
    <row r="17" spans="1:4" ht="15.65">
      <c r="A17" s="188" t="s">
        <v>1325</v>
      </c>
      <c r="B17" s="189"/>
      <c r="C17" s="190"/>
      <c r="D17" s="189"/>
    </row>
    <row r="18" spans="1:4">
      <c r="A18" s="191" t="s">
        <v>1326</v>
      </c>
      <c r="C18" s="193"/>
      <c r="D18" s="194" t="s">
        <v>1327</v>
      </c>
    </row>
    <row r="19" spans="1:4">
      <c r="A19" s="191" t="s">
        <v>1328</v>
      </c>
      <c r="B19" s="192" t="s">
        <v>1300</v>
      </c>
      <c r="C19" s="195"/>
      <c r="D19" s="198" t="s">
        <v>1329</v>
      </c>
    </row>
    <row r="20" spans="1:4">
      <c r="A20" s="191" t="s">
        <v>1330</v>
      </c>
      <c r="C20" s="193"/>
      <c r="D20" s="194" t="s">
        <v>1331</v>
      </c>
    </row>
    <row r="21" spans="1:4">
      <c r="A21" s="191" t="s">
        <v>1332</v>
      </c>
      <c r="C21" s="195"/>
      <c r="D21" s="198" t="s">
        <v>1333</v>
      </c>
    </row>
    <row r="22" spans="1:4">
      <c r="A22" s="191" t="s">
        <v>1334</v>
      </c>
      <c r="C22" s="195"/>
      <c r="D22" s="198" t="s">
        <v>1335</v>
      </c>
    </row>
    <row r="23" spans="1:4" ht="15.65">
      <c r="A23" s="188" t="s">
        <v>1336</v>
      </c>
      <c r="B23" s="189"/>
      <c r="C23" s="190"/>
      <c r="D23" s="189"/>
    </row>
    <row r="24" spans="1:4">
      <c r="A24" s="196" t="s">
        <v>1337</v>
      </c>
      <c r="C24" s="193"/>
      <c r="D24" s="194" t="s">
        <v>1338</v>
      </c>
    </row>
    <row r="25" spans="1:4">
      <c r="A25" s="191" t="s">
        <v>1339</v>
      </c>
      <c r="C25" s="195"/>
      <c r="D25" s="194" t="s">
        <v>1340</v>
      </c>
    </row>
    <row r="26" spans="1:4">
      <c r="A26" s="191" t="s">
        <v>1341</v>
      </c>
      <c r="B26" s="192" t="s">
        <v>1300</v>
      </c>
      <c r="C26" s="193"/>
      <c r="D26" s="194" t="s">
        <v>1342</v>
      </c>
    </row>
    <row r="27" spans="1:4">
      <c r="A27" s="191" t="s">
        <v>1343</v>
      </c>
      <c r="B27" s="192" t="s">
        <v>1300</v>
      </c>
      <c r="C27" s="195"/>
      <c r="D27" s="194" t="s">
        <v>1344</v>
      </c>
    </row>
    <row r="28" spans="1:4">
      <c r="A28" s="191" t="s">
        <v>1345</v>
      </c>
      <c r="B28" s="192" t="s">
        <v>1300</v>
      </c>
      <c r="D28" t="s">
        <v>1346</v>
      </c>
    </row>
    <row r="29" spans="1:4">
      <c r="A29" s="191" t="s">
        <v>1347</v>
      </c>
      <c r="B29" s="192" t="s">
        <v>1300</v>
      </c>
      <c r="D29" t="s">
        <v>1348</v>
      </c>
    </row>
    <row r="30" spans="1:4">
      <c r="A30" s="191" t="s">
        <v>1349</v>
      </c>
      <c r="B30" s="192" t="s">
        <v>1300</v>
      </c>
      <c r="D30" t="s">
        <v>1350</v>
      </c>
    </row>
    <row r="31" spans="1:4" ht="15.65">
      <c r="A31" s="188" t="s">
        <v>1351</v>
      </c>
      <c r="B31" s="189"/>
      <c r="C31" s="190"/>
      <c r="D31" s="189"/>
    </row>
    <row r="32" spans="1:4">
      <c r="A32" s="191" t="s">
        <v>1352</v>
      </c>
      <c r="B32" s="192" t="s">
        <v>1300</v>
      </c>
      <c r="C32" s="193"/>
      <c r="D32" s="194" t="s">
        <v>1353</v>
      </c>
    </row>
    <row r="33" spans="1:4" ht="30.05">
      <c r="A33" s="191" t="s">
        <v>1354</v>
      </c>
      <c r="B33" s="192" t="s">
        <v>1300</v>
      </c>
      <c r="C33" s="193"/>
      <c r="D33" s="194" t="s">
        <v>1355</v>
      </c>
    </row>
    <row r="34" spans="1:4" ht="31.3">
      <c r="A34" s="191" t="s">
        <v>1356</v>
      </c>
      <c r="C34" s="193"/>
      <c r="D34" s="194" t="s">
        <v>1357</v>
      </c>
    </row>
    <row r="35" spans="1:4" ht="30.05">
      <c r="A35" s="191" t="s">
        <v>1358</v>
      </c>
      <c r="B35" s="192" t="s">
        <v>1300</v>
      </c>
      <c r="C35" s="193"/>
      <c r="D35" s="194" t="s">
        <v>1359</v>
      </c>
    </row>
    <row r="36" spans="1:4">
      <c r="A36" s="191" t="s">
        <v>1360</v>
      </c>
      <c r="C36" s="193"/>
      <c r="D36" s="194" t="s">
        <v>1361</v>
      </c>
    </row>
    <row r="37" spans="1:4">
      <c r="A37" s="196" t="s">
        <v>1362</v>
      </c>
      <c r="B37" s="192" t="s">
        <v>1300</v>
      </c>
      <c r="D37" s="197" t="s">
        <v>1363</v>
      </c>
    </row>
    <row r="38" spans="1:4">
      <c r="A38" s="191" t="s">
        <v>1364</v>
      </c>
      <c r="B38" s="192" t="s">
        <v>1300</v>
      </c>
      <c r="C38" s="193"/>
      <c r="D38" s="194" t="s">
        <v>1365</v>
      </c>
    </row>
    <row r="39" spans="1:4">
      <c r="A39" s="191" t="s">
        <v>1366</v>
      </c>
      <c r="C39" s="195"/>
      <c r="D39" s="194" t="s">
        <v>1367</v>
      </c>
    </row>
    <row r="40" spans="1:4" ht="15.65">
      <c r="A40" s="188" t="s">
        <v>1368</v>
      </c>
      <c r="B40" s="189"/>
      <c r="C40" s="190"/>
      <c r="D40" s="189"/>
    </row>
    <row r="41" spans="1:4" ht="45.1">
      <c r="A41" s="191" t="s">
        <v>1369</v>
      </c>
      <c r="B41" s="192" t="s">
        <v>1300</v>
      </c>
      <c r="C41" s="193"/>
      <c r="D41" s="194" t="s">
        <v>1370</v>
      </c>
    </row>
    <row r="42" spans="1:4" ht="30.05">
      <c r="A42" s="191" t="s">
        <v>1371</v>
      </c>
      <c r="C42" s="195"/>
      <c r="D42" s="194" t="s">
        <v>1372</v>
      </c>
    </row>
    <row r="43" spans="1:4" ht="45.1">
      <c r="A43" s="191" t="s">
        <v>1373</v>
      </c>
      <c r="C43" s="193"/>
      <c r="D43" s="194" t="s">
        <v>1374</v>
      </c>
    </row>
    <row r="44" spans="1:4">
      <c r="A44" s="191" t="s">
        <v>1375</v>
      </c>
      <c r="C44" s="195"/>
      <c r="D44" s="194" t="s">
        <v>1376</v>
      </c>
    </row>
    <row r="45" spans="1:4">
      <c r="A45" s="191" t="s">
        <v>1377</v>
      </c>
      <c r="D45" s="194" t="s">
        <v>1378</v>
      </c>
    </row>
    <row r="46" spans="1:4" ht="15.65">
      <c r="A46" s="188" t="s">
        <v>1379</v>
      </c>
      <c r="B46" s="189"/>
      <c r="C46" s="190"/>
      <c r="D46" s="189"/>
    </row>
    <row r="47" spans="1:4" ht="30.05">
      <c r="A47" s="191" t="s">
        <v>1380</v>
      </c>
      <c r="C47" s="193"/>
      <c r="D47" s="194" t="s">
        <v>1381</v>
      </c>
    </row>
    <row r="48" spans="1:4">
      <c r="A48" s="191" t="s">
        <v>1382</v>
      </c>
      <c r="C48" s="195"/>
      <c r="D48" s="194" t="s">
        <v>1383</v>
      </c>
    </row>
    <row r="50" spans="1:4" ht="18.2">
      <c r="A50" s="186" t="s">
        <v>1384</v>
      </c>
      <c r="B50" s="199" t="s">
        <v>118</v>
      </c>
      <c r="C50" s="199" t="s">
        <v>1385</v>
      </c>
      <c r="D50" s="199" t="s">
        <v>1386</v>
      </c>
    </row>
    <row r="51" spans="1:4" ht="18.2">
      <c r="A51" s="395" t="s">
        <v>1387</v>
      </c>
      <c r="B51" s="395"/>
      <c r="C51" s="395"/>
      <c r="D51" s="395"/>
    </row>
    <row r="52" spans="1:4" ht="15.65">
      <c r="A52" s="200" t="s">
        <v>1388</v>
      </c>
      <c r="B52" s="189"/>
      <c r="C52" s="190"/>
      <c r="D52" s="189"/>
    </row>
    <row r="53" spans="1:4">
      <c r="A53" t="s">
        <v>1389</v>
      </c>
      <c r="B53" s="201" t="s">
        <v>1300</v>
      </c>
      <c r="C53" s="193"/>
      <c r="D53" s="396" t="s">
        <v>1390</v>
      </c>
    </row>
    <row r="54" spans="1:4">
      <c r="A54" t="s">
        <v>1391</v>
      </c>
      <c r="B54" s="201" t="s">
        <v>1300</v>
      </c>
      <c r="C54" s="195"/>
      <c r="D54" s="396"/>
    </row>
    <row r="55" spans="1:4">
      <c r="A55" t="s">
        <v>1392</v>
      </c>
      <c r="B55" s="201" t="s">
        <v>1300</v>
      </c>
      <c r="C55" s="193"/>
      <c r="D55" s="396"/>
    </row>
    <row r="56" spans="1:4" ht="15.65">
      <c r="A56" s="200" t="s">
        <v>1393</v>
      </c>
      <c r="B56" s="189"/>
      <c r="C56" s="190"/>
      <c r="D56" s="189"/>
    </row>
    <row r="57" spans="1:4">
      <c r="A57" s="202" t="s">
        <v>1394</v>
      </c>
      <c r="B57" s="192" t="s">
        <v>1300</v>
      </c>
      <c r="C57" s="193"/>
      <c r="D57" s="203" t="s">
        <v>1395</v>
      </c>
    </row>
    <row r="58" spans="1:4">
      <c r="A58" s="202" t="s">
        <v>1396</v>
      </c>
      <c r="C58" s="195"/>
      <c r="D58" s="204"/>
    </row>
    <row r="59" spans="1:4">
      <c r="A59" s="202" t="s">
        <v>1397</v>
      </c>
      <c r="B59" s="192" t="s">
        <v>1300</v>
      </c>
      <c r="C59" s="193"/>
      <c r="D59" s="203" t="s">
        <v>1398</v>
      </c>
    </row>
    <row r="60" spans="1:4">
      <c r="A60" s="202" t="s">
        <v>1302</v>
      </c>
      <c r="C60" s="195"/>
      <c r="D60" s="204" t="s">
        <v>1399</v>
      </c>
    </row>
    <row r="61" spans="1:4">
      <c r="A61" s="202" t="s">
        <v>1400</v>
      </c>
      <c r="C61" s="195"/>
      <c r="D61" s="205" t="s">
        <v>1305</v>
      </c>
    </row>
    <row r="62" spans="1:4">
      <c r="A62" s="202" t="s">
        <v>1401</v>
      </c>
      <c r="C62" s="195"/>
    </row>
    <row r="63" spans="1:4">
      <c r="A63" s="202" t="s">
        <v>1402</v>
      </c>
      <c r="B63" s="192" t="s">
        <v>1300</v>
      </c>
      <c r="C63" s="193"/>
    </row>
    <row r="64" spans="1:4">
      <c r="A64" s="202" t="s">
        <v>1403</v>
      </c>
      <c r="B64" s="192" t="s">
        <v>1300</v>
      </c>
      <c r="C64" s="195"/>
    </row>
    <row r="65" spans="1:4">
      <c r="A65" s="202" t="s">
        <v>1404</v>
      </c>
      <c r="B65" s="192" t="s">
        <v>1300</v>
      </c>
      <c r="C65" s="193"/>
    </row>
    <row r="66" spans="1:4">
      <c r="A66" s="202" t="s">
        <v>1405</v>
      </c>
      <c r="C66" s="192" t="s">
        <v>1406</v>
      </c>
      <c r="D66" s="203" t="s">
        <v>1407</v>
      </c>
    </row>
    <row r="67" spans="1:4">
      <c r="A67" s="202" t="s">
        <v>1408</v>
      </c>
      <c r="C67" s="193"/>
    </row>
    <row r="68" spans="1:4">
      <c r="A68" s="202" t="s">
        <v>1409</v>
      </c>
      <c r="B68" s="192" t="s">
        <v>1300</v>
      </c>
      <c r="C68" s="195"/>
    </row>
    <row r="69" spans="1:4">
      <c r="A69" s="206" t="s">
        <v>1410</v>
      </c>
      <c r="B69" s="192" t="s">
        <v>1300</v>
      </c>
      <c r="C69" s="192" t="s">
        <v>1411</v>
      </c>
      <c r="D69" s="207"/>
    </row>
    <row r="70" spans="1:4">
      <c r="A70" s="206" t="s">
        <v>1312</v>
      </c>
      <c r="B70" s="208" t="s">
        <v>1300</v>
      </c>
      <c r="C70" s="192" t="s">
        <v>1412</v>
      </c>
      <c r="D70" s="209" t="s">
        <v>1413</v>
      </c>
    </row>
    <row r="71" spans="1:4">
      <c r="A71" s="207" t="s">
        <v>1414</v>
      </c>
      <c r="B71" s="192" t="s">
        <v>1300</v>
      </c>
      <c r="C71" s="193"/>
      <c r="D71" s="210" t="s">
        <v>1415</v>
      </c>
    </row>
    <row r="72" spans="1:4">
      <c r="A72" s="207" t="s">
        <v>1416</v>
      </c>
      <c r="C72" s="193"/>
      <c r="D72" s="203" t="s">
        <v>1417</v>
      </c>
    </row>
    <row r="73" spans="1:4">
      <c r="A73" s="202" t="s">
        <v>1418</v>
      </c>
      <c r="B73" s="192" t="s">
        <v>1300</v>
      </c>
      <c r="C73" s="195"/>
      <c r="D73" s="204" t="s">
        <v>1419</v>
      </c>
    </row>
    <row r="74" spans="1:4">
      <c r="A74" s="202" t="s">
        <v>1420</v>
      </c>
      <c r="C74" s="193"/>
      <c r="D74" s="204" t="s">
        <v>1421</v>
      </c>
    </row>
    <row r="75" spans="1:4">
      <c r="A75" s="211" t="s">
        <v>1422</v>
      </c>
      <c r="D75" s="204" t="s">
        <v>1423</v>
      </c>
    </row>
    <row r="76" spans="1:4">
      <c r="A76" s="211" t="s">
        <v>1424</v>
      </c>
      <c r="C76" s="212"/>
      <c r="D76" s="204" t="s">
        <v>1425</v>
      </c>
    </row>
    <row r="77" spans="1:4">
      <c r="A77" s="207" t="s">
        <v>1426</v>
      </c>
      <c r="C77" s="212"/>
      <c r="D77" s="203" t="s">
        <v>1427</v>
      </c>
    </row>
    <row r="78" spans="1:4">
      <c r="A78" s="207" t="s">
        <v>1428</v>
      </c>
      <c r="C78" s="212"/>
      <c r="D78" s="203" t="s">
        <v>1429</v>
      </c>
    </row>
    <row r="79" spans="1:4">
      <c r="A79" s="206" t="s">
        <v>1430</v>
      </c>
      <c r="C79" s="212"/>
      <c r="D79" s="203" t="s">
        <v>1431</v>
      </c>
    </row>
    <row r="80" spans="1:4">
      <c r="A80" s="206" t="s">
        <v>1432</v>
      </c>
      <c r="C80" s="212"/>
      <c r="D80" s="203" t="s">
        <v>1431</v>
      </c>
    </row>
    <row r="81" spans="1:4" ht="15.65">
      <c r="A81" s="200" t="s">
        <v>1433</v>
      </c>
      <c r="B81" s="189"/>
      <c r="C81" s="213"/>
      <c r="D81" s="189"/>
    </row>
    <row r="82" spans="1:4">
      <c r="A82" s="214" t="s">
        <v>1434</v>
      </c>
      <c r="D82" s="194"/>
    </row>
    <row r="83" spans="1:4">
      <c r="A83" s="202" t="s">
        <v>1435</v>
      </c>
    </row>
    <row r="84" spans="1:4">
      <c r="A84" s="214" t="s">
        <v>1436</v>
      </c>
    </row>
    <row r="85" spans="1:4">
      <c r="A85" s="214" t="s">
        <v>1437</v>
      </c>
    </row>
    <row r="86" spans="1:4">
      <c r="A86" s="214" t="s">
        <v>1438</v>
      </c>
    </row>
    <row r="87" spans="1:4">
      <c r="A87" s="215" t="s">
        <v>1439</v>
      </c>
    </row>
    <row r="88" spans="1:4" ht="15.65">
      <c r="A88" s="188" t="s">
        <v>1325</v>
      </c>
      <c r="B88" s="189"/>
      <c r="C88" s="190"/>
      <c r="D88" s="189"/>
    </row>
    <row r="89" spans="1:4">
      <c r="A89" s="216" t="s">
        <v>1326</v>
      </c>
    </row>
    <row r="90" spans="1:4">
      <c r="A90" s="216" t="s">
        <v>1328</v>
      </c>
    </row>
    <row r="91" spans="1:4">
      <c r="A91" s="216" t="s">
        <v>1330</v>
      </c>
    </row>
    <row r="92" spans="1:4">
      <c r="A92" s="216" t="s">
        <v>1440</v>
      </c>
    </row>
    <row r="93" spans="1:4">
      <c r="A93" s="216" t="s">
        <v>1441</v>
      </c>
    </row>
    <row r="94" spans="1:4">
      <c r="A94" s="216" t="s">
        <v>1442</v>
      </c>
    </row>
    <row r="95" spans="1:4">
      <c r="A95" s="216" t="s">
        <v>1334</v>
      </c>
    </row>
    <row r="96" spans="1:4">
      <c r="A96" s="189" t="s">
        <v>1443</v>
      </c>
      <c r="B96" s="189"/>
      <c r="C96" s="213"/>
      <c r="D96" s="189"/>
    </row>
    <row r="97" spans="1:4">
      <c r="A97" s="215" t="s">
        <v>1444</v>
      </c>
    </row>
    <row r="98" spans="1:4" ht="28.8">
      <c r="A98" s="217" t="s">
        <v>1445</v>
      </c>
    </row>
    <row r="99" spans="1:4" ht="29.45">
      <c r="A99" s="215" t="s">
        <v>1446</v>
      </c>
    </row>
    <row r="100" spans="1:4">
      <c r="A100" s="215" t="s">
        <v>1447</v>
      </c>
    </row>
    <row r="101" spans="1:4" ht="29.45">
      <c r="A101" s="215" t="s">
        <v>1448</v>
      </c>
    </row>
    <row r="102" spans="1:4" ht="29.45">
      <c r="A102" s="215" t="s">
        <v>1449</v>
      </c>
    </row>
    <row r="103" spans="1:4">
      <c r="A103" s="202"/>
    </row>
    <row r="104" spans="1:4" ht="36.35">
      <c r="A104" s="218" t="s">
        <v>1450</v>
      </c>
      <c r="B104" s="219" t="s">
        <v>118</v>
      </c>
      <c r="C104" s="199" t="s">
        <v>1385</v>
      </c>
      <c r="D104" s="199" t="s">
        <v>1296</v>
      </c>
    </row>
    <row r="105" spans="1:4" ht="18.2">
      <c r="A105" s="395" t="s">
        <v>1451</v>
      </c>
      <c r="B105" s="395"/>
      <c r="C105" s="395"/>
      <c r="D105" s="186"/>
    </row>
    <row r="106" spans="1:4">
      <c r="A106" s="189" t="s">
        <v>1393</v>
      </c>
      <c r="B106" s="189"/>
      <c r="C106" s="189"/>
      <c r="D106" s="190"/>
    </row>
    <row r="107" spans="1:4">
      <c r="A107" t="s">
        <v>1394</v>
      </c>
      <c r="B107" s="192" t="s">
        <v>1300</v>
      </c>
      <c r="D107" s="193"/>
    </row>
    <row r="108" spans="1:4">
      <c r="A108" t="s">
        <v>1396</v>
      </c>
      <c r="D108" s="195"/>
    </row>
    <row r="109" spans="1:4">
      <c r="A109" s="202" t="s">
        <v>1397</v>
      </c>
      <c r="B109" s="192" t="s">
        <v>1300</v>
      </c>
      <c r="D109" s="193"/>
    </row>
    <row r="110" spans="1:4">
      <c r="A110" s="202" t="s">
        <v>1302</v>
      </c>
      <c r="D110" s="195"/>
    </row>
    <row r="111" spans="1:4">
      <c r="A111" s="220" t="s">
        <v>1400</v>
      </c>
      <c r="D111" s="193"/>
    </row>
    <row r="112" spans="1:4">
      <c r="A112" s="220" t="s">
        <v>1401</v>
      </c>
      <c r="B112" s="192" t="s">
        <v>1300</v>
      </c>
    </row>
    <row r="113" spans="1:4">
      <c r="A113" s="220" t="s">
        <v>1403</v>
      </c>
    </row>
    <row r="114" spans="1:4">
      <c r="A114" s="220" t="s">
        <v>1402</v>
      </c>
    </row>
    <row r="115" spans="1:4">
      <c r="A115" s="220" t="s">
        <v>1408</v>
      </c>
      <c r="D115" s="195"/>
    </row>
    <row r="116" spans="1:4">
      <c r="A116" s="220" t="s">
        <v>1404</v>
      </c>
      <c r="D116" s="195"/>
    </row>
    <row r="117" spans="1:4">
      <c r="A117" s="220" t="s">
        <v>1405</v>
      </c>
      <c r="D117" s="195" t="s">
        <v>1407</v>
      </c>
    </row>
    <row r="118" spans="1:4">
      <c r="A118" s="220" t="s">
        <v>1409</v>
      </c>
      <c r="B118" s="192" t="s">
        <v>1300</v>
      </c>
    </row>
    <row r="119" spans="1:4">
      <c r="A119" s="220" t="s">
        <v>1410</v>
      </c>
    </row>
    <row r="120" spans="1:4">
      <c r="A120" s="220" t="s">
        <v>1312</v>
      </c>
      <c r="C120" s="221" t="s">
        <v>1452</v>
      </c>
    </row>
    <row r="121" spans="1:4">
      <c r="A121" s="220" t="s">
        <v>1414</v>
      </c>
    </row>
    <row r="122" spans="1:4">
      <c r="A122" s="220" t="s">
        <v>1416</v>
      </c>
    </row>
    <row r="123" spans="1:4">
      <c r="A123" s="220" t="s">
        <v>1418</v>
      </c>
    </row>
    <row r="124" spans="1:4">
      <c r="A124" s="220" t="s">
        <v>1420</v>
      </c>
      <c r="D124" s="195"/>
    </row>
    <row r="125" spans="1:4">
      <c r="A125" s="220" t="s">
        <v>1422</v>
      </c>
      <c r="B125" s="192" t="s">
        <v>1300</v>
      </c>
      <c r="D125" s="193"/>
    </row>
    <row r="126" spans="1:4">
      <c r="A126" s="220" t="s">
        <v>1424</v>
      </c>
      <c r="D126" s="193"/>
    </row>
    <row r="127" spans="1:4">
      <c r="A127" s="220" t="s">
        <v>1426</v>
      </c>
      <c r="D127" s="193"/>
    </row>
    <row r="128" spans="1:4">
      <c r="A128" s="220" t="s">
        <v>1428</v>
      </c>
      <c r="D128" s="193"/>
    </row>
    <row r="129" spans="1:4">
      <c r="A129" s="220" t="s">
        <v>1430</v>
      </c>
      <c r="B129" s="201" t="s">
        <v>1300</v>
      </c>
    </row>
    <row r="130" spans="1:4">
      <c r="A130" s="220" t="s">
        <v>1432</v>
      </c>
      <c r="B130" s="201" t="s">
        <v>1300</v>
      </c>
      <c r="D130" s="212"/>
    </row>
    <row r="131" spans="1:4">
      <c r="A131" s="220"/>
      <c r="D131" s="212"/>
    </row>
    <row r="132" spans="1:4">
      <c r="A132" s="189" t="s">
        <v>1453</v>
      </c>
      <c r="B132" s="189"/>
      <c r="C132" s="189"/>
      <c r="D132" s="213"/>
    </row>
    <row r="133" spans="1:4">
      <c r="A133" s="222" t="s">
        <v>1454</v>
      </c>
      <c r="C133" s="221" t="s">
        <v>1455</v>
      </c>
    </row>
    <row r="134" spans="1:4">
      <c r="A134" t="s">
        <v>1435</v>
      </c>
      <c r="D134" s="223"/>
    </row>
    <row r="135" spans="1:4">
      <c r="A135" s="222" t="s">
        <v>1436</v>
      </c>
      <c r="D135" s="223"/>
    </row>
    <row r="136" spans="1:4">
      <c r="A136" s="224" t="s">
        <v>1456</v>
      </c>
      <c r="C136" s="225" t="s">
        <v>1457</v>
      </c>
    </row>
    <row r="137" spans="1:4">
      <c r="A137" s="224" t="s">
        <v>1458</v>
      </c>
      <c r="C137" s="225" t="s">
        <v>1459</v>
      </c>
    </row>
    <row r="138" spans="1:4">
      <c r="A138" s="224" t="s">
        <v>1460</v>
      </c>
      <c r="D138" s="223"/>
    </row>
    <row r="139" spans="1:4">
      <c r="A139" s="224" t="s">
        <v>1461</v>
      </c>
      <c r="D139" s="223"/>
    </row>
    <row r="140" spans="1:4">
      <c r="A140" s="224" t="s">
        <v>1462</v>
      </c>
      <c r="C140" s="225" t="s">
        <v>1463</v>
      </c>
    </row>
    <row r="141" spans="1:4">
      <c r="A141" s="189" t="s">
        <v>1464</v>
      </c>
      <c r="B141" s="189"/>
      <c r="C141" s="189"/>
      <c r="D141" s="213"/>
    </row>
    <row r="142" spans="1:4">
      <c r="A142" s="226" t="s">
        <v>1465</v>
      </c>
      <c r="D142" s="193"/>
    </row>
    <row r="143" spans="1:4">
      <c r="A143" t="s">
        <v>1466</v>
      </c>
      <c r="D143" s="223"/>
    </row>
    <row r="144" spans="1:4">
      <c r="A144" t="s">
        <v>1467</v>
      </c>
      <c r="D144" s="223"/>
    </row>
    <row r="145" spans="1:4">
      <c r="A145" s="189" t="s">
        <v>1468</v>
      </c>
      <c r="B145" s="189"/>
      <c r="C145" s="189"/>
      <c r="D145" s="213"/>
    </row>
    <row r="146" spans="1:4">
      <c r="A146" t="s">
        <v>1469</v>
      </c>
      <c r="D146" s="193"/>
    </row>
    <row r="147" spans="1:4">
      <c r="A147" t="s">
        <v>1470</v>
      </c>
      <c r="D147" s="193"/>
    </row>
    <row r="148" spans="1:4">
      <c r="A148" t="s">
        <v>1471</v>
      </c>
      <c r="D148" s="193"/>
    </row>
    <row r="149" spans="1:4">
      <c r="A149" t="s">
        <v>1472</v>
      </c>
      <c r="D149" s="195"/>
    </row>
    <row r="150" spans="1:4">
      <c r="A150" t="s">
        <v>1473</v>
      </c>
      <c r="D150" s="193"/>
    </row>
    <row r="151" spans="1:4">
      <c r="A151" t="s">
        <v>1474</v>
      </c>
      <c r="D151" s="223"/>
    </row>
    <row r="152" spans="1:4">
      <c r="A152" t="s">
        <v>1475</v>
      </c>
    </row>
    <row r="153" spans="1:4">
      <c r="A153" t="s">
        <v>1476</v>
      </c>
    </row>
    <row r="154" spans="1:4">
      <c r="A154" t="s">
        <v>1477</v>
      </c>
    </row>
    <row r="155" spans="1:4">
      <c r="A155" t="s">
        <v>1478</v>
      </c>
    </row>
    <row r="156" spans="1:4">
      <c r="A156" t="s">
        <v>1479</v>
      </c>
    </row>
    <row r="157" spans="1:4">
      <c r="A157" t="s">
        <v>1480</v>
      </c>
    </row>
    <row r="158" spans="1:4">
      <c r="A158" t="s">
        <v>1481</v>
      </c>
    </row>
    <row r="159" spans="1:4">
      <c r="A159" t="s">
        <v>1482</v>
      </c>
    </row>
    <row r="160" spans="1:4">
      <c r="A160" t="s">
        <v>1483</v>
      </c>
    </row>
    <row r="161" spans="1:4">
      <c r="A161" t="s">
        <v>1484</v>
      </c>
    </row>
    <row r="162" spans="1:4">
      <c r="A162" t="s">
        <v>1485</v>
      </c>
    </row>
    <row r="163" spans="1:4">
      <c r="A163" t="s">
        <v>1486</v>
      </c>
    </row>
    <row r="164" spans="1:4">
      <c r="A164" s="189" t="s">
        <v>1487</v>
      </c>
      <c r="B164" s="189"/>
      <c r="C164" s="189"/>
      <c r="D164" s="213"/>
    </row>
    <row r="165" spans="1:4">
      <c r="A165" t="s">
        <v>1488</v>
      </c>
      <c r="D165" s="181" t="s">
        <v>1489</v>
      </c>
    </row>
    <row r="166" spans="1:4">
      <c r="A166" t="s">
        <v>1490</v>
      </c>
      <c r="D166" s="181"/>
    </row>
    <row r="167" spans="1:4">
      <c r="A167" t="s">
        <v>1491</v>
      </c>
      <c r="D167" s="181"/>
    </row>
    <row r="168" spans="1:4">
      <c r="A168" t="s">
        <v>1492</v>
      </c>
      <c r="D168" s="181"/>
    </row>
    <row r="170" spans="1:4" ht="18.2">
      <c r="A170" s="227" t="s">
        <v>1493</v>
      </c>
      <c r="B170" s="199" t="s">
        <v>118</v>
      </c>
      <c r="C170" s="199" t="s">
        <v>1385</v>
      </c>
      <c r="D170" s="199" t="s">
        <v>1296</v>
      </c>
    </row>
    <row r="171" spans="1:4" ht="18.2">
      <c r="A171" s="395" t="s">
        <v>1494</v>
      </c>
      <c r="B171" s="395"/>
      <c r="C171" s="395"/>
      <c r="D171" s="395"/>
    </row>
    <row r="172" spans="1:4">
      <c r="A172" s="189" t="s">
        <v>1393</v>
      </c>
      <c r="B172" s="189"/>
      <c r="C172" s="190"/>
      <c r="D172" s="189"/>
    </row>
    <row r="173" spans="1:4">
      <c r="A173" t="s">
        <v>1495</v>
      </c>
      <c r="B173" s="192" t="s">
        <v>1300</v>
      </c>
      <c r="C173" s="193"/>
      <c r="D173" s="396" t="s">
        <v>1496</v>
      </c>
    </row>
    <row r="174" spans="1:4">
      <c r="A174" t="s">
        <v>1497</v>
      </c>
      <c r="C174" s="195"/>
      <c r="D174" s="396"/>
    </row>
    <row r="175" spans="1:4">
      <c r="A175" t="s">
        <v>1397</v>
      </c>
      <c r="B175" s="192" t="s">
        <v>1300</v>
      </c>
      <c r="C175" s="193"/>
      <c r="D175" s="396"/>
    </row>
    <row r="176" spans="1:4">
      <c r="A176" s="202" t="s">
        <v>1302</v>
      </c>
      <c r="C176" s="195"/>
      <c r="D176" s="396"/>
    </row>
    <row r="177" spans="1:4">
      <c r="A177" t="s">
        <v>1401</v>
      </c>
      <c r="B177" s="192" t="s">
        <v>1300</v>
      </c>
      <c r="C177" s="193"/>
      <c r="D177" s="396" t="s">
        <v>1498</v>
      </c>
    </row>
    <row r="178" spans="1:4">
      <c r="A178" t="s">
        <v>1402</v>
      </c>
      <c r="C178" s="195"/>
      <c r="D178" s="396"/>
    </row>
    <row r="179" spans="1:4">
      <c r="A179" t="s">
        <v>1403</v>
      </c>
      <c r="C179" s="195"/>
      <c r="D179" s="396"/>
    </row>
    <row r="180" spans="1:4">
      <c r="A180" s="202" t="s">
        <v>1404</v>
      </c>
      <c r="C180" s="195"/>
      <c r="D180" s="396"/>
    </row>
    <row r="181" spans="1:4">
      <c r="A181" t="s">
        <v>1408</v>
      </c>
      <c r="C181" s="195"/>
      <c r="D181" s="396"/>
    </row>
    <row r="182" spans="1:4">
      <c r="A182" t="s">
        <v>1499</v>
      </c>
      <c r="C182" s="195"/>
      <c r="D182" s="204"/>
    </row>
    <row r="183" spans="1:4">
      <c r="A183" t="s">
        <v>1405</v>
      </c>
      <c r="C183" s="195"/>
      <c r="D183" s="203" t="s">
        <v>1407</v>
      </c>
    </row>
    <row r="184" spans="1:4">
      <c r="A184" t="s">
        <v>1319</v>
      </c>
      <c r="C184" s="195"/>
      <c r="D184" s="203" t="s">
        <v>1500</v>
      </c>
    </row>
    <row r="185" spans="1:4">
      <c r="A185" t="s">
        <v>1400</v>
      </c>
      <c r="C185" s="195"/>
      <c r="D185" s="228" t="s">
        <v>1305</v>
      </c>
    </row>
    <row r="186" spans="1:4">
      <c r="A186" t="s">
        <v>1418</v>
      </c>
      <c r="B186" s="192" t="s">
        <v>1300</v>
      </c>
      <c r="C186" s="193"/>
      <c r="D186" s="204" t="s">
        <v>1419</v>
      </c>
    </row>
    <row r="187" spans="1:4">
      <c r="A187" t="s">
        <v>1420</v>
      </c>
      <c r="B187" s="192" t="s">
        <v>1300</v>
      </c>
      <c r="C187" s="193"/>
      <c r="D187" s="204" t="s">
        <v>1421</v>
      </c>
    </row>
    <row r="188" spans="1:4">
      <c r="A188" t="s">
        <v>1422</v>
      </c>
      <c r="B188" s="192" t="s">
        <v>1300</v>
      </c>
      <c r="C188" s="193"/>
      <c r="D188" s="204" t="s">
        <v>1423</v>
      </c>
    </row>
    <row r="189" spans="1:4">
      <c r="A189" s="229" t="s">
        <v>1501</v>
      </c>
      <c r="B189" s="201" t="s">
        <v>1300</v>
      </c>
      <c r="C189" s="193"/>
      <c r="D189" s="204" t="s">
        <v>1425</v>
      </c>
    </row>
    <row r="190" spans="1:4">
      <c r="A190" s="229" t="s">
        <v>1502</v>
      </c>
      <c r="B190" s="201" t="s">
        <v>1300</v>
      </c>
      <c r="C190" s="221" t="s">
        <v>1503</v>
      </c>
      <c r="D190" s="212"/>
    </row>
    <row r="191" spans="1:4">
      <c r="A191" s="230" t="s">
        <v>1312</v>
      </c>
      <c r="B191" s="201" t="s">
        <v>1300</v>
      </c>
      <c r="C191" s="221" t="s">
        <v>1503</v>
      </c>
      <c r="D191" s="209" t="s">
        <v>1504</v>
      </c>
    </row>
    <row r="192" spans="1:4">
      <c r="A192" s="220" t="s">
        <v>1414</v>
      </c>
      <c r="B192" s="201" t="s">
        <v>1300</v>
      </c>
      <c r="C192" s="212"/>
      <c r="D192" s="210" t="s">
        <v>1415</v>
      </c>
    </row>
    <row r="193" spans="1:4">
      <c r="A193" s="220" t="s">
        <v>1426</v>
      </c>
      <c r="C193" s="212"/>
      <c r="D193" s="203" t="s">
        <v>1427</v>
      </c>
    </row>
    <row r="194" spans="1:4">
      <c r="A194" s="220" t="s">
        <v>1505</v>
      </c>
      <c r="C194" s="212"/>
      <c r="D194" s="203" t="s">
        <v>1506</v>
      </c>
    </row>
    <row r="195" spans="1:4">
      <c r="A195" s="220" t="s">
        <v>1430</v>
      </c>
      <c r="C195" s="212"/>
      <c r="D195" s="203" t="s">
        <v>1431</v>
      </c>
    </row>
    <row r="196" spans="1:4">
      <c r="A196" s="220" t="s">
        <v>1432</v>
      </c>
      <c r="C196" s="212"/>
      <c r="D196" s="203" t="s">
        <v>1431</v>
      </c>
    </row>
    <row r="197" spans="1:4">
      <c r="A197" s="189" t="s">
        <v>1507</v>
      </c>
      <c r="B197" s="189"/>
      <c r="C197" s="213"/>
      <c r="D197" s="189"/>
    </row>
    <row r="198" spans="1:4">
      <c r="A198" s="222" t="s">
        <v>1508</v>
      </c>
      <c r="B198" s="192" t="s">
        <v>1300</v>
      </c>
      <c r="C198" s="193"/>
      <c r="D198" s="396" t="s">
        <v>1509</v>
      </c>
    </row>
    <row r="199" spans="1:4">
      <c r="A199" t="s">
        <v>1510</v>
      </c>
      <c r="B199" s="192" t="s">
        <v>1300</v>
      </c>
      <c r="C199" s="193"/>
      <c r="D199" s="396"/>
    </row>
    <row r="200" spans="1:4">
      <c r="A200" s="222" t="s">
        <v>1511</v>
      </c>
      <c r="C200" s="195"/>
      <c r="D200" s="396"/>
    </row>
    <row r="201" spans="1:4">
      <c r="A201" s="222" t="s">
        <v>1512</v>
      </c>
      <c r="B201" s="192" t="s">
        <v>1300</v>
      </c>
      <c r="C201" s="193"/>
      <c r="D201" s="396"/>
    </row>
    <row r="202" spans="1:4">
      <c r="A202" s="222" t="s">
        <v>1513</v>
      </c>
      <c r="B202" s="192" t="s">
        <v>1300</v>
      </c>
      <c r="C202" s="193"/>
      <c r="D202" s="396"/>
    </row>
    <row r="203" spans="1:4">
      <c r="A203" s="222" t="s">
        <v>1514</v>
      </c>
      <c r="C203" s="195"/>
      <c r="D203" s="396"/>
    </row>
    <row r="204" spans="1:4">
      <c r="A204" s="231" t="s">
        <v>1515</v>
      </c>
      <c r="B204" s="192" t="s">
        <v>1300</v>
      </c>
      <c r="C204" s="193"/>
      <c r="D204" s="396"/>
    </row>
    <row r="205" spans="1:4">
      <c r="A205" t="s">
        <v>1516</v>
      </c>
      <c r="B205" s="192" t="s">
        <v>1300</v>
      </c>
      <c r="C205" s="193"/>
      <c r="D205" s="396"/>
    </row>
    <row r="206" spans="1:4">
      <c r="A206" s="1" t="s">
        <v>1517</v>
      </c>
      <c r="C206" s="195"/>
      <c r="D206" s="396"/>
    </row>
    <row r="207" spans="1:4">
      <c r="A207" s="1" t="s">
        <v>1439</v>
      </c>
      <c r="C207" s="195"/>
      <c r="D207" s="396"/>
    </row>
    <row r="208" spans="1:4">
      <c r="A208" s="1" t="s">
        <v>1518</v>
      </c>
      <c r="B208" s="192" t="s">
        <v>1300</v>
      </c>
      <c r="C208" s="193"/>
    </row>
    <row r="209" spans="1:4">
      <c r="A209" s="1" t="s">
        <v>1519</v>
      </c>
      <c r="B209" s="192" t="s">
        <v>1300</v>
      </c>
      <c r="C209" s="193"/>
      <c r="D209" s="204"/>
    </row>
    <row r="210" spans="1:4">
      <c r="A210" s="1" t="s">
        <v>1520</v>
      </c>
      <c r="C210" s="223"/>
      <c r="D210" s="204" t="s">
        <v>1521</v>
      </c>
    </row>
    <row r="211" spans="1:4">
      <c r="A211" s="189" t="s">
        <v>1522</v>
      </c>
      <c r="B211" s="189"/>
      <c r="C211" s="213"/>
      <c r="D211" s="189"/>
    </row>
    <row r="212" spans="1:4">
      <c r="A212" t="s">
        <v>1523</v>
      </c>
      <c r="C212" s="225" t="s">
        <v>1524</v>
      </c>
      <c r="D212" s="396" t="s">
        <v>1525</v>
      </c>
    </row>
    <row r="213" spans="1:4">
      <c r="A213" t="s">
        <v>1526</v>
      </c>
      <c r="C213" s="225" t="s">
        <v>1527</v>
      </c>
      <c r="D213" s="396"/>
    </row>
    <row r="214" spans="1:4">
      <c r="A214" t="s">
        <v>1528</v>
      </c>
      <c r="C214" s="195"/>
      <c r="D214" s="396"/>
    </row>
    <row r="215" spans="1:4">
      <c r="A215" t="s">
        <v>1529</v>
      </c>
      <c r="C215" s="225" t="b">
        <v>1</v>
      </c>
      <c r="D215" s="396"/>
    </row>
    <row r="216" spans="1:4">
      <c r="A216" t="s">
        <v>1530</v>
      </c>
      <c r="C216" s="225" t="b">
        <v>1</v>
      </c>
      <c r="D216" s="396"/>
    </row>
    <row r="217" spans="1:4">
      <c r="A217" t="s">
        <v>1328</v>
      </c>
      <c r="B217" s="192" t="s">
        <v>1300</v>
      </c>
      <c r="C217" s="225" t="s">
        <v>1503</v>
      </c>
      <c r="D217" s="396"/>
    </row>
    <row r="218" spans="1:4">
      <c r="A218" t="s">
        <v>1531</v>
      </c>
      <c r="B218" s="192" t="s">
        <v>1300</v>
      </c>
      <c r="C218" s="193"/>
      <c r="D218" s="396" t="s">
        <v>1532</v>
      </c>
    </row>
    <row r="219" spans="1:4">
      <c r="A219" t="s">
        <v>1533</v>
      </c>
      <c r="C219" s="195"/>
      <c r="D219" s="396"/>
    </row>
    <row r="220" spans="1:4">
      <c r="A220" t="s">
        <v>1534</v>
      </c>
      <c r="B220" s="192" t="s">
        <v>1300</v>
      </c>
      <c r="C220" s="193"/>
      <c r="D220" s="396"/>
    </row>
    <row r="221" spans="1:4">
      <c r="A221" s="232" t="s">
        <v>1535</v>
      </c>
      <c r="C221" s="193"/>
      <c r="D221" s="204" t="s">
        <v>1536</v>
      </c>
    </row>
    <row r="222" spans="1:4">
      <c r="A222" s="189" t="s">
        <v>1537</v>
      </c>
      <c r="B222" s="189"/>
      <c r="C222" s="213"/>
      <c r="D222" s="189"/>
    </row>
    <row r="223" spans="1:4">
      <c r="A223" s="233" t="s">
        <v>1538</v>
      </c>
      <c r="C223" s="225" t="s">
        <v>276</v>
      </c>
      <c r="D223" s="397" t="s">
        <v>1539</v>
      </c>
    </row>
    <row r="224" spans="1:4">
      <c r="A224" s="226" t="s">
        <v>1540</v>
      </c>
      <c r="C224" s="225" t="s">
        <v>1541</v>
      </c>
      <c r="D224" s="397"/>
    </row>
    <row r="225" spans="1:4">
      <c r="A225" s="229" t="s">
        <v>1542</v>
      </c>
      <c r="C225" s="225" t="s">
        <v>1543</v>
      </c>
      <c r="D225" s="397"/>
    </row>
    <row r="226" spans="1:4">
      <c r="A226" s="229" t="s">
        <v>1544</v>
      </c>
      <c r="C226" s="225" t="s">
        <v>1545</v>
      </c>
      <c r="D226" s="397"/>
    </row>
    <row r="227" spans="1:4">
      <c r="A227" s="234" t="s">
        <v>1546</v>
      </c>
      <c r="C227" s="225" t="b">
        <v>1</v>
      </c>
      <c r="D227" s="397"/>
    </row>
    <row r="228" spans="1:4">
      <c r="A228" s="234" t="s">
        <v>1547</v>
      </c>
      <c r="C228" s="225" t="s">
        <v>1548</v>
      </c>
      <c r="D228" s="397"/>
    </row>
    <row r="229" spans="1:4">
      <c r="A229" s="234" t="s">
        <v>533</v>
      </c>
      <c r="C229" s="235"/>
      <c r="D229" s="236"/>
    </row>
    <row r="230" spans="1:4">
      <c r="A230" s="1" t="s">
        <v>1549</v>
      </c>
      <c r="C230" s="193"/>
      <c r="D230" s="204"/>
    </row>
    <row r="231" spans="1:4">
      <c r="A231" s="1" t="s">
        <v>1550</v>
      </c>
      <c r="C231" s="235"/>
      <c r="D231" s="396" t="s">
        <v>1551</v>
      </c>
    </row>
    <row r="232" spans="1:4">
      <c r="A232" s="1" t="s">
        <v>1552</v>
      </c>
      <c r="C232" s="193"/>
      <c r="D232" s="396"/>
    </row>
    <row r="233" spans="1:4">
      <c r="A233" s="189" t="s">
        <v>1553</v>
      </c>
      <c r="B233" s="189"/>
      <c r="C233" s="213"/>
      <c r="D233" s="189"/>
    </row>
    <row r="234" spans="1:4">
      <c r="A234" t="s">
        <v>1554</v>
      </c>
      <c r="B234" s="192" t="s">
        <v>1300</v>
      </c>
      <c r="C234" s="193"/>
      <c r="D234" s="396" t="s">
        <v>1555</v>
      </c>
    </row>
    <row r="235" spans="1:4">
      <c r="A235" t="s">
        <v>1556</v>
      </c>
      <c r="B235" s="192" t="s">
        <v>1300</v>
      </c>
      <c r="C235" s="193"/>
      <c r="D235" s="396"/>
    </row>
    <row r="236" spans="1:4">
      <c r="A236" t="s">
        <v>1557</v>
      </c>
      <c r="B236" s="192" t="s">
        <v>1300</v>
      </c>
      <c r="C236" s="193"/>
      <c r="D236" s="396"/>
    </row>
    <row r="237" spans="1:4">
      <c r="A237" t="s">
        <v>1558</v>
      </c>
      <c r="C237" s="195"/>
      <c r="D237" s="396"/>
    </row>
    <row r="238" spans="1:4">
      <c r="A238" t="s">
        <v>1559</v>
      </c>
      <c r="B238" s="192" t="s">
        <v>1300</v>
      </c>
      <c r="C238" s="193"/>
      <c r="D238" s="396"/>
    </row>
    <row r="239" spans="1:4">
      <c r="A239" s="189" t="s">
        <v>1443</v>
      </c>
      <c r="B239" s="189"/>
      <c r="C239" s="213"/>
      <c r="D239" s="189"/>
    </row>
    <row r="240" spans="1:4">
      <c r="A240" s="1" t="s">
        <v>1444</v>
      </c>
      <c r="B240" s="192" t="s">
        <v>1300</v>
      </c>
      <c r="C240" s="193"/>
      <c r="D240" s="204" t="s">
        <v>1560</v>
      </c>
    </row>
    <row r="241" spans="1:4" ht="30.05">
      <c r="A241" s="160" t="s">
        <v>1445</v>
      </c>
      <c r="B241" s="237" t="s">
        <v>1561</v>
      </c>
      <c r="C241" s="225" t="s">
        <v>1562</v>
      </c>
      <c r="D241" s="396" t="s">
        <v>1563</v>
      </c>
    </row>
    <row r="242" spans="1:4" ht="30.05">
      <c r="A242" s="1" t="s">
        <v>1446</v>
      </c>
      <c r="B242" s="192" t="s">
        <v>1300</v>
      </c>
      <c r="C242" s="193"/>
      <c r="D242" s="396"/>
    </row>
    <row r="243" spans="1:4">
      <c r="A243" s="1" t="s">
        <v>1447</v>
      </c>
      <c r="B243" s="192" t="s">
        <v>1300</v>
      </c>
      <c r="C243" s="193"/>
      <c r="D243" s="204" t="s">
        <v>1564</v>
      </c>
    </row>
    <row r="244" spans="1:4" ht="30.05">
      <c r="A244" s="1" t="s">
        <v>1448</v>
      </c>
      <c r="B244" s="237" t="s">
        <v>1561</v>
      </c>
      <c r="C244" s="225" t="s">
        <v>1562</v>
      </c>
      <c r="D244" s="396" t="s">
        <v>1565</v>
      </c>
    </row>
    <row r="245" spans="1:4" ht="30.05">
      <c r="A245" s="1" t="s">
        <v>1449</v>
      </c>
      <c r="B245" s="192" t="s">
        <v>1300</v>
      </c>
      <c r="C245" s="193"/>
      <c r="D245" s="396"/>
    </row>
    <row r="247" spans="1:4" ht="18.2">
      <c r="A247" s="186" t="s">
        <v>1566</v>
      </c>
      <c r="B247" s="219" t="s">
        <v>118</v>
      </c>
      <c r="C247" s="238" t="s">
        <v>1385</v>
      </c>
      <c r="D247" s="199" t="s">
        <v>1386</v>
      </c>
    </row>
    <row r="248" spans="1:4" ht="18.2">
      <c r="A248" s="395" t="s">
        <v>1567</v>
      </c>
      <c r="B248" s="395"/>
      <c r="C248" s="395"/>
      <c r="D248" s="186"/>
    </row>
    <row r="249" spans="1:4" ht="15.65">
      <c r="A249" s="200" t="s">
        <v>1393</v>
      </c>
      <c r="B249" s="189"/>
      <c r="C249" s="189"/>
      <c r="D249" s="189"/>
    </row>
    <row r="250" spans="1:4">
      <c r="A250" s="202" t="s">
        <v>1495</v>
      </c>
      <c r="B250" s="192" t="s">
        <v>1300</v>
      </c>
      <c r="D250" s="203"/>
    </row>
    <row r="251" spans="1:4">
      <c r="A251" s="202" t="s">
        <v>1497</v>
      </c>
      <c r="D251" s="204" t="s">
        <v>1568</v>
      </c>
    </row>
    <row r="252" spans="1:4">
      <c r="A252" s="202" t="s">
        <v>1397</v>
      </c>
      <c r="B252" s="192" t="s">
        <v>1300</v>
      </c>
      <c r="D252" s="203" t="s">
        <v>1398</v>
      </c>
    </row>
    <row r="253" spans="1:4">
      <c r="A253" s="202" t="s">
        <v>1569</v>
      </c>
      <c r="D253" s="203"/>
    </row>
    <row r="254" spans="1:4">
      <c r="A254" s="202" t="s">
        <v>1302</v>
      </c>
      <c r="B254" s="192" t="s">
        <v>1300</v>
      </c>
      <c r="D254" s="204" t="s">
        <v>1399</v>
      </c>
    </row>
    <row r="255" spans="1:4">
      <c r="A255" s="202" t="s">
        <v>1400</v>
      </c>
      <c r="B255" s="192" t="s">
        <v>1300</v>
      </c>
      <c r="D255" s="228" t="s">
        <v>1305</v>
      </c>
    </row>
    <row r="256" spans="1:4">
      <c r="A256" s="202" t="s">
        <v>1401</v>
      </c>
      <c r="B256" s="192" t="s">
        <v>1300</v>
      </c>
    </row>
    <row r="257" spans="1:4">
      <c r="A257" s="202" t="s">
        <v>1402</v>
      </c>
      <c r="B257" s="192" t="s">
        <v>1300</v>
      </c>
    </row>
    <row r="258" spans="1:4">
      <c r="A258" s="202" t="s">
        <v>1403</v>
      </c>
      <c r="B258" s="192" t="s">
        <v>1300</v>
      </c>
    </row>
    <row r="259" spans="1:4">
      <c r="A259" s="202" t="s">
        <v>1404</v>
      </c>
      <c r="B259" s="192" t="s">
        <v>1300</v>
      </c>
      <c r="C259" s="221" t="s">
        <v>1503</v>
      </c>
    </row>
    <row r="260" spans="1:4">
      <c r="A260" s="202" t="s">
        <v>1405</v>
      </c>
      <c r="D260" s="203" t="s">
        <v>1407</v>
      </c>
    </row>
    <row r="261" spans="1:4">
      <c r="A261" s="202" t="s">
        <v>1408</v>
      </c>
    </row>
    <row r="262" spans="1:4">
      <c r="A262" s="202" t="s">
        <v>1499</v>
      </c>
      <c r="B262" s="192" t="s">
        <v>1300</v>
      </c>
    </row>
    <row r="263" spans="1:4">
      <c r="A263" s="239" t="s">
        <v>1410</v>
      </c>
      <c r="B263" s="192" t="s">
        <v>1300</v>
      </c>
      <c r="C263" s="221" t="s">
        <v>1503</v>
      </c>
      <c r="D263" s="207"/>
    </row>
    <row r="264" spans="1:4">
      <c r="A264" s="239" t="s">
        <v>1312</v>
      </c>
      <c r="B264" s="192" t="s">
        <v>1300</v>
      </c>
      <c r="C264" s="221" t="s">
        <v>1503</v>
      </c>
      <c r="D264" s="209" t="s">
        <v>1413</v>
      </c>
    </row>
    <row r="265" spans="1:4">
      <c r="A265" s="240" t="s">
        <v>1414</v>
      </c>
      <c r="B265" s="192" t="s">
        <v>1300</v>
      </c>
      <c r="D265" s="210" t="s">
        <v>1415</v>
      </c>
    </row>
    <row r="266" spans="1:4">
      <c r="A266" s="207" t="s">
        <v>1319</v>
      </c>
      <c r="C266" s="229"/>
      <c r="D266" s="203" t="s">
        <v>1500</v>
      </c>
    </row>
    <row r="267" spans="1:4">
      <c r="A267" s="202" t="s">
        <v>1418</v>
      </c>
      <c r="B267" s="192" t="s">
        <v>1300</v>
      </c>
      <c r="C267" s="229"/>
      <c r="D267" s="204" t="s">
        <v>1419</v>
      </c>
    </row>
    <row r="268" spans="1:4">
      <c r="A268" s="202" t="s">
        <v>1420</v>
      </c>
      <c r="C268" s="230"/>
      <c r="D268" s="204" t="s">
        <v>1421</v>
      </c>
    </row>
    <row r="269" spans="1:4">
      <c r="A269" s="211" t="s">
        <v>1422</v>
      </c>
      <c r="C269" s="220"/>
      <c r="D269" s="204" t="s">
        <v>1423</v>
      </c>
    </row>
    <row r="270" spans="1:4">
      <c r="A270" s="211" t="s">
        <v>1424</v>
      </c>
      <c r="C270" s="220"/>
      <c r="D270" s="204" t="s">
        <v>1425</v>
      </c>
    </row>
    <row r="271" spans="1:4">
      <c r="A271" s="240" t="s">
        <v>1426</v>
      </c>
      <c r="B271" s="192" t="s">
        <v>1300</v>
      </c>
      <c r="D271" s="203" t="s">
        <v>1427</v>
      </c>
    </row>
    <row r="272" spans="1:4">
      <c r="A272" s="240" t="s">
        <v>1570</v>
      </c>
      <c r="B272" s="192" t="s">
        <v>1300</v>
      </c>
      <c r="D272" s="203" t="s">
        <v>1506</v>
      </c>
    </row>
    <row r="273" spans="1:4">
      <c r="A273" s="206" t="s">
        <v>1571</v>
      </c>
      <c r="D273" s="203" t="s">
        <v>1572</v>
      </c>
    </row>
    <row r="274" spans="1:4">
      <c r="A274" s="206" t="s">
        <v>1430</v>
      </c>
      <c r="D274" s="203" t="s">
        <v>1431</v>
      </c>
    </row>
    <row r="275" spans="1:4" ht="15.65">
      <c r="A275" s="200" t="s">
        <v>1433</v>
      </c>
      <c r="B275" s="189"/>
      <c r="C275" s="213"/>
      <c r="D275" s="213"/>
    </row>
    <row r="276" spans="1:4">
      <c r="A276" s="214" t="s">
        <v>1434</v>
      </c>
      <c r="B276" s="192" t="s">
        <v>1300</v>
      </c>
      <c r="D276" s="203" t="s">
        <v>1573</v>
      </c>
    </row>
    <row r="277" spans="1:4">
      <c r="A277" s="202" t="s">
        <v>1435</v>
      </c>
      <c r="B277" s="192" t="s">
        <v>1300</v>
      </c>
    </row>
    <row r="278" spans="1:4">
      <c r="A278" s="214" t="s">
        <v>1436</v>
      </c>
    </row>
    <row r="279" spans="1:4">
      <c r="A279" s="214" t="s">
        <v>1437</v>
      </c>
    </row>
    <row r="280" spans="1:4">
      <c r="A280" s="214" t="s">
        <v>1438</v>
      </c>
    </row>
    <row r="281" spans="1:4">
      <c r="A281" s="215" t="s">
        <v>1439</v>
      </c>
      <c r="B281" s="192" t="s">
        <v>1300</v>
      </c>
      <c r="D281" s="203" t="s">
        <v>1574</v>
      </c>
    </row>
    <row r="282" spans="1:4" ht="15.65">
      <c r="A282" s="200" t="s">
        <v>1325</v>
      </c>
      <c r="B282" s="189"/>
      <c r="C282" s="190"/>
      <c r="D282" s="189"/>
    </row>
    <row r="283" spans="1:4">
      <c r="A283" s="216" t="s">
        <v>1326</v>
      </c>
      <c r="D283" s="203" t="s">
        <v>1575</v>
      </c>
    </row>
    <row r="284" spans="1:4">
      <c r="A284" s="216" t="s">
        <v>1328</v>
      </c>
      <c r="D284" s="203"/>
    </row>
    <row r="285" spans="1:4">
      <c r="A285" s="216" t="s">
        <v>1330</v>
      </c>
      <c r="D285" s="203"/>
    </row>
    <row r="286" spans="1:4">
      <c r="A286" s="216" t="s">
        <v>1440</v>
      </c>
      <c r="D286" s="203" t="s">
        <v>1576</v>
      </c>
    </row>
    <row r="287" spans="1:4">
      <c r="A287" s="216" t="s">
        <v>1577</v>
      </c>
      <c r="D287" s="203"/>
    </row>
    <row r="288" spans="1:4">
      <c r="A288" s="216" t="s">
        <v>1578</v>
      </c>
      <c r="D288" s="203"/>
    </row>
    <row r="289" spans="1:4">
      <c r="A289" s="216" t="s">
        <v>1579</v>
      </c>
      <c r="D289" s="203"/>
    </row>
    <row r="290" spans="1:4">
      <c r="A290" s="216" t="s">
        <v>1441</v>
      </c>
      <c r="D290" s="203" t="s">
        <v>1580</v>
      </c>
    </row>
    <row r="291" spans="1:4">
      <c r="A291" s="216" t="s">
        <v>1442</v>
      </c>
      <c r="D291" s="203" t="s">
        <v>1581</v>
      </c>
    </row>
    <row r="292" spans="1:4">
      <c r="A292" s="216" t="s">
        <v>1334</v>
      </c>
    </row>
    <row r="293" spans="1:4">
      <c r="A293" s="216" t="s">
        <v>1582</v>
      </c>
      <c r="D293" s="203" t="s">
        <v>1583</v>
      </c>
    </row>
    <row r="294" spans="1:4">
      <c r="A294" s="216" t="s">
        <v>1584</v>
      </c>
      <c r="D294" s="203"/>
    </row>
    <row r="295" spans="1:4">
      <c r="A295" s="216" t="s">
        <v>1585</v>
      </c>
      <c r="D295" s="203"/>
    </row>
    <row r="296" spans="1:4" ht="15.65">
      <c r="A296" s="200" t="s">
        <v>1586</v>
      </c>
      <c r="B296" s="189"/>
      <c r="C296" s="213"/>
      <c r="D296" s="213"/>
    </row>
    <row r="297" spans="1:4">
      <c r="A297" s="216" t="s">
        <v>1587</v>
      </c>
    </row>
    <row r="298" spans="1:4">
      <c r="A298" s="216" t="s">
        <v>1588</v>
      </c>
    </row>
    <row r="299" spans="1:4">
      <c r="A299" s="216" t="s">
        <v>1589</v>
      </c>
      <c r="C299" s="221" t="s">
        <v>1590</v>
      </c>
      <c r="D299" t="s">
        <v>1591</v>
      </c>
    </row>
    <row r="300" spans="1:4">
      <c r="A300" s="216" t="s">
        <v>1592</v>
      </c>
    </row>
    <row r="301" spans="1:4">
      <c r="A301" s="216" t="s">
        <v>1593</v>
      </c>
    </row>
    <row r="302" spans="1:4">
      <c r="A302" s="216" t="s">
        <v>1594</v>
      </c>
      <c r="B302" s="192" t="s">
        <v>1300</v>
      </c>
      <c r="C302" s="221" t="s">
        <v>1595</v>
      </c>
      <c r="D302" t="s">
        <v>1596</v>
      </c>
    </row>
    <row r="303" spans="1:4">
      <c r="A303" s="216" t="s">
        <v>1597</v>
      </c>
    </row>
    <row r="304" spans="1:4">
      <c r="A304" s="216" t="s">
        <v>1598</v>
      </c>
    </row>
    <row r="305" spans="1:4" ht="15.65">
      <c r="A305" s="200" t="s">
        <v>1443</v>
      </c>
      <c r="B305" s="213"/>
      <c r="C305" s="213"/>
      <c r="D305" s="213"/>
    </row>
    <row r="306" spans="1:4">
      <c r="A306" s="215" t="s">
        <v>1444</v>
      </c>
      <c r="D306" s="204" t="s">
        <v>1560</v>
      </c>
    </row>
    <row r="307" spans="1:4" ht="28.8">
      <c r="A307" s="217" t="s">
        <v>1445</v>
      </c>
      <c r="D307" s="194" t="s">
        <v>1599</v>
      </c>
    </row>
    <row r="308" spans="1:4" ht="29.45">
      <c r="A308" s="215" t="s">
        <v>1446</v>
      </c>
      <c r="D308" s="194"/>
    </row>
    <row r="309" spans="1:4">
      <c r="A309" s="215" t="s">
        <v>1447</v>
      </c>
      <c r="D309" s="204" t="s">
        <v>1564</v>
      </c>
    </row>
    <row r="310" spans="1:4" ht="29.45">
      <c r="A310" s="215" t="s">
        <v>1448</v>
      </c>
      <c r="D310" s="194" t="s">
        <v>1599</v>
      </c>
    </row>
    <row r="311" spans="1:4" ht="29.45">
      <c r="A311" s="215" t="s">
        <v>1449</v>
      </c>
      <c r="D311" s="241" t="s">
        <v>1600</v>
      </c>
    </row>
    <row r="313" spans="1:4" ht="18.2">
      <c r="A313" s="186" t="s">
        <v>1601</v>
      </c>
      <c r="B313" s="238" t="s">
        <v>118</v>
      </c>
      <c r="C313" s="238" t="s">
        <v>1385</v>
      </c>
      <c r="D313" s="238" t="s">
        <v>1386</v>
      </c>
    </row>
    <row r="314" spans="1:4" ht="18.2">
      <c r="A314" s="395" t="s">
        <v>1602</v>
      </c>
      <c r="B314" s="395"/>
      <c r="C314" s="395"/>
      <c r="D314" s="395"/>
    </row>
    <row r="315" spans="1:4">
      <c r="A315" s="189" t="s">
        <v>1393</v>
      </c>
      <c r="B315" s="189"/>
      <c r="C315" s="190"/>
      <c r="D315" s="189"/>
    </row>
    <row r="316" spans="1:4">
      <c r="A316" t="s">
        <v>1394</v>
      </c>
      <c r="B316" s="192" t="s">
        <v>1300</v>
      </c>
      <c r="C316" s="193"/>
      <c r="D316" s="396" t="s">
        <v>1496</v>
      </c>
    </row>
    <row r="317" spans="1:4">
      <c r="A317" t="s">
        <v>1603</v>
      </c>
      <c r="C317" s="195"/>
      <c r="D317" s="396"/>
    </row>
    <row r="318" spans="1:4">
      <c r="A318" t="s">
        <v>1604</v>
      </c>
      <c r="B318" s="192" t="s">
        <v>1300</v>
      </c>
      <c r="C318" s="193"/>
      <c r="D318" s="396"/>
    </row>
    <row r="319" spans="1:4">
      <c r="A319" t="s">
        <v>1605</v>
      </c>
      <c r="C319" s="195"/>
      <c r="D319" s="396"/>
    </row>
    <row r="320" spans="1:4">
      <c r="A320" s="202" t="s">
        <v>1401</v>
      </c>
      <c r="B320" s="192" t="s">
        <v>1300</v>
      </c>
      <c r="D320" s="204"/>
    </row>
    <row r="321" spans="1:4">
      <c r="A321" s="202" t="s">
        <v>1402</v>
      </c>
      <c r="B321" s="192" t="s">
        <v>1300</v>
      </c>
      <c r="D321" s="204"/>
    </row>
    <row r="322" spans="1:4">
      <c r="A322" s="202" t="s">
        <v>1403</v>
      </c>
      <c r="B322" s="192" t="s">
        <v>1300</v>
      </c>
      <c r="D322" s="204"/>
    </row>
    <row r="323" spans="1:4">
      <c r="A323" s="202" t="s">
        <v>1404</v>
      </c>
      <c r="B323" s="192" t="s">
        <v>1300</v>
      </c>
      <c r="D323" s="204"/>
    </row>
    <row r="324" spans="1:4">
      <c r="A324" s="202" t="s">
        <v>1408</v>
      </c>
      <c r="D324" s="204"/>
    </row>
    <row r="325" spans="1:4">
      <c r="A325" s="202" t="s">
        <v>1409</v>
      </c>
      <c r="B325" s="192" t="s">
        <v>1300</v>
      </c>
      <c r="D325" s="204"/>
    </row>
    <row r="326" spans="1:4">
      <c r="A326" s="206" t="s">
        <v>1410</v>
      </c>
      <c r="B326" s="192" t="s">
        <v>1300</v>
      </c>
      <c r="C326" s="221" t="s">
        <v>1503</v>
      </c>
      <c r="D326" s="204"/>
    </row>
    <row r="327" spans="1:4">
      <c r="A327" s="206" t="s">
        <v>1312</v>
      </c>
      <c r="B327" s="192" t="s">
        <v>1300</v>
      </c>
      <c r="C327" s="221" t="s">
        <v>1503</v>
      </c>
      <c r="D327" s="204"/>
    </row>
    <row r="328" spans="1:4">
      <c r="A328" s="207" t="s">
        <v>1414</v>
      </c>
      <c r="B328" s="192" t="s">
        <v>1300</v>
      </c>
      <c r="D328" s="204"/>
    </row>
    <row r="329" spans="1:4">
      <c r="A329" s="202" t="s">
        <v>1418</v>
      </c>
      <c r="B329" s="192" t="s">
        <v>1300</v>
      </c>
      <c r="C329" s="229"/>
      <c r="D329" s="204"/>
    </row>
    <row r="330" spans="1:4">
      <c r="A330" s="202" t="s">
        <v>1420</v>
      </c>
      <c r="C330" s="229"/>
      <c r="D330" s="204"/>
    </row>
    <row r="331" spans="1:4">
      <c r="A331" s="211" t="s">
        <v>1422</v>
      </c>
      <c r="C331" s="230"/>
      <c r="D331" s="204"/>
    </row>
    <row r="332" spans="1:4">
      <c r="A332" s="211" t="s">
        <v>1424</v>
      </c>
      <c r="C332" s="220"/>
      <c r="D332" s="204"/>
    </row>
    <row r="333" spans="1:4">
      <c r="A333" s="207" t="s">
        <v>1426</v>
      </c>
      <c r="C333" s="220"/>
      <c r="D333" s="204"/>
    </row>
    <row r="334" spans="1:4">
      <c r="A334" s="206" t="s">
        <v>1441</v>
      </c>
      <c r="D334" s="204"/>
    </row>
    <row r="335" spans="1:4">
      <c r="C335" s="195"/>
      <c r="D335" s="204"/>
    </row>
    <row r="336" spans="1:4">
      <c r="A336" s="189" t="s">
        <v>1606</v>
      </c>
      <c r="B336" s="189"/>
      <c r="C336" s="190"/>
      <c r="D336" s="189"/>
    </row>
    <row r="337" spans="1:4">
      <c r="A337" t="s">
        <v>1607</v>
      </c>
      <c r="C337" s="193"/>
      <c r="D337" s="242" t="s">
        <v>1608</v>
      </c>
    </row>
    <row r="338" spans="1:4">
      <c r="A338" t="s">
        <v>1609</v>
      </c>
      <c r="C338" s="195"/>
      <c r="D338" s="204" t="s">
        <v>1610</v>
      </c>
    </row>
    <row r="339" spans="1:4">
      <c r="A339" t="s">
        <v>1611</v>
      </c>
      <c r="C339" s="193"/>
      <c r="D339" s="204" t="s">
        <v>1612</v>
      </c>
    </row>
    <row r="340" spans="1:4">
      <c r="A340" t="s">
        <v>1613</v>
      </c>
      <c r="D340" s="204"/>
    </row>
    <row r="341" spans="1:4">
      <c r="A341" t="s">
        <v>1614</v>
      </c>
      <c r="D341" s="204"/>
    </row>
    <row r="342" spans="1:4">
      <c r="A342" t="s">
        <v>1615</v>
      </c>
      <c r="D342" s="204"/>
    </row>
    <row r="343" spans="1:4">
      <c r="A343" t="s">
        <v>1616</v>
      </c>
      <c r="D343" s="204"/>
    </row>
    <row r="344" spans="1:4">
      <c r="A344" t="s">
        <v>1617</v>
      </c>
      <c r="D344" s="204"/>
    </row>
    <row r="345" spans="1:4">
      <c r="A345" t="s">
        <v>1618</v>
      </c>
      <c r="D345" s="204"/>
    </row>
    <row r="346" spans="1:4">
      <c r="A346" t="s">
        <v>1619</v>
      </c>
      <c r="D346" s="204"/>
    </row>
    <row r="347" spans="1:4">
      <c r="A347" t="s">
        <v>1620</v>
      </c>
    </row>
    <row r="348" spans="1:4">
      <c r="A348" s="189" t="s">
        <v>1621</v>
      </c>
      <c r="B348" s="189"/>
      <c r="C348" s="190"/>
      <c r="D348" s="189"/>
    </row>
    <row r="349" spans="1:4">
      <c r="A349" t="s">
        <v>1622</v>
      </c>
      <c r="C349" s="195"/>
      <c r="D349" s="204" t="s">
        <v>1623</v>
      </c>
    </row>
    <row r="350" spans="1:4">
      <c r="A350" s="162" t="s">
        <v>1624</v>
      </c>
      <c r="C350" s="221" t="s">
        <v>1503</v>
      </c>
      <c r="D350" s="243"/>
    </row>
    <row r="351" spans="1:4">
      <c r="A351" t="s">
        <v>1625</v>
      </c>
      <c r="D351" s="203" t="s">
        <v>1626</v>
      </c>
    </row>
    <row r="352" spans="1:4">
      <c r="A352" t="s">
        <v>1627</v>
      </c>
      <c r="D352" s="203" t="s">
        <v>1628</v>
      </c>
    </row>
    <row r="353" spans="1:4">
      <c r="A353" s="189" t="s">
        <v>1629</v>
      </c>
      <c r="B353" s="189"/>
      <c r="C353" s="190"/>
      <c r="D353" s="189"/>
    </row>
    <row r="354" spans="1:4">
      <c r="A354" t="s">
        <v>1630</v>
      </c>
    </row>
    <row r="355" spans="1:4">
      <c r="A355" t="s">
        <v>1631</v>
      </c>
    </row>
    <row r="356" spans="1:4">
      <c r="A356" t="s">
        <v>1632</v>
      </c>
    </row>
    <row r="357" spans="1:4">
      <c r="A357" t="s">
        <v>1633</v>
      </c>
    </row>
    <row r="358" spans="1:4">
      <c r="A358" s="189" t="s">
        <v>1634</v>
      </c>
      <c r="B358" s="189"/>
      <c r="C358" s="190"/>
      <c r="D358" s="189"/>
    </row>
    <row r="359" spans="1:4">
      <c r="A359" t="s">
        <v>1635</v>
      </c>
    </row>
    <row r="360" spans="1:4">
      <c r="A360" t="s">
        <v>1636</v>
      </c>
    </row>
    <row r="361" spans="1:4">
      <c r="A361" t="s">
        <v>1637</v>
      </c>
    </row>
  </sheetData>
  <mergeCells count="18">
    <mergeCell ref="D173:D176"/>
    <mergeCell ref="A2:D2"/>
    <mergeCell ref="A51:D51"/>
    <mergeCell ref="D53:D55"/>
    <mergeCell ref="A105:C105"/>
    <mergeCell ref="A171:D171"/>
    <mergeCell ref="A248:C248"/>
    <mergeCell ref="A314:D314"/>
    <mergeCell ref="D316:D319"/>
    <mergeCell ref="D177:D181"/>
    <mergeCell ref="D198:D207"/>
    <mergeCell ref="D212:D217"/>
    <mergeCell ref="D218:D220"/>
    <mergeCell ref="D223:D228"/>
    <mergeCell ref="D231:D232"/>
    <mergeCell ref="D234:D238"/>
    <mergeCell ref="D241:D242"/>
    <mergeCell ref="D244:D245"/>
  </mergeCells>
  <dataValidations count="29">
    <dataValidation type="list" errorStyle="warning" allowBlank="1" showInputMessage="1" showErrorMessage="1" errorTitle="drop-down selection over written" error="alternative model objective defined" promptTitle="Define Model Objective Consumer" prompt="replace &quot;other&quot; with text description" sqref="C327">
      <formula1>$G$22:$G$28</formula1>
    </dataValidation>
    <dataValidation type="list" errorStyle="warning" allowBlank="1" showInputMessage="1" showErrorMessage="1" errorTitle="drop-down selection over written" error="alternative model purpose defined" promptTitle="Define Model's Purpose/Rationale" prompt="replace &quot;other&quot; with text description" sqref="C326">
      <formula1>$H$3:$H$7</formula1>
    </dataValidation>
    <dataValidation type="list" errorStyle="warning" allowBlank="1" showInputMessage="1" showErrorMessage="1" errorTitle="drop-down selection over written" error="alternative model notification service" promptTitle="Define Link Notification Service" prompt="replace &quot;other&quot; with text description" sqref="C350">
      <formula1>$I$6:$I$12</formula1>
    </dataValidation>
    <dataValidation type="list" errorStyle="warning" allowBlank="1" showInputMessage="1" showErrorMessage="1" errorTitle="drop-down selection over written" error="alternative model state" promptTitle="Define Model's Maturity" prompt="replace &quot;other&quot; with text description" sqref="C259">
      <formula1>$G$22:$G$27</formula1>
    </dataValidation>
    <dataValidation type="list" errorStyle="warning" allowBlank="1" showInputMessage="1" showErrorMessage="1" errorTitle="drop-down selection over written" error="alternative representative state" promptTitle="Define Modeled State" prompt="replace &quot;other&quot; with text description" sqref="C299">
      <formula1>$G$37:$G$44</formula1>
    </dataValidation>
    <dataValidation type="list" errorStyle="warning" allowBlank="1" showInputMessage="1" showErrorMessage="1" errorTitle="drop-down selection over written" error="alternative model objective defined" promptTitle="Define Model's Purpose/Rationale" prompt="replace &quot;other&quot; with text description" sqref="C264">
      <formula1>$G$11:$G$17</formula1>
    </dataValidation>
    <dataValidation type="list" errorStyle="warning" allowBlank="1" showInputMessage="1" showErrorMessage="1" errorTitle="drop-down selection over written" error="alternative abstraction level" promptTitle="the Models Abstraction Level" prompt="replace &quot;other&quot; with text description" sqref="C302">
      <formula1>$G$61:$G$72</formula1>
    </dataValidation>
    <dataValidation type="list" errorStyle="warning" allowBlank="1" showInputMessage="1" showErrorMessage="1" errorTitle="drop-down selection over written" error="alternative model purpose defined" promptTitle="Define Model's Purpose/Rationale" prompt="replace &quot;other&quot; with text description" sqref="C263">
      <formula1>$G$3:$G$7</formula1>
    </dataValidation>
    <dataValidation type="list" errorStyle="warning" allowBlank="1" showInputMessage="1" showErrorMessage="1" errorTitle="drop-down selection over written" error="alternative model-type defined" promptTitle="Define model-type" prompt="replace &quot;other&quot; with text description" sqref="C228">
      <formula1>$T$31:$T$38</formula1>
    </dataValidation>
    <dataValidation type="list" allowBlank="1" showInputMessage="1" showErrorMessage="1" sqref="C212">
      <formula1>$M$35:$M$36</formula1>
    </dataValidation>
    <dataValidation type="list" allowBlank="1" showInputMessage="1" showErrorMessage="1" sqref="C213">
      <formula1>$M$31:$M$32</formula1>
    </dataValidation>
    <dataValidation type="list" errorStyle="warning" allowBlank="1" showInputMessage="1" showErrorMessage="1" errorTitle="drop-down selection over written" error="alternative resource defined" promptTitle="Define Model Expression sources" prompt="replace &quot;other&quot; with text description" sqref="C217">
      <formula1>$M$39:$M$42</formula1>
    </dataValidation>
    <dataValidation type="list" errorStyle="warning" allowBlank="1" showInputMessage="1" showErrorMessage="1" errorTitle="selection over-written" error="modification to drop-down list choices" sqref="C223">
      <formula1>$M$45:$M$48</formula1>
    </dataValidation>
    <dataValidation type="list" errorStyle="warning" allowBlank="1" showInputMessage="1" showErrorMessage="1" errorTitle="drop-down selection over written" error="alternative model objective defined" promptTitle="Define Model's Objective" prompt="replace &quot;other&quot; with text description" sqref="C191">
      <formula1>$P$31:$P$37</formula1>
    </dataValidation>
    <dataValidation type="list" errorStyle="warning" allowBlank="1" showInputMessage="1" showErrorMessage="1" errorTitle="drop-down selection over written" error="alternative physics domain defined" promptTitle="Define physics domain" prompt="replace &quot;other&quot; with text description" sqref="C225">
      <formula1>$M$51:$M$58</formula1>
    </dataValidation>
    <dataValidation type="list" allowBlank="1" showInputMessage="1" showErrorMessage="1" sqref="C241">
      <formula1>$T$41:$T$45</formula1>
    </dataValidation>
    <dataValidation type="list" allowBlank="1" showInputMessage="1" showErrorMessage="1" sqref="C244">
      <formula1>$T$49:$T$53</formula1>
    </dataValidation>
    <dataValidation type="list" errorStyle="warning" allowBlank="1" showInputMessage="1" showErrorMessage="1" errorTitle="drop-down" sqref="C224">
      <formula1>$P$47:$P$49</formula1>
    </dataValidation>
    <dataValidation type="list" allowBlank="1" showInputMessage="1" showErrorMessage="1" sqref="C227 C215:C216">
      <formula1>$R$52:$R$53</formula1>
    </dataValidation>
    <dataValidation type="list" errorStyle="warning" allowBlank="1" showInputMessage="1" showErrorMessage="1" errorTitle="drop-down selection over written" error="alternative timescale defined" promptTitle="Define timescale" prompt="replace &quot;other&quot; with text description" sqref="C226">
      <formula1>$P$52:$P$56</formula1>
    </dataValidation>
    <dataValidation type="list" errorStyle="warning" allowBlank="1" showInputMessage="1" showErrorMessage="1" errorTitle="drop-down selection over written" error="alternative model purpose defined" promptTitle="Define Model's Purpose/Rationale" prompt="replace &quot;other&quot; with text description" sqref="C190">
      <formula1>$P$40:$P$44</formula1>
    </dataValidation>
    <dataValidation type="list" errorStyle="warning" allowBlank="1" showInputMessage="1" showErrorMessage="1" errorTitle="drop-down selection over written" error="alternative model purpose defined" promptTitle="Define Model's Purpose/Rationale" prompt="replace &quot;other&quot; with text description" sqref="C120">
      <formula1>$P$42:$P$48</formula1>
    </dataValidation>
    <dataValidation type="list" errorStyle="warning" allowBlank="1" showInputMessage="1" showErrorMessage="1" errorTitle="selection over-written" error="modification to drop-down list choices" promptTitle="Requirements Modeling Language" prompt="Select or enter language used" sqref="C140">
      <formula1>$N$42:$N$50</formula1>
    </dataValidation>
    <dataValidation type="list" errorStyle="warning" allowBlank="1" showInputMessage="1" showErrorMessage="1" errorTitle="drop-down selection over written" error="alternative model purpose defined" promptTitle="Define Model's Purpose/Rationale" prompt="replace &quot;other&quot; with text description" sqref="C133">
      <formula1>$N$27:$N$38</formula1>
    </dataValidation>
    <dataValidation type="list" errorStyle="warning" allowBlank="1" showInputMessage="1" showErrorMessage="1" errorTitle="selection over-written" error="modification to drop-down list choices" sqref="C136">
      <formula1>$P$27:$P$31</formula1>
    </dataValidation>
    <dataValidation type="list" errorStyle="warning" allowBlank="1" showInputMessage="1" showErrorMessage="1" errorTitle="selection over-written" error="modification to drop-down list choices" sqref="C137">
      <formula1>$P$34:$P$39</formula1>
    </dataValidation>
    <dataValidation type="list" errorStyle="warning" allowBlank="1" showInputMessage="1" showErrorMessage="1" errorTitle="drop-down selection overwritten" error="alternative model purpose defined" promptTitle="Define Model's Purpose" prompt="replace &quot;other&quot; with text description" sqref="C69">
      <formula1>$H$14:$H$18</formula1>
    </dataValidation>
    <dataValidation type="list" errorStyle="warning" allowBlank="1" showInputMessage="1" showErrorMessage="1" errorTitle="drop-down selection overwritten" error="alternative model purpose defined" promptTitle="Define Model's Purpose" prompt="replace &quot;other&quot; with text description" sqref="C70">
      <formula1>$J$11:$J$18</formula1>
    </dataValidation>
    <dataValidation type="list" allowBlank="1" showInputMessage="1" showErrorMessage="1" sqref="C66">
      <formula1>$J$4:$J$8</formula1>
    </dataValidation>
  </dataValidations>
  <hyperlinks>
    <hyperlink ref="D337" r:id="rId1"/>
  </hyperlinks>
  <pageMargins left="0.7" right="0.7" top="0.78740157499999996" bottom="0.78740157499999996" header="0.3" footer="0.3"/>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H137"/>
  <sheetViews>
    <sheetView tabSelected="1" topLeftCell="V1" zoomScaleNormal="100" workbookViewId="0">
      <pane ySplit="1" topLeftCell="A55" activePane="bottomLeft" state="frozen"/>
      <selection activeCell="L1" sqref="L1"/>
      <selection pane="bottomLeft" activeCell="V124" sqref="A124:XFD124"/>
    </sheetView>
  </sheetViews>
  <sheetFormatPr baseColWidth="10" defaultColWidth="10.77734375" defaultRowHeight="15.05" outlineLevelRow="1" outlineLevelCol="2"/>
  <cols>
    <col min="1" max="1" width="12.109375" style="160" customWidth="1" collapsed="1"/>
    <col min="2" max="2" width="23.6640625" style="160" hidden="1" customWidth="1" outlineLevel="1"/>
    <col min="3" max="3" width="31.21875" style="160" hidden="1" customWidth="1" outlineLevel="1"/>
    <col min="4" max="4" width="22.6640625" style="160" hidden="1" customWidth="1" outlineLevel="1"/>
    <col min="5" max="5" width="10.77734375" collapsed="1"/>
    <col min="6" max="8" width="0" hidden="1" customWidth="1" outlineLevel="1"/>
    <col min="9" max="9" width="12" style="160" hidden="1" customWidth="1" collapsed="1"/>
    <col min="10" max="10" width="24.21875" style="160" hidden="1" customWidth="1" outlineLevel="1"/>
    <col min="11" max="11" width="38.21875" style="160" hidden="1" customWidth="1" outlineLevel="1"/>
    <col min="12" max="12" width="24.44140625" style="160" hidden="1" customWidth="1" outlineLevel="1"/>
    <col min="13" max="13" width="11" style="160" hidden="1" customWidth="1"/>
    <col min="14" max="14" width="31.21875" style="160" hidden="1" customWidth="1" outlineLevel="1"/>
    <col min="15" max="15" width="31.6640625" style="160" hidden="1" customWidth="1" outlineLevel="1"/>
    <col min="16" max="16" width="31.44140625" style="160" hidden="1" customWidth="1" outlineLevel="1"/>
    <col min="17" max="17" width="18.109375" style="160" hidden="1" customWidth="1"/>
    <col min="18" max="20" width="31.44140625" style="160" hidden="1" customWidth="1" outlineLevel="1"/>
    <col min="21" max="22" width="31.44140625" style="160" customWidth="1" outlineLevel="1"/>
    <col min="23" max="23" width="17.6640625" style="160" customWidth="1" collapsed="1"/>
    <col min="24" max="26" width="31.44140625" style="160" hidden="1" customWidth="1" outlineLevel="1"/>
    <col min="27" max="27" width="12.21875" style="160" customWidth="1"/>
    <col min="28" max="28" width="13.33203125" style="160" customWidth="1" outlineLevel="1"/>
    <col min="29" max="29" width="8.77734375" style="160" customWidth="1" outlineLevel="1"/>
    <col min="30" max="30" width="9.44140625" style="160" customWidth="1" outlineLevel="1"/>
    <col min="31" max="31" width="11.33203125" style="160" bestFit="1" customWidth="1" outlineLevel="1"/>
    <col min="32" max="32" width="9.109375" style="181" customWidth="1" outlineLevel="1"/>
    <col min="33" max="33" width="9.88671875" style="181" customWidth="1" outlineLevel="1"/>
    <col min="34" max="34" width="9.6640625" style="181" customWidth="1" outlineLevel="1"/>
    <col min="35" max="35" width="16.88671875" style="181" customWidth="1" outlineLevel="1"/>
    <col min="36" max="36" width="20.88671875" customWidth="1" outlineLevel="1" collapsed="1"/>
    <col min="37" max="37" width="13.33203125" style="181" hidden="1" customWidth="1" outlineLevel="2"/>
    <col min="38" max="38" width="23.44140625" hidden="1" customWidth="1" outlineLevel="2"/>
    <col min="39" max="39" width="27.109375" customWidth="1" outlineLevel="1"/>
    <col min="40" max="40" width="51.77734375" customWidth="1"/>
    <col min="41" max="42" width="27.109375" customWidth="1"/>
    <col min="43" max="43" width="43.21875" customWidth="1"/>
    <col min="44" max="44" width="27.109375" customWidth="1"/>
    <col min="45" max="46" width="37.77734375" customWidth="1"/>
    <col min="47" max="47" width="42.5546875" customWidth="1"/>
    <col min="48" max="48" width="48.6640625" style="181" customWidth="1"/>
    <col min="49" max="49" width="42.33203125" style="160" customWidth="1"/>
    <col min="50" max="50" width="48" style="160" hidden="1" customWidth="1"/>
    <col min="51" max="51" width="21.44140625" hidden="1" customWidth="1" collapsed="1"/>
    <col min="52" max="52" width="19.5546875" style="160" hidden="1" customWidth="1" outlineLevel="1"/>
    <col min="53" max="53" width="0" hidden="1" customWidth="1"/>
    <col min="54" max="54" width="18.5546875" style="160" hidden="1" customWidth="1"/>
    <col min="55" max="55" width="23.21875" style="160" hidden="1" customWidth="1"/>
    <col min="56" max="56" width="12.5546875" style="160" hidden="1" customWidth="1" collapsed="1"/>
    <col min="57" max="57" width="17.21875" style="160" hidden="1" customWidth="1" outlineLevel="1"/>
    <col min="58" max="58" width="15.5546875" style="160" hidden="1" customWidth="1" outlineLevel="1"/>
    <col min="59" max="59" width="24.21875" style="160" hidden="1" customWidth="1" outlineLevel="1"/>
    <col min="60" max="60" width="29.21875" style="160" hidden="1" customWidth="1" outlineLevel="1"/>
    <col min="61" max="61" width="28.77734375" style="160" customWidth="1"/>
    <col min="62" max="62" width="24.5546875" style="160" customWidth="1"/>
    <col min="63" max="63" width="27.77734375" style="160" customWidth="1"/>
    <col min="64" max="16384" width="10.77734375" style="160"/>
  </cols>
  <sheetData>
    <row r="1" spans="1:54" ht="78.3">
      <c r="A1" s="290" t="s">
        <v>789</v>
      </c>
      <c r="B1" s="287" t="s">
        <v>790</v>
      </c>
      <c r="C1" s="287" t="s">
        <v>791</v>
      </c>
      <c r="D1" s="287" t="s">
        <v>792</v>
      </c>
      <c r="E1" s="290" t="s">
        <v>801</v>
      </c>
      <c r="F1" s="287" t="s">
        <v>802</v>
      </c>
      <c r="G1" s="287" t="s">
        <v>803</v>
      </c>
      <c r="H1" s="287" t="s">
        <v>804</v>
      </c>
      <c r="I1" s="287" t="s">
        <v>1151</v>
      </c>
      <c r="J1" s="287" t="s">
        <v>1150</v>
      </c>
      <c r="K1" s="287" t="s">
        <v>1149</v>
      </c>
      <c r="L1" s="287" t="s">
        <v>1148</v>
      </c>
      <c r="M1" s="287" t="s">
        <v>1290</v>
      </c>
      <c r="N1" s="287" t="s">
        <v>1291</v>
      </c>
      <c r="O1" s="287" t="s">
        <v>1293</v>
      </c>
      <c r="P1" s="287" t="s">
        <v>1292</v>
      </c>
      <c r="Q1" s="287" t="s">
        <v>1641</v>
      </c>
      <c r="R1" s="287" t="s">
        <v>1638</v>
      </c>
      <c r="S1" s="287" t="s">
        <v>1639</v>
      </c>
      <c r="T1" s="287" t="s">
        <v>1640</v>
      </c>
      <c r="U1" s="287" t="s">
        <v>1929</v>
      </c>
      <c r="V1" s="287" t="s">
        <v>1930</v>
      </c>
      <c r="W1" s="290" t="s">
        <v>797</v>
      </c>
      <c r="X1" s="287" t="s">
        <v>798</v>
      </c>
      <c r="Y1" s="287" t="s">
        <v>799</v>
      </c>
      <c r="Z1" s="287" t="s">
        <v>800</v>
      </c>
      <c r="AA1" s="330" t="s">
        <v>1706</v>
      </c>
      <c r="AB1" s="331" t="s">
        <v>1698</v>
      </c>
      <c r="AC1" s="331" t="s">
        <v>1642</v>
      </c>
      <c r="AD1" s="331" t="s">
        <v>1653</v>
      </c>
      <c r="AE1" s="331" t="s">
        <v>1872</v>
      </c>
      <c r="AF1" s="331" t="s">
        <v>1699</v>
      </c>
      <c r="AG1" s="331" t="s">
        <v>1684</v>
      </c>
      <c r="AH1" s="331" t="s">
        <v>1688</v>
      </c>
      <c r="AI1" s="332" t="s">
        <v>529</v>
      </c>
      <c r="AJ1" s="332" t="s">
        <v>1296</v>
      </c>
      <c r="AK1" s="351" t="s">
        <v>1874</v>
      </c>
      <c r="AL1" s="351" t="s">
        <v>1875</v>
      </c>
      <c r="AM1" s="333" t="s">
        <v>806</v>
      </c>
      <c r="AN1" s="361" t="s">
        <v>1931</v>
      </c>
      <c r="AO1" s="361" t="s">
        <v>1932</v>
      </c>
      <c r="AP1" s="361" t="s">
        <v>1935</v>
      </c>
      <c r="AQ1" s="361" t="s">
        <v>1936</v>
      </c>
      <c r="AR1" s="287" t="s">
        <v>807</v>
      </c>
      <c r="AS1" s="287" t="s">
        <v>809</v>
      </c>
      <c r="AT1" s="287" t="s">
        <v>810</v>
      </c>
      <c r="AU1" s="287" t="s">
        <v>811</v>
      </c>
      <c r="AV1" s="287" t="s">
        <v>121</v>
      </c>
      <c r="AW1" s="287" t="s">
        <v>7</v>
      </c>
      <c r="AX1" s="290" t="s">
        <v>1707</v>
      </c>
      <c r="AY1" s="160" t="s">
        <v>812</v>
      </c>
      <c r="AZ1" s="160" t="s">
        <v>813</v>
      </c>
      <c r="BA1" s="160" t="s">
        <v>814</v>
      </c>
      <c r="BB1" s="160" t="s">
        <v>815</v>
      </c>
    </row>
    <row r="2" spans="1:54" ht="45.1" collapsed="1">
      <c r="A2" s="290" t="s">
        <v>1873</v>
      </c>
      <c r="B2" s="287" t="e">
        <f>IF(Tabelle1[[#This Row],[SETlevel Attribute]]="","",VLOOKUP(Tabelle1[[#This Row],[SETlevel Attribute]],SETlevel!A:C,2,FALSE))</f>
        <v>#N/A</v>
      </c>
      <c r="C2" s="287" t="e">
        <f>IF(Tabelle1[[#This Row],[SETlevel Attribute]]="","",VLOOKUP(Tabelle1[[#This Row],[SETlevel Attribute]],SETlevel!A:C,3,FALSE))</f>
        <v>#N/A</v>
      </c>
      <c r="D2" s="287"/>
      <c r="E2" s="324"/>
      <c r="F2" s="287" t="str">
        <f>IF(Tabelle1[[#This Row],[MIC Attribute]]="","",VLOOKUP(Tabelle1[[#This Row],[MIC Attribute]],MIC!A:D,2,FALSE))</f>
        <v/>
      </c>
      <c r="G2" s="287"/>
      <c r="H2" s="287" t="str">
        <f>IF(Tabelle1[[#This Row],[MIC Attribute]]="","",VLOOKUP(Tabelle1[[#This Row],[MIC Attribute]],MIC!A:D,4,FALSE))</f>
        <v/>
      </c>
      <c r="I2" s="287"/>
      <c r="J2" s="287" t="str">
        <f>IF(Tabelle1[[#This Row],[IDTA AAS SM Attribute]]="","",VLOOKUP(Tabelle1[[#This Row],[IDTA AAS SM Attribute]],IDTA!A:D,3,FALSE))</f>
        <v/>
      </c>
      <c r="K2" s="287" t="str">
        <f>IF(Tabelle1[[#This Row],[IDTA AAS SM Attribute]]="","",VLOOKUP(Tabelle1[[#This Row],[IDTA AAS SM Attribute]],IDTA!A:D,2,FALSE))</f>
        <v/>
      </c>
      <c r="L2" s="287" t="str">
        <f>IF(Tabelle1[[#This Row],[IDTA AAS SM Attribute]]="","",VLOOKUP(Tabelle1[[#This Row],[IDTA AAS SM Attribute]],IDTA!A:D,4,FALSE))</f>
        <v/>
      </c>
      <c r="M2" s="287"/>
      <c r="N2" s="287" t="str">
        <f>IF(Tabelle1[[#This Row],[UMC4ES Attribute]]="","",VLOOKUP(Tabelle1[[#This Row],[UMC4ES Attribute]],ASSESS!A:I,9,FALSE))</f>
        <v/>
      </c>
      <c r="O2" s="287" t="str">
        <f>IF(Tabelle1[[#This Row],[UMC4ES Attribute]]="","",VLOOKUP(Tabelle1[[#This Row],[UMC4ES Attribute]],ASSESS!A:I,5,FALSE))</f>
        <v/>
      </c>
      <c r="P2" s="287" t="str">
        <f>IF(Tabelle1[[#This Row],[UMC4ES Attribute]]="","",VLOOKUP(Tabelle1[[#This Row],[UMC4ES Attribute]],ASSESS!A:I,8,FALSE))</f>
        <v/>
      </c>
      <c r="Q2" s="287"/>
      <c r="R2" s="287"/>
      <c r="S2" s="287"/>
      <c r="T2" s="287"/>
      <c r="U2" s="287"/>
      <c r="V2" s="287"/>
      <c r="W2" s="290"/>
      <c r="X2" s="287"/>
      <c r="Y2" s="287" t="str">
        <f>IF(Tabelle1[[#This Row],[JAMA Attribute]]="","",VLOOKUP(Tabelle1[[#This Row],[JAMA Attribute]],JAMA!A:F,5,FALSE))</f>
        <v/>
      </c>
      <c r="Z2" s="287" t="str">
        <f>IF(Tabelle1[[#This Row],[JAMA Attribute]]="","",VLOOKUP(Tabelle1[[#This Row],[JAMA Attribute]],JAMA!A:F,6,FALSE))</f>
        <v/>
      </c>
      <c r="AA2" s="325"/>
      <c r="AB2" s="326"/>
      <c r="AC2" s="327"/>
      <c r="AD2" s="327"/>
      <c r="AE2" s="327"/>
      <c r="AF2" s="327"/>
      <c r="AG2" s="327"/>
      <c r="AH2" s="327"/>
      <c r="AI2" s="328" t="s">
        <v>1160</v>
      </c>
      <c r="AJ2" s="320" t="s">
        <v>1842</v>
      </c>
      <c r="AK2" s="352"/>
      <c r="AL2" s="352"/>
      <c r="AM2" s="329"/>
      <c r="AN2" s="362"/>
      <c r="AO2" s="362"/>
      <c r="AP2" s="362"/>
      <c r="AQ2" s="160"/>
      <c r="AR2" s="287"/>
      <c r="AS2" s="292"/>
      <c r="AT2" s="292"/>
      <c r="AU2" s="292"/>
      <c r="AV2" s="292"/>
      <c r="AW2" s="292"/>
      <c r="AX2" s="290"/>
      <c r="AY2" s="160"/>
      <c r="BA2" s="160"/>
    </row>
    <row r="3" spans="1:54" ht="116.45" hidden="1" customHeight="1" outlineLevel="1">
      <c r="A3" s="163" t="str">
        <f>SETlevel!A$7</f>
        <v>model.name</v>
      </c>
      <c r="B3" s="160" t="str">
        <f>IF(Tabelle1[[#This Row],[SETlevel Attribute]]="","",VLOOKUP(Tabelle1[[#This Row],[SETlevel Attribute]],SETlevel!A:C,2,FALSE))</f>
        <v>String</v>
      </c>
      <c r="C3" s="160" t="str">
        <f>IF(Tabelle1[[#This Row],[SETlevel Attribute]]="","",VLOOKUP(Tabelle1[[#This Row],[SETlevel Attribute]],SETlevel!A:C,3,FALSE))</f>
        <v>Sensor Model Name. This can be the name of the model file or the name of the Model as it is called</v>
      </c>
      <c r="E3" s="163" t="str">
        <f>MIC!A$2</f>
        <v>General information.Name</v>
      </c>
      <c r="F3" s="160" t="str">
        <f>IF(Tabelle1[[#This Row],[MIC Attribute]]="","",VLOOKUP(Tabelle1[[#This Row],[MIC Attribute]],MIC!A:D,2,FALSE))</f>
        <v>string</v>
      </c>
      <c r="G3" s="160" t="str">
        <f>IF(Tabelle1[[#This Row],[MIC Attribute]]="","",VLOOKUP(Tabelle1[[#This Row],[MIC Attribute]],MIC!A:D,3,FALSE))</f>
        <v>Name of the simulation model. Typically short, clear, and based on what the model represents or computes. Is not necessarily a unique identifier for the simulation model (if a unique identifier is needed, it can be managed outside the MIC).</v>
      </c>
      <c r="H3" s="160">
        <f>IF(Tabelle1[[#This Row],[MIC Attribute]]="","",VLOOKUP(Tabelle1[[#This Row],[MIC Attribute]],MIC!A:D,4,FALSE))</f>
        <v>1</v>
      </c>
      <c r="J3" s="160" t="str">
        <f>IF(Tabelle1[[#This Row],[IDTA AAS SM Attribute]]="","",VLOOKUP(Tabelle1[[#This Row],[IDTA AAS SM Attribute]],IDTA!A:D,3,FALSE))</f>
        <v/>
      </c>
      <c r="K3" s="160" t="str">
        <f>IF(Tabelle1[[#This Row],[IDTA AAS SM Attribute]]="","",VLOOKUP(Tabelle1[[#This Row],[IDTA AAS SM Attribute]],IDTA!A:D,2,FALSE))</f>
        <v/>
      </c>
      <c r="L3" s="160" t="str">
        <f>IF(Tabelle1[[#This Row],[IDTA AAS SM Attribute]]="","",VLOOKUP(Tabelle1[[#This Row],[IDTA AAS SM Attribute]],IDTA!A:D,4,FALSE))</f>
        <v/>
      </c>
      <c r="N3" s="160" t="str">
        <f>IF(Tabelle1[[#This Row],[UMC4ES Attribute]]="","",VLOOKUP(Tabelle1[[#This Row],[UMC4ES Attribute]],ASSESS!A:I,9,FALSE))</f>
        <v/>
      </c>
      <c r="O3" s="160" t="str">
        <f>IF(Tabelle1[[#This Row],[UMC4ES Attribute]]="","",VLOOKUP(Tabelle1[[#This Row],[UMC4ES Attribute]],ASSESS!A:I,5,FALSE))</f>
        <v/>
      </c>
      <c r="P3" s="160" t="str">
        <f>IF(Tabelle1[[#This Row],[UMC4ES Attribute]]="","",VLOOKUP(Tabelle1[[#This Row],[UMC4ES Attribute]],ASSESS!A:I,8,FALSE))</f>
        <v/>
      </c>
      <c r="W3" s="163"/>
      <c r="Y3" s="160" t="str">
        <f>IF(Tabelle1[[#This Row],[JAMA Attribute]]="","",VLOOKUP(Tabelle1[[#This Row],[JAMA Attribute]],JAMA!A:F,5,FALSE))</f>
        <v/>
      </c>
      <c r="Z3" s="160" t="str">
        <f>IF(Tabelle1[[#This Row],[JAMA Attribute]]="","",VLOOKUP(Tabelle1[[#This Row],[JAMA Attribute]],JAMA!A:F,6,FALSE))</f>
        <v/>
      </c>
      <c r="AA3" s="334" t="s">
        <v>1729</v>
      </c>
      <c r="AB3" s="267" t="s">
        <v>1154</v>
      </c>
      <c r="AC3" s="267" t="s">
        <v>1154</v>
      </c>
      <c r="AD3" s="267" t="s">
        <v>1768</v>
      </c>
      <c r="AE3" s="267"/>
      <c r="AF3" s="267"/>
      <c r="AG3" s="270" t="s">
        <v>1685</v>
      </c>
      <c r="AH3" s="270" t="s">
        <v>1671</v>
      </c>
      <c r="AI3" s="266" t="s">
        <v>1160</v>
      </c>
      <c r="AJ3" s="298" t="s">
        <v>1876</v>
      </c>
      <c r="AK3" s="353" t="s">
        <v>1877</v>
      </c>
      <c r="AL3" s="353" t="s">
        <v>1878</v>
      </c>
      <c r="AM3" s="275" t="s">
        <v>1847</v>
      </c>
      <c r="AN3" s="296" t="s">
        <v>1933</v>
      </c>
      <c r="AO3" s="296" t="s">
        <v>1671</v>
      </c>
      <c r="AP3" s="296" t="s">
        <v>1934</v>
      </c>
      <c r="AQ3" s="296" t="s">
        <v>1937</v>
      </c>
      <c r="AR3" s="160"/>
      <c r="AS3" s="181"/>
      <c r="AT3" s="181"/>
      <c r="AU3" s="181"/>
      <c r="AW3" s="181"/>
      <c r="AX3" s="163"/>
      <c r="AY3" s="160"/>
      <c r="BA3" s="160"/>
    </row>
    <row r="4" spans="1:54" ht="29.45" hidden="1" customHeight="1" outlineLevel="1">
      <c r="A4" s="163" t="s">
        <v>20</v>
      </c>
      <c r="B4" s="160" t="str">
        <f>IF(Tabelle1[[#This Row],[SETlevel Attribute]]="","",VLOOKUP(Tabelle1[[#This Row],[SETlevel Attribute]],SETlevel!A:C,2,FALSE))</f>
        <v>String</v>
      </c>
      <c r="C4" s="160" t="str">
        <f>IF(Tabelle1[[#This Row],[SETlevel Attribute]]="","",VLOOKUP(Tabelle1[[#This Row],[SETlevel Attribute]],SETlevel!A:C,3,FALSE))</f>
        <v>Sensor Model Family Name</v>
      </c>
      <c r="E4" s="185"/>
      <c r="F4" s="160" t="str">
        <f>IF(Tabelle1[[#This Row],[MIC Attribute]]="","",VLOOKUP(Tabelle1[[#This Row],[MIC Attribute]],MIC!A:D,2,FALSE))</f>
        <v/>
      </c>
      <c r="G4" s="160"/>
      <c r="H4" s="160" t="str">
        <f>IF(Tabelle1[[#This Row],[MIC Attribute]]="","",VLOOKUP(Tabelle1[[#This Row],[MIC Attribute]],MIC!A:D,4,FALSE))</f>
        <v/>
      </c>
      <c r="J4" s="160" t="str">
        <f>IF(Tabelle1[[#This Row],[IDTA AAS SM Attribute]]="","",VLOOKUP(Tabelle1[[#This Row],[IDTA AAS SM Attribute]],IDTA!A:D,3,FALSE))</f>
        <v/>
      </c>
      <c r="K4" s="160" t="str">
        <f>IF(Tabelle1[[#This Row],[IDTA AAS SM Attribute]]="","",VLOOKUP(Tabelle1[[#This Row],[IDTA AAS SM Attribute]],IDTA!A:D,2,FALSE))</f>
        <v/>
      </c>
      <c r="L4" s="160" t="str">
        <f>IF(Tabelle1[[#This Row],[IDTA AAS SM Attribute]]="","",VLOOKUP(Tabelle1[[#This Row],[IDTA AAS SM Attribute]],IDTA!A:D,4,FALSE))</f>
        <v/>
      </c>
      <c r="N4" s="160" t="str">
        <f>IF(Tabelle1[[#This Row],[UMC4ES Attribute]]="","",VLOOKUP(Tabelle1[[#This Row],[UMC4ES Attribute]],ASSESS!A:I,9,FALSE))</f>
        <v/>
      </c>
      <c r="O4" s="160" t="str">
        <f>IF(Tabelle1[[#This Row],[UMC4ES Attribute]]="","",VLOOKUP(Tabelle1[[#This Row],[UMC4ES Attribute]],ASSESS!A:I,5,FALSE))</f>
        <v/>
      </c>
      <c r="P4" s="160" t="str">
        <f>IF(Tabelle1[[#This Row],[UMC4ES Attribute]]="","",VLOOKUP(Tabelle1[[#This Row],[UMC4ES Attribute]],ASSESS!A:I,8,FALSE))</f>
        <v/>
      </c>
      <c r="W4" s="163"/>
      <c r="Y4" s="160" t="str">
        <f>IF(Tabelle1[[#This Row],[JAMA Attribute]]="","",VLOOKUP(Tabelle1[[#This Row],[JAMA Attribute]],JAMA!A:F,5,FALSE))</f>
        <v/>
      </c>
      <c r="Z4" s="160" t="str">
        <f>IF(Tabelle1[[#This Row],[JAMA Attribute]]="","",VLOOKUP(Tabelle1[[#This Row],[JAMA Attribute]],JAMA!A:F,6,FALSE))</f>
        <v/>
      </c>
      <c r="AA4" s="334" t="s">
        <v>1798</v>
      </c>
      <c r="AB4" s="267" t="s">
        <v>1154</v>
      </c>
      <c r="AC4" s="267"/>
      <c r="AD4" s="267"/>
      <c r="AE4" s="267"/>
      <c r="AF4" s="267"/>
      <c r="AG4" s="270" t="s">
        <v>1686</v>
      </c>
      <c r="AH4" s="270"/>
      <c r="AI4" s="266" t="s">
        <v>1160</v>
      </c>
      <c r="AJ4" s="298"/>
      <c r="AK4" s="353"/>
      <c r="AL4" s="353"/>
      <c r="AM4" s="275"/>
      <c r="AN4" s="296"/>
      <c r="AO4" s="296"/>
      <c r="AP4" s="296"/>
      <c r="AQ4" s="296"/>
      <c r="AR4" s="160"/>
      <c r="AS4" s="181"/>
      <c r="AT4" s="181"/>
      <c r="AU4" s="181"/>
      <c r="AW4" s="181"/>
      <c r="AX4" s="163"/>
      <c r="AY4" s="160"/>
      <c r="BA4" s="160"/>
    </row>
    <row r="5" spans="1:54" ht="195.35" hidden="1" outlineLevel="1">
      <c r="A5" s="163" t="s">
        <v>1728</v>
      </c>
      <c r="B5" s="160" t="e">
        <f>IF(Tabelle1[[#This Row],[SETlevel Attribute]]="","",VLOOKUP(Tabelle1[[#This Row],[SETlevel Attribute]],SETlevel!A:C,2,FALSE))</f>
        <v>#N/A</v>
      </c>
      <c r="C5" s="160" t="e">
        <f>IF(Tabelle1[[#This Row],[SETlevel Attribute]]="","",VLOOKUP(Tabelle1[[#This Row],[SETlevel Attribute]],SETlevel!A:C,3,FALSE))</f>
        <v>#N/A</v>
      </c>
      <c r="E5" s="185"/>
      <c r="F5" s="160" t="str">
        <f>IF(Tabelle1[[#This Row],[MIC Attribute]]="","",VLOOKUP(Tabelle1[[#This Row],[MIC Attribute]],MIC!A:D,2,FALSE))</f>
        <v/>
      </c>
      <c r="G5" s="160"/>
      <c r="H5" s="160" t="str">
        <f>IF(Tabelle1[[#This Row],[MIC Attribute]]="","",VLOOKUP(Tabelle1[[#This Row],[MIC Attribute]],MIC!A:D,4,FALSE))</f>
        <v/>
      </c>
      <c r="J5" s="160" t="str">
        <f>IF(Tabelle1[[#This Row],[IDTA AAS SM Attribute]]="","",VLOOKUP(Tabelle1[[#This Row],[IDTA AAS SM Attribute]],IDTA!A:D,3,FALSE))</f>
        <v/>
      </c>
      <c r="K5" s="160" t="str">
        <f>IF(Tabelle1[[#This Row],[IDTA AAS SM Attribute]]="","",VLOOKUP(Tabelle1[[#This Row],[IDTA AAS SM Attribute]],IDTA!A:D,2,FALSE))</f>
        <v/>
      </c>
      <c r="L5" s="160" t="str">
        <f>IF(Tabelle1[[#This Row],[IDTA AAS SM Attribute]]="","",VLOOKUP(Tabelle1[[#This Row],[IDTA AAS SM Attribute]],IDTA!A:D,4,FALSE))</f>
        <v/>
      </c>
      <c r="N5" s="160" t="str">
        <f>IF(Tabelle1[[#This Row],[UMC4ES Attribute]]="","",VLOOKUP(Tabelle1[[#This Row],[UMC4ES Attribute]],ASSESS!A:I,9,FALSE))</f>
        <v/>
      </c>
      <c r="O5" s="160" t="str">
        <f>IF(Tabelle1[[#This Row],[UMC4ES Attribute]]="","",VLOOKUP(Tabelle1[[#This Row],[UMC4ES Attribute]],ASSESS!A:I,5,FALSE))</f>
        <v/>
      </c>
      <c r="P5" s="160" t="str">
        <f>IF(Tabelle1[[#This Row],[UMC4ES Attribute]]="","",VLOOKUP(Tabelle1[[#This Row],[UMC4ES Attribute]],ASSESS!A:I,8,FALSE))</f>
        <v/>
      </c>
      <c r="W5" s="163"/>
      <c r="Y5" s="160" t="str">
        <f>IF(Tabelle1[[#This Row],[JAMA Attribute]]="","",VLOOKUP(Tabelle1[[#This Row],[JAMA Attribute]],JAMA!A:F,5,FALSE))</f>
        <v/>
      </c>
      <c r="Z5" s="160" t="str">
        <f>IF(Tabelle1[[#This Row],[JAMA Attribute]]="","",VLOOKUP(Tabelle1[[#This Row],[JAMA Attribute]],JAMA!A:F,6,FALSE))</f>
        <v/>
      </c>
      <c r="AA5" s="334" t="s">
        <v>1922</v>
      </c>
      <c r="AB5" s="267" t="s">
        <v>1154</v>
      </c>
      <c r="AC5" s="267" t="s">
        <v>1768</v>
      </c>
      <c r="AD5" s="267"/>
      <c r="AE5" s="267"/>
      <c r="AF5" s="267"/>
      <c r="AG5" s="270" t="s">
        <v>1686</v>
      </c>
      <c r="AH5" s="270"/>
      <c r="AI5" s="266"/>
      <c r="AJ5" s="298" t="s">
        <v>1923</v>
      </c>
      <c r="AK5" s="353" t="s">
        <v>1885</v>
      </c>
      <c r="AL5" s="353" t="s">
        <v>1924</v>
      </c>
      <c r="AM5" s="304" t="s">
        <v>1808</v>
      </c>
      <c r="AN5" s="296" t="s">
        <v>1938</v>
      </c>
      <c r="AO5" s="296" t="s">
        <v>1692</v>
      </c>
      <c r="AP5" s="296" t="s">
        <v>1924</v>
      </c>
      <c r="AQ5" s="296" t="s">
        <v>1939</v>
      </c>
      <c r="AR5" s="160"/>
      <c r="AS5" s="181"/>
      <c r="AT5" s="181"/>
      <c r="AU5" s="181"/>
      <c r="AW5" s="181"/>
      <c r="AX5" s="163"/>
      <c r="AY5" s="160"/>
      <c r="BA5" s="160"/>
    </row>
    <row r="6" spans="1:54" ht="103" hidden="1" customHeight="1" outlineLevel="1">
      <c r="A6" s="163"/>
      <c r="B6" s="160" t="str">
        <f>IF(Tabelle1[[#This Row],[SETlevel Attribute]]="","",VLOOKUP(Tabelle1[[#This Row],[SETlevel Attribute]],SETlevel!A:C,2,FALSE))</f>
        <v/>
      </c>
      <c r="C6" s="160" t="str">
        <f>IF(Tabelle1[[#This Row],[SETlevel Attribute]]="","",VLOOKUP(Tabelle1[[#This Row],[SETlevel Attribute]],SETlevel!A:C,3,FALSE))</f>
        <v/>
      </c>
      <c r="E6" s="163" t="str">
        <f>MIC!A$7</f>
        <v>General information.Description</v>
      </c>
      <c r="F6" s="160" t="str">
        <f>IF(Tabelle1[[#This Row],[MIC Attribute]]="","",VLOOKUP(Tabelle1[[#This Row],[MIC Attribute]],MIC!A:D,2,FALSE))</f>
        <v>string</v>
      </c>
      <c r="G6" s="160" t="str">
        <f>IF(Tabelle1[[#This Row],[MIC Attribute]]="","",VLOOKUP(Tabelle1[[#This Row],[MIC Attribute]],MIC!A:D,3,FALSE))</f>
        <v>Summarizes what the simulation model represents, and what it is used for. Should be as unambiguous as possible (e.g. with a clear identification of the represented system). Can potentially summarize information from the rest of the MIC (such as modelling hypothesis). Can reflect multiple uses.</v>
      </c>
      <c r="H6" s="160">
        <f>IF(Tabelle1[[#This Row],[MIC Attribute]]="","",VLOOKUP(Tabelle1[[#This Row],[MIC Attribute]],MIC!A:D,4,FALSE))</f>
        <v>1</v>
      </c>
      <c r="I6" s="160" t="str">
        <f>IDTA!A2</f>
        <v xml:space="preserve">simulationModel.summary </v>
      </c>
      <c r="J6" s="160" t="str">
        <f>IF(Tabelle1[[#This Row],[IDTA AAS SM Attribute]]="","",VLOOKUP(Tabelle1[[#This Row],[IDTA AAS SM Attribute]],IDTA!A:D,3,FALSE))</f>
        <v>[langString]</v>
      </c>
      <c r="K6" s="160" t="str">
        <f>IF(Tabelle1[[#This Row],[IDTA AAS SM Attribute]]="","",VLOOKUP(Tabelle1[[#This Row],[IDTA AAS SM Attribute]],IDTA!A:D,2,FALSE))</f>
        <v>Summary of the contents of the simulation model in text form</v>
      </c>
      <c r="L6" s="160" t="str">
        <f>IF(Tabelle1[[#This Row],[IDTA AAS SM Attribute]]="","",VLOOKUP(Tabelle1[[#This Row],[IDTA AAS SM Attribute]],IDTA!A:D,4,FALSE))</f>
        <v xml:space="preserve">0..1 </v>
      </c>
      <c r="N6" s="160" t="str">
        <f>IF(Tabelle1[[#This Row],[UMC4ES Attribute]]="","",VLOOKUP(Tabelle1[[#This Row],[UMC4ES Attribute]],ASSESS!A:I,9,FALSE))</f>
        <v/>
      </c>
      <c r="O6" s="160" t="str">
        <f>IF(Tabelle1[[#This Row],[UMC4ES Attribute]]="","",VLOOKUP(Tabelle1[[#This Row],[UMC4ES Attribute]],ASSESS!A:I,5,FALSE))</f>
        <v/>
      </c>
      <c r="P6" s="160" t="str">
        <f>IF(Tabelle1[[#This Row],[UMC4ES Attribute]]="","",VLOOKUP(Tabelle1[[#This Row],[UMC4ES Attribute]],ASSESS!A:I,8,FALSE))</f>
        <v/>
      </c>
      <c r="W6" s="163" t="str">
        <f>JAMA!A$22</f>
        <v>Content</v>
      </c>
      <c r="Y6" s="160">
        <f>IF(Tabelle1[[#This Row],[JAMA Attribute]]="","",VLOOKUP(Tabelle1[[#This Row],[JAMA Attribute]],JAMA!A:F,5,FALSE))</f>
        <v>0</v>
      </c>
      <c r="Z6" s="160" t="str">
        <f>IF(Tabelle1[[#This Row],[JAMA Attribute]]="","",VLOOKUP(Tabelle1[[#This Row],[JAMA Attribute]],JAMA!A:F,6,FALSE))</f>
        <v>High</v>
      </c>
      <c r="AA6" s="334" t="s">
        <v>1749</v>
      </c>
      <c r="AB6" s="267" t="s">
        <v>1800</v>
      </c>
      <c r="AC6" s="267" t="s">
        <v>1154</v>
      </c>
      <c r="AD6" s="267" t="s">
        <v>1154</v>
      </c>
      <c r="AE6" s="267"/>
      <c r="AF6" s="267" t="s">
        <v>1154</v>
      </c>
      <c r="AG6" s="270" t="s">
        <v>1685</v>
      </c>
      <c r="AH6" s="270" t="s">
        <v>1692</v>
      </c>
      <c r="AI6" s="266" t="s">
        <v>1160</v>
      </c>
      <c r="AJ6" s="298" t="s">
        <v>1879</v>
      </c>
      <c r="AK6" s="353" t="s">
        <v>1880</v>
      </c>
      <c r="AL6" s="353" t="s">
        <v>1881</v>
      </c>
      <c r="AM6" s="275" t="s">
        <v>1824</v>
      </c>
      <c r="AN6" s="296" t="s">
        <v>1940</v>
      </c>
      <c r="AO6" s="296" t="s">
        <v>1692</v>
      </c>
      <c r="AP6" s="296" t="s">
        <v>1941</v>
      </c>
      <c r="AQ6" s="296" t="s">
        <v>1942</v>
      </c>
      <c r="AR6" s="160" t="s">
        <v>1670</v>
      </c>
      <c r="AS6" s="181"/>
      <c r="AT6" s="181"/>
      <c r="AU6" s="181"/>
      <c r="AW6" s="181"/>
      <c r="AX6" s="163"/>
      <c r="AY6" s="160"/>
      <c r="BA6" s="160"/>
    </row>
    <row r="7" spans="1:54" ht="409.5" hidden="1" outlineLevel="1">
      <c r="A7" s="163" t="str">
        <f>SETlevel!A$8</f>
        <v>model.version</v>
      </c>
      <c r="B7" s="160" t="str">
        <f>IF(Tabelle1[[#This Row],[SETlevel Attribute]]="","",VLOOKUP(Tabelle1[[#This Row],[SETlevel Attribute]],SETlevel!A:C,2,FALSE))</f>
        <v>String</v>
      </c>
      <c r="C7" s="160" t="str">
        <f>IF(Tabelle1[[#This Row],[SETlevel Attribute]]="","",VLOOKUP(Tabelle1[[#This Row],[SETlevel Attribute]],SETlevel!A:C,3,FALSE))</f>
        <v>Sensor Model Version</v>
      </c>
      <c r="E7" s="163" t="str">
        <f>MIC!A$19</f>
        <v>General information.Version</v>
      </c>
      <c r="F7" s="160" t="str">
        <f>IF(Tabelle1[[#This Row],[MIC Attribute]]="","",VLOOKUP(Tabelle1[[#This Row],[MIC Attribute]],MIC!A:D,2,FALSE))</f>
        <v>string</v>
      </c>
      <c r="G7" s="160" t="str">
        <f>IF(Tabelle1[[#This Row],[MIC Attribute]]="","",VLOOKUP(Tabelle1[[#This Row],[MIC Attribute]],MIC!A:D,3,FALSE))</f>
        <v>Version of the simulation model (not of the MIC). Not used during the preliminary specification of a simulation model. Updated when the development is complete. External versioning solutions can also be used to further track modifications (during the preliminary specification, or during the development).</v>
      </c>
      <c r="H7" s="160">
        <f>IF(Tabelle1[[#This Row],[MIC Attribute]]="","",VLOOKUP(Tabelle1[[#This Row],[MIC Attribute]],MIC!A:D,4,FALSE))</f>
        <v>1</v>
      </c>
      <c r="J7" s="160" t="str">
        <f>IF(Tabelle1[[#This Row],[IDTA AAS SM Attribute]]="","",VLOOKUP(Tabelle1[[#This Row],[IDTA AAS SM Attribute]],IDTA!A:D,3,FALSE))</f>
        <v/>
      </c>
      <c r="K7" s="160" t="str">
        <f>IF(Tabelle1[[#This Row],[IDTA AAS SM Attribute]]="","",VLOOKUP(Tabelle1[[#This Row],[IDTA AAS SM Attribute]],IDTA!A:D,2,FALSE))</f>
        <v/>
      </c>
      <c r="L7" s="160" t="str">
        <f>IF(Tabelle1[[#This Row],[IDTA AAS SM Attribute]]="","",VLOOKUP(Tabelle1[[#This Row],[IDTA AAS SM Attribute]],IDTA!A:D,4,FALSE))</f>
        <v/>
      </c>
      <c r="N7" s="160" t="str">
        <f>IF(Tabelle1[[#This Row],[UMC4ES Attribute]]="","",VLOOKUP(Tabelle1[[#This Row],[UMC4ES Attribute]],ASSESS!A:I,9,FALSE))</f>
        <v/>
      </c>
      <c r="O7" s="160" t="str">
        <f>IF(Tabelle1[[#This Row],[UMC4ES Attribute]]="","",VLOOKUP(Tabelle1[[#This Row],[UMC4ES Attribute]],ASSESS!A:I,5,FALSE))</f>
        <v/>
      </c>
      <c r="P7" s="160" t="str">
        <f>IF(Tabelle1[[#This Row],[UMC4ES Attribute]]="","",VLOOKUP(Tabelle1[[#This Row],[UMC4ES Attribute]],ASSESS!A:I,8,FALSE))</f>
        <v/>
      </c>
      <c r="S7" s="160" t="str">
        <f>IF(Tabelle1[[#This Row],[LOTAR Attribute]]="","",VLOOKUP(Tabelle1[[#This Row],[LOTAR Attribute]],LOTAR!A:D,4,FALSE))</f>
        <v/>
      </c>
      <c r="T7" s="160" t="str">
        <f>IF(Tabelle1[[#This Row],[LOTAR Attribute]]="","",VLOOKUP(Tabelle1[[#This Row],[LOTAR Attribute]],LOTAR!A:D,2,FALSE))</f>
        <v/>
      </c>
      <c r="W7" s="163" t="str">
        <f>JAMA!A$25</f>
        <v>Version</v>
      </c>
      <c r="Y7" s="160" t="str">
        <f>IF(Tabelle1[[#This Row],[JAMA Attribute]]="","",VLOOKUP(Tabelle1[[#This Row],[JAMA Attribute]],JAMA!A:F,5,FALSE))</f>
        <v>・It can be manage major and minor version
・It can be manage both plant model version and control model version, when both model would teransfer.</v>
      </c>
      <c r="Z7" s="160" t="str">
        <f>IF(Tabelle1[[#This Row],[JAMA Attribute]]="","",VLOOKUP(Tabelle1[[#This Row],[JAMA Attribute]],JAMA!A:F,6,FALSE))</f>
        <v>High</v>
      </c>
      <c r="AA7" s="334" t="s">
        <v>1889</v>
      </c>
      <c r="AB7" s="267" t="s">
        <v>1701</v>
      </c>
      <c r="AC7" s="267" t="s">
        <v>1701</v>
      </c>
      <c r="AD7" s="267" t="s">
        <v>1825</v>
      </c>
      <c r="AE7" s="267"/>
      <c r="AF7" s="267" t="s">
        <v>1701</v>
      </c>
      <c r="AG7" s="270" t="s">
        <v>1685</v>
      </c>
      <c r="AH7" s="270" t="s">
        <v>1671</v>
      </c>
      <c r="AI7" s="266" t="s">
        <v>1160</v>
      </c>
      <c r="AJ7" s="342" t="s">
        <v>1882</v>
      </c>
      <c r="AK7" s="354" t="s">
        <v>1877</v>
      </c>
      <c r="AL7" s="354" t="s">
        <v>1883</v>
      </c>
      <c r="AM7" s="273" t="s">
        <v>1840</v>
      </c>
      <c r="AN7" s="363" t="s">
        <v>1943</v>
      </c>
      <c r="AO7" s="363" t="s">
        <v>1671</v>
      </c>
      <c r="AP7" s="363" t="s">
        <v>1944</v>
      </c>
      <c r="AQ7" s="363" t="s">
        <v>1945</v>
      </c>
      <c r="AR7" s="160"/>
      <c r="AS7" s="181"/>
      <c r="AT7" s="181"/>
      <c r="AU7" s="181"/>
      <c r="AW7" s="181"/>
      <c r="AX7" s="163"/>
      <c r="AY7" s="160"/>
      <c r="BA7" s="160"/>
    </row>
    <row r="8" spans="1:54" ht="129.44999999999999" hidden="1" customHeight="1" outlineLevel="1">
      <c r="A8" s="160" t="str">
        <f>SETlevel!A$9</f>
        <v>model.releasedate</v>
      </c>
      <c r="B8" s="160" t="str">
        <f>IF(Tabelle1[[#This Row],[SETlevel Attribute]]="","",VLOOKUP(Tabelle1[[#This Row],[SETlevel Attribute]],SETlevel!A:C,2,FALSE))</f>
        <v>String</v>
      </c>
      <c r="C8" s="160" t="str">
        <f>IF(Tabelle1[[#This Row],[SETlevel Attribute]]="","",VLOOKUP(Tabelle1[[#This Row],[SETlevel Attribute]],SETlevel!A:C,3,FALSE))</f>
        <v>Sensor Model Release Date in ISO8601</v>
      </c>
      <c r="E8" s="163" t="str">
        <f>MIC!A$23</f>
        <v>General information.Version date</v>
      </c>
      <c r="F8" s="160" t="str">
        <f>IF(Tabelle1[[#This Row],[MIC Attribute]]="","",VLOOKUP(Tabelle1[[#This Row],[MIC Attribute]],MIC!A:D,2,FALSE))</f>
        <v>string</v>
      </c>
      <c r="G8" s="160" t="str">
        <f>IF(Tabelle1[[#This Row],[MIC Attribute]]="","",VLOOKUP(Tabelle1[[#This Row],[MIC Attribute]],MIC!A:D,3,FALSE))</f>
        <v>Release date of this version of the simulation model in the following format : YYYY-MM-DD for a day, YYYY-MM for a month, or YYYY for a year.</v>
      </c>
      <c r="H8" s="160">
        <f>IF(Tabelle1[[#This Row],[MIC Attribute]]="","",VLOOKUP(Tabelle1[[#This Row],[MIC Attribute]],MIC!A:D,4,FALSE))</f>
        <v>1</v>
      </c>
      <c r="J8" s="160" t="str">
        <f>IF(Tabelle1[[#This Row],[IDTA AAS SM Attribute]]="","",VLOOKUP(Tabelle1[[#This Row],[IDTA AAS SM Attribute]],IDTA!A:D,3,FALSE))</f>
        <v/>
      </c>
      <c r="K8" s="160" t="str">
        <f>IF(Tabelle1[[#This Row],[IDTA AAS SM Attribute]]="","",VLOOKUP(Tabelle1[[#This Row],[IDTA AAS SM Attribute]],IDTA!A:D,2,FALSE))</f>
        <v/>
      </c>
      <c r="L8" s="160" t="str">
        <f>IF(Tabelle1[[#This Row],[IDTA AAS SM Attribute]]="","",VLOOKUP(Tabelle1[[#This Row],[IDTA AAS SM Attribute]],IDTA!A:D,4,FALSE))</f>
        <v/>
      </c>
      <c r="N8" s="160" t="str">
        <f>IF(Tabelle1[[#This Row],[UMC4ES Attribute]]="","",VLOOKUP(Tabelle1[[#This Row],[UMC4ES Attribute]],ASSESS!A:I,9,FALSE))</f>
        <v/>
      </c>
      <c r="O8" s="160" t="str">
        <f>IF(Tabelle1[[#This Row],[UMC4ES Attribute]]="","",VLOOKUP(Tabelle1[[#This Row],[UMC4ES Attribute]],ASSESS!A:I,5,FALSE))</f>
        <v/>
      </c>
      <c r="P8" s="160" t="str">
        <f>IF(Tabelle1[[#This Row],[UMC4ES Attribute]]="","",VLOOKUP(Tabelle1[[#This Row],[UMC4ES Attribute]],ASSESS!A:I,8,FALSE))</f>
        <v/>
      </c>
      <c r="W8" s="163" t="str">
        <f>JAMA!A$24</f>
        <v>Create date</v>
      </c>
      <c r="Y8" s="160" t="str">
        <f>IF(Tabelle1[[#This Row],[JAMA Attribute]]="","",VLOOKUP(Tabelle1[[#This Row],[JAMA Attribute]],JAMA!A:F,5,FALSE))</f>
        <v>Last modeify date</v>
      </c>
      <c r="Z8" s="160" t="str">
        <f>IF(Tabelle1[[#This Row],[JAMA Attribute]]="","",VLOOKUP(Tabelle1[[#This Row],[JAMA Attribute]],JAMA!A:F,6,FALSE))</f>
        <v>High</v>
      </c>
      <c r="AA8" s="334" t="s">
        <v>1781</v>
      </c>
      <c r="AB8" s="267" t="s">
        <v>1701</v>
      </c>
      <c r="AC8" s="267" t="s">
        <v>1701</v>
      </c>
      <c r="AD8" s="267" t="s">
        <v>1800</v>
      </c>
      <c r="AE8" s="267"/>
      <c r="AF8" s="267" t="s">
        <v>1154</v>
      </c>
      <c r="AG8" s="270" t="s">
        <v>1685</v>
      </c>
      <c r="AH8" s="270" t="s">
        <v>1671</v>
      </c>
      <c r="AI8" s="266" t="s">
        <v>1160</v>
      </c>
      <c r="AJ8" s="298" t="s">
        <v>1884</v>
      </c>
      <c r="AK8" s="353" t="s">
        <v>1885</v>
      </c>
      <c r="AL8" s="353" t="s">
        <v>1886</v>
      </c>
      <c r="AM8" s="275" t="s">
        <v>1826</v>
      </c>
      <c r="AN8" s="296" t="s">
        <v>1946</v>
      </c>
      <c r="AO8" s="296" t="s">
        <v>1692</v>
      </c>
      <c r="AP8" s="296" t="s">
        <v>1947</v>
      </c>
      <c r="AQ8" s="296" t="s">
        <v>1948</v>
      </c>
      <c r="AR8" s="160"/>
      <c r="AS8" s="181"/>
      <c r="AT8" s="181"/>
      <c r="AU8" s="181"/>
      <c r="AW8" s="181"/>
      <c r="AX8" s="163"/>
      <c r="AY8" s="160"/>
      <c r="BA8" s="160"/>
    </row>
    <row r="9" spans="1:54" ht="162.5" hidden="1" customHeight="1" outlineLevel="1">
      <c r="A9" s="163" t="str">
        <f>SETlevel!A$10</f>
        <v>model.releasestatus</v>
      </c>
      <c r="B9" s="160" t="str">
        <f>IF(Tabelle1[[#This Row],[SETlevel Attribute]]="","",VLOOKUP(Tabelle1[[#This Row],[SETlevel Attribute]],SETlevel!A:C,2,FALSE))</f>
        <v>String</v>
      </c>
      <c r="C9" s="160" t="str">
        <f>IF(Tabelle1[[#This Row],[SETlevel Attribute]]="","",VLOOKUP(Tabelle1[[#This Row],[SETlevel Attribute]],SETlevel!A:C,3,FALSE))</f>
        <v>Development Status, e.g. In Development or Released, etc.</v>
      </c>
      <c r="E9" s="163"/>
      <c r="F9" s="160" t="str">
        <f>IF(Tabelle1[[#This Row],[MIC Attribute]]="","",VLOOKUP(Tabelle1[[#This Row],[MIC Attribute]],MIC!A:D,2,FALSE))</f>
        <v/>
      </c>
      <c r="G9" s="160" t="str">
        <f>IF(Tabelle1[[#This Row],[MIC Attribute]]="","",VLOOKUP(Tabelle1[[#This Row],[MIC Attribute]],MIC!A:D,3,FALSE))</f>
        <v/>
      </c>
      <c r="H9" s="160" t="str">
        <f>IF(Tabelle1[[#This Row],[MIC Attribute]]="","",VLOOKUP(Tabelle1[[#This Row],[MIC Attribute]],MIC!A:D,4,FALSE))</f>
        <v/>
      </c>
      <c r="J9" s="160" t="str">
        <f>IF(Tabelle1[[#This Row],[IDTA AAS SM Attribute]]="","",VLOOKUP(Tabelle1[[#This Row],[IDTA AAS SM Attribute]],IDTA!A:D,3,FALSE))</f>
        <v/>
      </c>
      <c r="K9" s="160" t="str">
        <f>IF(Tabelle1[[#This Row],[IDTA AAS SM Attribute]]="","",VLOOKUP(Tabelle1[[#This Row],[IDTA AAS SM Attribute]],IDTA!A:D,2,FALSE))</f>
        <v/>
      </c>
      <c r="L9" s="160" t="str">
        <f>IF(Tabelle1[[#This Row],[IDTA AAS SM Attribute]]="","",VLOOKUP(Tabelle1[[#This Row],[IDTA AAS SM Attribute]],IDTA!A:D,4,FALSE))</f>
        <v/>
      </c>
      <c r="N9" s="160" t="str">
        <f>IF(Tabelle1[[#This Row],[UMC4ES Attribute]]="","",VLOOKUP(Tabelle1[[#This Row],[UMC4ES Attribute]],ASSESS!A:I,9,FALSE))</f>
        <v/>
      </c>
      <c r="O9" s="160" t="str">
        <f>IF(Tabelle1[[#This Row],[UMC4ES Attribute]]="","",VLOOKUP(Tabelle1[[#This Row],[UMC4ES Attribute]],ASSESS!A:I,5,FALSE))</f>
        <v/>
      </c>
      <c r="P9" s="160" t="str">
        <f>IF(Tabelle1[[#This Row],[UMC4ES Attribute]]="","",VLOOKUP(Tabelle1[[#This Row],[UMC4ES Attribute]],ASSESS!A:I,8,FALSE))</f>
        <v/>
      </c>
      <c r="W9" s="163"/>
      <c r="Y9" s="160" t="str">
        <f>IF(Tabelle1[[#This Row],[JAMA Attribute]]="","",VLOOKUP(Tabelle1[[#This Row],[JAMA Attribute]],JAMA!A:F,5,FALSE))</f>
        <v/>
      </c>
      <c r="Z9" s="160" t="str">
        <f>IF(Tabelle1[[#This Row],[JAMA Attribute]]="","",VLOOKUP(Tabelle1[[#This Row],[JAMA Attribute]],JAMA!A:F,6,FALSE))</f>
        <v/>
      </c>
      <c r="AA9" s="334" t="s">
        <v>1949</v>
      </c>
      <c r="AB9" s="267" t="s">
        <v>1701</v>
      </c>
      <c r="AC9" s="267" t="s">
        <v>1800</v>
      </c>
      <c r="AD9" s="267"/>
      <c r="AE9" s="267"/>
      <c r="AF9" s="267"/>
      <c r="AG9" s="270" t="s">
        <v>1685</v>
      </c>
      <c r="AH9" s="270" t="s">
        <v>1692</v>
      </c>
      <c r="AI9" s="266" t="s">
        <v>1160</v>
      </c>
      <c r="AJ9" s="298" t="s">
        <v>1887</v>
      </c>
      <c r="AK9" s="353" t="s">
        <v>1885</v>
      </c>
      <c r="AL9" s="353" t="s">
        <v>1888</v>
      </c>
      <c r="AM9" s="275" t="s">
        <v>1809</v>
      </c>
      <c r="AN9" s="296" t="s">
        <v>1950</v>
      </c>
      <c r="AO9" s="296" t="s">
        <v>1692</v>
      </c>
      <c r="AP9" s="296" t="s">
        <v>1951</v>
      </c>
      <c r="AQ9" s="296"/>
      <c r="AR9" s="160"/>
      <c r="AS9" s="181"/>
      <c r="AT9" s="181"/>
      <c r="AU9" s="181"/>
      <c r="AW9" s="181"/>
      <c r="AX9" s="163"/>
      <c r="AY9" s="160"/>
      <c r="BA9" s="160"/>
    </row>
    <row r="10" spans="1:54" ht="239.8" hidden="1" customHeight="1" outlineLevel="1">
      <c r="A10" s="163"/>
      <c r="B10" s="160" t="str">
        <f>IF(Tabelle1[[#This Row],[SETlevel Attribute]]="","",VLOOKUP(Tabelle1[[#This Row],[SETlevel Attribute]],SETlevel!A:C,2,FALSE))</f>
        <v/>
      </c>
      <c r="C10" s="160" t="str">
        <f>IF(Tabelle1[[#This Row],[SETlevel Attribute]]="","",VLOOKUP(Tabelle1[[#This Row],[SETlevel Attribute]],SETlevel!A:C,3,FALSE))</f>
        <v/>
      </c>
      <c r="E10" s="163" t="str">
        <f>MIC!A$15</f>
        <v>General information.Life cycle state</v>
      </c>
      <c r="F10" s="160" t="str">
        <f>IF(Tabelle1[[#This Row],[MIC Attribute]]="","",VLOOKUP(Tabelle1[[#This Row],[MIC Attribute]],MIC!A:D,2,FALSE))</f>
        <v>string</v>
      </c>
      <c r="G10" s="160" t="str">
        <f>IF(Tabelle1[[#This Row],[MIC Attribute]]="","",VLOOKUP(Tabelle1[[#This Row],[MIC Attribute]],MIC!A:D,3,FALSE))</f>
        <v xml:space="preserve">Life cycle state the simulation model is currently in. Can permit to distinguish a MIC used for the preliminary specification of a simulation model which has not been developed yet, a MIC used to describe a simulation model whose development is complete, or a MIC used for the modification of a simulation model, for example. </v>
      </c>
      <c r="H10" s="160">
        <f>IF(Tabelle1[[#This Row],[MIC Attribute]]="","",VLOOKUP(Tabelle1[[#This Row],[MIC Attribute]],MIC!A:D,4,FALSE))</f>
        <v>1</v>
      </c>
      <c r="J10" s="160" t="str">
        <f>IF(Tabelle1[[#This Row],[IDTA AAS SM Attribute]]="","",VLOOKUP(Tabelle1[[#This Row],[IDTA AAS SM Attribute]],IDTA!A:D,3,FALSE))</f>
        <v/>
      </c>
      <c r="K10" s="160" t="str">
        <f>IF(Tabelle1[[#This Row],[IDTA AAS SM Attribute]]="","",VLOOKUP(Tabelle1[[#This Row],[IDTA AAS SM Attribute]],IDTA!A:D,2,FALSE))</f>
        <v/>
      </c>
      <c r="L10" s="160" t="str">
        <f>IF(Tabelle1[[#This Row],[IDTA AAS SM Attribute]]="","",VLOOKUP(Tabelle1[[#This Row],[IDTA AAS SM Attribute]],IDTA!A:D,4,FALSE))</f>
        <v/>
      </c>
      <c r="N10" s="160" t="str">
        <f>IF(Tabelle1[[#This Row],[UMC4ES Attribute]]="","",VLOOKUP(Tabelle1[[#This Row],[UMC4ES Attribute]],ASSESS!A:I,9,FALSE))</f>
        <v/>
      </c>
      <c r="O10" s="160" t="str">
        <f>IF(Tabelle1[[#This Row],[UMC4ES Attribute]]="","",VLOOKUP(Tabelle1[[#This Row],[UMC4ES Attribute]],ASSESS!A:I,5,FALSE))</f>
        <v/>
      </c>
      <c r="P10" s="160" t="str">
        <f>IF(Tabelle1[[#This Row],[UMC4ES Attribute]]="","",VLOOKUP(Tabelle1[[#This Row],[UMC4ES Attribute]],ASSESS!A:I,8,FALSE))</f>
        <v/>
      </c>
      <c r="W10" s="163" t="str">
        <f>JAMA!A$26</f>
        <v>Lifecycle stage</v>
      </c>
      <c r="Y10" s="160" t="str">
        <f>IF(Tabelle1[[#This Row],[JAMA Attribute]]="","",VLOOKUP(Tabelle1[[#This Row],[JAMA Attribute]],JAMA!A:F,5,FALSE))</f>
        <v>Use Prostep SMARTSE １．２　Figura3</v>
      </c>
      <c r="Z10" s="160" t="str">
        <f>IF(Tabelle1[[#This Row],[JAMA Attribute]]="","",VLOOKUP(Tabelle1[[#This Row],[JAMA Attribute]],JAMA!A:F,6,FALSE))</f>
        <v>Mid</v>
      </c>
      <c r="AA10" s="334" t="s">
        <v>1703</v>
      </c>
      <c r="AB10" s="267"/>
      <c r="AC10" s="267" t="s">
        <v>1701</v>
      </c>
      <c r="AD10" s="267"/>
      <c r="AE10" s="267"/>
      <c r="AF10" s="267" t="s">
        <v>1701</v>
      </c>
      <c r="AG10" s="270" t="s">
        <v>1686</v>
      </c>
      <c r="AH10" s="270"/>
      <c r="AI10" s="266" t="s">
        <v>1160</v>
      </c>
      <c r="AJ10" s="298" t="s">
        <v>1863</v>
      </c>
      <c r="AK10" s="353"/>
      <c r="AL10" s="353"/>
      <c r="AM10" s="275" t="s">
        <v>1864</v>
      </c>
      <c r="AN10" s="296"/>
      <c r="AO10" s="296"/>
      <c r="AP10" s="296"/>
      <c r="AQ10" s="296"/>
      <c r="AR10" s="160"/>
      <c r="AS10" s="181"/>
      <c r="AT10" s="181"/>
      <c r="AU10" s="181"/>
      <c r="AW10" s="181"/>
      <c r="AX10" s="163"/>
      <c r="AY10" s="160"/>
      <c r="BA10" s="160"/>
    </row>
    <row r="11" spans="1:54" ht="75.150000000000006" hidden="1" outlineLevel="1">
      <c r="A11" s="163"/>
      <c r="B11" s="160" t="str">
        <f>IF(Tabelle1[[#This Row],[SETlevel Attribute]]="","",VLOOKUP(Tabelle1[[#This Row],[SETlevel Attribute]],SETlevel!A:C,2,FALSE))</f>
        <v/>
      </c>
      <c r="C11" s="160" t="str">
        <f>IF(Tabelle1[[#This Row],[SETlevel Attribute]]="","",VLOOKUP(Tabelle1[[#This Row],[SETlevel Attribute]],SETlevel!A:C,3,FALSE))</f>
        <v/>
      </c>
      <c r="E11" s="163"/>
      <c r="F11" s="160" t="str">
        <f>IF(Tabelle1[[#This Row],[MIC Attribute]]="","",VLOOKUP(Tabelle1[[#This Row],[MIC Attribute]],MIC!A:D,2,FALSE))</f>
        <v/>
      </c>
      <c r="G11" s="160" t="str">
        <f>IF(Tabelle1[[#This Row],[MIC Attribute]]="","",VLOOKUP(Tabelle1[[#This Row],[MIC Attribute]],MIC!A:D,3,FALSE))</f>
        <v/>
      </c>
      <c r="H11" s="160" t="str">
        <f>IF(Tabelle1[[#This Row],[MIC Attribute]]="","",VLOOKUP(Tabelle1[[#This Row],[MIC Attribute]],MIC!A:D,4,FALSE))</f>
        <v/>
      </c>
      <c r="J11" s="160" t="str">
        <f>IF(Tabelle1[[#This Row],[IDTA AAS SM Attribute]]="","",VLOOKUP(Tabelle1[[#This Row],[IDTA AAS SM Attribute]],IDTA!A:D,3,FALSE))</f>
        <v/>
      </c>
      <c r="K11" s="160" t="str">
        <f>IF(Tabelle1[[#This Row],[IDTA AAS SM Attribute]]="","",VLOOKUP(Tabelle1[[#This Row],[IDTA AAS SM Attribute]],IDTA!A:D,2,FALSE))</f>
        <v/>
      </c>
      <c r="L11" s="160" t="str">
        <f>IF(Tabelle1[[#This Row],[IDTA AAS SM Attribute]]="","",VLOOKUP(Tabelle1[[#This Row],[IDTA AAS SM Attribute]],IDTA!A:D,4,FALSE))</f>
        <v/>
      </c>
      <c r="N11" s="160" t="str">
        <f>IF(Tabelle1[[#This Row],[UMC4ES Attribute]]="","",VLOOKUP(Tabelle1[[#This Row],[UMC4ES Attribute]],ASSESS!A:I,9,FALSE))</f>
        <v/>
      </c>
      <c r="O11" s="160" t="str">
        <f>IF(Tabelle1[[#This Row],[UMC4ES Attribute]]="","",VLOOKUP(Tabelle1[[#This Row],[UMC4ES Attribute]],ASSESS!A:I,5,FALSE))</f>
        <v/>
      </c>
      <c r="P11" s="160" t="str">
        <f>IF(Tabelle1[[#This Row],[UMC4ES Attribute]]="","",VLOOKUP(Tabelle1[[#This Row],[UMC4ES Attribute]],ASSESS!A:I,8,FALSE))</f>
        <v/>
      </c>
      <c r="W11" s="163" t="str">
        <f>JAMA!A$27</f>
        <v>Lindividual lifecycle stage</v>
      </c>
      <c r="Y11" s="160" t="str">
        <f>IF(Tabelle1[[#This Row],[JAMA Attribute]]="","",VLOOKUP(Tabelle1[[#This Row],[JAMA Attribute]],JAMA!A:F,5,FALSE))</f>
        <v>Use Prostep SMARTSE 3.3.3　Figura19</v>
      </c>
      <c r="Z11" s="160" t="str">
        <f>IF(Tabelle1[[#This Row],[JAMA Attribute]]="","",VLOOKUP(Tabelle1[[#This Row],[JAMA Attribute]],JAMA!A:F,6,FALSE))</f>
        <v>Low</v>
      </c>
      <c r="AA11" s="334" t="s">
        <v>1704</v>
      </c>
      <c r="AB11" s="267"/>
      <c r="AC11" s="267"/>
      <c r="AD11" s="267"/>
      <c r="AE11" s="267"/>
      <c r="AF11" s="267" t="s">
        <v>1701</v>
      </c>
      <c r="AG11" s="270" t="s">
        <v>1686</v>
      </c>
      <c r="AH11" s="270"/>
      <c r="AI11" s="266" t="s">
        <v>1160</v>
      </c>
      <c r="AJ11" s="338" t="s">
        <v>1754</v>
      </c>
      <c r="AK11" s="355"/>
      <c r="AL11" s="355"/>
      <c r="AM11" s="275" t="s">
        <v>1810</v>
      </c>
      <c r="AN11" s="296"/>
      <c r="AO11" s="296"/>
      <c r="AP11" s="296"/>
      <c r="AQ11" s="296"/>
      <c r="AR11" s="160"/>
      <c r="AS11" s="181"/>
      <c r="AT11" s="181"/>
      <c r="AU11" s="181"/>
      <c r="AW11" s="181"/>
      <c r="AX11" s="163"/>
      <c r="AY11" s="160"/>
      <c r="BA11" s="160"/>
    </row>
    <row r="12" spans="1:54" ht="114.6" hidden="1" customHeight="1" outlineLevel="1">
      <c r="A12" s="163" t="str">
        <f>SETlevel!A$5</f>
        <v>model.manufacturer</v>
      </c>
      <c r="B12" s="160" t="str">
        <f>IF(Tabelle1[[#This Row],[SETlevel Attribute]]="","",VLOOKUP(Tabelle1[[#This Row],[SETlevel Attribute]],SETlevel!A:C,2,FALSE))</f>
        <v>String</v>
      </c>
      <c r="C12" s="160" t="str">
        <f>IF(Tabelle1[[#This Row],[SETlevel Attribute]]="","",VLOOKUP(Tabelle1[[#This Row],[SETlevel Attribute]],SETlevel!A:C,3,FALSE))</f>
        <v>Company Name providing the Model</v>
      </c>
      <c r="E12" s="163" t="str">
        <f>MIC!A$10</f>
        <v>General information.Owner</v>
      </c>
      <c r="F12" s="160" t="str">
        <f>IF(Tabelle1[[#This Row],[MIC Attribute]]="","",VLOOKUP(Tabelle1[[#This Row],[MIC Attribute]],MIC!A:D,2,FALSE))</f>
        <v>string</v>
      </c>
      <c r="G12" s="160" t="str">
        <f>IF(Tabelle1[[#This Row],[MIC Attribute]]="","",VLOOKUP(Tabelle1[[#This Row],[MIC Attribute]],MIC!A:D,3,FALSE))</f>
        <v xml:space="preserve">Person or institution responsible for the simulation model. Can be the developer or author. The owner can potentially provide further information about the simulation model, or make the simulation model available. </v>
      </c>
      <c r="H12" s="160">
        <f>IF(Tabelle1[[#This Row],[MIC Attribute]]="","",VLOOKUP(Tabelle1[[#This Row],[MIC Attribute]],MIC!A:D,4,FALSE))</f>
        <v>1</v>
      </c>
      <c r="I12" s="160" t="str">
        <f>IDTA!A$44</f>
        <v xml:space="preserve">simModManufacturerInformation.company </v>
      </c>
      <c r="J12" s="160" t="str">
        <f>IF(Tabelle1[[#This Row],[IDTA AAS SM Attribute]]="","",VLOOKUP(Tabelle1[[#This Row],[IDTA AAS SM Attribute]],IDTA!A:D,3,FALSE))</f>
        <v>[string]</v>
      </c>
      <c r="K12" s="160" t="str">
        <f>IF(Tabelle1[[#This Row],[IDTA AAS SM Attribute]]="","",VLOOKUP(Tabelle1[[#This Row],[IDTA AAS SM Attribute]],IDTA!A:D,2,FALSE))</f>
        <v xml:space="preserve">name of the company </v>
      </c>
      <c r="L12" s="160">
        <f>IF(Tabelle1[[#This Row],[IDTA AAS SM Attribute]]="","",VLOOKUP(Tabelle1[[#This Row],[IDTA AAS SM Attribute]],IDTA!A:D,4,FALSE))</f>
        <v>1</v>
      </c>
      <c r="N12" s="160" t="str">
        <f>IF(Tabelle1[[#This Row],[UMC4ES Attribute]]="","",VLOOKUP(Tabelle1[[#This Row],[UMC4ES Attribute]],ASSESS!A:I,9,FALSE))</f>
        <v/>
      </c>
      <c r="O12" s="160" t="str">
        <f>IF(Tabelle1[[#This Row],[UMC4ES Attribute]]="","",VLOOKUP(Tabelle1[[#This Row],[UMC4ES Attribute]],ASSESS!A:I,5,FALSE))</f>
        <v/>
      </c>
      <c r="P12" s="160" t="str">
        <f>IF(Tabelle1[[#This Row],[UMC4ES Attribute]]="","",VLOOKUP(Tabelle1[[#This Row],[UMC4ES Attribute]],ASSESS!A:I,8,FALSE))</f>
        <v/>
      </c>
      <c r="W12" s="163" t="str">
        <f>JAMA!A$37</f>
        <v>Organization</v>
      </c>
      <c r="Y12" s="160" t="str">
        <f>IF(Tabelle1[[#This Row],[JAMA Attribute]]="","",VLOOKUP(Tabelle1[[#This Row],[JAMA Attribute]],JAMA!A:F,5,FALSE))</f>
        <v>Company name, Department name</v>
      </c>
      <c r="Z12" s="160" t="str">
        <f>IF(Tabelle1[[#This Row],[JAMA Attribute]]="","",VLOOKUP(Tabelle1[[#This Row],[JAMA Attribute]],JAMA!A:F,6,FALSE))</f>
        <v>High</v>
      </c>
      <c r="AA12" s="334" t="s">
        <v>1782</v>
      </c>
      <c r="AB12" s="267" t="s">
        <v>1154</v>
      </c>
      <c r="AC12" s="267" t="s">
        <v>1154</v>
      </c>
      <c r="AD12" s="267" t="s">
        <v>1154</v>
      </c>
      <c r="AE12" s="267"/>
      <c r="AF12" s="267" t="s">
        <v>1154</v>
      </c>
      <c r="AG12" s="270" t="s">
        <v>1685</v>
      </c>
      <c r="AH12" s="270" t="s">
        <v>1671</v>
      </c>
      <c r="AI12" s="266" t="s">
        <v>1160</v>
      </c>
      <c r="AJ12" s="298" t="s">
        <v>1865</v>
      </c>
      <c r="AK12" s="353" t="s">
        <v>1877</v>
      </c>
      <c r="AL12" s="353" t="s">
        <v>1890</v>
      </c>
      <c r="AM12" s="275" t="s">
        <v>1866</v>
      </c>
      <c r="AN12" s="296" t="s">
        <v>1952</v>
      </c>
      <c r="AO12" s="296" t="s">
        <v>1671</v>
      </c>
      <c r="AP12" s="296" t="s">
        <v>1953</v>
      </c>
      <c r="AQ12" s="296" t="s">
        <v>1954</v>
      </c>
      <c r="AR12" s="160"/>
      <c r="AS12" s="181"/>
      <c r="AT12" s="181"/>
      <c r="AU12" s="181"/>
      <c r="AW12" s="181"/>
      <c r="AX12" s="163"/>
      <c r="AY12" s="160"/>
      <c r="BA12" s="160"/>
    </row>
    <row r="13" spans="1:54" ht="60.1" hidden="1" outlineLevel="1">
      <c r="A13" s="163"/>
      <c r="B13" s="160" t="str">
        <f>IF(Tabelle1[[#This Row],[SETlevel Attribute]]="","",VLOOKUP(Tabelle1[[#This Row],[SETlevel Attribute]],SETlevel!A:C,2,FALSE))</f>
        <v/>
      </c>
      <c r="C13" s="160" t="str">
        <f>IF(Tabelle1[[#This Row],[SETlevel Attribute]]="","",VLOOKUP(Tabelle1[[#This Row],[SETlevel Attribute]],SETlevel!A:C,3,FALSE))</f>
        <v/>
      </c>
      <c r="E13" s="185"/>
      <c r="F13" s="160" t="str">
        <f>IF(Tabelle1[[#This Row],[MIC Attribute]]="","",VLOOKUP(Tabelle1[[#This Row],[MIC Attribute]],MIC!A:D,2,FALSE))</f>
        <v/>
      </c>
      <c r="G13" s="160" t="str">
        <f>IF(Tabelle1[[#This Row],[MIC Attribute]]="","",VLOOKUP(Tabelle1[[#This Row],[MIC Attribute]],MIC!A:D,3,FALSE))</f>
        <v/>
      </c>
      <c r="H13" s="160" t="str">
        <f>IF(Tabelle1[[#This Row],[MIC Attribute]]="","",VLOOKUP(Tabelle1[[#This Row],[MIC Attribute]],MIC!A:D,4,FALSE))</f>
        <v/>
      </c>
      <c r="I13" s="160" t="str">
        <f>IDTA!A$45</f>
        <v xml:space="preserve">simModManufacturerInformation.language </v>
      </c>
      <c r="J13" s="160" t="str">
        <f>IF(Tabelle1[[#This Row],[IDTA AAS SM Attribute]]="","",VLOOKUP(Tabelle1[[#This Row],[IDTA AAS SM Attribute]],IDTA!A:D,3,FALSE))</f>
        <v>[string]</v>
      </c>
      <c r="K13" s="160" t="str">
        <f>IF(Tabelle1[[#This Row],[IDTA AAS SM Attribute]]="","",VLOOKUP(Tabelle1[[#This Row],[IDTA AAS SM Attribute]],IDTA!A:D,2,FALSE))</f>
        <v xml:space="preserve">available language </v>
      </c>
      <c r="L13" s="160" t="str">
        <f>IF(Tabelle1[[#This Row],[IDTA AAS SM Attribute]]="","",VLOOKUP(Tabelle1[[#This Row],[IDTA AAS SM Attribute]],IDTA!A:D,4,FALSE))</f>
        <v xml:space="preserve">1..* </v>
      </c>
      <c r="N13" s="160" t="str">
        <f>IF(Tabelle1[[#This Row],[UMC4ES Attribute]]="","",VLOOKUP(Tabelle1[[#This Row],[UMC4ES Attribute]],ASSESS!A:I,9,FALSE))</f>
        <v/>
      </c>
      <c r="O13" s="160" t="str">
        <f>IF(Tabelle1[[#This Row],[UMC4ES Attribute]]="","",VLOOKUP(Tabelle1[[#This Row],[UMC4ES Attribute]],ASSESS!A:I,5,FALSE))</f>
        <v/>
      </c>
      <c r="P13" s="160" t="str">
        <f>IF(Tabelle1[[#This Row],[UMC4ES Attribute]]="","",VLOOKUP(Tabelle1[[#This Row],[UMC4ES Attribute]],ASSESS!A:I,8,FALSE))</f>
        <v/>
      </c>
      <c r="W13" s="163"/>
      <c r="Y13" s="160" t="str">
        <f>IF(Tabelle1[[#This Row],[JAMA Attribute]]="","",VLOOKUP(Tabelle1[[#This Row],[JAMA Attribute]],JAMA!A:F,5,FALSE))</f>
        <v/>
      </c>
      <c r="Z13" s="160" t="str">
        <f>IF(Tabelle1[[#This Row],[JAMA Attribute]]="","",VLOOKUP(Tabelle1[[#This Row],[JAMA Attribute]],JAMA!A:F,6,FALSE))</f>
        <v/>
      </c>
      <c r="AA13" s="334" t="s">
        <v>1743</v>
      </c>
      <c r="AB13" s="267"/>
      <c r="AC13" s="267"/>
      <c r="AD13" s="267" t="s">
        <v>1154</v>
      </c>
      <c r="AE13" s="267"/>
      <c r="AF13" s="267"/>
      <c r="AG13" s="270" t="s">
        <v>1686</v>
      </c>
      <c r="AH13" s="270"/>
      <c r="AI13" s="266" t="s">
        <v>1160</v>
      </c>
      <c r="AJ13" s="298"/>
      <c r="AK13" s="353"/>
      <c r="AL13" s="353"/>
      <c r="AM13" s="275"/>
      <c r="AN13" s="296"/>
      <c r="AO13" s="296"/>
      <c r="AP13" s="296"/>
      <c r="AQ13" s="296"/>
      <c r="AR13" s="160"/>
      <c r="AS13" s="181"/>
      <c r="AT13" s="181"/>
      <c r="AU13" s="181"/>
      <c r="AW13" s="181"/>
      <c r="AX13" s="163"/>
      <c r="AY13" s="160"/>
      <c r="BA13" s="160"/>
    </row>
    <row r="14" spans="1:54" ht="60.1" hidden="1" outlineLevel="1">
      <c r="A14" s="163"/>
      <c r="B14" s="160" t="str">
        <f>IF(Tabelle1[[#This Row],[SETlevel Attribute]]="","",VLOOKUP(Tabelle1[[#This Row],[SETlevel Attribute]],SETlevel!A:C,2,FALSE))</f>
        <v/>
      </c>
      <c r="C14" s="160" t="str">
        <f>IF(Tabelle1[[#This Row],[SETlevel Attribute]]="","",VLOOKUP(Tabelle1[[#This Row],[SETlevel Attribute]],SETlevel!A:C,3,FALSE))</f>
        <v/>
      </c>
      <c r="E14" s="185"/>
      <c r="F14" s="160" t="str">
        <f>IF(Tabelle1[[#This Row],[MIC Attribute]]="","",VLOOKUP(Tabelle1[[#This Row],[MIC Attribute]],MIC!A:D,2,FALSE))</f>
        <v/>
      </c>
      <c r="G14" s="160" t="str">
        <f>IF(Tabelle1[[#This Row],[MIC Attribute]]="","",VLOOKUP(Tabelle1[[#This Row],[MIC Attribute]],MIC!A:D,3,FALSE))</f>
        <v/>
      </c>
      <c r="H14" s="160" t="str">
        <f>IF(Tabelle1[[#This Row],[MIC Attribute]]="","",VLOOKUP(Tabelle1[[#This Row],[MIC Attribute]],MIC!A:D,4,FALSE))</f>
        <v/>
      </c>
      <c r="I14" s="160" t="str">
        <f>IDTA!A$46</f>
        <v xml:space="preserve">simModManufacturerInformation.email </v>
      </c>
      <c r="J14" s="160" t="str">
        <f>IF(Tabelle1[[#This Row],[IDTA AAS SM Attribute]]="","",VLOOKUP(Tabelle1[[#This Row],[IDTA AAS SM Attribute]],IDTA!A:D,3,FALSE))</f>
        <v>n/a</v>
      </c>
      <c r="K14" s="160" t="str">
        <f>IF(Tabelle1[[#This Row],[IDTA AAS SM Attribute]]="","",VLOOKUP(Tabelle1[[#This Row],[IDTA AAS SM Attribute]],IDTA!A:D,2,FALSE))</f>
        <v xml:space="preserve">E-mail address and encryption method </v>
      </c>
      <c r="L14" s="160" t="str">
        <f>IF(Tabelle1[[#This Row],[IDTA AAS SM Attribute]]="","",VLOOKUP(Tabelle1[[#This Row],[IDTA AAS SM Attribute]],IDTA!A:D,4,FALSE))</f>
        <v xml:space="preserve">0..1 </v>
      </c>
      <c r="N14" s="160" t="str">
        <f>IF(Tabelle1[[#This Row],[UMC4ES Attribute]]="","",VLOOKUP(Tabelle1[[#This Row],[UMC4ES Attribute]],ASSESS!A:I,9,FALSE))</f>
        <v/>
      </c>
      <c r="O14" s="160" t="str">
        <f>IF(Tabelle1[[#This Row],[UMC4ES Attribute]]="","",VLOOKUP(Tabelle1[[#This Row],[UMC4ES Attribute]],ASSESS!A:I,5,FALSE))</f>
        <v/>
      </c>
      <c r="P14" s="160" t="str">
        <f>IF(Tabelle1[[#This Row],[UMC4ES Attribute]]="","",VLOOKUP(Tabelle1[[#This Row],[UMC4ES Attribute]],ASSESS!A:I,8,FALSE))</f>
        <v/>
      </c>
      <c r="W14" s="163" t="str">
        <f>JAMA!A$39</f>
        <v>Email address</v>
      </c>
      <c r="Y14" s="160">
        <f>IF(Tabelle1[[#This Row],[JAMA Attribute]]="","",VLOOKUP(Tabelle1[[#This Row],[JAMA Attribute]],JAMA!A:F,5,FALSE))</f>
        <v>0</v>
      </c>
      <c r="Z14" s="160" t="str">
        <f>IF(Tabelle1[[#This Row],[JAMA Attribute]]="","",VLOOKUP(Tabelle1[[#This Row],[JAMA Attribute]],JAMA!A:F,6,FALSE))</f>
        <v>High</v>
      </c>
      <c r="AA14" s="334" t="s">
        <v>1750</v>
      </c>
      <c r="AB14" s="267"/>
      <c r="AC14" s="267"/>
      <c r="AD14" s="267" t="s">
        <v>1154</v>
      </c>
      <c r="AE14" s="267"/>
      <c r="AF14" s="267" t="s">
        <v>1154</v>
      </c>
      <c r="AG14" s="270" t="s">
        <v>1686</v>
      </c>
      <c r="AH14" s="270"/>
      <c r="AI14" s="266" t="s">
        <v>1160</v>
      </c>
      <c r="AJ14" s="338" t="s">
        <v>1756</v>
      </c>
      <c r="AK14" s="355"/>
      <c r="AL14" s="355"/>
      <c r="AM14" s="275"/>
      <c r="AN14" s="296"/>
      <c r="AO14" s="296"/>
      <c r="AP14" s="296"/>
      <c r="AQ14" s="296"/>
      <c r="AR14" s="160"/>
      <c r="AS14" s="181"/>
      <c r="AT14" s="181"/>
      <c r="AU14" s="181"/>
      <c r="AW14" s="181"/>
      <c r="AX14" s="163"/>
      <c r="AY14" s="160"/>
      <c r="BA14" s="160"/>
    </row>
    <row r="15" spans="1:54" ht="60.1" hidden="1" outlineLevel="1">
      <c r="A15" s="163"/>
      <c r="B15" s="160" t="str">
        <f>IF(Tabelle1[[#This Row],[SETlevel Attribute]]="","",VLOOKUP(Tabelle1[[#This Row],[SETlevel Attribute]],SETlevel!A:C,2,FALSE))</f>
        <v/>
      </c>
      <c r="C15" s="160" t="str">
        <f>IF(Tabelle1[[#This Row],[SETlevel Attribute]]="","",VLOOKUP(Tabelle1[[#This Row],[SETlevel Attribute]],SETlevel!A:C,3,FALSE))</f>
        <v/>
      </c>
      <c r="E15" s="185"/>
      <c r="F15" s="160" t="str">
        <f>IF(Tabelle1[[#This Row],[MIC Attribute]]="","",VLOOKUP(Tabelle1[[#This Row],[MIC Attribute]],MIC!A:D,2,FALSE))</f>
        <v/>
      </c>
      <c r="G15" s="160" t="str">
        <f>IF(Tabelle1[[#This Row],[MIC Attribute]]="","",VLOOKUP(Tabelle1[[#This Row],[MIC Attribute]],MIC!A:D,3,FALSE))</f>
        <v/>
      </c>
      <c r="H15" s="160" t="str">
        <f>IF(Tabelle1[[#This Row],[MIC Attribute]]="","",VLOOKUP(Tabelle1[[#This Row],[MIC Attribute]],MIC!A:D,4,FALSE))</f>
        <v/>
      </c>
      <c r="I15" s="160" t="str">
        <f>IDTA!A$47</f>
        <v xml:space="preserve">simModManufacturerInformation.phone </v>
      </c>
      <c r="J15" s="160" t="str">
        <f>IF(Tabelle1[[#This Row],[IDTA AAS SM Attribute]]="","",VLOOKUP(Tabelle1[[#This Row],[IDTA AAS SM Attribute]],IDTA!A:D,3,FALSE))</f>
        <v>n/a</v>
      </c>
      <c r="K15" s="160" t="str">
        <f>IF(Tabelle1[[#This Row],[IDTA AAS SM Attribute]]="","",VLOOKUP(Tabelle1[[#This Row],[IDTA AAS SM Attribute]],IDTA!A:D,2,FALSE))</f>
        <v xml:space="preserve">Phone number including type </v>
      </c>
      <c r="L15" s="160" t="str">
        <f>IF(Tabelle1[[#This Row],[IDTA AAS SM Attribute]]="","",VLOOKUP(Tabelle1[[#This Row],[IDTA AAS SM Attribute]],IDTA!A:D,4,FALSE))</f>
        <v xml:space="preserve">0..1 </v>
      </c>
      <c r="N15" s="160" t="str">
        <f>IF(Tabelle1[[#This Row],[UMC4ES Attribute]]="","",VLOOKUP(Tabelle1[[#This Row],[UMC4ES Attribute]],ASSESS!A:I,9,FALSE))</f>
        <v/>
      </c>
      <c r="O15" s="160" t="str">
        <f>IF(Tabelle1[[#This Row],[UMC4ES Attribute]]="","",VLOOKUP(Tabelle1[[#This Row],[UMC4ES Attribute]],ASSESS!A:I,5,FALSE))</f>
        <v/>
      </c>
      <c r="P15" s="160" t="str">
        <f>IF(Tabelle1[[#This Row],[UMC4ES Attribute]]="","",VLOOKUP(Tabelle1[[#This Row],[UMC4ES Attribute]],ASSESS!A:I,8,FALSE))</f>
        <v/>
      </c>
      <c r="W15" s="163" t="str">
        <f>JAMA!A$38</f>
        <v>Phone number</v>
      </c>
      <c r="Y15" s="160">
        <f>IF(Tabelle1[[#This Row],[JAMA Attribute]]="","",VLOOKUP(Tabelle1[[#This Row],[JAMA Attribute]],JAMA!A:F,5,FALSE))</f>
        <v>0</v>
      </c>
      <c r="Z15" s="160" t="str">
        <f>IF(Tabelle1[[#This Row],[JAMA Attribute]]="","",VLOOKUP(Tabelle1[[#This Row],[JAMA Attribute]],JAMA!A:F,6,FALSE))</f>
        <v>Mid</v>
      </c>
      <c r="AA15" s="334" t="s">
        <v>1741</v>
      </c>
      <c r="AB15" s="267"/>
      <c r="AC15" s="267"/>
      <c r="AD15" s="267" t="s">
        <v>1154</v>
      </c>
      <c r="AE15" s="267"/>
      <c r="AF15" s="267" t="s">
        <v>1154</v>
      </c>
      <c r="AG15" s="270" t="s">
        <v>1686</v>
      </c>
      <c r="AH15" s="270"/>
      <c r="AI15" s="266" t="s">
        <v>1160</v>
      </c>
      <c r="AJ15" s="338" t="s">
        <v>1756</v>
      </c>
      <c r="AK15" s="355"/>
      <c r="AL15" s="355"/>
      <c r="AM15" s="275"/>
      <c r="AN15" s="296"/>
      <c r="AO15" s="296"/>
      <c r="AP15" s="296"/>
      <c r="AQ15" s="296"/>
      <c r="AR15" s="160"/>
      <c r="AS15" s="181"/>
      <c r="AT15" s="181"/>
      <c r="AU15" s="181"/>
      <c r="AW15" s="181"/>
      <c r="AX15" s="163"/>
      <c r="AY15" s="160"/>
      <c r="BA15" s="160"/>
    </row>
    <row r="16" spans="1:54" ht="31.3" hidden="1" outlineLevel="1">
      <c r="A16" s="163"/>
      <c r="B16" s="160" t="str">
        <f>IF(Tabelle1[[#This Row],[SETlevel Attribute]]="","",VLOOKUP(Tabelle1[[#This Row],[SETlevel Attribute]],SETlevel!A:C,2,FALSE))</f>
        <v/>
      </c>
      <c r="C16" s="160" t="str">
        <f>IF(Tabelle1[[#This Row],[SETlevel Attribute]]="","",VLOOKUP(Tabelle1[[#This Row],[SETlevel Attribute]],SETlevel!A:C,3,FALSE))</f>
        <v/>
      </c>
      <c r="E16" s="185"/>
      <c r="F16" s="160" t="str">
        <f>IF(Tabelle1[[#This Row],[MIC Attribute]]="","",VLOOKUP(Tabelle1[[#This Row],[MIC Attribute]],MIC!A:D,2,FALSE))</f>
        <v/>
      </c>
      <c r="G16" s="160"/>
      <c r="H16" s="160" t="str">
        <f>IF(Tabelle1[[#This Row],[MIC Attribute]]="","",VLOOKUP(Tabelle1[[#This Row],[MIC Attribute]],MIC!A:D,4,FALSE))</f>
        <v/>
      </c>
      <c r="I16" s="160" t="str">
        <f>IDTA!A$50</f>
        <v>email.typeOfPublicKey</v>
      </c>
      <c r="J16" s="160" t="str">
        <f>IF(Tabelle1[[#This Row],[IDTA AAS SM Attribute]]="","",VLOOKUP(Tabelle1[[#This Row],[IDTA AAS SM Attribute]],IDTA!A:D,3,FALSE))</f>
        <v>[string]</v>
      </c>
      <c r="K16" s="160" t="str">
        <f>IF(Tabelle1[[#This Row],[IDTA AAS SM Attribute]]="","",VLOOKUP(Tabelle1[[#This Row],[IDTA AAS SM Attribute]],IDTA!A:D,2,FALSE))</f>
        <v xml:space="preserve">characterization of a public key according to its encryption process </v>
      </c>
      <c r="L16" s="160" t="str">
        <f>IF(Tabelle1[[#This Row],[IDTA AAS SM Attribute]]="","",VLOOKUP(Tabelle1[[#This Row],[IDTA AAS SM Attribute]],IDTA!A:D,4,FALSE))</f>
        <v xml:space="preserve">0..1 </v>
      </c>
      <c r="N16" s="160" t="str">
        <f>IF(Tabelle1[[#This Row],[UMC4ES Attribute]]="","",VLOOKUP(Tabelle1[[#This Row],[UMC4ES Attribute]],ASSESS!A:I,9,FALSE))</f>
        <v/>
      </c>
      <c r="O16" s="160" t="str">
        <f>IF(Tabelle1[[#This Row],[UMC4ES Attribute]]="","",VLOOKUP(Tabelle1[[#This Row],[UMC4ES Attribute]],ASSESS!A:I,5,FALSE))</f>
        <v/>
      </c>
      <c r="P16" s="160" t="str">
        <f>IF(Tabelle1[[#This Row],[UMC4ES Attribute]]="","",VLOOKUP(Tabelle1[[#This Row],[UMC4ES Attribute]],ASSESS!A:I,8,FALSE))</f>
        <v/>
      </c>
      <c r="W16" s="163"/>
      <c r="Y16" s="160" t="str">
        <f>IF(Tabelle1[[#This Row],[JAMA Attribute]]="","",VLOOKUP(Tabelle1[[#This Row],[JAMA Attribute]],JAMA!A:F,5,FALSE))</f>
        <v/>
      </c>
      <c r="Z16" s="160" t="str">
        <f>IF(Tabelle1[[#This Row],[JAMA Attribute]]="","",VLOOKUP(Tabelle1[[#This Row],[JAMA Attribute]],JAMA!A:F,6,FALSE))</f>
        <v/>
      </c>
      <c r="AA16" s="334" t="s">
        <v>1744</v>
      </c>
      <c r="AB16" s="267"/>
      <c r="AC16" s="267"/>
      <c r="AD16" s="267" t="s">
        <v>1154</v>
      </c>
      <c r="AE16" s="267"/>
      <c r="AF16" s="267"/>
      <c r="AG16" s="270" t="s">
        <v>1686</v>
      </c>
      <c r="AH16" s="270"/>
      <c r="AI16" s="266" t="s">
        <v>1160</v>
      </c>
      <c r="AJ16" s="338"/>
      <c r="AK16" s="355"/>
      <c r="AL16" s="355"/>
      <c r="AM16" s="275"/>
      <c r="AN16" s="296"/>
      <c r="AO16" s="296"/>
      <c r="AP16" s="296"/>
      <c r="AQ16" s="296"/>
      <c r="AR16" s="160"/>
      <c r="AS16" s="181"/>
      <c r="AT16" s="181"/>
      <c r="AU16" s="181"/>
      <c r="AW16" s="181"/>
      <c r="AX16" s="163"/>
      <c r="AY16" s="160"/>
      <c r="BA16" s="160"/>
    </row>
    <row r="17" spans="1:53" ht="30.05" hidden="1" outlineLevel="1">
      <c r="A17" s="163"/>
      <c r="B17" s="160" t="str">
        <f>IF(Tabelle1[[#This Row],[SETlevel Attribute]]="","",VLOOKUP(Tabelle1[[#This Row],[SETlevel Attribute]],SETlevel!A:C,2,FALSE))</f>
        <v/>
      </c>
      <c r="C17" s="160" t="str">
        <f>IF(Tabelle1[[#This Row],[SETlevel Attribute]]="","",VLOOKUP(Tabelle1[[#This Row],[SETlevel Attribute]],SETlevel!A:C,3,FALSE))</f>
        <v/>
      </c>
      <c r="E17" s="185"/>
      <c r="F17" s="160" t="str">
        <f>IF(Tabelle1[[#This Row],[MIC Attribute]]="","",VLOOKUP(Tabelle1[[#This Row],[MIC Attribute]],MIC!A:D,2,FALSE))</f>
        <v/>
      </c>
      <c r="G17" s="160"/>
      <c r="H17" s="160" t="str">
        <f>IF(Tabelle1[[#This Row],[MIC Attribute]]="","",VLOOKUP(Tabelle1[[#This Row],[MIC Attribute]],MIC!A:D,4,FALSE))</f>
        <v/>
      </c>
      <c r="I17" s="160" t="str">
        <f>IDTA!A$51</f>
        <v xml:space="preserve">email.publicKey </v>
      </c>
      <c r="J17" s="160" t="str">
        <f>IF(Tabelle1[[#This Row],[IDTA AAS SM Attribute]]="","",VLOOKUP(Tabelle1[[#This Row],[IDTA AAS SM Attribute]],IDTA!A:D,3,FALSE))</f>
        <v>[string]</v>
      </c>
      <c r="K17" s="160" t="str">
        <f>IF(Tabelle1[[#This Row],[IDTA AAS SM Attribute]]="","",VLOOKUP(Tabelle1[[#This Row],[IDTA AAS SM Attribute]],IDTA!A:D,2,FALSE))</f>
        <v xml:space="preserve">public part of an unsymmetrical key pair to sign or encrypt text or messages </v>
      </c>
      <c r="L17" s="160" t="str">
        <f>IF(Tabelle1[[#This Row],[IDTA AAS SM Attribute]]="","",VLOOKUP(Tabelle1[[#This Row],[IDTA AAS SM Attribute]],IDTA!A:D,4,FALSE))</f>
        <v xml:space="preserve">0..1 </v>
      </c>
      <c r="N17" s="160" t="str">
        <f>IF(Tabelle1[[#This Row],[UMC4ES Attribute]]="","",VLOOKUP(Tabelle1[[#This Row],[UMC4ES Attribute]],ASSESS!A:I,9,FALSE))</f>
        <v/>
      </c>
      <c r="O17" s="160" t="str">
        <f>IF(Tabelle1[[#This Row],[UMC4ES Attribute]]="","",VLOOKUP(Tabelle1[[#This Row],[UMC4ES Attribute]],ASSESS!A:I,5,FALSE))</f>
        <v/>
      </c>
      <c r="P17" s="160" t="str">
        <f>IF(Tabelle1[[#This Row],[UMC4ES Attribute]]="","",VLOOKUP(Tabelle1[[#This Row],[UMC4ES Attribute]],ASSESS!A:I,8,FALSE))</f>
        <v/>
      </c>
      <c r="W17" s="163"/>
      <c r="Y17" s="160" t="str">
        <f>IF(Tabelle1[[#This Row],[JAMA Attribute]]="","",VLOOKUP(Tabelle1[[#This Row],[JAMA Attribute]],JAMA!A:F,5,FALSE))</f>
        <v/>
      </c>
      <c r="Z17" s="160" t="str">
        <f>IF(Tabelle1[[#This Row],[JAMA Attribute]]="","",VLOOKUP(Tabelle1[[#This Row],[JAMA Attribute]],JAMA!A:F,6,FALSE))</f>
        <v/>
      </c>
      <c r="AA17" s="334" t="s">
        <v>1745</v>
      </c>
      <c r="AB17" s="267"/>
      <c r="AC17" s="267"/>
      <c r="AD17" s="267" t="s">
        <v>1154</v>
      </c>
      <c r="AE17" s="267"/>
      <c r="AF17" s="267"/>
      <c r="AG17" s="270" t="s">
        <v>1686</v>
      </c>
      <c r="AH17" s="270"/>
      <c r="AI17" s="266" t="s">
        <v>1160</v>
      </c>
      <c r="AJ17" s="342" t="s">
        <v>1848</v>
      </c>
      <c r="AK17" s="354"/>
      <c r="AL17" s="354"/>
      <c r="AM17" s="275"/>
      <c r="AN17" s="296"/>
      <c r="AO17" s="296"/>
      <c r="AP17" s="296"/>
      <c r="AQ17" s="296"/>
      <c r="AR17" s="160"/>
      <c r="AS17" s="181"/>
      <c r="AT17" s="181"/>
      <c r="AU17" s="181"/>
      <c r="AW17" s="181"/>
      <c r="AX17" s="163"/>
      <c r="AY17" s="160"/>
      <c r="BA17" s="160"/>
    </row>
    <row r="18" spans="1:53" ht="31.3" hidden="1" outlineLevel="1">
      <c r="A18" s="163"/>
      <c r="B18" s="160" t="str">
        <f>IF(Tabelle1[[#This Row],[SETlevel Attribute]]="","",VLOOKUP(Tabelle1[[#This Row],[SETlevel Attribute]],SETlevel!A:C,2,FALSE))</f>
        <v/>
      </c>
      <c r="C18" s="160" t="str">
        <f>IF(Tabelle1[[#This Row],[SETlevel Attribute]]="","",VLOOKUP(Tabelle1[[#This Row],[SETlevel Attribute]],SETlevel!A:C,3,FALSE))</f>
        <v/>
      </c>
      <c r="E18" s="185"/>
      <c r="F18" s="160" t="str">
        <f>IF(Tabelle1[[#This Row],[MIC Attribute]]="","",VLOOKUP(Tabelle1[[#This Row],[MIC Attribute]],MIC!A:D,2,FALSE))</f>
        <v/>
      </c>
      <c r="G18" s="160"/>
      <c r="H18" s="160" t="str">
        <f>IF(Tabelle1[[#This Row],[MIC Attribute]]="","",VLOOKUP(Tabelle1[[#This Row],[MIC Attribute]],MIC!A:D,4,FALSE))</f>
        <v/>
      </c>
      <c r="I18" s="160" t="str">
        <f>IDTA!A$54</f>
        <v xml:space="preserve">phone.availableTime </v>
      </c>
      <c r="J18" s="160" t="str">
        <f>IF(Tabelle1[[#This Row],[IDTA AAS SM Attribute]]="","",VLOOKUP(Tabelle1[[#This Row],[IDTA AAS SM Attribute]],IDTA!A:D,3,FALSE))</f>
        <v>[langString]</v>
      </c>
      <c r="K18" s="160" t="str">
        <f>IF(Tabelle1[[#This Row],[IDTA AAS SM Attribute]]="","",VLOOKUP(Tabelle1[[#This Row],[IDTA AAS SM Attribute]],IDTA!A:D,2,FALSE))</f>
        <v xml:space="preserve">Specification of the available time window </v>
      </c>
      <c r="L18" s="160" t="str">
        <f>IF(Tabelle1[[#This Row],[IDTA AAS SM Attribute]]="","",VLOOKUP(Tabelle1[[#This Row],[IDTA AAS SM Attribute]],IDTA!A:D,4,FALSE))</f>
        <v>0..1</v>
      </c>
      <c r="N18" s="160" t="str">
        <f>IF(Tabelle1[[#This Row],[UMC4ES Attribute]]="","",VLOOKUP(Tabelle1[[#This Row],[UMC4ES Attribute]],ASSESS!A:I,9,FALSE))</f>
        <v/>
      </c>
      <c r="O18" s="160" t="str">
        <f>IF(Tabelle1[[#This Row],[UMC4ES Attribute]]="","",VLOOKUP(Tabelle1[[#This Row],[UMC4ES Attribute]],ASSESS!A:I,5,FALSE))</f>
        <v/>
      </c>
      <c r="P18" s="160" t="str">
        <f>IF(Tabelle1[[#This Row],[UMC4ES Attribute]]="","",VLOOKUP(Tabelle1[[#This Row],[UMC4ES Attribute]],ASSESS!A:I,8,FALSE))</f>
        <v/>
      </c>
      <c r="W18" s="163"/>
      <c r="Y18" s="160" t="str">
        <f>IF(Tabelle1[[#This Row],[JAMA Attribute]]="","",VLOOKUP(Tabelle1[[#This Row],[JAMA Attribute]],JAMA!A:F,5,FALSE))</f>
        <v/>
      </c>
      <c r="Z18" s="160" t="str">
        <f>IF(Tabelle1[[#This Row],[JAMA Attribute]]="","",VLOOKUP(Tabelle1[[#This Row],[JAMA Attribute]],JAMA!A:F,6,FALSE))</f>
        <v/>
      </c>
      <c r="AA18" s="334" t="s">
        <v>1746</v>
      </c>
      <c r="AB18" s="267"/>
      <c r="AC18" s="267"/>
      <c r="AD18" s="267" t="s">
        <v>1154</v>
      </c>
      <c r="AE18" s="267"/>
      <c r="AF18" s="267"/>
      <c r="AG18" s="270" t="s">
        <v>1686</v>
      </c>
      <c r="AH18" s="270"/>
      <c r="AI18" s="266" t="s">
        <v>1160</v>
      </c>
      <c r="AJ18" s="298"/>
      <c r="AK18" s="353"/>
      <c r="AL18" s="353"/>
      <c r="AM18" s="275"/>
      <c r="AN18" s="296"/>
      <c r="AO18" s="296"/>
      <c r="AP18" s="296"/>
      <c r="AQ18" s="296"/>
      <c r="AR18" s="160"/>
      <c r="AS18" s="181"/>
      <c r="AT18" s="181"/>
      <c r="AU18" s="181"/>
      <c r="AW18" s="181"/>
      <c r="AX18" s="163"/>
      <c r="AY18" s="160"/>
      <c r="BA18" s="160"/>
    </row>
    <row r="19" spans="1:53" ht="60.1" hidden="1" outlineLevel="1">
      <c r="A19" s="163"/>
      <c r="B19" s="160" t="str">
        <f>IF(Tabelle1[[#This Row],[SETlevel Attribute]]="","",VLOOKUP(Tabelle1[[#This Row],[SETlevel Attribute]],SETlevel!A:C,2,FALSE))</f>
        <v/>
      </c>
      <c r="C19" s="160" t="str">
        <f>IF(Tabelle1[[#This Row],[SETlevel Attribute]]="","",VLOOKUP(Tabelle1[[#This Row],[SETlevel Attribute]],SETlevel!A:C,3,FALSE))</f>
        <v/>
      </c>
      <c r="E19" s="163"/>
      <c r="F19" s="160" t="str">
        <f>IF(Tabelle1[[#This Row],[MIC Attribute]]="","",VLOOKUP(Tabelle1[[#This Row],[MIC Attribute]],MIC!A:D,2,FALSE))</f>
        <v/>
      </c>
      <c r="G19" s="160"/>
      <c r="H19" s="160" t="str">
        <f>IF(Tabelle1[[#This Row],[MIC Attribute]]="","",VLOOKUP(Tabelle1[[#This Row],[MIC Attribute]],MIC!A:D,4,FALSE))</f>
        <v/>
      </c>
      <c r="J19" s="160" t="str">
        <f>IF(Tabelle1[[#This Row],[IDTA AAS SM Attribute]]="","",VLOOKUP(Tabelle1[[#This Row],[IDTA AAS SM Attribute]],IDTA!A:D,3,FALSE))</f>
        <v/>
      </c>
      <c r="K19" s="160" t="str">
        <f>IF(Tabelle1[[#This Row],[IDTA AAS SM Attribute]]="","",VLOOKUP(Tabelle1[[#This Row],[IDTA AAS SM Attribute]],IDTA!A:D,2,FALSE))</f>
        <v/>
      </c>
      <c r="L19" s="160" t="str">
        <f>IF(Tabelle1[[#This Row],[IDTA AAS SM Attribute]]="","",VLOOKUP(Tabelle1[[#This Row],[IDTA AAS SM Attribute]],IDTA!A:D,4,FALSE))</f>
        <v/>
      </c>
      <c r="N19" s="160" t="str">
        <f>IF(Tabelle1[[#This Row],[UMC4ES Attribute]]="","",VLOOKUP(Tabelle1[[#This Row],[UMC4ES Attribute]],ASSESS!A:I,9,FALSE))</f>
        <v/>
      </c>
      <c r="O19" s="160" t="str">
        <f>IF(Tabelle1[[#This Row],[UMC4ES Attribute]]="","",VLOOKUP(Tabelle1[[#This Row],[UMC4ES Attribute]],ASSESS!A:I,5,FALSE))</f>
        <v/>
      </c>
      <c r="P19" s="160" t="str">
        <f>IF(Tabelle1[[#This Row],[UMC4ES Attribute]]="","",VLOOKUP(Tabelle1[[#This Row],[UMC4ES Attribute]],ASSESS!A:I,8,FALSE))</f>
        <v/>
      </c>
      <c r="W19" s="163" t="str">
        <f>JAMA!A$36</f>
        <v>Name</v>
      </c>
      <c r="Y19" s="160">
        <f>IF(Tabelle1[[#This Row],[JAMA Attribute]]="","",VLOOKUP(Tabelle1[[#This Row],[JAMA Attribute]],JAMA!A:F,5,FALSE))</f>
        <v>0</v>
      </c>
      <c r="Z19" s="160" t="str">
        <f>IF(Tabelle1[[#This Row],[JAMA Attribute]]="","",VLOOKUP(Tabelle1[[#This Row],[JAMA Attribute]],JAMA!A:F,6,FALSE))</f>
        <v>Mid</v>
      </c>
      <c r="AA19" s="334"/>
      <c r="AB19" s="267"/>
      <c r="AC19" s="267"/>
      <c r="AD19" s="267"/>
      <c r="AE19" s="267"/>
      <c r="AF19" s="267" t="s">
        <v>1154</v>
      </c>
      <c r="AG19" s="270" t="s">
        <v>1686</v>
      </c>
      <c r="AH19" s="270"/>
      <c r="AI19" s="266" t="s">
        <v>1160</v>
      </c>
      <c r="AJ19" s="298"/>
      <c r="AK19" s="353"/>
      <c r="AL19" s="353"/>
      <c r="AM19" s="275" t="s">
        <v>1791</v>
      </c>
      <c r="AN19" s="296"/>
      <c r="AO19" s="296"/>
      <c r="AP19" s="296"/>
      <c r="AQ19" s="296"/>
      <c r="AR19" s="160"/>
      <c r="AS19" s="181"/>
      <c r="AT19" s="181"/>
      <c r="AU19" s="181"/>
      <c r="AW19" s="181"/>
      <c r="AX19" s="163"/>
      <c r="AY19" s="160"/>
      <c r="BA19" s="160"/>
    </row>
    <row r="20" spans="1:53" ht="60.1" hidden="1" outlineLevel="1">
      <c r="A20" s="163"/>
      <c r="B20" s="160" t="str">
        <f>IF(Tabelle1[[#This Row],[SETlevel Attribute]]="","",VLOOKUP(Tabelle1[[#This Row],[SETlevel Attribute]],SETlevel!A:C,2,FALSE))</f>
        <v/>
      </c>
      <c r="C20" s="160" t="str">
        <f>IF(Tabelle1[[#This Row],[SETlevel Attribute]]="","",VLOOKUP(Tabelle1[[#This Row],[SETlevel Attribute]],SETlevel!A:C,3,FALSE))</f>
        <v/>
      </c>
      <c r="E20" s="163"/>
      <c r="F20" s="160" t="str">
        <f>IF(Tabelle1[[#This Row],[MIC Attribute]]="","",VLOOKUP(Tabelle1[[#This Row],[MIC Attribute]],MIC!A:D,2,FALSE))</f>
        <v/>
      </c>
      <c r="G20" s="160"/>
      <c r="H20" s="160" t="str">
        <f>IF(Tabelle1[[#This Row],[MIC Attribute]]="","",VLOOKUP(Tabelle1[[#This Row],[MIC Attribute]],MIC!A:D,4,FALSE))</f>
        <v/>
      </c>
      <c r="J20" s="160" t="str">
        <f>IF(Tabelle1[[#This Row],[IDTA AAS SM Attribute]]="","",VLOOKUP(Tabelle1[[#This Row],[IDTA AAS SM Attribute]],IDTA!A:D,3,FALSE))</f>
        <v/>
      </c>
      <c r="K20" s="160" t="str">
        <f>IF(Tabelle1[[#This Row],[IDTA AAS SM Attribute]]="","",VLOOKUP(Tabelle1[[#This Row],[IDTA AAS SM Attribute]],IDTA!A:D,2,FALSE))</f>
        <v/>
      </c>
      <c r="L20" s="160" t="str">
        <f>IF(Tabelle1[[#This Row],[IDTA AAS SM Attribute]]="","",VLOOKUP(Tabelle1[[#This Row],[IDTA AAS SM Attribute]],IDTA!A:D,4,FALSE))</f>
        <v/>
      </c>
      <c r="N20" s="160" t="str">
        <f>IF(Tabelle1[[#This Row],[UMC4ES Attribute]]="","",VLOOKUP(Tabelle1[[#This Row],[UMC4ES Attribute]],ASSESS!A:I,9,FALSE))</f>
        <v/>
      </c>
      <c r="O20" s="160" t="str">
        <f>IF(Tabelle1[[#This Row],[UMC4ES Attribute]]="","",VLOOKUP(Tabelle1[[#This Row],[UMC4ES Attribute]],ASSESS!A:I,5,FALSE))</f>
        <v/>
      </c>
      <c r="P20" s="160" t="str">
        <f>IF(Tabelle1[[#This Row],[UMC4ES Attribute]]="","",VLOOKUP(Tabelle1[[#This Row],[UMC4ES Attribute]],ASSESS!A:I,8,FALSE))</f>
        <v/>
      </c>
      <c r="W20" s="163" t="str">
        <f>JAMA!A$35</f>
        <v>Role</v>
      </c>
      <c r="Y20" s="160" t="str">
        <f>IF(Tabelle1[[#This Row],[JAMA Attribute]]="","",VLOOKUP(Tabelle1[[#This Row],[JAMA Attribute]],JAMA!A:F,5,FALSE))</f>
        <v>Job title, project role</v>
      </c>
      <c r="Z20" s="160" t="str">
        <f>IF(Tabelle1[[#This Row],[JAMA Attribute]]="","",VLOOKUP(Tabelle1[[#This Row],[JAMA Attribute]],JAMA!A:F,6,FALSE))</f>
        <v>Low</v>
      </c>
      <c r="AA20" s="334"/>
      <c r="AB20" s="267"/>
      <c r="AC20" s="267"/>
      <c r="AD20" s="267"/>
      <c r="AE20" s="267"/>
      <c r="AF20" s="267" t="s">
        <v>1154</v>
      </c>
      <c r="AG20" s="270" t="s">
        <v>1686</v>
      </c>
      <c r="AH20" s="270"/>
      <c r="AI20" s="266" t="s">
        <v>1160</v>
      </c>
      <c r="AJ20" s="298"/>
      <c r="AK20" s="353"/>
      <c r="AL20" s="353"/>
      <c r="AM20" s="275" t="s">
        <v>1791</v>
      </c>
      <c r="AN20" s="296"/>
      <c r="AO20" s="296"/>
      <c r="AP20" s="296"/>
      <c r="AQ20" s="296"/>
      <c r="AR20" s="160"/>
      <c r="AS20" s="181"/>
      <c r="AT20" s="181"/>
      <c r="AU20" s="181"/>
      <c r="AW20" s="181"/>
      <c r="AX20" s="163"/>
      <c r="AY20" s="160"/>
      <c r="BA20" s="160"/>
    </row>
    <row r="21" spans="1:53" ht="60.1" hidden="1" outlineLevel="1">
      <c r="A21" s="163"/>
      <c r="B21" s="160" t="str">
        <f>IF(Tabelle1[[#This Row],[SETlevel Attribute]]="","",VLOOKUP(Tabelle1[[#This Row],[SETlevel Attribute]],SETlevel!A:C,2,FALSE))</f>
        <v/>
      </c>
      <c r="C21" s="160" t="str">
        <f>IF(Tabelle1[[#This Row],[SETlevel Attribute]]="","",VLOOKUP(Tabelle1[[#This Row],[SETlevel Attribute]],SETlevel!A:C,3,FALSE))</f>
        <v/>
      </c>
      <c r="E21" s="163"/>
      <c r="F21" s="160" t="str">
        <f>IF(Tabelle1[[#This Row],[MIC Attribute]]="","",VLOOKUP(Tabelle1[[#This Row],[MIC Attribute]],MIC!A:D,2,FALSE))</f>
        <v/>
      </c>
      <c r="G21" s="160"/>
      <c r="H21" s="160" t="str">
        <f>IF(Tabelle1[[#This Row],[MIC Attribute]]="","",VLOOKUP(Tabelle1[[#This Row],[MIC Attribute]],MIC!A:D,4,FALSE))</f>
        <v/>
      </c>
      <c r="I21" s="160" t="str">
        <f>IDTA!A$52</f>
        <v xml:space="preserve">phone.typeOfTelephone </v>
      </c>
      <c r="J21" s="160" t="str">
        <f>IF(Tabelle1[[#This Row],[IDTA AAS SM Attribute]]="","",VLOOKUP(Tabelle1[[#This Row],[IDTA AAS SM Attribute]],IDTA!A:D,3,FALSE))</f>
        <v>[string]</v>
      </c>
      <c r="K21" s="160" t="str">
        <f>IF(Tabelle1[[#This Row],[IDTA AAS SM Attribute]]="","",VLOOKUP(Tabelle1[[#This Row],[IDTA AAS SM Attribute]],IDTA!A:D,2,FALSE))</f>
        <v xml:space="preserve">characterization of a telephone according to its location or usage </v>
      </c>
      <c r="L21" s="160" t="str">
        <f>IF(Tabelle1[[#This Row],[IDTA AAS SM Attribute]]="","",VLOOKUP(Tabelle1[[#This Row],[IDTA AAS SM Attribute]],IDTA!A:D,4,FALSE))</f>
        <v xml:space="preserve">0..1 </v>
      </c>
      <c r="N21" s="160" t="str">
        <f>IF(Tabelle1[[#This Row],[UMC4ES Attribute]]="","",VLOOKUP(Tabelle1[[#This Row],[UMC4ES Attribute]],ASSESS!A:I,9,FALSE))</f>
        <v/>
      </c>
      <c r="O21" s="160" t="str">
        <f>IF(Tabelle1[[#This Row],[UMC4ES Attribute]]="","",VLOOKUP(Tabelle1[[#This Row],[UMC4ES Attribute]],ASSESS!A:I,5,FALSE))</f>
        <v/>
      </c>
      <c r="P21" s="160" t="str">
        <f>IF(Tabelle1[[#This Row],[UMC4ES Attribute]]="","",VLOOKUP(Tabelle1[[#This Row],[UMC4ES Attribute]],ASSESS!A:I,8,FALSE))</f>
        <v/>
      </c>
      <c r="W21" s="163" t="str">
        <f>JAMA!A$38</f>
        <v>Phone number</v>
      </c>
      <c r="Y21" s="160">
        <f>IF(Tabelle1[[#This Row],[JAMA Attribute]]="","",VLOOKUP(Tabelle1[[#This Row],[JAMA Attribute]],JAMA!A:F,5,FALSE))</f>
        <v>0</v>
      </c>
      <c r="Z21" s="160" t="str">
        <f>IF(Tabelle1[[#This Row],[JAMA Attribute]]="","",VLOOKUP(Tabelle1[[#This Row],[JAMA Attribute]],JAMA!A:F,6,FALSE))</f>
        <v>Mid</v>
      </c>
      <c r="AA21" s="334" t="s">
        <v>1751</v>
      </c>
      <c r="AB21" s="267"/>
      <c r="AC21" s="267"/>
      <c r="AD21" s="267" t="s">
        <v>1154</v>
      </c>
      <c r="AE21" s="267"/>
      <c r="AF21" s="267" t="s">
        <v>1154</v>
      </c>
      <c r="AG21" s="270" t="s">
        <v>1686</v>
      </c>
      <c r="AH21" s="270"/>
      <c r="AI21" s="266" t="s">
        <v>1160</v>
      </c>
      <c r="AJ21" s="298"/>
      <c r="AK21" s="353"/>
      <c r="AL21" s="353"/>
      <c r="AM21" s="275" t="s">
        <v>1791</v>
      </c>
      <c r="AN21" s="296"/>
      <c r="AO21" s="296"/>
      <c r="AP21" s="296"/>
      <c r="AQ21" s="296"/>
      <c r="AR21" s="160"/>
      <c r="AS21" s="181"/>
      <c r="AT21" s="181"/>
      <c r="AU21" s="181"/>
      <c r="AW21" s="181"/>
      <c r="AX21" s="163"/>
      <c r="AY21" s="160"/>
      <c r="BA21" s="160"/>
    </row>
    <row r="22" spans="1:53" ht="180.35" hidden="1" outlineLevel="1">
      <c r="A22" s="163"/>
      <c r="B22" s="160" t="str">
        <f>IF(Tabelle1[[#This Row],[SETlevel Attribute]]="","",VLOOKUP(Tabelle1[[#This Row],[SETlevel Attribute]],SETlevel!A:C,2,FALSE))</f>
        <v/>
      </c>
      <c r="C22" s="160" t="str">
        <f>IF(Tabelle1[[#This Row],[SETlevel Attribute]]="","",VLOOKUP(Tabelle1[[#This Row],[SETlevel Attribute]],SETlevel!A:C,3,FALSE))</f>
        <v/>
      </c>
      <c r="E22" s="163"/>
      <c r="F22" s="160" t="str">
        <f>IF(Tabelle1[[#This Row],[MIC Attribute]]="","",VLOOKUP(Tabelle1[[#This Row],[MIC Attribute]],MIC!A:D,2,FALSE))</f>
        <v/>
      </c>
      <c r="G22" s="160"/>
      <c r="H22" s="160" t="str">
        <f>IF(Tabelle1[[#This Row],[MIC Attribute]]="","",VLOOKUP(Tabelle1[[#This Row],[MIC Attribute]],MIC!A:D,4,FALSE))</f>
        <v/>
      </c>
      <c r="I22" s="160" t="str">
        <f>IDTA!A$53</f>
        <v xml:space="preserve">phone.telephoneNumber </v>
      </c>
      <c r="J22" s="160" t="str">
        <f>IF(Tabelle1[[#This Row],[IDTA AAS SM Attribute]]="","",VLOOKUP(Tabelle1[[#This Row],[IDTA AAS SM Attribute]],IDTA!A:D,3,FALSE))</f>
        <v>[string]</v>
      </c>
      <c r="K22" s="160" t="str">
        <f>IF(Tabelle1[[#This Row],[IDTA AAS SM Attribute]]="","",VLOOKUP(Tabelle1[[#This Row],[IDTA AAS SM Attribute]],IDTA!A:D,2,FALSE))</f>
        <v xml:space="preserve">complete telephone number to be called to reach a business partner </v>
      </c>
      <c r="L22" s="160">
        <f>IF(Tabelle1[[#This Row],[IDTA AAS SM Attribute]]="","",VLOOKUP(Tabelle1[[#This Row],[IDTA AAS SM Attribute]],IDTA!A:D,4,FALSE))</f>
        <v>1</v>
      </c>
      <c r="N22" s="160" t="str">
        <f>IF(Tabelle1[[#This Row],[UMC4ES Attribute]]="","",VLOOKUP(Tabelle1[[#This Row],[UMC4ES Attribute]],ASSESS!A:I,9,FALSE))</f>
        <v/>
      </c>
      <c r="O22" s="160" t="str">
        <f>IF(Tabelle1[[#This Row],[UMC4ES Attribute]]="","",VLOOKUP(Tabelle1[[#This Row],[UMC4ES Attribute]],ASSESS!A:I,5,FALSE))</f>
        <v/>
      </c>
      <c r="P22" s="160" t="str">
        <f>IF(Tabelle1[[#This Row],[UMC4ES Attribute]]="","",VLOOKUP(Tabelle1[[#This Row],[UMC4ES Attribute]],ASSESS!A:I,8,FALSE))</f>
        <v/>
      </c>
      <c r="W22" s="163" t="str">
        <f>JAMA!A$38</f>
        <v>Phone number</v>
      </c>
      <c r="Y22" s="160">
        <f>IF(Tabelle1[[#This Row],[JAMA Attribute]]="","",VLOOKUP(Tabelle1[[#This Row],[JAMA Attribute]],JAMA!A:F,5,FALSE))</f>
        <v>0</v>
      </c>
      <c r="Z22" s="160" t="str">
        <f>IF(Tabelle1[[#This Row],[JAMA Attribute]]="","",VLOOKUP(Tabelle1[[#This Row],[JAMA Attribute]],JAMA!A:F,6,FALSE))</f>
        <v>Mid</v>
      </c>
      <c r="AA22" s="334" t="s">
        <v>1741</v>
      </c>
      <c r="AB22" s="267"/>
      <c r="AC22" s="267"/>
      <c r="AD22" s="267" t="s">
        <v>1154</v>
      </c>
      <c r="AE22" s="267"/>
      <c r="AF22" s="267" t="s">
        <v>1154</v>
      </c>
      <c r="AG22" s="270" t="s">
        <v>1686</v>
      </c>
      <c r="AH22" s="270"/>
      <c r="AI22" s="266" t="s">
        <v>1160</v>
      </c>
      <c r="AJ22" s="298" t="s">
        <v>1740</v>
      </c>
      <c r="AK22" s="353"/>
      <c r="AL22" s="353"/>
      <c r="AM22" s="275" t="s">
        <v>1791</v>
      </c>
      <c r="AN22" s="296"/>
      <c r="AO22" s="296"/>
      <c r="AP22" s="296"/>
      <c r="AQ22" s="296"/>
      <c r="AR22" s="160"/>
      <c r="AS22" s="181"/>
      <c r="AT22" s="181"/>
      <c r="AU22" s="181"/>
      <c r="AW22" s="181"/>
      <c r="AX22" s="163"/>
      <c r="AY22" s="160"/>
      <c r="BA22" s="160"/>
    </row>
    <row r="23" spans="1:53" ht="60.1" hidden="1" outlineLevel="1">
      <c r="A23" s="163"/>
      <c r="B23" s="160" t="str">
        <f>IF(Tabelle1[[#This Row],[SETlevel Attribute]]="","",VLOOKUP(Tabelle1[[#This Row],[SETlevel Attribute]],SETlevel!A:C,2,FALSE))</f>
        <v/>
      </c>
      <c r="C23" s="160" t="str">
        <f>IF(Tabelle1[[#This Row],[SETlevel Attribute]]="","",VLOOKUP(Tabelle1[[#This Row],[SETlevel Attribute]],SETlevel!A:C,3,FALSE))</f>
        <v/>
      </c>
      <c r="E23" s="163"/>
      <c r="F23" s="160" t="str">
        <f>IF(Tabelle1[[#This Row],[MIC Attribute]]="","",VLOOKUP(Tabelle1[[#This Row],[MIC Attribute]],MIC!A:D,2,FALSE))</f>
        <v/>
      </c>
      <c r="G23" s="160"/>
      <c r="H23" s="160" t="str">
        <f>IF(Tabelle1[[#This Row],[MIC Attribute]]="","",VLOOKUP(Tabelle1[[#This Row],[MIC Attribute]],MIC!A:D,4,FALSE))</f>
        <v/>
      </c>
      <c r="I23" s="160" t="str">
        <f>IDTA!A$48</f>
        <v xml:space="preserve">email.typeOfEmailAddress </v>
      </c>
      <c r="J23" s="160" t="str">
        <f>IF(Tabelle1[[#This Row],[IDTA AAS SM Attribute]]="","",VLOOKUP(Tabelle1[[#This Row],[IDTA AAS SM Attribute]],IDTA!A:D,3,FALSE))</f>
        <v>[string]</v>
      </c>
      <c r="K23" s="160" t="str">
        <f>IF(Tabelle1[[#This Row],[IDTA AAS SM Attribute]]="","",VLOOKUP(Tabelle1[[#This Row],[IDTA AAS SM Attribute]],IDTA!A:D,2,FALSE))</f>
        <v xml:space="preserve">characterization of an e-mail address according to its location or usage </v>
      </c>
      <c r="L23" s="160" t="str">
        <f>IF(Tabelle1[[#This Row],[IDTA AAS SM Attribute]]="","",VLOOKUP(Tabelle1[[#This Row],[IDTA AAS SM Attribute]],IDTA!A:D,4,FALSE))</f>
        <v xml:space="preserve">0..1 </v>
      </c>
      <c r="N23" s="160" t="str">
        <f>IF(Tabelle1[[#This Row],[UMC4ES Attribute]]="","",VLOOKUP(Tabelle1[[#This Row],[UMC4ES Attribute]],ASSESS!A:I,9,FALSE))</f>
        <v/>
      </c>
      <c r="O23" s="160" t="str">
        <f>IF(Tabelle1[[#This Row],[UMC4ES Attribute]]="","",VLOOKUP(Tabelle1[[#This Row],[UMC4ES Attribute]],ASSESS!A:I,5,FALSE))</f>
        <v/>
      </c>
      <c r="P23" s="160" t="str">
        <f>IF(Tabelle1[[#This Row],[UMC4ES Attribute]]="","",VLOOKUP(Tabelle1[[#This Row],[UMC4ES Attribute]],ASSESS!A:I,8,FALSE))</f>
        <v/>
      </c>
      <c r="W23" s="163" t="str">
        <f>JAMA!A$39</f>
        <v>Email address</v>
      </c>
      <c r="Y23" s="160">
        <f>IF(Tabelle1[[#This Row],[JAMA Attribute]]="","",VLOOKUP(Tabelle1[[#This Row],[JAMA Attribute]],JAMA!A:F,5,FALSE))</f>
        <v>0</v>
      </c>
      <c r="Z23" s="160" t="str">
        <f>IF(Tabelle1[[#This Row],[JAMA Attribute]]="","",VLOOKUP(Tabelle1[[#This Row],[JAMA Attribute]],JAMA!A:F,6,FALSE))</f>
        <v>High</v>
      </c>
      <c r="AA23" s="334" t="s">
        <v>1752</v>
      </c>
      <c r="AB23" s="267"/>
      <c r="AC23" s="267"/>
      <c r="AD23" s="267" t="s">
        <v>1154</v>
      </c>
      <c r="AE23" s="267"/>
      <c r="AF23" s="267" t="s">
        <v>1154</v>
      </c>
      <c r="AG23" s="270" t="s">
        <v>1686</v>
      </c>
      <c r="AH23" s="270"/>
      <c r="AI23" s="266" t="s">
        <v>1160</v>
      </c>
      <c r="AJ23" s="298"/>
      <c r="AK23" s="353"/>
      <c r="AL23" s="353"/>
      <c r="AM23" s="275" t="s">
        <v>1791</v>
      </c>
      <c r="AN23" s="296"/>
      <c r="AO23" s="296"/>
      <c r="AP23" s="296"/>
      <c r="AQ23" s="296"/>
      <c r="AR23" s="160"/>
      <c r="AS23" s="181"/>
      <c r="AT23" s="181"/>
      <c r="AU23" s="181"/>
      <c r="AW23" s="181"/>
      <c r="AX23" s="163"/>
      <c r="AY23" s="160"/>
      <c r="BA23" s="160"/>
    </row>
    <row r="24" spans="1:53" ht="165.3" hidden="1" outlineLevel="1">
      <c r="A24" s="163"/>
      <c r="B24" s="160" t="str">
        <f>IF(Tabelle1[[#This Row],[SETlevel Attribute]]="","",VLOOKUP(Tabelle1[[#This Row],[SETlevel Attribute]],SETlevel!A:C,2,FALSE))</f>
        <v/>
      </c>
      <c r="C24" s="160" t="str">
        <f>IF(Tabelle1[[#This Row],[SETlevel Attribute]]="","",VLOOKUP(Tabelle1[[#This Row],[SETlevel Attribute]],SETlevel!A:C,3,FALSE))</f>
        <v/>
      </c>
      <c r="E24" s="163"/>
      <c r="F24" s="160" t="str">
        <f>IF(Tabelle1[[#This Row],[MIC Attribute]]="","",VLOOKUP(Tabelle1[[#This Row],[MIC Attribute]],MIC!A:D,2,FALSE))</f>
        <v/>
      </c>
      <c r="G24" s="160"/>
      <c r="H24" s="160" t="str">
        <f>IF(Tabelle1[[#This Row],[MIC Attribute]]="","",VLOOKUP(Tabelle1[[#This Row],[MIC Attribute]],MIC!A:D,4,FALSE))</f>
        <v/>
      </c>
      <c r="I24" s="160" t="str">
        <f>IDTA!A$49</f>
        <v xml:space="preserve">email.emailAddress </v>
      </c>
      <c r="J24" s="160" t="str">
        <f>IF(Tabelle1[[#This Row],[IDTA AAS SM Attribute]]="","",VLOOKUP(Tabelle1[[#This Row],[IDTA AAS SM Attribute]],IDTA!A:D,3,FALSE))</f>
        <v>[string]</v>
      </c>
      <c r="K24" s="160" t="str">
        <f>IF(Tabelle1[[#This Row],[IDTA AAS SM Attribute]]="","",VLOOKUP(Tabelle1[[#This Row],[IDTA AAS SM Attribute]],IDTA!A:D,2,FALSE))</f>
        <v xml:space="preserve">electronic mail address of a business partner </v>
      </c>
      <c r="L24" s="160">
        <f>IF(Tabelle1[[#This Row],[IDTA AAS SM Attribute]]="","",VLOOKUP(Tabelle1[[#This Row],[IDTA AAS SM Attribute]],IDTA!A:D,4,FALSE))</f>
        <v>1</v>
      </c>
      <c r="N24" s="160" t="str">
        <f>IF(Tabelle1[[#This Row],[UMC4ES Attribute]]="","",VLOOKUP(Tabelle1[[#This Row],[UMC4ES Attribute]],ASSESS!A:I,9,FALSE))</f>
        <v/>
      </c>
      <c r="O24" s="160" t="str">
        <f>IF(Tabelle1[[#This Row],[UMC4ES Attribute]]="","",VLOOKUP(Tabelle1[[#This Row],[UMC4ES Attribute]],ASSESS!A:I,5,FALSE))</f>
        <v/>
      </c>
      <c r="P24" s="160" t="str">
        <f>IF(Tabelle1[[#This Row],[UMC4ES Attribute]]="","",VLOOKUP(Tabelle1[[#This Row],[UMC4ES Attribute]],ASSESS!A:I,8,FALSE))</f>
        <v/>
      </c>
      <c r="W24" s="163" t="str">
        <f>JAMA!A$39</f>
        <v>Email address</v>
      </c>
      <c r="Y24" s="160">
        <f>IF(Tabelle1[[#This Row],[JAMA Attribute]]="","",VLOOKUP(Tabelle1[[#This Row],[JAMA Attribute]],JAMA!A:F,5,FALSE))</f>
        <v>0</v>
      </c>
      <c r="Z24" s="160" t="str">
        <f>IF(Tabelle1[[#This Row],[JAMA Attribute]]="","",VLOOKUP(Tabelle1[[#This Row],[JAMA Attribute]],JAMA!A:F,6,FALSE))</f>
        <v>High</v>
      </c>
      <c r="AA24" s="334" t="s">
        <v>1742</v>
      </c>
      <c r="AB24" s="267"/>
      <c r="AC24" s="267"/>
      <c r="AD24" s="267" t="s">
        <v>1154</v>
      </c>
      <c r="AE24" s="267"/>
      <c r="AF24" s="267" t="s">
        <v>1154</v>
      </c>
      <c r="AG24" s="270" t="s">
        <v>1686</v>
      </c>
      <c r="AH24" s="270"/>
      <c r="AI24" s="266" t="s">
        <v>1160</v>
      </c>
      <c r="AJ24" s="298" t="s">
        <v>1739</v>
      </c>
      <c r="AK24" s="353"/>
      <c r="AL24" s="353"/>
      <c r="AM24" s="275" t="s">
        <v>1791</v>
      </c>
      <c r="AN24" s="296"/>
      <c r="AO24" s="296"/>
      <c r="AP24" s="296"/>
      <c r="AQ24" s="296"/>
      <c r="AR24" s="160"/>
      <c r="AS24" s="181"/>
      <c r="AT24" s="181"/>
      <c r="AU24" s="181"/>
      <c r="AW24" s="181"/>
      <c r="AX24" s="163"/>
      <c r="AY24" s="160"/>
      <c r="BA24" s="160"/>
    </row>
    <row r="25" spans="1:53" ht="409.5" hidden="1" outlineLevel="1">
      <c r="A25" s="163"/>
      <c r="B25" s="160" t="str">
        <f>IF(Tabelle1[[#This Row],[SETlevel Attribute]]="","",VLOOKUP(Tabelle1[[#This Row],[SETlevel Attribute]],SETlevel!A:C,2,FALSE))</f>
        <v/>
      </c>
      <c r="C25" s="160" t="str">
        <f>IF(Tabelle1[[#This Row],[SETlevel Attribute]]="","",VLOOKUP(Tabelle1[[#This Row],[SETlevel Attribute]],SETlevel!A:C,3,FALSE))</f>
        <v/>
      </c>
      <c r="E25" s="163" t="str">
        <f>MIC!A$27</f>
        <v>General information.Confidentiality</v>
      </c>
      <c r="F25" s="160" t="str">
        <f>IF(Tabelle1[[#This Row],[MIC Attribute]]="","",VLOOKUP(Tabelle1[[#This Row],[MIC Attribute]],MIC!A:D,2,FALSE))</f>
        <v>string</v>
      </c>
      <c r="G25" s="160" t="str">
        <f>IF(Tabelle1[[#This Row],[MIC Attribute]]="","",VLOOKUP(Tabelle1[[#This Row],[MIC Attribute]],MIC!A:D,3,FALSE))</f>
        <v>Identifies who has access to the simulation model. Can be set to “Public” if anyone has access. Can include multiple names of persons or institutions. Can also be set to a confidentiality level defined on a clear scale (e.g. a within a given company), but this scale needs to be referenced. Can also identify a legal document such as a Non Disclosure Agreement (NDA).</v>
      </c>
      <c r="H25" s="160" t="str">
        <f>IF(Tabelle1[[#This Row],[MIC Attribute]]="","",VLOOKUP(Tabelle1[[#This Row],[MIC Attribute]],MIC!A:D,4,FALSE))</f>
        <v>0..inf</v>
      </c>
      <c r="J25" s="160" t="str">
        <f>IF(Tabelle1[[#This Row],[IDTA AAS SM Attribute]]="","",VLOOKUP(Tabelle1[[#This Row],[IDTA AAS SM Attribute]],IDTA!A:D,3,FALSE))</f>
        <v/>
      </c>
      <c r="K25" s="160" t="str">
        <f>IF(Tabelle1[[#This Row],[IDTA AAS SM Attribute]]="","",VLOOKUP(Tabelle1[[#This Row],[IDTA AAS SM Attribute]],IDTA!A:D,2,FALSE))</f>
        <v/>
      </c>
      <c r="L25" s="160" t="str">
        <f>IF(Tabelle1[[#This Row],[IDTA AAS SM Attribute]]="","",VLOOKUP(Tabelle1[[#This Row],[IDTA AAS SM Attribute]],IDTA!A:D,4,FALSE))</f>
        <v/>
      </c>
      <c r="N25" s="160" t="str">
        <f>IF(Tabelle1[[#This Row],[UMC4ES Attribute]]="","",VLOOKUP(Tabelle1[[#This Row],[UMC4ES Attribute]],ASSESS!A:I,9,FALSE))</f>
        <v/>
      </c>
      <c r="O25" s="160" t="str">
        <f>IF(Tabelle1[[#This Row],[UMC4ES Attribute]]="","",VLOOKUP(Tabelle1[[#This Row],[UMC4ES Attribute]],ASSESS!A:I,5,FALSE))</f>
        <v/>
      </c>
      <c r="P25" s="160" t="str">
        <f>IF(Tabelle1[[#This Row],[UMC4ES Attribute]]="","",VLOOKUP(Tabelle1[[#This Row],[UMC4ES Attribute]],ASSESS!A:I,8,FALSE))</f>
        <v/>
      </c>
      <c r="W25" s="163" t="str">
        <f>JAMA!A$28</f>
        <v>Confidentiality</v>
      </c>
      <c r="Y25" s="160" t="str">
        <f>IF(Tabelle1[[#This Row],[JAMA Attribute]]="","",VLOOKUP(Tabelle1[[#This Row],[JAMA Attribute]],JAMA!A:F,5,FALSE))</f>
        <v>・Confidentiality level for the entire project.
Use Prostep SMARTSE Annex F tableF4.
The security class x transfer data (including security measures) and the corresponding method (recommend, etc.) will be decided between the two parties.</v>
      </c>
      <c r="Z25" s="160" t="str">
        <f>IF(Tabelle1[[#This Row],[JAMA Attribute]]="","",VLOOKUP(Tabelle1[[#This Row],[JAMA Attribute]],JAMA!A:F,6,FALSE))</f>
        <v>High</v>
      </c>
      <c r="AA25" s="334" t="s">
        <v>1895</v>
      </c>
      <c r="AB25" s="267" t="s">
        <v>1800</v>
      </c>
      <c r="AC25" s="267" t="s">
        <v>1833</v>
      </c>
      <c r="AD25" s="267" t="s">
        <v>1768</v>
      </c>
      <c r="AE25" s="267"/>
      <c r="AF25" s="267" t="s">
        <v>1154</v>
      </c>
      <c r="AG25" s="270" t="s">
        <v>1685</v>
      </c>
      <c r="AH25" s="270" t="s">
        <v>1692</v>
      </c>
      <c r="AI25" s="266" t="s">
        <v>1160</v>
      </c>
      <c r="AJ25" s="342" t="s">
        <v>1892</v>
      </c>
      <c r="AK25" s="354" t="s">
        <v>1877</v>
      </c>
      <c r="AL25" s="354" t="s">
        <v>1891</v>
      </c>
      <c r="AM25" s="275" t="s">
        <v>1832</v>
      </c>
      <c r="AN25" s="296" t="s">
        <v>1955</v>
      </c>
      <c r="AO25" s="296" t="s">
        <v>1671</v>
      </c>
      <c r="AP25" s="296" t="s">
        <v>1956</v>
      </c>
      <c r="AQ25" s="296" t="s">
        <v>1957</v>
      </c>
      <c r="AR25" s="160"/>
      <c r="AS25" s="181"/>
      <c r="AT25" s="181"/>
      <c r="AU25" s="181"/>
      <c r="AW25" s="181"/>
      <c r="AX25" s="163"/>
      <c r="AY25" s="160"/>
      <c r="BA25" s="160"/>
    </row>
    <row r="26" spans="1:53" ht="120.25" hidden="1" outlineLevel="1">
      <c r="A26" s="163" t="str">
        <f>SETlevel!A$11</f>
        <v>model.use-restrictions</v>
      </c>
      <c r="B26" s="160" t="str">
        <f>IF(Tabelle1[[#This Row],[SETlevel Attribute]]="","",VLOOKUP(Tabelle1[[#This Row],[SETlevel Attribute]],SETlevel!A:C,2,FALSE))</f>
        <v>String</v>
      </c>
      <c r="C26" s="160" t="str">
        <f>IF(Tabelle1[[#This Row],[SETlevel Attribute]]="","",VLOOKUP(Tabelle1[[#This Row],[SETlevel Attribute]],SETlevel!A:C,3,FALSE))</f>
        <v>Legal or contractual restrictions on the use and distribution of the model that have to be respected.</v>
      </c>
      <c r="E26" s="163"/>
      <c r="F26" s="160" t="str">
        <f>IF(Tabelle1[[#This Row],[MIC Attribute]]="","",VLOOKUP(Tabelle1[[#This Row],[MIC Attribute]],MIC!A:D,2,FALSE))</f>
        <v/>
      </c>
      <c r="G26" s="160" t="str">
        <f>IF(Tabelle1[[#This Row],[MIC Attribute]]="","",VLOOKUP(Tabelle1[[#This Row],[MIC Attribute]],MIC!A:D,3,FALSE))</f>
        <v/>
      </c>
      <c r="H26" s="160" t="str">
        <f>IF(Tabelle1[[#This Row],[MIC Attribute]]="","",VLOOKUP(Tabelle1[[#This Row],[MIC Attribute]],MIC!A:D,4,FALSE))</f>
        <v/>
      </c>
      <c r="J26" s="160" t="str">
        <f>IF(Tabelle1[[#This Row],[IDTA AAS SM Attribute]]="","",VLOOKUP(Tabelle1[[#This Row],[IDTA AAS SM Attribute]],IDTA!A:D,3,FALSE))</f>
        <v/>
      </c>
      <c r="K26" s="160" t="str">
        <f>IF(Tabelle1[[#This Row],[IDTA AAS SM Attribute]]="","",VLOOKUP(Tabelle1[[#This Row],[IDTA AAS SM Attribute]],IDTA!A:D,2,FALSE))</f>
        <v/>
      </c>
      <c r="L26" s="160" t="str">
        <f>IF(Tabelle1[[#This Row],[IDTA AAS SM Attribute]]="","",VLOOKUP(Tabelle1[[#This Row],[IDTA AAS SM Attribute]],IDTA!A:D,4,FALSE))</f>
        <v/>
      </c>
      <c r="N26" s="160" t="str">
        <f>IF(Tabelle1[[#This Row],[UMC4ES Attribute]]="","",VLOOKUP(Tabelle1[[#This Row],[UMC4ES Attribute]],ASSESS!A:I,9,FALSE))</f>
        <v/>
      </c>
      <c r="O26" s="160" t="str">
        <f>IF(Tabelle1[[#This Row],[UMC4ES Attribute]]="","",VLOOKUP(Tabelle1[[#This Row],[UMC4ES Attribute]],ASSESS!A:I,5,FALSE))</f>
        <v/>
      </c>
      <c r="P26" s="160" t="str">
        <f>IF(Tabelle1[[#This Row],[UMC4ES Attribute]]="","",VLOOKUP(Tabelle1[[#This Row],[UMC4ES Attribute]],ASSESS!A:I,8,FALSE))</f>
        <v/>
      </c>
      <c r="W26" s="163" t="str">
        <f>JAMA!A$29</f>
        <v>Individual confidentiality level</v>
      </c>
      <c r="Y26" s="160" t="str">
        <f>IF(Tabelle1[[#This Row],[JAMA Attribute]]="","",VLOOKUP(Tabelle1[[#This Row],[JAMA Attribute]],JAMA!A:F,5,FALSE))</f>
        <v>・Confidentiality level for the model
Use Prostep SMARTSE Annex F tableF4
The security class x transfer data (including security measures) and the corresponding method (recommend, etc.) will be decided between the two parties.</v>
      </c>
      <c r="Z26" s="160" t="str">
        <f>IF(Tabelle1[[#This Row],[JAMA Attribute]]="","",VLOOKUP(Tabelle1[[#This Row],[JAMA Attribute]],JAMA!A:F,6,FALSE))</f>
        <v>High</v>
      </c>
      <c r="AA26" s="334" t="s">
        <v>1758</v>
      </c>
      <c r="AB26" s="267"/>
      <c r="AC26" s="267"/>
      <c r="AD26" s="267"/>
      <c r="AE26" s="267"/>
      <c r="AF26" s="267" t="s">
        <v>1154</v>
      </c>
      <c r="AG26" s="270" t="s">
        <v>1686</v>
      </c>
      <c r="AH26" s="270"/>
      <c r="AI26" s="266" t="s">
        <v>1160</v>
      </c>
      <c r="AJ26" s="338" t="s">
        <v>1757</v>
      </c>
      <c r="AK26" s="355"/>
      <c r="AL26" s="355"/>
      <c r="AM26" s="275" t="s">
        <v>1811</v>
      </c>
      <c r="AN26" s="296"/>
      <c r="AO26" s="296"/>
      <c r="AP26" s="296"/>
      <c r="AQ26" s="296"/>
      <c r="AR26" s="160"/>
      <c r="AS26" s="181"/>
      <c r="AT26" s="181"/>
      <c r="AU26" s="181"/>
      <c r="AW26" s="181"/>
      <c r="AX26" s="163"/>
      <c r="AY26" s="160"/>
      <c r="BA26" s="160"/>
    </row>
    <row r="27" spans="1:53" ht="94.55" hidden="1" customHeight="1" outlineLevel="1">
      <c r="A27" s="163" t="str">
        <f>SETlevel!A$11</f>
        <v>model.use-restrictions</v>
      </c>
      <c r="B27" s="160" t="str">
        <f>IF(Tabelle1[[#This Row],[SETlevel Attribute]]="","",VLOOKUP(Tabelle1[[#This Row],[SETlevel Attribute]],SETlevel!A:C,2,FALSE))</f>
        <v>String</v>
      </c>
      <c r="C27" s="160" t="str">
        <f>IF(Tabelle1[[#This Row],[SETlevel Attribute]]="","",VLOOKUP(Tabelle1[[#This Row],[SETlevel Attribute]],SETlevel!A:C,3,FALSE))</f>
        <v>Legal or contractual restrictions on the use and distribution of the model that have to be respected.</v>
      </c>
      <c r="E27" s="163" t="str">
        <f>MIC!A$32</f>
        <v>General information.License</v>
      </c>
      <c r="F27" s="160" t="str">
        <f>IF(Tabelle1[[#This Row],[MIC Attribute]]="","",VLOOKUP(Tabelle1[[#This Row],[MIC Attribute]],MIC!A:D,2,FALSE))</f>
        <v>string</v>
      </c>
      <c r="G27" s="160"/>
      <c r="H27" s="160" t="str">
        <f>IF(Tabelle1[[#This Row],[MIC Attribute]]="","",VLOOKUP(Tabelle1[[#This Row],[MIC Attribute]],MIC!A:D,4,FALSE))</f>
        <v>0..inf</v>
      </c>
      <c r="I27" s="160" t="str">
        <f>IDTA!A$6</f>
        <v xml:space="preserve">simulationModel.licenseModel  </v>
      </c>
      <c r="J27" s="160" t="str">
        <f>IF(Tabelle1[[#This Row],[IDTA AAS SM Attribute]]="","",VLOOKUP(Tabelle1[[#This Row],[IDTA AAS SM Attribute]],IDTA!A:D,3,FALSE))</f>
        <v>[string]</v>
      </c>
      <c r="K27" s="160" t="str">
        <f>IF(Tabelle1[[#This Row],[IDTA AAS SM Attribute]]="","",VLOOKUP(Tabelle1[[#This Row],[IDTA AAS SM Attribute]],IDTA!A:D,2,FALSE))</f>
        <v xml:space="preserve">If a simulation model usage will be charged and how it will be charged. </v>
      </c>
      <c r="L27" s="160" t="str">
        <f>IF(Tabelle1[[#This Row],[IDTA AAS SM Attribute]]="","",VLOOKUP(Tabelle1[[#This Row],[IDTA AAS SM Attribute]],IDTA!A:D,4,FALSE))</f>
        <v xml:space="preserve">0..1 </v>
      </c>
      <c r="N27" s="160" t="str">
        <f>IF(Tabelle1[[#This Row],[UMC4ES Attribute]]="","",VLOOKUP(Tabelle1[[#This Row],[UMC4ES Attribute]],ASSESS!A:I,9,FALSE))</f>
        <v/>
      </c>
      <c r="O27" s="160" t="str">
        <f>IF(Tabelle1[[#This Row],[UMC4ES Attribute]]="","",VLOOKUP(Tabelle1[[#This Row],[UMC4ES Attribute]],ASSESS!A:I,5,FALSE))</f>
        <v/>
      </c>
      <c r="P27" s="160" t="str">
        <f>IF(Tabelle1[[#This Row],[UMC4ES Attribute]]="","",VLOOKUP(Tabelle1[[#This Row],[UMC4ES Attribute]],ASSESS!A:I,8,FALSE))</f>
        <v/>
      </c>
      <c r="W27" s="163" t="str">
        <f>JAMA!A$42</f>
        <v>Licence type</v>
      </c>
      <c r="Y27" s="160" t="str">
        <f>IF(Tabelle1[[#This Row],[JAMA Attribute]]="","",VLOOKUP(Tabelle1[[#This Row],[JAMA Attribute]],JAMA!A:F,5,FALSE))</f>
        <v>Scope of permission to use the model</v>
      </c>
      <c r="Z27" s="160" t="str">
        <f>IF(Tabelle1[[#This Row],[JAMA Attribute]]="","",VLOOKUP(Tabelle1[[#This Row],[JAMA Attribute]],JAMA!A:F,6,FALSE))</f>
        <v>High</v>
      </c>
      <c r="AA27" s="334" t="s">
        <v>1894</v>
      </c>
      <c r="AB27" s="267" t="s">
        <v>1800</v>
      </c>
      <c r="AC27" s="267" t="s">
        <v>1833</v>
      </c>
      <c r="AD27" s="267" t="s">
        <v>1154</v>
      </c>
      <c r="AE27" s="267"/>
      <c r="AF27" s="267" t="s">
        <v>1154</v>
      </c>
      <c r="AG27" s="270" t="s">
        <v>1685</v>
      </c>
      <c r="AH27" s="270" t="s">
        <v>1692</v>
      </c>
      <c r="AI27" s="266" t="s">
        <v>1160</v>
      </c>
      <c r="AJ27" s="298" t="s">
        <v>1893</v>
      </c>
      <c r="AK27" s="353" t="s">
        <v>1896</v>
      </c>
      <c r="AL27" s="353" t="s">
        <v>1897</v>
      </c>
      <c r="AM27" s="275" t="s">
        <v>1834</v>
      </c>
      <c r="AN27" s="296" t="s">
        <v>1958</v>
      </c>
      <c r="AO27" s="296" t="s">
        <v>1738</v>
      </c>
      <c r="AP27" s="296" t="s">
        <v>1897</v>
      </c>
      <c r="AQ27" s="296" t="s">
        <v>1959</v>
      </c>
      <c r="AR27" s="160"/>
      <c r="AS27" s="181"/>
      <c r="AT27" s="181"/>
      <c r="AU27" s="181"/>
      <c r="AW27" s="181"/>
      <c r="AX27" s="163"/>
      <c r="AY27" s="160"/>
      <c r="BA27" s="160"/>
    </row>
    <row r="28" spans="1:53" ht="120.25" hidden="1" outlineLevel="1">
      <c r="A28" s="163"/>
      <c r="B28" s="160" t="str">
        <f>IF(Tabelle1[[#This Row],[SETlevel Attribute]]="","",VLOOKUP(Tabelle1[[#This Row],[SETlevel Attribute]],SETlevel!A:C,2,FALSE))</f>
        <v/>
      </c>
      <c r="C28" s="160" t="str">
        <f>IF(Tabelle1[[#This Row],[SETlevel Attribute]]="","",VLOOKUP(Tabelle1[[#This Row],[SETlevel Attribute]],SETlevel!A:C,3,FALSE))</f>
        <v/>
      </c>
      <c r="E28" s="163"/>
      <c r="F28" s="160" t="str">
        <f>IF(Tabelle1[[#This Row],[MIC Attribute]]="","",VLOOKUP(Tabelle1[[#This Row],[MIC Attribute]],MIC!A:D,2,FALSE))</f>
        <v/>
      </c>
      <c r="G28" s="160"/>
      <c r="H28" s="160" t="str">
        <f>IF(Tabelle1[[#This Row],[MIC Attribute]]="","",VLOOKUP(Tabelle1[[#This Row],[MIC Attribute]],MIC!A:D,4,FALSE))</f>
        <v/>
      </c>
      <c r="J28" s="160" t="str">
        <f>IF(Tabelle1[[#This Row],[IDTA AAS SM Attribute]]="","",VLOOKUP(Tabelle1[[#This Row],[IDTA AAS SM Attribute]],IDTA!A:D,3,FALSE))</f>
        <v/>
      </c>
      <c r="K28" s="160" t="str">
        <f>IF(Tabelle1[[#This Row],[IDTA AAS SM Attribute]]="","",VLOOKUP(Tabelle1[[#This Row],[IDTA AAS SM Attribute]],IDTA!A:D,2,FALSE))</f>
        <v/>
      </c>
      <c r="L28" s="160" t="str">
        <f>IF(Tabelle1[[#This Row],[IDTA AAS SM Attribute]]="","",VLOOKUP(Tabelle1[[#This Row],[IDTA AAS SM Attribute]],IDTA!A:D,4,FALSE))</f>
        <v/>
      </c>
      <c r="N28" s="160" t="str">
        <f>IF(Tabelle1[[#This Row],[UMC4ES Attribute]]="","",VLOOKUP(Tabelle1[[#This Row],[UMC4ES Attribute]],ASSESS!A:I,9,FALSE))</f>
        <v/>
      </c>
      <c r="O28" s="160" t="str">
        <f>IF(Tabelle1[[#This Row],[UMC4ES Attribute]]="","",VLOOKUP(Tabelle1[[#This Row],[UMC4ES Attribute]],ASSESS!A:I,5,FALSE))</f>
        <v/>
      </c>
      <c r="P28" s="160" t="str">
        <f>IF(Tabelle1[[#This Row],[UMC4ES Attribute]]="","",VLOOKUP(Tabelle1[[#This Row],[UMC4ES Attribute]],ASSESS!A:I,8,FALSE))</f>
        <v/>
      </c>
      <c r="W28" s="163" t="str">
        <f>JAMA!A$43</f>
        <v>Individual license type</v>
      </c>
      <c r="Y28" s="160" t="str">
        <f>IF(Tabelle1[[#This Row],[JAMA Attribute]]="","",VLOOKUP(Tabelle1[[#This Row],[JAMA Attribute]],JAMA!A:F,5,FALSE))</f>
        <v>Describe when a license is required to use the intellectual property included in the model
e.g.License file、Dongle、Network lisence</v>
      </c>
      <c r="Z28" s="160" t="str">
        <f>IF(Tabelle1[[#This Row],[JAMA Attribute]]="","",VLOOKUP(Tabelle1[[#This Row],[JAMA Attribute]],JAMA!A:F,6,FALSE))</f>
        <v>High</v>
      </c>
      <c r="AA28" s="334" t="s">
        <v>1784</v>
      </c>
      <c r="AB28" s="267"/>
      <c r="AC28" s="267"/>
      <c r="AD28" s="267"/>
      <c r="AE28" s="267"/>
      <c r="AF28" s="267" t="s">
        <v>1154</v>
      </c>
      <c r="AG28" s="270" t="s">
        <v>1686</v>
      </c>
      <c r="AH28" s="270"/>
      <c r="AI28" s="266" t="s">
        <v>1160</v>
      </c>
      <c r="AJ28" s="338" t="s">
        <v>1792</v>
      </c>
      <c r="AK28" s="355"/>
      <c r="AL28" s="355"/>
      <c r="AM28" s="275" t="s">
        <v>826</v>
      </c>
      <c r="AN28" s="296"/>
      <c r="AO28" s="296"/>
      <c r="AP28" s="296"/>
      <c r="AQ28" s="296"/>
      <c r="AR28" s="160"/>
      <c r="AS28" s="181"/>
      <c r="AT28" s="181"/>
      <c r="AU28" s="181"/>
      <c r="AW28" s="181"/>
      <c r="AX28" s="163"/>
      <c r="AY28" s="160"/>
      <c r="BA28" s="160"/>
    </row>
    <row r="29" spans="1:53" ht="120.25" hidden="1" outlineLevel="1">
      <c r="A29" s="163"/>
      <c r="B29" s="160" t="str">
        <f>IF(Tabelle1[[#This Row],[SETlevel Attribute]]="","",VLOOKUP(Tabelle1[[#This Row],[SETlevel Attribute]],SETlevel!A:C,2,FALSE))</f>
        <v/>
      </c>
      <c r="C29" s="160" t="str">
        <f>IF(Tabelle1[[#This Row],[SETlevel Attribute]]="","",VLOOKUP(Tabelle1[[#This Row],[SETlevel Attribute]],SETlevel!A:C,3,FALSE))</f>
        <v/>
      </c>
      <c r="E29" s="163"/>
      <c r="F29" s="160" t="str">
        <f>IF(Tabelle1[[#This Row],[MIC Attribute]]="","",VLOOKUP(Tabelle1[[#This Row],[MIC Attribute]],MIC!A:D,2,FALSE))</f>
        <v/>
      </c>
      <c r="G29" s="160"/>
      <c r="H29" s="160" t="str">
        <f>IF(Tabelle1[[#This Row],[MIC Attribute]]="","",VLOOKUP(Tabelle1[[#This Row],[MIC Attribute]],MIC!A:D,4,FALSE))</f>
        <v/>
      </c>
      <c r="J29" s="160" t="str">
        <f>IF(Tabelle1[[#This Row],[IDTA AAS SM Attribute]]="","",VLOOKUP(Tabelle1[[#This Row],[IDTA AAS SM Attribute]],IDTA!A:D,3,FALSE))</f>
        <v/>
      </c>
      <c r="K29" s="160" t="str">
        <f>IF(Tabelle1[[#This Row],[IDTA AAS SM Attribute]]="","",VLOOKUP(Tabelle1[[#This Row],[IDTA AAS SM Attribute]],IDTA!A:D,2,FALSE))</f>
        <v/>
      </c>
      <c r="L29" s="160" t="str">
        <f>IF(Tabelle1[[#This Row],[IDTA AAS SM Attribute]]="","",VLOOKUP(Tabelle1[[#This Row],[IDTA AAS SM Attribute]],IDTA!A:D,4,FALSE))</f>
        <v/>
      </c>
      <c r="N29" s="160" t="str">
        <f>IF(Tabelle1[[#This Row],[UMC4ES Attribute]]="","",VLOOKUP(Tabelle1[[#This Row],[UMC4ES Attribute]],ASSESS!A:I,9,FALSE))</f>
        <v/>
      </c>
      <c r="O29" s="160" t="str">
        <f>IF(Tabelle1[[#This Row],[UMC4ES Attribute]]="","",VLOOKUP(Tabelle1[[#This Row],[UMC4ES Attribute]],ASSESS!A:I,5,FALSE))</f>
        <v/>
      </c>
      <c r="P29" s="160" t="str">
        <f>IF(Tabelle1[[#This Row],[UMC4ES Attribute]]="","",VLOOKUP(Tabelle1[[#This Row],[UMC4ES Attribute]],ASSESS!A:I,8,FALSE))</f>
        <v/>
      </c>
      <c r="W29" s="163" t="str">
        <f>JAMA!A$45</f>
        <v>additional runtime licenses</v>
      </c>
      <c r="Y29" s="160" t="str">
        <f>IF(Tabelle1[[#This Row],[JAMA Attribute]]="","",VLOOKUP(Tabelle1[[#This Row],[JAMA Attribute]],JAMA!A:F,5,FALSE))</f>
        <v>Runtime license required to use the model</v>
      </c>
      <c r="Z29" s="160" t="str">
        <f>IF(Tabelle1[[#This Row],[JAMA Attribute]]="","",VLOOKUP(Tabelle1[[#This Row],[JAMA Attribute]],JAMA!A:F,6,FALSE))</f>
        <v>High</v>
      </c>
      <c r="AA29" s="334" t="s">
        <v>1785</v>
      </c>
      <c r="AB29" s="267"/>
      <c r="AC29" s="267"/>
      <c r="AD29" s="267"/>
      <c r="AE29" s="267"/>
      <c r="AF29" s="267" t="s">
        <v>1154</v>
      </c>
      <c r="AG29" s="270" t="s">
        <v>1686</v>
      </c>
      <c r="AH29" s="270"/>
      <c r="AI29" s="266" t="s">
        <v>1160</v>
      </c>
      <c r="AJ29" s="298"/>
      <c r="AK29" s="353"/>
      <c r="AL29" s="353"/>
      <c r="AM29" s="275" t="s">
        <v>826</v>
      </c>
      <c r="AN29" s="296"/>
      <c r="AO29" s="296"/>
      <c r="AP29" s="296"/>
      <c r="AQ29" s="296"/>
      <c r="AR29" s="160"/>
      <c r="AS29" s="181"/>
      <c r="AT29" s="181"/>
      <c r="AU29" s="181"/>
      <c r="AW29" s="181"/>
      <c r="AX29" s="163"/>
      <c r="AY29" s="160"/>
      <c r="BA29" s="160"/>
    </row>
    <row r="30" spans="1:53" ht="120.25" hidden="1" outlineLevel="1">
      <c r="A30" s="163"/>
      <c r="B30" s="160" t="str">
        <f>IF(Tabelle1[[#This Row],[SETlevel Attribute]]="","",VLOOKUP(Tabelle1[[#This Row],[SETlevel Attribute]],SETlevel!A:C,2,FALSE))</f>
        <v/>
      </c>
      <c r="C30" s="160" t="str">
        <f>IF(Tabelle1[[#This Row],[SETlevel Attribute]]="","",VLOOKUP(Tabelle1[[#This Row],[SETlevel Attribute]],SETlevel!A:C,3,FALSE))</f>
        <v/>
      </c>
      <c r="E30" s="163"/>
      <c r="F30" s="160" t="str">
        <f>IF(Tabelle1[[#This Row],[MIC Attribute]]="","",VLOOKUP(Tabelle1[[#This Row],[MIC Attribute]],MIC!A:D,2,FALSE))</f>
        <v/>
      </c>
      <c r="G30" s="160"/>
      <c r="H30" s="160" t="str">
        <f>IF(Tabelle1[[#This Row],[MIC Attribute]]="","",VLOOKUP(Tabelle1[[#This Row],[MIC Attribute]],MIC!A:D,4,FALSE))</f>
        <v/>
      </c>
      <c r="J30" s="160" t="str">
        <f>IF(Tabelle1[[#This Row],[IDTA AAS SM Attribute]]="","",VLOOKUP(Tabelle1[[#This Row],[IDTA AAS SM Attribute]],IDTA!A:D,3,FALSE))</f>
        <v/>
      </c>
      <c r="K30" s="160" t="str">
        <f>IF(Tabelle1[[#This Row],[IDTA AAS SM Attribute]]="","",VLOOKUP(Tabelle1[[#This Row],[IDTA AAS SM Attribute]],IDTA!A:D,2,FALSE))</f>
        <v/>
      </c>
      <c r="L30" s="160" t="str">
        <f>IF(Tabelle1[[#This Row],[IDTA AAS SM Attribute]]="","",VLOOKUP(Tabelle1[[#This Row],[IDTA AAS SM Attribute]],IDTA!A:D,4,FALSE))</f>
        <v/>
      </c>
      <c r="N30" s="160" t="str">
        <f>IF(Tabelle1[[#This Row],[UMC4ES Attribute]]="","",VLOOKUP(Tabelle1[[#This Row],[UMC4ES Attribute]],ASSESS!A:I,9,FALSE))</f>
        <v/>
      </c>
      <c r="O30" s="160" t="str">
        <f>IF(Tabelle1[[#This Row],[UMC4ES Attribute]]="","",VLOOKUP(Tabelle1[[#This Row],[UMC4ES Attribute]],ASSESS!A:I,5,FALSE))</f>
        <v/>
      </c>
      <c r="P30" s="160" t="str">
        <f>IF(Tabelle1[[#This Row],[UMC4ES Attribute]]="","",VLOOKUP(Tabelle1[[#This Row],[UMC4ES Attribute]],ASSESS!A:I,8,FALSE))</f>
        <v/>
      </c>
      <c r="W30" s="163" t="str">
        <f>JAMA!A$46</f>
        <v>List of additional licenses</v>
      </c>
      <c r="Y30" s="160" t="str">
        <f>IF(Tabelle1[[#This Row],[JAMA Attribute]]="","",VLOOKUP(Tabelle1[[#This Row],[JAMA Attribute]],JAMA!A:F,5,FALSE))</f>
        <v>Software license required to use the model</v>
      </c>
      <c r="Z30" s="160" t="str">
        <f>IF(Tabelle1[[#This Row],[JAMA Attribute]]="","",VLOOKUP(Tabelle1[[#This Row],[JAMA Attribute]],JAMA!A:F,6,FALSE))</f>
        <v>High</v>
      </c>
      <c r="AA30" s="334" t="s">
        <v>1793</v>
      </c>
      <c r="AB30" s="267"/>
      <c r="AC30" s="267"/>
      <c r="AD30" s="267"/>
      <c r="AE30" s="267"/>
      <c r="AF30" s="267" t="s">
        <v>1154</v>
      </c>
      <c r="AG30" s="270" t="s">
        <v>1686</v>
      </c>
      <c r="AH30" s="270"/>
      <c r="AI30" s="266" t="s">
        <v>1160</v>
      </c>
      <c r="AJ30" s="298"/>
      <c r="AK30" s="353"/>
      <c r="AL30" s="353"/>
      <c r="AM30" s="275" t="s">
        <v>826</v>
      </c>
      <c r="AN30" s="296"/>
      <c r="AO30" s="296"/>
      <c r="AP30" s="296"/>
      <c r="AQ30" s="296"/>
      <c r="AR30" s="160"/>
      <c r="AS30" s="181"/>
      <c r="AT30" s="181"/>
      <c r="AU30" s="181"/>
      <c r="AW30" s="181"/>
      <c r="AX30" s="163"/>
      <c r="AY30" s="160"/>
      <c r="BA30" s="160"/>
    </row>
    <row r="31" spans="1:53" ht="120.25" hidden="1" outlineLevel="1">
      <c r="A31" s="163"/>
      <c r="B31" s="160" t="str">
        <f>IF(Tabelle1[[#This Row],[SETlevel Attribute]]="","",VLOOKUP(Tabelle1[[#This Row],[SETlevel Attribute]],SETlevel!A:C,2,FALSE))</f>
        <v/>
      </c>
      <c r="C31" s="160" t="str">
        <f>IF(Tabelle1[[#This Row],[SETlevel Attribute]]="","",VLOOKUP(Tabelle1[[#This Row],[SETlevel Attribute]],SETlevel!A:C,3,FALSE))</f>
        <v/>
      </c>
      <c r="E31" s="163"/>
      <c r="F31" s="160" t="str">
        <f>IF(Tabelle1[[#This Row],[MIC Attribute]]="","",VLOOKUP(Tabelle1[[#This Row],[MIC Attribute]],MIC!A:D,2,FALSE))</f>
        <v/>
      </c>
      <c r="G31" s="160"/>
      <c r="H31" s="160" t="str">
        <f>IF(Tabelle1[[#This Row],[MIC Attribute]]="","",VLOOKUP(Tabelle1[[#This Row],[MIC Attribute]],MIC!A:D,4,FALSE))</f>
        <v/>
      </c>
      <c r="J31" s="160" t="str">
        <f>IF(Tabelle1[[#This Row],[IDTA AAS SM Attribute]]="","",VLOOKUP(Tabelle1[[#This Row],[IDTA AAS SM Attribute]],IDTA!A:D,3,FALSE))</f>
        <v/>
      </c>
      <c r="K31" s="160" t="str">
        <f>IF(Tabelle1[[#This Row],[IDTA AAS SM Attribute]]="","",VLOOKUP(Tabelle1[[#This Row],[IDTA AAS SM Attribute]],IDTA!A:D,2,FALSE))</f>
        <v/>
      </c>
      <c r="L31" s="160" t="str">
        <f>IF(Tabelle1[[#This Row],[IDTA AAS SM Attribute]]="","",VLOOKUP(Tabelle1[[#This Row],[IDTA AAS SM Attribute]],IDTA!A:D,4,FALSE))</f>
        <v/>
      </c>
      <c r="N31" s="160" t="str">
        <f>IF(Tabelle1[[#This Row],[UMC4ES Attribute]]="","",VLOOKUP(Tabelle1[[#This Row],[UMC4ES Attribute]],ASSESS!A:I,9,FALSE))</f>
        <v/>
      </c>
      <c r="O31" s="160" t="str">
        <f>IF(Tabelle1[[#This Row],[UMC4ES Attribute]]="","",VLOOKUP(Tabelle1[[#This Row],[UMC4ES Attribute]],ASSESS!A:I,5,FALSE))</f>
        <v/>
      </c>
      <c r="P31" s="160" t="str">
        <f>IF(Tabelle1[[#This Row],[UMC4ES Attribute]]="","",VLOOKUP(Tabelle1[[#This Row],[UMC4ES Attribute]],ASSESS!A:I,8,FALSE))</f>
        <v/>
      </c>
      <c r="W31" s="163" t="str">
        <f>JAMA!A$41</f>
        <v>Property rights</v>
      </c>
      <c r="Y31" s="160" t="str">
        <f>IF(Tabelle1[[#This Row],[JAMA Attribute]]="","",VLOOKUP(Tabelle1[[#This Row],[JAMA Attribute]],JAMA!A:F,5,FALSE))</f>
        <v>Intellectual property rights included in the model</v>
      </c>
      <c r="Z31" s="160" t="str">
        <f>IF(Tabelle1[[#This Row],[JAMA Attribute]]="","",VLOOKUP(Tabelle1[[#This Row],[JAMA Attribute]],JAMA!A:F,6,FALSE))</f>
        <v>Mid</v>
      </c>
      <c r="AA31" s="334"/>
      <c r="AB31" s="267"/>
      <c r="AC31" s="267"/>
      <c r="AD31" s="267"/>
      <c r="AE31" s="267"/>
      <c r="AF31" s="267" t="s">
        <v>1154</v>
      </c>
      <c r="AG31" s="270" t="s">
        <v>1686</v>
      </c>
      <c r="AH31" s="270"/>
      <c r="AI31" s="266" t="s">
        <v>1160</v>
      </c>
      <c r="AJ31" s="298"/>
      <c r="AK31" s="353"/>
      <c r="AL31" s="353"/>
      <c r="AM31" s="275" t="s">
        <v>826</v>
      </c>
      <c r="AN31" s="296"/>
      <c r="AO31" s="296"/>
      <c r="AP31" s="296"/>
      <c r="AQ31" s="296"/>
      <c r="AR31" s="160"/>
      <c r="AS31" s="181"/>
      <c r="AT31" s="181"/>
      <c r="AU31" s="181"/>
      <c r="AW31" s="181"/>
      <c r="AX31" s="163"/>
      <c r="AY31" s="160"/>
      <c r="BA31" s="160"/>
    </row>
    <row r="32" spans="1:53" ht="45.1" collapsed="1">
      <c r="A32" s="163"/>
      <c r="B32" s="160" t="str">
        <f>IF(Tabelle1[[#This Row],[SETlevel Attribute]]="","",VLOOKUP(Tabelle1[[#This Row],[SETlevel Attribute]],SETlevel!A:C,2,FALSE))</f>
        <v/>
      </c>
      <c r="C32" s="160" t="str">
        <f>IF(Tabelle1[[#This Row],[SETlevel Attribute]]="","",VLOOKUP(Tabelle1[[#This Row],[SETlevel Attribute]],SETlevel!A:C,3,FALSE))</f>
        <v/>
      </c>
      <c r="E32" s="185"/>
      <c r="F32" s="160" t="str">
        <f>IF(Tabelle1[[#This Row],[MIC Attribute]]="","",VLOOKUP(Tabelle1[[#This Row],[MIC Attribute]],MIC!A:D,2,FALSE))</f>
        <v/>
      </c>
      <c r="G32" s="160"/>
      <c r="H32" s="160" t="str">
        <f>IF(Tabelle1[[#This Row],[MIC Attribute]]="","",VLOOKUP(Tabelle1[[#This Row],[MIC Attribute]],MIC!A:D,4,FALSE))</f>
        <v/>
      </c>
      <c r="J32" s="160" t="str">
        <f>IF(Tabelle1[[#This Row],[IDTA AAS SM Attribute]]="","",VLOOKUP(Tabelle1[[#This Row],[IDTA AAS SM Attribute]],IDTA!A:D,3,FALSE))</f>
        <v/>
      </c>
      <c r="K32" s="160" t="str">
        <f>IF(Tabelle1[[#This Row],[IDTA AAS SM Attribute]]="","",VLOOKUP(Tabelle1[[#This Row],[IDTA AAS SM Attribute]],IDTA!A:D,2,FALSE))</f>
        <v/>
      </c>
      <c r="L32" s="160" t="str">
        <f>IF(Tabelle1[[#This Row],[IDTA AAS SM Attribute]]="","",VLOOKUP(Tabelle1[[#This Row],[IDTA AAS SM Attribute]],IDTA!A:D,4,FALSE))</f>
        <v/>
      </c>
      <c r="N32" s="160" t="str">
        <f>IF(Tabelle1[[#This Row],[UMC4ES Attribute]]="","",VLOOKUP(Tabelle1[[#This Row],[UMC4ES Attribute]],ASSESS!A:I,9,FALSE))</f>
        <v/>
      </c>
      <c r="O32" s="160" t="str">
        <f>IF(Tabelle1[[#This Row],[UMC4ES Attribute]]="","",VLOOKUP(Tabelle1[[#This Row],[UMC4ES Attribute]],ASSESS!A:I,5,FALSE))</f>
        <v/>
      </c>
      <c r="P32" s="160" t="str">
        <f>IF(Tabelle1[[#This Row],[UMC4ES Attribute]]="","",VLOOKUP(Tabelle1[[#This Row],[UMC4ES Attribute]],ASSESS!A:I,8,FALSE))</f>
        <v/>
      </c>
      <c r="W32" s="163"/>
      <c r="Y32" s="160" t="str">
        <f>IF(Tabelle1[[#This Row],[JAMA Attribute]]="","",VLOOKUP(Tabelle1[[#This Row],[JAMA Attribute]],JAMA!A:F,5,FALSE))</f>
        <v/>
      </c>
      <c r="Z32" s="160" t="str">
        <f>IF(Tabelle1[[#This Row],[JAMA Attribute]]="","",VLOOKUP(Tabelle1[[#This Row],[JAMA Attribute]],JAMA!A:F,6,FALSE))</f>
        <v/>
      </c>
      <c r="AA32" s="325"/>
      <c r="AB32" s="297"/>
      <c r="AC32" s="267"/>
      <c r="AD32" s="267"/>
      <c r="AE32" s="267"/>
      <c r="AF32" s="267"/>
      <c r="AG32" s="270"/>
      <c r="AH32" s="270"/>
      <c r="AI32" s="320" t="s">
        <v>1159</v>
      </c>
      <c r="AJ32" s="320" t="s">
        <v>1843</v>
      </c>
      <c r="AK32" s="352"/>
      <c r="AL32" s="352"/>
      <c r="AM32" s="275"/>
      <c r="AN32" s="296"/>
      <c r="AO32" s="296"/>
      <c r="AP32" s="296"/>
      <c r="AQ32" s="296"/>
      <c r="AR32" s="160"/>
      <c r="AS32" s="181"/>
      <c r="AT32" s="181"/>
      <c r="AU32" s="181"/>
      <c r="AW32" s="181"/>
      <c r="AX32" s="163"/>
      <c r="AY32" s="160"/>
      <c r="BA32" s="160"/>
    </row>
    <row r="33" spans="1:53" ht="60.1" hidden="1" outlineLevel="1">
      <c r="A33" s="163"/>
      <c r="B33" s="160" t="str">
        <f>IF(Tabelle1[[#This Row],[SETlevel Attribute]]="","",VLOOKUP(Tabelle1[[#This Row],[SETlevel Attribute]],SETlevel!A:C,2,FALSE))</f>
        <v/>
      </c>
      <c r="C33" s="160" t="str">
        <f>IF(Tabelle1[[#This Row],[SETlevel Attribute]]="","",VLOOKUP(Tabelle1[[#This Row],[SETlevel Attribute]],SETlevel!A:C,3,FALSE))</f>
        <v/>
      </c>
      <c r="E33" s="163"/>
      <c r="F33" s="160" t="str">
        <f>IF(Tabelle1[[#This Row],[MIC Attribute]]="","",VLOOKUP(Tabelle1[[#This Row],[MIC Attribute]],MIC!A:D,2,FALSE))</f>
        <v/>
      </c>
      <c r="G33" s="160" t="str">
        <f>IF(Tabelle1[[#This Row],[MIC Attribute]]="","",VLOOKUP(Tabelle1[[#This Row],[MIC Attribute]],MIC!A:D,3,FALSE))</f>
        <v/>
      </c>
      <c r="H33" s="160" t="str">
        <f>IF(Tabelle1[[#This Row],[MIC Attribute]]="","",VLOOKUP(Tabelle1[[#This Row],[MIC Attribute]],MIC!A:D,4,FALSE))</f>
        <v/>
      </c>
      <c r="J33" s="160" t="str">
        <f>IF(Tabelle1[[#This Row],[IDTA AAS SM Attribute]]="","",VLOOKUP(Tabelle1[[#This Row],[IDTA AAS SM Attribute]],IDTA!A:D,3,FALSE))</f>
        <v/>
      </c>
      <c r="K33" s="160" t="str">
        <f>IF(Tabelle1[[#This Row],[IDTA AAS SM Attribute]]="","",VLOOKUP(Tabelle1[[#This Row],[IDTA AAS SM Attribute]],IDTA!A:D,2,FALSE))</f>
        <v/>
      </c>
      <c r="L33" s="160" t="str">
        <f>IF(Tabelle1[[#This Row],[IDTA AAS SM Attribute]]="","",VLOOKUP(Tabelle1[[#This Row],[IDTA AAS SM Attribute]],IDTA!A:D,4,FALSE))</f>
        <v/>
      </c>
      <c r="N33" s="160" t="str">
        <f>IF(Tabelle1[[#This Row],[UMC4ES Attribute]]="","",VLOOKUP(Tabelle1[[#This Row],[UMC4ES Attribute]],ASSESS!A:I,9,FALSE))</f>
        <v/>
      </c>
      <c r="O33" s="160" t="str">
        <f>IF(Tabelle1[[#This Row],[UMC4ES Attribute]]="","",VLOOKUP(Tabelle1[[#This Row],[UMC4ES Attribute]],ASSESS!A:I,5,FALSE))</f>
        <v/>
      </c>
      <c r="P33" s="160" t="str">
        <f>IF(Tabelle1[[#This Row],[UMC4ES Attribute]]="","",VLOOKUP(Tabelle1[[#This Row],[UMC4ES Attribute]],ASSESS!A:I,8,FALSE))</f>
        <v/>
      </c>
      <c r="W33" s="163" t="str">
        <f>JAMA!A$10</f>
        <v>Sender</v>
      </c>
      <c r="Y33" s="160" t="str">
        <f>IF(Tabelle1[[#This Row],[JAMA Attribute]]="","",VLOOKUP(Tabelle1[[#This Row],[JAMA Attribute]],JAMA!A:F,5,FALSE))</f>
        <v>Link to a person and organazation object</v>
      </c>
      <c r="Z33" s="160" t="str">
        <f>IF(Tabelle1[[#This Row],[JAMA Attribute]]="","",VLOOKUP(Tabelle1[[#This Row],[JAMA Attribute]],JAMA!A:F,6,FALSE))</f>
        <v>High</v>
      </c>
      <c r="AA33" s="337" t="s">
        <v>1836</v>
      </c>
      <c r="AB33" s="267"/>
      <c r="AC33" s="267"/>
      <c r="AD33" s="267"/>
      <c r="AE33" s="267"/>
      <c r="AF33" s="267" t="s">
        <v>1154</v>
      </c>
      <c r="AG33" s="270" t="s">
        <v>1686</v>
      </c>
      <c r="AH33" s="270"/>
      <c r="AI33" s="266" t="s">
        <v>1159</v>
      </c>
      <c r="AJ33" s="298"/>
      <c r="AK33" s="353"/>
      <c r="AL33" s="353"/>
      <c r="AM33" s="275" t="s">
        <v>1812</v>
      </c>
      <c r="AN33" s="296"/>
      <c r="AO33" s="296"/>
      <c r="AP33" s="296"/>
      <c r="AQ33" s="296"/>
      <c r="AR33" s="160"/>
      <c r="AS33" s="181"/>
      <c r="AT33" s="181"/>
      <c r="AU33" s="181"/>
      <c r="AW33" s="181"/>
      <c r="AX33" s="163"/>
      <c r="AY33" s="160"/>
      <c r="BA33" s="160"/>
    </row>
    <row r="34" spans="1:53" ht="31.3" hidden="1" outlineLevel="1">
      <c r="A34" s="163"/>
      <c r="B34" s="160" t="str">
        <f>IF(Tabelle1[[#This Row],[SETlevel Attribute]]="","",VLOOKUP(Tabelle1[[#This Row],[SETlevel Attribute]],SETlevel!A:C,2,FALSE))</f>
        <v/>
      </c>
      <c r="C34" s="160" t="str">
        <f>IF(Tabelle1[[#This Row],[SETlevel Attribute]]="","",VLOOKUP(Tabelle1[[#This Row],[SETlevel Attribute]],SETlevel!A:C,3,FALSE))</f>
        <v/>
      </c>
      <c r="E34" s="163"/>
      <c r="F34" s="160" t="str">
        <f>IF(Tabelle1[[#This Row],[MIC Attribute]]="","",VLOOKUP(Tabelle1[[#This Row],[MIC Attribute]],MIC!A:D,2,FALSE))</f>
        <v/>
      </c>
      <c r="G34" s="160" t="str">
        <f>IF(Tabelle1[[#This Row],[MIC Attribute]]="","",VLOOKUP(Tabelle1[[#This Row],[MIC Attribute]],MIC!A:D,3,FALSE))</f>
        <v/>
      </c>
      <c r="H34" s="160" t="str">
        <f>IF(Tabelle1[[#This Row],[MIC Attribute]]="","",VLOOKUP(Tabelle1[[#This Row],[MIC Attribute]],MIC!A:D,4,FALSE))</f>
        <v/>
      </c>
      <c r="J34" s="160" t="str">
        <f>IF(Tabelle1[[#This Row],[IDTA AAS SM Attribute]]="","",VLOOKUP(Tabelle1[[#This Row],[IDTA AAS SM Attribute]],IDTA!A:D,3,FALSE))</f>
        <v/>
      </c>
      <c r="K34" s="160" t="str">
        <f>IF(Tabelle1[[#This Row],[IDTA AAS SM Attribute]]="","",VLOOKUP(Tabelle1[[#This Row],[IDTA AAS SM Attribute]],IDTA!A:D,2,FALSE))</f>
        <v/>
      </c>
      <c r="L34" s="160" t="str">
        <f>IF(Tabelle1[[#This Row],[IDTA AAS SM Attribute]]="","",VLOOKUP(Tabelle1[[#This Row],[IDTA AAS SM Attribute]],IDTA!A:D,4,FALSE))</f>
        <v/>
      </c>
      <c r="N34" s="160" t="str">
        <f>IF(Tabelle1[[#This Row],[UMC4ES Attribute]]="","",VLOOKUP(Tabelle1[[#This Row],[UMC4ES Attribute]],ASSESS!A:I,9,FALSE))</f>
        <v/>
      </c>
      <c r="O34" s="160" t="str">
        <f>IF(Tabelle1[[#This Row],[UMC4ES Attribute]]="","",VLOOKUP(Tabelle1[[#This Row],[UMC4ES Attribute]],ASSESS!A:I,5,FALSE))</f>
        <v/>
      </c>
      <c r="P34" s="160" t="str">
        <f>IF(Tabelle1[[#This Row],[UMC4ES Attribute]]="","",VLOOKUP(Tabelle1[[#This Row],[UMC4ES Attribute]],ASSESS!A:I,8,FALSE))</f>
        <v/>
      </c>
      <c r="W34" s="163" t="str">
        <f>JAMA!A$11</f>
        <v>Recipient</v>
      </c>
      <c r="Y34" s="160" t="str">
        <f>IF(Tabelle1[[#This Row],[JAMA Attribute]]="","",VLOOKUP(Tabelle1[[#This Row],[JAMA Attribute]],JAMA!A:F,5,FALSE))</f>
        <v>Link to a person and organazation object</v>
      </c>
      <c r="Z34" s="160" t="str">
        <f>IF(Tabelle1[[#This Row],[JAMA Attribute]]="","",VLOOKUP(Tabelle1[[#This Row],[JAMA Attribute]],JAMA!A:F,6,FALSE))</f>
        <v>High</v>
      </c>
      <c r="AA34" s="334" t="s">
        <v>1837</v>
      </c>
      <c r="AB34" s="267"/>
      <c r="AC34" s="267"/>
      <c r="AD34" s="267"/>
      <c r="AE34" s="267"/>
      <c r="AF34" s="267" t="s">
        <v>1154</v>
      </c>
      <c r="AG34" s="270" t="s">
        <v>1686</v>
      </c>
      <c r="AH34" s="270"/>
      <c r="AI34" s="266" t="s">
        <v>1159</v>
      </c>
      <c r="AJ34" s="298"/>
      <c r="AK34" s="353"/>
      <c r="AL34" s="353"/>
      <c r="AM34" s="275" t="s">
        <v>1813</v>
      </c>
      <c r="AN34" s="296"/>
      <c r="AO34" s="296"/>
      <c r="AP34" s="296"/>
      <c r="AQ34" s="296"/>
      <c r="AR34" s="160"/>
      <c r="AS34" s="181"/>
      <c r="AT34" s="181"/>
      <c r="AU34" s="181"/>
      <c r="AW34" s="181"/>
      <c r="AX34" s="163"/>
      <c r="AY34" s="160"/>
      <c r="BA34" s="160"/>
    </row>
    <row r="35" spans="1:53" ht="30.05" hidden="1" outlineLevel="1">
      <c r="A35" s="163"/>
      <c r="B35" s="160" t="str">
        <f>IF(Tabelle1[[#This Row],[SETlevel Attribute]]="","",VLOOKUP(Tabelle1[[#This Row],[SETlevel Attribute]],SETlevel!A:C,2,FALSE))</f>
        <v/>
      </c>
      <c r="C35" s="160" t="str">
        <f>IF(Tabelle1[[#This Row],[SETlevel Attribute]]="","",VLOOKUP(Tabelle1[[#This Row],[SETlevel Attribute]],SETlevel!A:C,3,FALSE))</f>
        <v/>
      </c>
      <c r="E35" s="163"/>
      <c r="F35" s="160" t="str">
        <f>IF(Tabelle1[[#This Row],[MIC Attribute]]="","",VLOOKUP(Tabelle1[[#This Row],[MIC Attribute]],MIC!A:D,2,FALSE))</f>
        <v/>
      </c>
      <c r="G35" s="160" t="str">
        <f>IF(Tabelle1[[#This Row],[MIC Attribute]]="","",VLOOKUP(Tabelle1[[#This Row],[MIC Attribute]],MIC!A:D,3,FALSE))</f>
        <v/>
      </c>
      <c r="H35" s="160" t="str">
        <f>IF(Tabelle1[[#This Row],[MIC Attribute]]="","",VLOOKUP(Tabelle1[[#This Row],[MIC Attribute]],MIC!A:D,4,FALSE))</f>
        <v/>
      </c>
      <c r="J35" s="160" t="str">
        <f>IF(Tabelle1[[#This Row],[IDTA AAS SM Attribute]]="","",VLOOKUP(Tabelle1[[#This Row],[IDTA AAS SM Attribute]],IDTA!A:D,3,FALSE))</f>
        <v/>
      </c>
      <c r="K35" s="160" t="str">
        <f>IF(Tabelle1[[#This Row],[IDTA AAS SM Attribute]]="","",VLOOKUP(Tabelle1[[#This Row],[IDTA AAS SM Attribute]],IDTA!A:D,2,FALSE))</f>
        <v/>
      </c>
      <c r="L35" s="160" t="str">
        <f>IF(Tabelle1[[#This Row],[IDTA AAS SM Attribute]]="","",VLOOKUP(Tabelle1[[#This Row],[IDTA AAS SM Attribute]],IDTA!A:D,4,FALSE))</f>
        <v/>
      </c>
      <c r="N35" s="160" t="str">
        <f>IF(Tabelle1[[#This Row],[UMC4ES Attribute]]="","",VLOOKUP(Tabelle1[[#This Row],[UMC4ES Attribute]],ASSESS!A:I,9,FALSE))</f>
        <v/>
      </c>
      <c r="O35" s="160" t="str">
        <f>IF(Tabelle1[[#This Row],[UMC4ES Attribute]]="","",VLOOKUP(Tabelle1[[#This Row],[UMC4ES Attribute]],ASSESS!A:I,5,FALSE))</f>
        <v/>
      </c>
      <c r="P35" s="160" t="str">
        <f>IF(Tabelle1[[#This Row],[UMC4ES Attribute]]="","",VLOOKUP(Tabelle1[[#This Row],[UMC4ES Attribute]],ASSESS!A:I,8,FALSE))</f>
        <v/>
      </c>
      <c r="W35" s="163" t="str">
        <f>JAMA!A$16</f>
        <v>Transfer ID</v>
      </c>
      <c r="Y35" s="160" t="str">
        <f>IF(Tabelle1[[#This Row],[JAMA Attribute]]="","",VLOOKUP(Tabelle1[[#This Row],[JAMA Attribute]],JAMA!A:F,5,FALSE))</f>
        <v>Unique ID for transfer</v>
      </c>
      <c r="Z35" s="160" t="str">
        <f>IF(Tabelle1[[#This Row],[JAMA Attribute]]="","",VLOOKUP(Tabelle1[[#This Row],[JAMA Attribute]],JAMA!A:F,6,FALSE))</f>
        <v>High</v>
      </c>
      <c r="AA35" s="334"/>
      <c r="AB35" s="267"/>
      <c r="AC35" s="267"/>
      <c r="AD35" s="267"/>
      <c r="AE35" s="267"/>
      <c r="AF35" s="267" t="s">
        <v>1154</v>
      </c>
      <c r="AG35" s="270" t="s">
        <v>1686</v>
      </c>
      <c r="AH35" s="270"/>
      <c r="AI35" s="266" t="s">
        <v>1159</v>
      </c>
      <c r="AJ35" s="298"/>
      <c r="AK35" s="353"/>
      <c r="AL35" s="353"/>
      <c r="AM35" s="275" t="s">
        <v>831</v>
      </c>
      <c r="AN35" s="296"/>
      <c r="AO35" s="296"/>
      <c r="AP35" s="296"/>
      <c r="AQ35" s="296"/>
      <c r="AR35" s="160"/>
      <c r="AS35" s="181"/>
      <c r="AT35" s="181"/>
      <c r="AU35" s="181"/>
      <c r="AW35" s="181"/>
      <c r="AX35" s="163"/>
      <c r="AY35" s="160"/>
      <c r="BA35" s="160"/>
    </row>
    <row r="36" spans="1:53" ht="30.05" hidden="1" outlineLevel="1">
      <c r="A36" s="163"/>
      <c r="B36" s="160" t="str">
        <f>IF(Tabelle1[[#This Row],[SETlevel Attribute]]="","",VLOOKUP(Tabelle1[[#This Row],[SETlevel Attribute]],SETlevel!A:C,2,FALSE))</f>
        <v/>
      </c>
      <c r="C36" s="160" t="str">
        <f>IF(Tabelle1[[#This Row],[SETlevel Attribute]]="","",VLOOKUP(Tabelle1[[#This Row],[SETlevel Attribute]],SETlevel!A:C,3,FALSE))</f>
        <v/>
      </c>
      <c r="E36" s="163"/>
      <c r="F36" s="160" t="str">
        <f>IF(Tabelle1[[#This Row],[MIC Attribute]]="","",VLOOKUP(Tabelle1[[#This Row],[MIC Attribute]],MIC!A:D,2,FALSE))</f>
        <v/>
      </c>
      <c r="G36" s="160" t="str">
        <f>IF(Tabelle1[[#This Row],[MIC Attribute]]="","",VLOOKUP(Tabelle1[[#This Row],[MIC Attribute]],MIC!A:D,3,FALSE))</f>
        <v/>
      </c>
      <c r="H36" s="160" t="str">
        <f>IF(Tabelle1[[#This Row],[MIC Attribute]]="","",VLOOKUP(Tabelle1[[#This Row],[MIC Attribute]],MIC!A:D,4,FALSE))</f>
        <v/>
      </c>
      <c r="J36" s="160" t="str">
        <f>IF(Tabelle1[[#This Row],[IDTA AAS SM Attribute]]="","",VLOOKUP(Tabelle1[[#This Row],[IDTA AAS SM Attribute]],IDTA!A:D,3,FALSE))</f>
        <v/>
      </c>
      <c r="K36" s="160" t="str">
        <f>IF(Tabelle1[[#This Row],[IDTA AAS SM Attribute]]="","",VLOOKUP(Tabelle1[[#This Row],[IDTA AAS SM Attribute]],IDTA!A:D,2,FALSE))</f>
        <v/>
      </c>
      <c r="L36" s="160" t="str">
        <f>IF(Tabelle1[[#This Row],[IDTA AAS SM Attribute]]="","",VLOOKUP(Tabelle1[[#This Row],[IDTA AAS SM Attribute]],IDTA!A:D,4,FALSE))</f>
        <v/>
      </c>
      <c r="N36" s="160" t="str">
        <f>IF(Tabelle1[[#This Row],[UMC4ES Attribute]]="","",VLOOKUP(Tabelle1[[#This Row],[UMC4ES Attribute]],ASSESS!A:I,9,FALSE))</f>
        <v/>
      </c>
      <c r="O36" s="160" t="str">
        <f>IF(Tabelle1[[#This Row],[UMC4ES Attribute]]="","",VLOOKUP(Tabelle1[[#This Row],[UMC4ES Attribute]],ASSESS!A:I,5,FALSE))</f>
        <v/>
      </c>
      <c r="P36" s="160" t="str">
        <f>IF(Tabelle1[[#This Row],[UMC4ES Attribute]]="","",VLOOKUP(Tabelle1[[#This Row],[UMC4ES Attribute]],ASSESS!A:I,8,FALSE))</f>
        <v/>
      </c>
      <c r="W36" s="163" t="str">
        <f>JAMA!A$15</f>
        <v>Transfere date</v>
      </c>
      <c r="Y36" s="160" t="str">
        <f>IF(Tabelle1[[#This Row],[JAMA Attribute]]="","",VLOOKUP(Tabelle1[[#This Row],[JAMA Attribute]],JAMA!A:F,5,FALSE))</f>
        <v>Date</v>
      </c>
      <c r="Z36" s="160" t="str">
        <f>IF(Tabelle1[[#This Row],[JAMA Attribute]]="","",VLOOKUP(Tabelle1[[#This Row],[JAMA Attribute]],JAMA!A:F,6,FALSE))</f>
        <v>High</v>
      </c>
      <c r="AA36" s="334"/>
      <c r="AB36" s="267"/>
      <c r="AC36" s="267"/>
      <c r="AD36" s="267"/>
      <c r="AE36" s="267"/>
      <c r="AF36" s="267" t="s">
        <v>1154</v>
      </c>
      <c r="AG36" s="270" t="s">
        <v>1686</v>
      </c>
      <c r="AH36" s="270"/>
      <c r="AI36" s="266" t="s">
        <v>1159</v>
      </c>
      <c r="AJ36" s="298"/>
      <c r="AK36" s="353"/>
      <c r="AL36" s="353"/>
      <c r="AM36" s="275" t="s">
        <v>831</v>
      </c>
      <c r="AN36" s="296"/>
      <c r="AO36" s="296"/>
      <c r="AP36" s="296"/>
      <c r="AQ36" s="296"/>
      <c r="AR36" s="160"/>
      <c r="AS36" s="181"/>
      <c r="AT36" s="181"/>
      <c r="AU36" s="181"/>
      <c r="AW36" s="181"/>
      <c r="AX36" s="163"/>
      <c r="AY36" s="160"/>
      <c r="BA36" s="160"/>
    </row>
    <row r="37" spans="1:53" ht="30.05" hidden="1" outlineLevel="1">
      <c r="A37" s="163"/>
      <c r="B37" s="160" t="str">
        <f>IF(Tabelle1[[#This Row],[SETlevel Attribute]]="","",VLOOKUP(Tabelle1[[#This Row],[SETlevel Attribute]],SETlevel!A:C,2,FALSE))</f>
        <v/>
      </c>
      <c r="C37" s="160" t="str">
        <f>IF(Tabelle1[[#This Row],[SETlevel Attribute]]="","",VLOOKUP(Tabelle1[[#This Row],[SETlevel Attribute]],SETlevel!A:C,3,FALSE))</f>
        <v/>
      </c>
      <c r="E37" s="163"/>
      <c r="F37" s="160" t="str">
        <f>IF(Tabelle1[[#This Row],[MIC Attribute]]="","",VLOOKUP(Tabelle1[[#This Row],[MIC Attribute]],MIC!A:D,2,FALSE))</f>
        <v/>
      </c>
      <c r="G37" s="160" t="str">
        <f>IF(Tabelle1[[#This Row],[MIC Attribute]]="","",VLOOKUP(Tabelle1[[#This Row],[MIC Attribute]],MIC!A:D,3,FALSE))</f>
        <v/>
      </c>
      <c r="H37" s="160" t="str">
        <f>IF(Tabelle1[[#This Row],[MIC Attribute]]="","",VLOOKUP(Tabelle1[[#This Row],[MIC Attribute]],MIC!A:D,4,FALSE))</f>
        <v/>
      </c>
      <c r="J37" s="160" t="str">
        <f>IF(Tabelle1[[#This Row],[IDTA AAS SM Attribute]]="","",VLOOKUP(Tabelle1[[#This Row],[IDTA AAS SM Attribute]],IDTA!A:D,3,FALSE))</f>
        <v/>
      </c>
      <c r="K37" s="160" t="str">
        <f>IF(Tabelle1[[#This Row],[IDTA AAS SM Attribute]]="","",VLOOKUP(Tabelle1[[#This Row],[IDTA AAS SM Attribute]],IDTA!A:D,2,FALSE))</f>
        <v/>
      </c>
      <c r="L37" s="160" t="str">
        <f>IF(Tabelle1[[#This Row],[IDTA AAS SM Attribute]]="","",VLOOKUP(Tabelle1[[#This Row],[IDTA AAS SM Attribute]],IDTA!A:D,4,FALSE))</f>
        <v/>
      </c>
      <c r="N37" s="160" t="str">
        <f>IF(Tabelle1[[#This Row],[UMC4ES Attribute]]="","",VLOOKUP(Tabelle1[[#This Row],[UMC4ES Attribute]],ASSESS!A:I,9,FALSE))</f>
        <v/>
      </c>
      <c r="O37" s="160" t="str">
        <f>IF(Tabelle1[[#This Row],[UMC4ES Attribute]]="","",VLOOKUP(Tabelle1[[#This Row],[UMC4ES Attribute]],ASSESS!A:I,5,FALSE))</f>
        <v/>
      </c>
      <c r="P37" s="160" t="str">
        <f>IF(Tabelle1[[#This Row],[UMC4ES Attribute]]="","",VLOOKUP(Tabelle1[[#This Row],[UMC4ES Attribute]],ASSESS!A:I,8,FALSE))</f>
        <v/>
      </c>
      <c r="W37" s="163" t="str">
        <f>JAMA!A$14</f>
        <v>Transfer method</v>
      </c>
      <c r="Y37" s="160">
        <f>IF(Tabelle1[[#This Row],[JAMA Attribute]]="","",VLOOKUP(Tabelle1[[#This Row],[JAMA Attribute]],JAMA!A:F,5,FALSE))</f>
        <v>0</v>
      </c>
      <c r="Z37" s="160">
        <f>IF(Tabelle1[[#This Row],[JAMA Attribute]]="","",VLOOKUP(Tabelle1[[#This Row],[JAMA Attribute]],JAMA!A:F,6,FALSE))</f>
        <v>0</v>
      </c>
      <c r="AA37" s="334"/>
      <c r="AB37" s="267"/>
      <c r="AC37" s="267"/>
      <c r="AD37" s="267"/>
      <c r="AE37" s="267"/>
      <c r="AF37" s="267" t="s">
        <v>1154</v>
      </c>
      <c r="AG37" s="270" t="s">
        <v>1686</v>
      </c>
      <c r="AH37" s="270"/>
      <c r="AI37" s="266" t="s">
        <v>1159</v>
      </c>
      <c r="AJ37" s="298"/>
      <c r="AK37" s="353"/>
      <c r="AL37" s="353"/>
      <c r="AM37" s="275" t="s">
        <v>831</v>
      </c>
      <c r="AN37" s="296"/>
      <c r="AO37" s="296"/>
      <c r="AP37" s="296"/>
      <c r="AQ37" s="296"/>
      <c r="AR37" s="160"/>
      <c r="AS37" s="181"/>
      <c r="AT37" s="181"/>
      <c r="AU37" s="181"/>
      <c r="AW37" s="181"/>
      <c r="AX37" s="163"/>
      <c r="AY37" s="160"/>
      <c r="BA37" s="160"/>
    </row>
    <row r="38" spans="1:53" ht="150.30000000000001" hidden="1" outlineLevel="1">
      <c r="A38" s="163"/>
      <c r="B38" s="160" t="str">
        <f>IF(Tabelle1[[#This Row],[SETlevel Attribute]]="","",VLOOKUP(Tabelle1[[#This Row],[SETlevel Attribute]],SETlevel!A:C,2,FALSE))</f>
        <v/>
      </c>
      <c r="C38" s="160" t="str">
        <f>IF(Tabelle1[[#This Row],[SETlevel Attribute]]="","",VLOOKUP(Tabelle1[[#This Row],[SETlevel Attribute]],SETlevel!A:C,3,FALSE))</f>
        <v/>
      </c>
      <c r="E38" s="163"/>
      <c r="F38" s="160" t="str">
        <f>IF(Tabelle1[[#This Row],[MIC Attribute]]="","",VLOOKUP(Tabelle1[[#This Row],[MIC Attribute]],MIC!A:D,2,FALSE))</f>
        <v/>
      </c>
      <c r="G38" s="160" t="str">
        <f>IF(Tabelle1[[#This Row],[MIC Attribute]]="","",VLOOKUP(Tabelle1[[#This Row],[MIC Attribute]],MIC!A:D,3,FALSE))</f>
        <v/>
      </c>
      <c r="H38" s="160" t="str">
        <f>IF(Tabelle1[[#This Row],[MIC Attribute]]="","",VLOOKUP(Tabelle1[[#This Row],[MIC Attribute]],MIC!A:D,4,FALSE))</f>
        <v/>
      </c>
      <c r="J38" s="160" t="str">
        <f>IF(Tabelle1[[#This Row],[IDTA AAS SM Attribute]]="","",VLOOKUP(Tabelle1[[#This Row],[IDTA AAS SM Attribute]],IDTA!A:D,3,FALSE))</f>
        <v/>
      </c>
      <c r="K38" s="160" t="str">
        <f>IF(Tabelle1[[#This Row],[IDTA AAS SM Attribute]]="","",VLOOKUP(Tabelle1[[#This Row],[IDTA AAS SM Attribute]],IDTA!A:D,2,FALSE))</f>
        <v/>
      </c>
      <c r="L38" s="160" t="str">
        <f>IF(Tabelle1[[#This Row],[IDTA AAS SM Attribute]]="","",VLOOKUP(Tabelle1[[#This Row],[IDTA AAS SM Attribute]],IDTA!A:D,4,FALSE))</f>
        <v/>
      </c>
      <c r="N38" s="160" t="str">
        <f>IF(Tabelle1[[#This Row],[UMC4ES Attribute]]="","",VLOOKUP(Tabelle1[[#This Row],[UMC4ES Attribute]],ASSESS!A:I,9,FALSE))</f>
        <v/>
      </c>
      <c r="O38" s="160" t="str">
        <f>IF(Tabelle1[[#This Row],[UMC4ES Attribute]]="","",VLOOKUP(Tabelle1[[#This Row],[UMC4ES Attribute]],ASSESS!A:I,5,FALSE))</f>
        <v/>
      </c>
      <c r="P38" s="160" t="str">
        <f>IF(Tabelle1[[#This Row],[UMC4ES Attribute]]="","",VLOOKUP(Tabelle1[[#This Row],[UMC4ES Attribute]],ASSESS!A:I,8,FALSE))</f>
        <v/>
      </c>
      <c r="W38" s="163" t="str">
        <f>JAMA!A$17</f>
        <v>Transfer Reason</v>
      </c>
      <c r="Y38" s="160" t="str">
        <f>IF(Tabelle1[[#This Row],[JAMA Attribute]]="","",VLOOKUP(Tabelle1[[#This Row],[JAMA Attribute]],JAMA!A:F,5,FALSE))</f>
        <v xml:space="preserve"> </v>
      </c>
      <c r="Z38" s="160" t="str">
        <f>IF(Tabelle1[[#This Row],[JAMA Attribute]]="","",VLOOKUP(Tabelle1[[#This Row],[JAMA Attribute]],JAMA!A:F,6,FALSE))</f>
        <v>High</v>
      </c>
      <c r="AA38" s="334"/>
      <c r="AB38" s="267"/>
      <c r="AC38" s="267"/>
      <c r="AD38" s="267"/>
      <c r="AE38" s="267"/>
      <c r="AF38" s="267" t="s">
        <v>1154</v>
      </c>
      <c r="AG38" s="270" t="s">
        <v>1686</v>
      </c>
      <c r="AH38" s="270"/>
      <c r="AI38" s="266" t="s">
        <v>1159</v>
      </c>
      <c r="AJ38" s="298"/>
      <c r="AK38" s="353"/>
      <c r="AL38" s="353"/>
      <c r="AM38" s="275" t="s">
        <v>1841</v>
      </c>
      <c r="AN38" s="296"/>
      <c r="AO38" s="296"/>
      <c r="AP38" s="296"/>
      <c r="AQ38" s="296"/>
      <c r="AR38" s="160"/>
      <c r="AS38" s="181"/>
      <c r="AT38" s="181"/>
      <c r="AU38" s="181"/>
      <c r="AW38" s="181"/>
      <c r="AX38" s="163"/>
      <c r="AY38" s="160"/>
      <c r="BA38" s="160"/>
    </row>
    <row r="39" spans="1:53" ht="60.1" hidden="1" outlineLevel="1">
      <c r="A39" s="163"/>
      <c r="B39" s="160" t="str">
        <f>IF(Tabelle1[[#This Row],[SETlevel Attribute]]="","",VLOOKUP(Tabelle1[[#This Row],[SETlevel Attribute]],SETlevel!A:C,2,FALSE))</f>
        <v/>
      </c>
      <c r="C39" s="160" t="str">
        <f>IF(Tabelle1[[#This Row],[SETlevel Attribute]]="","",VLOOKUP(Tabelle1[[#This Row],[SETlevel Attribute]],SETlevel!A:C,3,FALSE))</f>
        <v/>
      </c>
      <c r="E39" s="163"/>
      <c r="F39" s="160" t="str">
        <f>IF(Tabelle1[[#This Row],[MIC Attribute]]="","",VLOOKUP(Tabelle1[[#This Row],[MIC Attribute]],MIC!A:D,2,FALSE))</f>
        <v/>
      </c>
      <c r="G39" s="160"/>
      <c r="H39" s="160" t="str">
        <f>IF(Tabelle1[[#This Row],[MIC Attribute]]="","",VLOOKUP(Tabelle1[[#This Row],[MIC Attribute]],MIC!A:D,4,FALSE))</f>
        <v/>
      </c>
      <c r="I39" s="160" t="str">
        <f>IDTA!A$38</f>
        <v xml:space="preserve">modelFile.modelFileVersion </v>
      </c>
      <c r="J39" s="160" t="str">
        <f>IF(Tabelle1[[#This Row],[IDTA AAS SM Attribute]]="","",VLOOKUP(Tabelle1[[#This Row],[IDTA AAS SM Attribute]],IDTA!A:D,3,FALSE))</f>
        <v>n/a</v>
      </c>
      <c r="K39" s="160" t="str">
        <f>IF(Tabelle1[[#This Row],[IDTA AAS SM Attribute]]="","",VLOOKUP(Tabelle1[[#This Row],[IDTA AAS SM Attribute]],IDTA!A:D,2,FALSE))</f>
        <v xml:space="preserve">Provision of a version of the simulation model with information to distinguish the versions. The versions are primarily intended for bug fixes without content changes. </v>
      </c>
      <c r="L39" s="160" t="str">
        <f>IF(Tabelle1[[#This Row],[IDTA AAS SM Attribute]]="","",VLOOKUP(Tabelle1[[#This Row],[IDTA AAS SM Attribute]],IDTA!A:D,4,FALSE))</f>
        <v xml:space="preserve">1..* </v>
      </c>
      <c r="N39" s="160" t="str">
        <f>IF(Tabelle1[[#This Row],[UMC4ES Attribute]]="","",VLOOKUP(Tabelle1[[#This Row],[UMC4ES Attribute]],ASSESS!A:I,9,FALSE))</f>
        <v/>
      </c>
      <c r="O39" s="160" t="str">
        <f>IF(Tabelle1[[#This Row],[UMC4ES Attribute]]="","",VLOOKUP(Tabelle1[[#This Row],[UMC4ES Attribute]],ASSESS!A:I,5,FALSE))</f>
        <v/>
      </c>
      <c r="P39" s="160" t="str">
        <f>IF(Tabelle1[[#This Row],[UMC4ES Attribute]]="","",VLOOKUP(Tabelle1[[#This Row],[UMC4ES Attribute]],ASSESS!A:I,8,FALSE))</f>
        <v/>
      </c>
      <c r="W39" s="163"/>
      <c r="Y39" s="160" t="str">
        <f>IF(Tabelle1[[#This Row],[JAMA Attribute]]="","",VLOOKUP(Tabelle1[[#This Row],[JAMA Attribute]],JAMA!A:F,5,FALSE))</f>
        <v/>
      </c>
      <c r="Z39" s="160" t="str">
        <f>IF(Tabelle1[[#This Row],[JAMA Attribute]]="","",VLOOKUP(Tabelle1[[#This Row],[JAMA Attribute]],JAMA!A:F,6,FALSE))</f>
        <v/>
      </c>
      <c r="AA39" s="334"/>
      <c r="AB39" s="267"/>
      <c r="AC39" s="267"/>
      <c r="AD39" s="267" t="s">
        <v>1154</v>
      </c>
      <c r="AE39" s="267"/>
      <c r="AF39" s="267"/>
      <c r="AG39" s="270" t="s">
        <v>1686</v>
      </c>
      <c r="AH39" s="270"/>
      <c r="AI39" s="266" t="s">
        <v>1159</v>
      </c>
      <c r="AJ39" s="298"/>
      <c r="AK39" s="353"/>
      <c r="AL39" s="353"/>
      <c r="AM39" s="275"/>
      <c r="AN39" s="296"/>
      <c r="AO39" s="296"/>
      <c r="AP39" s="296"/>
      <c r="AQ39" s="296"/>
      <c r="AR39" s="160"/>
      <c r="AS39" s="181"/>
      <c r="AT39" s="181"/>
      <c r="AU39" s="181"/>
      <c r="AW39" s="181"/>
      <c r="AX39" s="163"/>
      <c r="AY39" s="160"/>
      <c r="BA39" s="160"/>
    </row>
    <row r="40" spans="1:53" ht="45.1" hidden="1" outlineLevel="1">
      <c r="A40" s="163"/>
      <c r="B40" s="160" t="str">
        <f>IF(Tabelle1[[#This Row],[SETlevel Attribute]]="","",VLOOKUP(Tabelle1[[#This Row],[SETlevel Attribute]],SETlevel!A:C,2,FALSE))</f>
        <v/>
      </c>
      <c r="C40" s="160" t="str">
        <f>IF(Tabelle1[[#This Row],[SETlevel Attribute]]="","",VLOOKUP(Tabelle1[[#This Row],[SETlevel Attribute]],SETlevel!A:C,3,FALSE))</f>
        <v/>
      </c>
      <c r="E40" s="163"/>
      <c r="F40" s="160" t="str">
        <f>IF(Tabelle1[[#This Row],[MIC Attribute]]="","",VLOOKUP(Tabelle1[[#This Row],[MIC Attribute]],MIC!A:D,2,FALSE))</f>
        <v/>
      </c>
      <c r="G40" s="160"/>
      <c r="H40" s="160" t="str">
        <f>IF(Tabelle1[[#This Row],[MIC Attribute]]="","",VLOOKUP(Tabelle1[[#This Row],[MIC Attribute]],MIC!A:D,4,FALSE))</f>
        <v/>
      </c>
      <c r="I40" s="160" t="str">
        <f>IDTA!A$39</f>
        <v xml:space="preserve">modelFileVersion.modelVersionId </v>
      </c>
      <c r="J40" s="160" t="str">
        <f>IF(Tabelle1[[#This Row],[IDTA AAS SM Attribute]]="","",VLOOKUP(Tabelle1[[#This Row],[IDTA AAS SM Attribute]],IDTA!A:D,3,FALSE))</f>
        <v>[string]</v>
      </c>
      <c r="K40" s="160" t="str">
        <f>IF(Tabelle1[[#This Row],[IDTA AAS SM Attribute]]="","",VLOOKUP(Tabelle1[[#This Row],[IDTA AAS SM Attribute]],IDTA!A:D,2,FALSE))</f>
        <v xml:space="preserve">Version number of the model from the vendor. </v>
      </c>
      <c r="L40" s="160">
        <f>IF(Tabelle1[[#This Row],[IDTA AAS SM Attribute]]="","",VLOOKUP(Tabelle1[[#This Row],[IDTA AAS SM Attribute]],IDTA!A:D,4,FALSE))</f>
        <v>1</v>
      </c>
      <c r="N40" s="160" t="str">
        <f>IF(Tabelle1[[#This Row],[UMC4ES Attribute]]="","",VLOOKUP(Tabelle1[[#This Row],[UMC4ES Attribute]],ASSESS!A:I,9,FALSE))</f>
        <v/>
      </c>
      <c r="O40" s="160" t="str">
        <f>IF(Tabelle1[[#This Row],[UMC4ES Attribute]]="","",VLOOKUP(Tabelle1[[#This Row],[UMC4ES Attribute]],ASSESS!A:I,5,FALSE))</f>
        <v/>
      </c>
      <c r="P40" s="160" t="str">
        <f>IF(Tabelle1[[#This Row],[UMC4ES Attribute]]="","",VLOOKUP(Tabelle1[[#This Row],[UMC4ES Attribute]],ASSESS!A:I,8,FALSE))</f>
        <v/>
      </c>
      <c r="W40" s="163"/>
      <c r="Y40" s="160" t="str">
        <f>IF(Tabelle1[[#This Row],[JAMA Attribute]]="","",VLOOKUP(Tabelle1[[#This Row],[JAMA Attribute]],JAMA!A:F,5,FALSE))</f>
        <v/>
      </c>
      <c r="Z40" s="160" t="str">
        <f>IF(Tabelle1[[#This Row],[JAMA Attribute]]="","",VLOOKUP(Tabelle1[[#This Row],[JAMA Attribute]],JAMA!A:F,6,FALSE))</f>
        <v/>
      </c>
      <c r="AA40" s="334"/>
      <c r="AB40" s="267"/>
      <c r="AC40" s="267"/>
      <c r="AD40" s="267" t="s">
        <v>1154</v>
      </c>
      <c r="AE40" s="267"/>
      <c r="AF40" s="267"/>
      <c r="AG40" s="270" t="s">
        <v>1686</v>
      </c>
      <c r="AH40" s="270"/>
      <c r="AI40" s="266" t="s">
        <v>1159</v>
      </c>
      <c r="AJ40" s="298"/>
      <c r="AK40" s="353"/>
      <c r="AL40" s="353"/>
      <c r="AM40" s="275"/>
      <c r="AN40" s="296"/>
      <c r="AO40" s="296"/>
      <c r="AP40" s="296"/>
      <c r="AQ40" s="296"/>
      <c r="AR40" s="160"/>
      <c r="AS40" s="181"/>
      <c r="AT40" s="181"/>
      <c r="AU40" s="181"/>
      <c r="AW40" s="181"/>
      <c r="AX40" s="163"/>
      <c r="AY40" s="160"/>
      <c r="BA40" s="160"/>
    </row>
    <row r="41" spans="1:53" ht="45.1" hidden="1" outlineLevel="1">
      <c r="A41" s="163"/>
      <c r="B41" s="160" t="str">
        <f>IF(Tabelle1[[#This Row],[SETlevel Attribute]]="","",VLOOKUP(Tabelle1[[#This Row],[SETlevel Attribute]],SETlevel!A:C,2,FALSE))</f>
        <v/>
      </c>
      <c r="C41" s="160" t="str">
        <f>IF(Tabelle1[[#This Row],[SETlevel Attribute]]="","",VLOOKUP(Tabelle1[[#This Row],[SETlevel Attribute]],SETlevel!A:C,3,FALSE))</f>
        <v/>
      </c>
      <c r="E41" s="163"/>
      <c r="F41" s="160" t="str">
        <f>IF(Tabelle1[[#This Row],[MIC Attribute]]="","",VLOOKUP(Tabelle1[[#This Row],[MIC Attribute]],MIC!A:D,2,FALSE))</f>
        <v/>
      </c>
      <c r="G41" s="160"/>
      <c r="H41" s="160" t="str">
        <f>IF(Tabelle1[[#This Row],[MIC Attribute]]="","",VLOOKUP(Tabelle1[[#This Row],[MIC Attribute]],MIC!A:D,4,FALSE))</f>
        <v/>
      </c>
      <c r="I41" s="160" t="str">
        <f>IDTA!A$40</f>
        <v>modelFile.modelPreviewImage</v>
      </c>
      <c r="J41" s="160" t="str">
        <f>IF(Tabelle1[[#This Row],[IDTA AAS SM Attribute]]="","",VLOOKUP(Tabelle1[[#This Row],[IDTA AAS SM Attribute]],IDTA!A:D,3,FALSE))</f>
        <v>[File]</v>
      </c>
      <c r="K41" s="160" t="str">
        <f>IF(Tabelle1[[#This Row],[IDTA AAS SM Attribute]]="","",VLOOKUP(Tabelle1[[#This Row],[IDTA AAS SM Attribute]],IDTA!A:D,2,FALSE))</f>
        <v xml:space="preserve">Image file to represent the model in user interfaces, e.g. in a search. </v>
      </c>
      <c r="L41" s="160" t="str">
        <f>IF(Tabelle1[[#This Row],[IDTA AAS SM Attribute]]="","",VLOOKUP(Tabelle1[[#This Row],[IDTA AAS SM Attribute]],IDTA!A:D,4,FALSE))</f>
        <v xml:space="preserve">0..1 </v>
      </c>
      <c r="N41" s="160" t="str">
        <f>IF(Tabelle1[[#This Row],[UMC4ES Attribute]]="","",VLOOKUP(Tabelle1[[#This Row],[UMC4ES Attribute]],ASSESS!A:I,9,FALSE))</f>
        <v/>
      </c>
      <c r="O41" s="160" t="str">
        <f>IF(Tabelle1[[#This Row],[UMC4ES Attribute]]="","",VLOOKUP(Tabelle1[[#This Row],[UMC4ES Attribute]],ASSESS!A:I,5,FALSE))</f>
        <v/>
      </c>
      <c r="P41" s="160" t="str">
        <f>IF(Tabelle1[[#This Row],[UMC4ES Attribute]]="","",VLOOKUP(Tabelle1[[#This Row],[UMC4ES Attribute]],ASSESS!A:I,8,FALSE))</f>
        <v/>
      </c>
      <c r="W41" s="163"/>
      <c r="Y41" s="160" t="str">
        <f>IF(Tabelle1[[#This Row],[JAMA Attribute]]="","",VLOOKUP(Tabelle1[[#This Row],[JAMA Attribute]],JAMA!A:F,5,FALSE))</f>
        <v/>
      </c>
      <c r="Z41" s="160" t="str">
        <f>IF(Tabelle1[[#This Row],[JAMA Attribute]]="","",VLOOKUP(Tabelle1[[#This Row],[JAMA Attribute]],JAMA!A:F,6,FALSE))</f>
        <v/>
      </c>
      <c r="AA41" s="334"/>
      <c r="AB41" s="267"/>
      <c r="AC41" s="267"/>
      <c r="AD41" s="267" t="s">
        <v>1154</v>
      </c>
      <c r="AE41" s="267"/>
      <c r="AF41" s="267"/>
      <c r="AG41" s="270" t="s">
        <v>1686</v>
      </c>
      <c r="AH41" s="270"/>
      <c r="AI41" s="266" t="s">
        <v>1159</v>
      </c>
      <c r="AJ41" s="298"/>
      <c r="AK41" s="353"/>
      <c r="AL41" s="353"/>
      <c r="AM41" s="275"/>
      <c r="AN41" s="296"/>
      <c r="AO41" s="296"/>
      <c r="AP41" s="296"/>
      <c r="AQ41" s="296"/>
      <c r="AR41" s="160"/>
      <c r="AS41" s="181"/>
      <c r="AT41" s="181"/>
      <c r="AU41" s="181"/>
      <c r="AW41" s="181"/>
      <c r="AX41" s="163"/>
      <c r="AY41" s="160"/>
      <c r="BA41" s="160"/>
    </row>
    <row r="42" spans="1:53" ht="45.1" hidden="1" outlineLevel="1">
      <c r="A42" s="163"/>
      <c r="B42" s="160" t="str">
        <f>IF(Tabelle1[[#This Row],[SETlevel Attribute]]="","",VLOOKUP(Tabelle1[[#This Row],[SETlevel Attribute]],SETlevel!A:C,2,FALSE))</f>
        <v/>
      </c>
      <c r="C42" s="160" t="str">
        <f>IF(Tabelle1[[#This Row],[SETlevel Attribute]]="","",VLOOKUP(Tabelle1[[#This Row],[SETlevel Attribute]],SETlevel!A:C,3,FALSE))</f>
        <v/>
      </c>
      <c r="E42" s="163"/>
      <c r="F42" s="160" t="str">
        <f>IF(Tabelle1[[#This Row],[MIC Attribute]]="","",VLOOKUP(Tabelle1[[#This Row],[MIC Attribute]],MIC!A:D,2,FALSE))</f>
        <v/>
      </c>
      <c r="G42" s="160"/>
      <c r="H42" s="160" t="str">
        <f>IF(Tabelle1[[#This Row],[MIC Attribute]]="","",VLOOKUP(Tabelle1[[#This Row],[MIC Attribute]],MIC!A:D,4,FALSE))</f>
        <v/>
      </c>
      <c r="I42" s="160" t="str">
        <f>IDTA!A$41</f>
        <v xml:space="preserve">modelFileVersion.digitalFile </v>
      </c>
      <c r="J42" s="160" t="str">
        <f>IF(Tabelle1[[#This Row],[IDTA AAS SM Attribute]]="","",VLOOKUP(Tabelle1[[#This Row],[IDTA AAS SM Attribute]],IDTA!A:D,3,FALSE))</f>
        <v>[File]</v>
      </c>
      <c r="K42" s="160" t="str">
        <f>IF(Tabelle1[[#This Row],[IDTA AAS SM Attribute]]="","",VLOOKUP(Tabelle1[[#This Row],[IDTA AAS SM Attribute]],IDTA!A:D,2,FALSE))</f>
        <v xml:space="preserve">Deployment of the model file. </v>
      </c>
      <c r="L42" s="160">
        <f>IF(Tabelle1[[#This Row],[IDTA AAS SM Attribute]]="","",VLOOKUP(Tabelle1[[#This Row],[IDTA AAS SM Attribute]],IDTA!A:D,4,FALSE))</f>
        <v>1</v>
      </c>
      <c r="N42" s="160" t="str">
        <f>IF(Tabelle1[[#This Row],[UMC4ES Attribute]]="","",VLOOKUP(Tabelle1[[#This Row],[UMC4ES Attribute]],ASSESS!A:I,9,FALSE))</f>
        <v/>
      </c>
      <c r="O42" s="160" t="str">
        <f>IF(Tabelle1[[#This Row],[UMC4ES Attribute]]="","",VLOOKUP(Tabelle1[[#This Row],[UMC4ES Attribute]],ASSESS!A:I,5,FALSE))</f>
        <v/>
      </c>
      <c r="P42" s="160" t="str">
        <f>IF(Tabelle1[[#This Row],[UMC4ES Attribute]]="","",VLOOKUP(Tabelle1[[#This Row],[UMC4ES Attribute]],ASSESS!A:I,8,FALSE))</f>
        <v/>
      </c>
      <c r="W42" s="163"/>
      <c r="Y42" s="160" t="str">
        <f>IF(Tabelle1[[#This Row],[JAMA Attribute]]="","",VLOOKUP(Tabelle1[[#This Row],[JAMA Attribute]],JAMA!A:F,5,FALSE))</f>
        <v/>
      </c>
      <c r="Z42" s="160" t="str">
        <f>IF(Tabelle1[[#This Row],[JAMA Attribute]]="","",VLOOKUP(Tabelle1[[#This Row],[JAMA Attribute]],JAMA!A:F,6,FALSE))</f>
        <v/>
      </c>
      <c r="AA42" s="334"/>
      <c r="AB42" s="267"/>
      <c r="AC42" s="267"/>
      <c r="AD42" s="267" t="s">
        <v>1154</v>
      </c>
      <c r="AE42" s="267"/>
      <c r="AF42" s="267"/>
      <c r="AG42" s="270" t="s">
        <v>1686</v>
      </c>
      <c r="AH42" s="270"/>
      <c r="AI42" s="266" t="s">
        <v>1159</v>
      </c>
      <c r="AJ42" s="298"/>
      <c r="AK42" s="353"/>
      <c r="AL42" s="353"/>
      <c r="AM42" s="275"/>
      <c r="AN42" s="296"/>
      <c r="AO42" s="296"/>
      <c r="AP42" s="296"/>
      <c r="AQ42" s="296"/>
      <c r="AR42" s="160"/>
      <c r="AS42" s="181"/>
      <c r="AT42" s="181"/>
      <c r="AU42" s="181"/>
      <c r="AW42" s="181"/>
      <c r="AX42" s="163"/>
      <c r="AY42" s="160"/>
      <c r="BA42" s="160"/>
    </row>
    <row r="43" spans="1:53" ht="60.1" hidden="1" outlineLevel="1">
      <c r="A43" s="163"/>
      <c r="B43" s="160" t="str">
        <f>IF(Tabelle1[[#This Row],[SETlevel Attribute]]="","",VLOOKUP(Tabelle1[[#This Row],[SETlevel Attribute]],SETlevel!A:C,2,FALSE))</f>
        <v/>
      </c>
      <c r="C43" s="160" t="str">
        <f>IF(Tabelle1[[#This Row],[SETlevel Attribute]]="","",VLOOKUP(Tabelle1[[#This Row],[SETlevel Attribute]],SETlevel!A:C,3,FALSE))</f>
        <v/>
      </c>
      <c r="E43" s="163"/>
      <c r="F43" s="160" t="str">
        <f>IF(Tabelle1[[#This Row],[MIC Attribute]]="","",VLOOKUP(Tabelle1[[#This Row],[MIC Attribute]],MIC!A:D,2,FALSE))</f>
        <v/>
      </c>
      <c r="G43" s="160"/>
      <c r="H43" s="160" t="str">
        <f>IF(Tabelle1[[#This Row],[MIC Attribute]]="","",VLOOKUP(Tabelle1[[#This Row],[MIC Attribute]],MIC!A:D,4,FALSE))</f>
        <v/>
      </c>
      <c r="I43" s="160" t="str">
        <f>IDTA!A$42</f>
        <v xml:space="preserve">modelFileVersion.modelFileReleaseNotesTxt </v>
      </c>
      <c r="J43" s="160" t="str">
        <f>IF(Tabelle1[[#This Row],[IDTA AAS SM Attribute]]="","",VLOOKUP(Tabelle1[[#This Row],[IDTA AAS SM Attribute]],IDTA!A:D,3,FALSE))</f>
        <v>[langString]</v>
      </c>
      <c r="K43" s="160" t="str">
        <f>IF(Tabelle1[[#This Row],[IDTA AAS SM Attribute]]="","",VLOOKUP(Tabelle1[[#This Row],[IDTA AAS SM Attribute]],IDTA!A:D,2,FALSE))</f>
        <v xml:space="preserve">contains information about this release </v>
      </c>
      <c r="L43" s="160" t="str">
        <f>IF(Tabelle1[[#This Row],[IDTA AAS SM Attribute]]="","",VLOOKUP(Tabelle1[[#This Row],[IDTA AAS SM Attribute]],IDTA!A:D,4,FALSE))</f>
        <v xml:space="preserve">0..1 </v>
      </c>
      <c r="N43" s="160" t="str">
        <f>IF(Tabelle1[[#This Row],[UMC4ES Attribute]]="","",VLOOKUP(Tabelle1[[#This Row],[UMC4ES Attribute]],ASSESS!A:I,9,FALSE))</f>
        <v/>
      </c>
      <c r="O43" s="160" t="str">
        <f>IF(Tabelle1[[#This Row],[UMC4ES Attribute]]="","",VLOOKUP(Tabelle1[[#This Row],[UMC4ES Attribute]],ASSESS!A:I,5,FALSE))</f>
        <v/>
      </c>
      <c r="P43" s="160" t="str">
        <f>IF(Tabelle1[[#This Row],[UMC4ES Attribute]]="","",VLOOKUP(Tabelle1[[#This Row],[UMC4ES Attribute]],ASSESS!A:I,8,FALSE))</f>
        <v/>
      </c>
      <c r="W43" s="163"/>
      <c r="Y43" s="160" t="str">
        <f>IF(Tabelle1[[#This Row],[JAMA Attribute]]="","",VLOOKUP(Tabelle1[[#This Row],[JAMA Attribute]],JAMA!A:F,5,FALSE))</f>
        <v/>
      </c>
      <c r="Z43" s="160" t="str">
        <f>IF(Tabelle1[[#This Row],[JAMA Attribute]]="","",VLOOKUP(Tabelle1[[#This Row],[JAMA Attribute]],JAMA!A:F,6,FALSE))</f>
        <v/>
      </c>
      <c r="AA43" s="334"/>
      <c r="AB43" s="267"/>
      <c r="AC43" s="267"/>
      <c r="AD43" s="267" t="s">
        <v>1154</v>
      </c>
      <c r="AE43" s="267"/>
      <c r="AF43" s="267"/>
      <c r="AG43" s="270" t="s">
        <v>1686</v>
      </c>
      <c r="AH43" s="270"/>
      <c r="AI43" s="266" t="s">
        <v>1159</v>
      </c>
      <c r="AJ43" s="298"/>
      <c r="AK43" s="353"/>
      <c r="AL43" s="353"/>
      <c r="AM43" s="275"/>
      <c r="AN43" s="296"/>
      <c r="AO43" s="296"/>
      <c r="AP43" s="296"/>
      <c r="AQ43" s="296"/>
      <c r="AR43" s="160"/>
      <c r="AS43" s="181"/>
      <c r="AT43" s="181"/>
      <c r="AU43" s="181"/>
      <c r="AW43" s="181"/>
      <c r="AX43" s="163"/>
      <c r="AY43" s="160"/>
      <c r="BA43" s="160"/>
    </row>
    <row r="44" spans="1:53" ht="60.1" hidden="1" outlineLevel="1">
      <c r="A44" s="163"/>
      <c r="B44" s="160" t="str">
        <f>IF(Tabelle1[[#This Row],[SETlevel Attribute]]="","",VLOOKUP(Tabelle1[[#This Row],[SETlevel Attribute]],SETlevel!A:C,2,FALSE))</f>
        <v/>
      </c>
      <c r="C44" s="160" t="str">
        <f>IF(Tabelle1[[#This Row],[SETlevel Attribute]]="","",VLOOKUP(Tabelle1[[#This Row],[SETlevel Attribute]],SETlevel!A:C,3,FALSE))</f>
        <v/>
      </c>
      <c r="E44" s="185"/>
      <c r="F44" s="160" t="str">
        <f>IF(Tabelle1[[#This Row],[MIC Attribute]]="","",VLOOKUP(Tabelle1[[#This Row],[MIC Attribute]],MIC!A:D,2,FALSE))</f>
        <v/>
      </c>
      <c r="G44" s="160"/>
      <c r="H44" s="160" t="str">
        <f>IF(Tabelle1[[#This Row],[MIC Attribute]]="","",VLOOKUP(Tabelle1[[#This Row],[MIC Attribute]],MIC!A:D,4,FALSE))</f>
        <v/>
      </c>
      <c r="I44" s="160" t="str">
        <f>IDTA!A$43</f>
        <v xml:space="preserve">modelFileVersion.modelFileReleaseNotesFile </v>
      </c>
      <c r="J44" s="160" t="str">
        <f>IF(Tabelle1[[#This Row],[IDTA AAS SM Attribute]]="","",VLOOKUP(Tabelle1[[#This Row],[IDTA AAS SM Attribute]],IDTA!A:D,3,FALSE))</f>
        <v>[File]</v>
      </c>
      <c r="K44" s="160" t="str">
        <f>IF(Tabelle1[[#This Row],[IDTA AAS SM Attribute]]="","",VLOOKUP(Tabelle1[[#This Row],[IDTA AAS SM Attribute]],IDTA!A:D,2,FALSE))</f>
        <v xml:space="preserve">release notes link or file </v>
      </c>
      <c r="L44" s="160" t="str">
        <f>IF(Tabelle1[[#This Row],[IDTA AAS SM Attribute]]="","",VLOOKUP(Tabelle1[[#This Row],[IDTA AAS SM Attribute]],IDTA!A:D,4,FALSE))</f>
        <v>0..1</v>
      </c>
      <c r="N44" s="160" t="str">
        <f>IF(Tabelle1[[#This Row],[UMC4ES Attribute]]="","",VLOOKUP(Tabelle1[[#This Row],[UMC4ES Attribute]],ASSESS!A:I,9,FALSE))</f>
        <v/>
      </c>
      <c r="O44" s="160" t="str">
        <f>IF(Tabelle1[[#This Row],[UMC4ES Attribute]]="","",VLOOKUP(Tabelle1[[#This Row],[UMC4ES Attribute]],ASSESS!A:I,5,FALSE))</f>
        <v/>
      </c>
      <c r="P44" s="160" t="str">
        <f>IF(Tabelle1[[#This Row],[UMC4ES Attribute]]="","",VLOOKUP(Tabelle1[[#This Row],[UMC4ES Attribute]],ASSESS!A:I,8,FALSE))</f>
        <v/>
      </c>
      <c r="W44" s="163"/>
      <c r="Y44" s="160" t="str">
        <f>IF(Tabelle1[[#This Row],[JAMA Attribute]]="","",VLOOKUP(Tabelle1[[#This Row],[JAMA Attribute]],JAMA!A:F,5,FALSE))</f>
        <v/>
      </c>
      <c r="Z44" s="160" t="str">
        <f>IF(Tabelle1[[#This Row],[JAMA Attribute]]="","",VLOOKUP(Tabelle1[[#This Row],[JAMA Attribute]],JAMA!A:F,6,FALSE))</f>
        <v/>
      </c>
      <c r="AA44" s="334"/>
      <c r="AB44" s="267"/>
      <c r="AC44" s="267"/>
      <c r="AD44" s="267" t="s">
        <v>1154</v>
      </c>
      <c r="AE44" s="267"/>
      <c r="AF44" s="267"/>
      <c r="AG44" s="270" t="s">
        <v>1686</v>
      </c>
      <c r="AH44" s="270"/>
      <c r="AI44" s="266" t="s">
        <v>1159</v>
      </c>
      <c r="AJ44" s="298"/>
      <c r="AK44" s="353"/>
      <c r="AL44" s="353"/>
      <c r="AM44" s="275"/>
      <c r="AN44" s="296"/>
      <c r="AO44" s="296"/>
      <c r="AP44" s="296"/>
      <c r="AQ44" s="296"/>
      <c r="AR44" s="160"/>
      <c r="AS44" s="181"/>
      <c r="AT44" s="181"/>
      <c r="AU44" s="181"/>
      <c r="AW44" s="181"/>
      <c r="AY44" s="160"/>
      <c r="BA44" s="160"/>
    </row>
    <row r="45" spans="1:53" ht="45.1" collapsed="1">
      <c r="A45" s="163"/>
      <c r="B45" s="160" t="str">
        <f>IF(Tabelle1[[#This Row],[SETlevel Attribute]]="","",VLOOKUP(Tabelle1[[#This Row],[SETlevel Attribute]],SETlevel!A:C,2,FALSE))</f>
        <v/>
      </c>
      <c r="C45" s="160" t="str">
        <f>IF(Tabelle1[[#This Row],[SETlevel Attribute]]="","",VLOOKUP(Tabelle1[[#This Row],[SETlevel Attribute]],SETlevel!A:C,3,FALSE))</f>
        <v/>
      </c>
      <c r="E45" s="185"/>
      <c r="F45" s="160" t="str">
        <f>IF(Tabelle1[[#This Row],[MIC Attribute]]="","",VLOOKUP(Tabelle1[[#This Row],[MIC Attribute]],MIC!A:D,2,FALSE))</f>
        <v/>
      </c>
      <c r="G45" s="160"/>
      <c r="H45" s="160" t="str">
        <f>IF(Tabelle1[[#This Row],[MIC Attribute]]="","",VLOOKUP(Tabelle1[[#This Row],[MIC Attribute]],MIC!A:D,4,FALSE))</f>
        <v/>
      </c>
      <c r="J45" s="160" t="str">
        <f>IF(Tabelle1[[#This Row],[IDTA AAS SM Attribute]]="","",VLOOKUP(Tabelle1[[#This Row],[IDTA AAS SM Attribute]],IDTA!A:D,3,FALSE))</f>
        <v/>
      </c>
      <c r="K45" s="160" t="str">
        <f>IF(Tabelle1[[#This Row],[IDTA AAS SM Attribute]]="","",VLOOKUP(Tabelle1[[#This Row],[IDTA AAS SM Attribute]],IDTA!A:D,2,FALSE))</f>
        <v/>
      </c>
      <c r="L45" s="160" t="str">
        <f>IF(Tabelle1[[#This Row],[IDTA AAS SM Attribute]]="","",VLOOKUP(Tabelle1[[#This Row],[IDTA AAS SM Attribute]],IDTA!A:D,4,FALSE))</f>
        <v/>
      </c>
      <c r="N45" s="160" t="str">
        <f>IF(Tabelle1[[#This Row],[UMC4ES Attribute]]="","",VLOOKUP(Tabelle1[[#This Row],[UMC4ES Attribute]],ASSESS!A:I,9,FALSE))</f>
        <v/>
      </c>
      <c r="O45" s="160" t="str">
        <f>IF(Tabelle1[[#This Row],[UMC4ES Attribute]]="","",VLOOKUP(Tabelle1[[#This Row],[UMC4ES Attribute]],ASSESS!A:I,5,FALSE))</f>
        <v/>
      </c>
      <c r="P45" s="160" t="str">
        <f>IF(Tabelle1[[#This Row],[UMC4ES Attribute]]="","",VLOOKUP(Tabelle1[[#This Row],[UMC4ES Attribute]],ASSESS!A:I,8,FALSE))</f>
        <v/>
      </c>
      <c r="W45" s="163"/>
      <c r="Y45" s="160" t="str">
        <f>IF(Tabelle1[[#This Row],[JAMA Attribute]]="","",VLOOKUP(Tabelle1[[#This Row],[JAMA Attribute]],JAMA!A:F,5,FALSE))</f>
        <v/>
      </c>
      <c r="Z45" s="160" t="str">
        <f>IF(Tabelle1[[#This Row],[JAMA Attribute]]="","",VLOOKUP(Tabelle1[[#This Row],[JAMA Attribute]],JAMA!A:F,6,FALSE))</f>
        <v/>
      </c>
      <c r="AA45" s="334"/>
      <c r="AB45" s="297"/>
      <c r="AC45" s="267"/>
      <c r="AD45" s="267"/>
      <c r="AE45" s="267"/>
      <c r="AF45" s="267"/>
      <c r="AG45" s="270"/>
      <c r="AH45" s="270"/>
      <c r="AI45" s="320" t="s">
        <v>1683</v>
      </c>
      <c r="AJ45" s="320" t="s">
        <v>1849</v>
      </c>
      <c r="AK45" s="352"/>
      <c r="AL45" s="352"/>
      <c r="AM45" s="275"/>
      <c r="AN45" s="296"/>
      <c r="AO45" s="296"/>
      <c r="AP45" s="296"/>
      <c r="AQ45" s="296"/>
      <c r="AR45" s="160"/>
      <c r="AS45" s="181"/>
      <c r="AT45" s="181"/>
      <c r="AU45" s="181"/>
      <c r="AW45" s="181"/>
      <c r="AY45" s="160"/>
      <c r="BA45" s="160"/>
    </row>
    <row r="46" spans="1:53" ht="225.4" hidden="1" outlineLevel="1">
      <c r="A46" s="163" t="str">
        <f>SETlevel!A$14</f>
        <v>model.purpose</v>
      </c>
      <c r="B46" s="160" t="str">
        <f>IF(Tabelle1[[#This Row],[SETlevel Attribute]]="","",VLOOKUP(Tabelle1[[#This Row],[SETlevel Attribute]],SETlevel!A:C,2,FALSE))</f>
        <v>String</v>
      </c>
      <c r="C46" s="160" t="str">
        <f>IF(Tabelle1[[#This Row],[SETlevel Attribute]]="","",VLOOKUP(Tabelle1[[#This Row],[SETlevel Attribute]],SETlevel!A:C,3,FALSE))</f>
        <v>Purpose for which the model has been built/validated, e.g. HAD function validation in OEM environment at object-list level</v>
      </c>
      <c r="E46" s="163"/>
      <c r="F46" s="160" t="str">
        <f>IF(Tabelle1[[#This Row],[MIC Attribute]]="","",VLOOKUP(Tabelle1[[#This Row],[MIC Attribute]],MIC!A:D,2,FALSE))</f>
        <v/>
      </c>
      <c r="G46" s="160" t="str">
        <f>IF(Tabelle1[[#This Row],[MIC Attribute]]="","",VLOOKUP(Tabelle1[[#This Row],[MIC Attribute]],MIC!A:D,3,FALSE))</f>
        <v/>
      </c>
      <c r="H46" s="160" t="str">
        <f>IF(Tabelle1[[#This Row],[MIC Attribute]]="","",VLOOKUP(Tabelle1[[#This Row],[MIC Attribute]],MIC!A:D,4,FALSE))</f>
        <v/>
      </c>
      <c r="I46" s="160" t="str">
        <f>IDTA!A$18</f>
        <v xml:space="preserve">simPurpose,posSimPurpose </v>
      </c>
      <c r="J46" s="160" t="str">
        <f>IF(Tabelle1[[#This Row],[IDTA AAS SM Attribute]]="","",VLOOKUP(Tabelle1[[#This Row],[IDTA AAS SM Attribute]],IDTA!A:D,3,FALSE))</f>
        <v>[string]</v>
      </c>
      <c r="K46" s="160" t="str">
        <f>IF(Tabelle1[[#This Row],[IDTA AAS SM Attribute]]="","",VLOOKUP(Tabelle1[[#This Row],[IDTA AAS SM Attribute]],IDTA!A:D,2,FALSE))</f>
        <v xml:space="preserve">List of simulation purposes for which the model is intended. </v>
      </c>
      <c r="L46" s="160" t="str">
        <f>IF(Tabelle1[[#This Row],[IDTA AAS SM Attribute]]="","",VLOOKUP(Tabelle1[[#This Row],[IDTA AAS SM Attribute]],IDTA!A:D,4,FALSE))</f>
        <v xml:space="preserve">1..* </v>
      </c>
      <c r="N46" s="160" t="str">
        <f>IF(Tabelle1[[#This Row],[UMC4ES Attribute]]="","",VLOOKUP(Tabelle1[[#This Row],[UMC4ES Attribute]],ASSESS!A:I,9,FALSE))</f>
        <v/>
      </c>
      <c r="O46" s="160" t="str">
        <f>IF(Tabelle1[[#This Row],[UMC4ES Attribute]]="","",VLOOKUP(Tabelle1[[#This Row],[UMC4ES Attribute]],ASSESS!A:I,5,FALSE))</f>
        <v/>
      </c>
      <c r="P46" s="160" t="str">
        <f>IF(Tabelle1[[#This Row],[UMC4ES Attribute]]="","",VLOOKUP(Tabelle1[[#This Row],[UMC4ES Attribute]],ASSESS!A:I,8,FALSE))</f>
        <v/>
      </c>
      <c r="W46" s="163" t="str">
        <f>JAMA!A$23</f>
        <v>Purpose</v>
      </c>
      <c r="Y46" s="160">
        <f>IF(Tabelle1[[#This Row],[JAMA Attribute]]="","",VLOOKUP(Tabelle1[[#This Row],[JAMA Attribute]],JAMA!A:F,5,FALSE))</f>
        <v>0</v>
      </c>
      <c r="Z46" s="160" t="str">
        <f>IF(Tabelle1[[#This Row],[JAMA Attribute]]="","",VLOOKUP(Tabelle1[[#This Row],[JAMA Attribute]],JAMA!A:F,6,FALSE))</f>
        <v>High</v>
      </c>
      <c r="AA46" s="334" t="s">
        <v>1761</v>
      </c>
      <c r="AB46" s="267" t="s">
        <v>1154</v>
      </c>
      <c r="AC46" s="267" t="s">
        <v>1800</v>
      </c>
      <c r="AD46" s="267" t="s">
        <v>1154</v>
      </c>
      <c r="AE46" s="267"/>
      <c r="AF46" s="267" t="s">
        <v>1154</v>
      </c>
      <c r="AG46" s="270" t="s">
        <v>1685</v>
      </c>
      <c r="AH46" s="270" t="s">
        <v>1692</v>
      </c>
      <c r="AI46" s="298" t="s">
        <v>1683</v>
      </c>
      <c r="AJ46" s="298" t="s">
        <v>1898</v>
      </c>
      <c r="AK46" s="353" t="s">
        <v>1885</v>
      </c>
      <c r="AL46" s="353" t="s">
        <v>1899</v>
      </c>
      <c r="AM46" s="275" t="s">
        <v>1814</v>
      </c>
      <c r="AN46" s="296" t="s">
        <v>1960</v>
      </c>
      <c r="AO46" s="296" t="s">
        <v>1692</v>
      </c>
      <c r="AP46" s="296" t="s">
        <v>1961</v>
      </c>
      <c r="AQ46" s="296"/>
      <c r="AR46" s="160"/>
      <c r="AS46" s="181"/>
      <c r="AT46" s="181"/>
      <c r="AU46" s="181"/>
      <c r="AW46" s="181"/>
      <c r="AX46" s="163"/>
      <c r="AY46" s="160"/>
      <c r="BA46" s="160"/>
    </row>
    <row r="47" spans="1:53" ht="47" hidden="1" outlineLevel="1">
      <c r="A47" s="163"/>
      <c r="B47" s="160" t="str">
        <f>IF(Tabelle1[[#This Row],[SETlevel Attribute]]="","",VLOOKUP(Tabelle1[[#This Row],[SETlevel Attribute]],SETlevel!A:C,2,FALSE))</f>
        <v/>
      </c>
      <c r="C47" s="160" t="str">
        <f>IF(Tabelle1[[#This Row],[SETlevel Attribute]]="","",VLOOKUP(Tabelle1[[#This Row],[SETlevel Attribute]],SETlevel!A:C,3,FALSE))</f>
        <v/>
      </c>
      <c r="E47" s="163"/>
      <c r="F47" s="160" t="str">
        <f>IF(Tabelle1[[#This Row],[MIC Attribute]]="","",VLOOKUP(Tabelle1[[#This Row],[MIC Attribute]],MIC!A:D,2,FALSE))</f>
        <v/>
      </c>
      <c r="G47" s="160"/>
      <c r="H47" s="160" t="str">
        <f>IF(Tabelle1[[#This Row],[MIC Attribute]]="","",VLOOKUP(Tabelle1[[#This Row],[MIC Attribute]],MIC!A:D,4,FALSE))</f>
        <v/>
      </c>
      <c r="I47" s="160" t="str">
        <f>IDTA!A$2</f>
        <v xml:space="preserve">simulationModel.summary </v>
      </c>
      <c r="J47" s="160" t="str">
        <f>IF(Tabelle1[[#This Row],[IDTA AAS SM Attribute]]="","",VLOOKUP(Tabelle1[[#This Row],[IDTA AAS SM Attribute]],IDTA!A:D,3,FALSE))</f>
        <v>[langString]</v>
      </c>
      <c r="K47" s="160" t="str">
        <f>IF(Tabelle1[[#This Row],[IDTA AAS SM Attribute]]="","",VLOOKUP(Tabelle1[[#This Row],[IDTA AAS SM Attribute]],IDTA!A:D,2,FALSE))</f>
        <v>Summary of the contents of the simulation model in text form</v>
      </c>
      <c r="L47" s="160" t="str">
        <f>IF(Tabelle1[[#This Row],[IDTA AAS SM Attribute]]="","",VLOOKUP(Tabelle1[[#This Row],[IDTA AAS SM Attribute]],IDTA!A:D,4,FALSE))</f>
        <v xml:space="preserve">0..1 </v>
      </c>
      <c r="N47" s="160" t="str">
        <f>IF(Tabelle1[[#This Row],[UMC4ES Attribute]]="","",VLOOKUP(Tabelle1[[#This Row],[UMC4ES Attribute]],ASSESS!A:I,9,FALSE))</f>
        <v/>
      </c>
      <c r="O47" s="160" t="str">
        <f>IF(Tabelle1[[#This Row],[UMC4ES Attribute]]="","",VLOOKUP(Tabelle1[[#This Row],[UMC4ES Attribute]],ASSESS!A:I,5,FALSE))</f>
        <v/>
      </c>
      <c r="P47" s="160" t="str">
        <f>IF(Tabelle1[[#This Row],[UMC4ES Attribute]]="","",VLOOKUP(Tabelle1[[#This Row],[UMC4ES Attribute]],ASSESS!A:I,8,FALSE))</f>
        <v/>
      </c>
      <c r="W47" s="163" t="str">
        <f>JAMA!A$22</f>
        <v>Content</v>
      </c>
      <c r="Y47" s="160">
        <f>IF(Tabelle1[[#This Row],[JAMA Attribute]]="","",VLOOKUP(Tabelle1[[#This Row],[JAMA Attribute]],JAMA!A:F,5,FALSE))</f>
        <v>0</v>
      </c>
      <c r="Z47" s="160" t="str">
        <f>IF(Tabelle1[[#This Row],[JAMA Attribute]]="","",VLOOKUP(Tabelle1[[#This Row],[JAMA Attribute]],JAMA!A:F,6,FALSE))</f>
        <v>High</v>
      </c>
      <c r="AA47" s="334" t="s">
        <v>1786</v>
      </c>
      <c r="AB47" s="267"/>
      <c r="AC47" s="267"/>
      <c r="AD47" s="267" t="s">
        <v>1154</v>
      </c>
      <c r="AE47" s="267"/>
      <c r="AF47" s="267" t="s">
        <v>1154</v>
      </c>
      <c r="AG47" s="270" t="s">
        <v>1686</v>
      </c>
      <c r="AH47" s="270"/>
      <c r="AI47" s="266" t="s">
        <v>1683</v>
      </c>
      <c r="AJ47" s="298"/>
      <c r="AK47" s="353"/>
      <c r="AL47" s="353"/>
      <c r="AM47" s="275" t="s">
        <v>1815</v>
      </c>
      <c r="AN47" s="296"/>
      <c r="AO47" s="296"/>
      <c r="AP47" s="296"/>
      <c r="AQ47" s="296"/>
      <c r="AR47" s="160"/>
      <c r="AS47" s="181"/>
      <c r="AT47" s="181"/>
      <c r="AU47" s="181"/>
      <c r="AW47" s="181"/>
      <c r="AX47" s="163"/>
      <c r="AY47" s="160"/>
      <c r="BA47" s="160"/>
    </row>
    <row r="48" spans="1:53" ht="45.1" collapsed="1">
      <c r="A48" s="163"/>
      <c r="B48" s="160" t="str">
        <f>IF(Tabelle1[[#This Row],[SETlevel Attribute]]="","",VLOOKUP(Tabelle1[[#This Row],[SETlevel Attribute]],SETlevel!A:C,2,FALSE))</f>
        <v/>
      </c>
      <c r="C48" s="160" t="str">
        <f>IF(Tabelle1[[#This Row],[SETlevel Attribute]]="","",VLOOKUP(Tabelle1[[#This Row],[SETlevel Attribute]],SETlevel!A:C,3,FALSE))</f>
        <v/>
      </c>
      <c r="E48" s="185"/>
      <c r="F48" s="160" t="str">
        <f>IF(Tabelle1[[#This Row],[MIC Attribute]]="","",VLOOKUP(Tabelle1[[#This Row],[MIC Attribute]],MIC!A:D,2,FALSE))</f>
        <v/>
      </c>
      <c r="G48" s="160"/>
      <c r="H48" s="160" t="str">
        <f>IF(Tabelle1[[#This Row],[MIC Attribute]]="","",VLOOKUP(Tabelle1[[#This Row],[MIC Attribute]],MIC!A:D,4,FALSE))</f>
        <v/>
      </c>
      <c r="J48" s="160" t="str">
        <f>IF(Tabelle1[[#This Row],[IDTA AAS SM Attribute]]="","",VLOOKUP(Tabelle1[[#This Row],[IDTA AAS SM Attribute]],IDTA!A:D,3,FALSE))</f>
        <v/>
      </c>
      <c r="K48" s="160" t="str">
        <f>IF(Tabelle1[[#This Row],[IDTA AAS SM Attribute]]="","",VLOOKUP(Tabelle1[[#This Row],[IDTA AAS SM Attribute]],IDTA!A:D,2,FALSE))</f>
        <v/>
      </c>
      <c r="L48" s="160" t="str">
        <f>IF(Tabelle1[[#This Row],[IDTA AAS SM Attribute]]="","",VLOOKUP(Tabelle1[[#This Row],[IDTA AAS SM Attribute]],IDTA!A:D,4,FALSE))</f>
        <v/>
      </c>
      <c r="N48" s="160" t="str">
        <f>IF(Tabelle1[[#This Row],[UMC4ES Attribute]]="","",VLOOKUP(Tabelle1[[#This Row],[UMC4ES Attribute]],ASSESS!A:I,9,FALSE))</f>
        <v/>
      </c>
      <c r="O48" s="160" t="str">
        <f>IF(Tabelle1[[#This Row],[UMC4ES Attribute]]="","",VLOOKUP(Tabelle1[[#This Row],[UMC4ES Attribute]],ASSESS!A:I,5,FALSE))</f>
        <v/>
      </c>
      <c r="P48" s="160" t="str">
        <f>IF(Tabelle1[[#This Row],[UMC4ES Attribute]]="","",VLOOKUP(Tabelle1[[#This Row],[UMC4ES Attribute]],ASSESS!A:I,8,FALSE))</f>
        <v/>
      </c>
      <c r="W48" s="163"/>
      <c r="Y48" s="160" t="str">
        <f>IF(Tabelle1[[#This Row],[JAMA Attribute]]="","",VLOOKUP(Tabelle1[[#This Row],[JAMA Attribute]],JAMA!A:F,5,FALSE))</f>
        <v/>
      </c>
      <c r="Z48" s="160" t="str">
        <f>IF(Tabelle1[[#This Row],[JAMA Attribute]]="","",VLOOKUP(Tabelle1[[#This Row],[JAMA Attribute]],JAMA!A:F,6,FALSE))</f>
        <v/>
      </c>
      <c r="AA48" s="334"/>
      <c r="AB48" s="297"/>
      <c r="AC48" s="267"/>
      <c r="AD48" s="267"/>
      <c r="AE48" s="267"/>
      <c r="AF48" s="267"/>
      <c r="AG48" s="270"/>
      <c r="AH48" s="270"/>
      <c r="AI48" s="320" t="s">
        <v>1666</v>
      </c>
      <c r="AJ48" s="320" t="s">
        <v>1844</v>
      </c>
      <c r="AK48" s="352"/>
      <c r="AL48" s="352"/>
      <c r="AM48" s="275"/>
      <c r="AN48" s="296"/>
      <c r="AO48" s="296"/>
      <c r="AP48" s="296"/>
      <c r="AQ48" s="296"/>
      <c r="AR48" s="160"/>
      <c r="AS48" s="181"/>
      <c r="AT48" s="181"/>
      <c r="AU48" s="181"/>
      <c r="AW48" s="181"/>
      <c r="AX48" s="163"/>
      <c r="AY48" s="160"/>
      <c r="BA48" s="160"/>
    </row>
    <row r="49" spans="1:53" ht="75.150000000000006" hidden="1" outlineLevel="1">
      <c r="A49" s="163"/>
      <c r="B49" s="160" t="str">
        <f>IF(Tabelle1[[#This Row],[SETlevel Attribute]]="","",VLOOKUP(Tabelle1[[#This Row],[SETlevel Attribute]],SETlevel!A:C,2,FALSE))</f>
        <v/>
      </c>
      <c r="C49" s="160" t="str">
        <f>IF(Tabelle1[[#This Row],[SETlevel Attribute]]="","",VLOOKUP(Tabelle1[[#This Row],[SETlevel Attribute]],SETlevel!A:C,3,FALSE))</f>
        <v/>
      </c>
      <c r="E49" s="185"/>
      <c r="F49" s="160" t="str">
        <f>IF(Tabelle1[[#This Row],[MIC Attribute]]="","",VLOOKUP(Tabelle1[[#This Row],[MIC Attribute]],MIC!A:D,2,FALSE))</f>
        <v/>
      </c>
      <c r="G49" s="160"/>
      <c r="H49" s="160" t="str">
        <f>IF(Tabelle1[[#This Row],[MIC Attribute]]="","",VLOOKUP(Tabelle1[[#This Row],[MIC Attribute]],MIC!A:D,4,FALSE))</f>
        <v/>
      </c>
      <c r="J49" s="160" t="str">
        <f>IF(Tabelle1[[#This Row],[IDTA AAS SM Attribute]]="","",VLOOKUP(Tabelle1[[#This Row],[IDTA AAS SM Attribute]],IDTA!A:D,3,FALSE))</f>
        <v/>
      </c>
      <c r="K49" s="160" t="str">
        <f>IF(Tabelle1[[#This Row],[IDTA AAS SM Attribute]]="","",VLOOKUP(Tabelle1[[#This Row],[IDTA AAS SM Attribute]],IDTA!A:D,2,FALSE))</f>
        <v/>
      </c>
      <c r="L49" s="160" t="str">
        <f>IF(Tabelle1[[#This Row],[IDTA AAS SM Attribute]]="","",VLOOKUP(Tabelle1[[#This Row],[IDTA AAS SM Attribute]],IDTA!A:D,4,FALSE))</f>
        <v/>
      </c>
      <c r="N49" s="160" t="str">
        <f>IF(Tabelle1[[#This Row],[UMC4ES Attribute]]="","",VLOOKUP(Tabelle1[[#This Row],[UMC4ES Attribute]],ASSESS!A:I,9,FALSE))</f>
        <v/>
      </c>
      <c r="O49" s="160" t="str">
        <f>IF(Tabelle1[[#This Row],[UMC4ES Attribute]]="","",VLOOKUP(Tabelle1[[#This Row],[UMC4ES Attribute]],ASSESS!A:I,5,FALSE))</f>
        <v/>
      </c>
      <c r="P49" s="160" t="str">
        <f>IF(Tabelle1[[#This Row],[UMC4ES Attribute]]="","",VLOOKUP(Tabelle1[[#This Row],[UMC4ES Attribute]],ASSESS!A:I,8,FALSE))</f>
        <v/>
      </c>
      <c r="T49" s="343"/>
      <c r="U49" s="296"/>
      <c r="V49" s="296"/>
      <c r="W49" s="163"/>
      <c r="Y49" s="160" t="str">
        <f>IF(Tabelle1[[#This Row],[JAMA Attribute]]="","",VLOOKUP(Tabelle1[[#This Row],[JAMA Attribute]],JAMA!A:F,5,FALSE))</f>
        <v/>
      </c>
      <c r="Z49" s="160" t="str">
        <f>IF(Tabelle1[[#This Row],[JAMA Attribute]]="","",VLOOKUP(Tabelle1[[#This Row],[JAMA Attribute]],JAMA!A:F,6,FALSE))</f>
        <v/>
      </c>
      <c r="AA49" s="334" t="s">
        <v>1867</v>
      </c>
      <c r="AB49" s="267" t="s">
        <v>1800</v>
      </c>
      <c r="AC49" s="267" t="s">
        <v>1800</v>
      </c>
      <c r="AD49" s="267" t="s">
        <v>1800</v>
      </c>
      <c r="AE49" s="267"/>
      <c r="AF49" s="267"/>
      <c r="AG49" s="270" t="s">
        <v>1685</v>
      </c>
      <c r="AH49" s="270" t="s">
        <v>1738</v>
      </c>
      <c r="AI49" s="298" t="s">
        <v>1666</v>
      </c>
      <c r="AJ49" s="359" t="s">
        <v>1900</v>
      </c>
      <c r="AK49" s="360" t="s">
        <v>1885</v>
      </c>
      <c r="AL49" s="360" t="s">
        <v>1901</v>
      </c>
      <c r="AM49" s="275" t="s">
        <v>1855</v>
      </c>
      <c r="AN49" s="296" t="s">
        <v>1962</v>
      </c>
      <c r="AO49" s="296" t="s">
        <v>1692</v>
      </c>
      <c r="AP49" s="296" t="s">
        <v>1901</v>
      </c>
      <c r="AQ49" s="296" t="s">
        <v>1963</v>
      </c>
      <c r="AR49" s="160"/>
      <c r="AS49" s="181"/>
      <c r="AT49" s="181"/>
      <c r="AU49" s="181"/>
      <c r="AW49" s="181"/>
      <c r="AX49" s="163"/>
      <c r="AY49" s="160"/>
      <c r="BA49" s="160"/>
    </row>
    <row r="50" spans="1:53" s="197" customFormat="1" ht="90.2" hidden="1" outlineLevel="1">
      <c r="A50" s="346" t="str">
        <f>SETlevel!$A4</f>
        <v>model.type</v>
      </c>
      <c r="B50" s="197" t="str">
        <f>IF(Tabelle1[[#This Row],[SETlevel Attribute]]="","",VLOOKUP(Tabelle1[[#This Row],[SETlevel Attribute]],SETlevel!A:C,2,FALSE))</f>
        <v>Enum</v>
      </c>
      <c r="C50" s="197" t="str">
        <f>IF(Tabelle1[[#This Row],[SETlevel Attribute]]="","",VLOOKUP(Tabelle1[[#This Row],[SETlevel Attribute]],SETlevel!A:C,3,FALSE))</f>
        <v>Type of model, e.g. traffic participant, sensor, vehicle dynamic and actuator models. (See list below)</v>
      </c>
      <c r="E50" s="346"/>
      <c r="F50" s="197" t="str">
        <f>IF(Tabelle1[[#This Row],[MIC Attribute]]="","",VLOOKUP(Tabelle1[[#This Row],[MIC Attribute]],MIC!A:D,2,FALSE))</f>
        <v/>
      </c>
      <c r="G50" s="197" t="str">
        <f>IF(Tabelle1[[#This Row],[MIC Attribute]]="","",VLOOKUP(Tabelle1[[#This Row],[MIC Attribute]],MIC!A:D,3,FALSE))</f>
        <v/>
      </c>
      <c r="H50" s="197" t="str">
        <f>IF(Tabelle1[[#This Row],[MIC Attribute]]="","",VLOOKUP(Tabelle1[[#This Row],[MIC Attribute]],MIC!A:D,4,FALSE))</f>
        <v/>
      </c>
      <c r="J50" s="197" t="str">
        <f>IF(Tabelle1[[#This Row],[IDTA AAS SM Attribute]]="","",VLOOKUP(Tabelle1[[#This Row],[IDTA AAS SM Attribute]],IDTA!A:D,3,FALSE))</f>
        <v/>
      </c>
      <c r="K50" s="197" t="str">
        <f>IF(Tabelle1[[#This Row],[IDTA AAS SM Attribute]]="","",VLOOKUP(Tabelle1[[#This Row],[IDTA AAS SM Attribute]],IDTA!A:D,2,FALSE))</f>
        <v/>
      </c>
      <c r="L50" s="197" t="str">
        <f>IF(Tabelle1[[#This Row],[IDTA AAS SM Attribute]]="","",VLOOKUP(Tabelle1[[#This Row],[IDTA AAS SM Attribute]],IDTA!A:D,4,FALSE))</f>
        <v/>
      </c>
      <c r="N50" s="197" t="str">
        <f>IF(Tabelle1[[#This Row],[UMC4ES Attribute]]="","",VLOOKUP(Tabelle1[[#This Row],[UMC4ES Attribute]],ASSESS!A:I,9,FALSE))</f>
        <v/>
      </c>
      <c r="O50" s="197" t="str">
        <f>IF(Tabelle1[[#This Row],[UMC4ES Attribute]]="","",VLOOKUP(Tabelle1[[#This Row],[UMC4ES Attribute]],ASSESS!A:I,5,FALSE))</f>
        <v/>
      </c>
      <c r="P50" s="197" t="str">
        <f>IF(Tabelle1[[#This Row],[UMC4ES Attribute]]="","",VLOOKUP(Tabelle1[[#This Row],[UMC4ES Attribute]],ASSESS!A:I,8,FALSE))</f>
        <v/>
      </c>
      <c r="W50" s="346" t="str">
        <f>JAMA!A$13</f>
        <v>Model type</v>
      </c>
      <c r="Y50" s="197" t="str">
        <f>IF(Tabelle1[[#This Row],[JAMA Attribute]]="","",VLOOKUP(Tabelle1[[#This Row],[JAMA Attribute]],JAMA!A:F,5,FALSE))</f>
        <v>Control/Plant</v>
      </c>
      <c r="Z50" s="197" t="str">
        <f>IF(Tabelle1[[#This Row],[JAMA Attribute]]="","",VLOOKUP(Tabelle1[[#This Row],[JAMA Attribute]],JAMA!A:F,6,FALSE))</f>
        <v>High</v>
      </c>
      <c r="AA50" s="334" t="s">
        <v>1853</v>
      </c>
      <c r="AB50" s="270" t="s">
        <v>1154</v>
      </c>
      <c r="AC50" s="270"/>
      <c r="AD50" s="270" t="s">
        <v>1768</v>
      </c>
      <c r="AE50" s="270"/>
      <c r="AF50" s="270" t="s">
        <v>1154</v>
      </c>
      <c r="AG50" s="270" t="s">
        <v>1686</v>
      </c>
      <c r="AH50" s="270" t="s">
        <v>1692</v>
      </c>
      <c r="AI50" s="298" t="s">
        <v>1666</v>
      </c>
      <c r="AJ50" s="339" t="s">
        <v>1854</v>
      </c>
      <c r="AK50" s="356"/>
      <c r="AL50" s="356"/>
      <c r="AM50" s="347" t="s">
        <v>1856</v>
      </c>
      <c r="AN50" s="356"/>
      <c r="AO50" s="356"/>
      <c r="AP50" s="356"/>
      <c r="AQ50" s="356"/>
      <c r="AS50" s="243"/>
      <c r="AT50" s="243"/>
      <c r="AU50" s="243"/>
      <c r="AV50" s="243"/>
      <c r="AW50" s="243"/>
      <c r="AX50" s="346"/>
    </row>
    <row r="51" spans="1:53" ht="150.30000000000001" hidden="1" outlineLevel="1">
      <c r="A51" s="163" t="str">
        <f>SETlevel!A$36</f>
        <v>trafficparticipant.version</v>
      </c>
      <c r="B51" s="160" t="str">
        <f>IF(Tabelle1[[#This Row],[SETlevel Attribute]]="","",VLOOKUP(Tabelle1[[#This Row],[SETlevel Attribute]],SETlevel!A:C,2,FALSE))</f>
        <v>String</v>
      </c>
      <c r="C51" s="160" t="str">
        <f>IF(Tabelle1[[#This Row],[SETlevel Attribute]]="","",VLOOKUP(Tabelle1[[#This Row],[SETlevel Attribute]],SETlevel!A:C,3,FALSE))</f>
        <v>Actual Version of the real HW represented by the model, e.g. for Car, Truck, Bus, 2 Wheelers, …</v>
      </c>
      <c r="E51" s="163"/>
      <c r="F51" s="160" t="str">
        <f>IF(Tabelle1[[#This Row],[MIC Attribute]]="","",VLOOKUP(Tabelle1[[#This Row],[MIC Attribute]],MIC!A:D,2,FALSE))</f>
        <v/>
      </c>
      <c r="G51" s="160" t="str">
        <f>IF(Tabelle1[[#This Row],[MIC Attribute]]="","",VLOOKUP(Tabelle1[[#This Row],[MIC Attribute]],MIC!A:D,3,FALSE))</f>
        <v/>
      </c>
      <c r="H51" s="160" t="str">
        <f>IF(Tabelle1[[#This Row],[MIC Attribute]]="","",VLOOKUP(Tabelle1[[#This Row],[MIC Attribute]],MIC!A:D,4,FALSE))</f>
        <v/>
      </c>
      <c r="J51" s="160" t="str">
        <f>IF(Tabelle1[[#This Row],[IDTA AAS SM Attribute]]="","",VLOOKUP(Tabelle1[[#This Row],[IDTA AAS SM Attribute]],IDTA!A:D,3,FALSE))</f>
        <v/>
      </c>
      <c r="K51" s="160" t="str">
        <f>IF(Tabelle1[[#This Row],[IDTA AAS SM Attribute]]="","",VLOOKUP(Tabelle1[[#This Row],[IDTA AAS SM Attribute]],IDTA!A:D,2,FALSE))</f>
        <v/>
      </c>
      <c r="L51" s="160" t="str">
        <f>IF(Tabelle1[[#This Row],[IDTA AAS SM Attribute]]="","",VLOOKUP(Tabelle1[[#This Row],[IDTA AAS SM Attribute]],IDTA!A:D,4,FALSE))</f>
        <v/>
      </c>
      <c r="N51" s="160" t="str">
        <f>IF(Tabelle1[[#This Row],[UMC4ES Attribute]]="","",VLOOKUP(Tabelle1[[#This Row],[UMC4ES Attribute]],ASSESS!A:I,9,FALSE))</f>
        <v/>
      </c>
      <c r="O51" s="160" t="str">
        <f>IF(Tabelle1[[#This Row],[UMC4ES Attribute]]="","",VLOOKUP(Tabelle1[[#This Row],[UMC4ES Attribute]],ASSESS!A:I,5,FALSE))</f>
        <v/>
      </c>
      <c r="P51" s="160" t="str">
        <f>IF(Tabelle1[[#This Row],[UMC4ES Attribute]]="","",VLOOKUP(Tabelle1[[#This Row],[UMC4ES Attribute]],ASSESS!A:I,8,FALSE))</f>
        <v/>
      </c>
      <c r="W51" s="163"/>
      <c r="Y51" s="160" t="str">
        <f>IF(Tabelle1[[#This Row],[JAMA Attribute]]="","",VLOOKUP(Tabelle1[[#This Row],[JAMA Attribute]],JAMA!A:F,5,FALSE))</f>
        <v/>
      </c>
      <c r="Z51" s="160" t="str">
        <f>IF(Tabelle1[[#This Row],[JAMA Attribute]]="","",VLOOKUP(Tabelle1[[#This Row],[JAMA Attribute]],JAMA!A:F,6,FALSE))</f>
        <v/>
      </c>
      <c r="AA51" s="334" t="s">
        <v>1730</v>
      </c>
      <c r="AB51" s="267" t="s">
        <v>1701</v>
      </c>
      <c r="AC51" s="267"/>
      <c r="AD51" s="267"/>
      <c r="AE51" s="267"/>
      <c r="AF51" s="267"/>
      <c r="AG51" s="270" t="s">
        <v>1686</v>
      </c>
      <c r="AH51" s="270"/>
      <c r="AI51" s="266" t="s">
        <v>1666</v>
      </c>
      <c r="AJ51" s="340"/>
      <c r="AK51" s="357"/>
      <c r="AL51" s="357"/>
      <c r="AM51" s="313" t="s">
        <v>1817</v>
      </c>
      <c r="AN51" s="364"/>
      <c r="AO51" s="364"/>
      <c r="AP51" s="364"/>
      <c r="AQ51" s="364"/>
      <c r="AR51" s="160"/>
      <c r="AS51" s="181"/>
      <c r="AT51" s="181"/>
      <c r="AU51" s="181"/>
      <c r="AW51" s="181"/>
      <c r="AX51" s="163"/>
      <c r="AY51" s="160"/>
      <c r="BA51" s="160"/>
    </row>
    <row r="52" spans="1:53" ht="105.2" hidden="1" outlineLevel="1">
      <c r="A52" s="160" t="str">
        <f>SETlevel!A$43</f>
        <v>sensor.version</v>
      </c>
      <c r="B52" s="160" t="str">
        <f>IF(Tabelle1[[#This Row],[SETlevel Attribute]]="","",VLOOKUP(Tabelle1[[#This Row],[SETlevel Attribute]],SETlevel!A:C,2,FALSE))</f>
        <v>String</v>
      </c>
      <c r="C52" s="160" t="str">
        <f>IF(Tabelle1[[#This Row],[SETlevel Attribute]]="","",VLOOKUP(Tabelle1[[#This Row],[SETlevel Attribute]],SETlevel!A:C,3,FALSE))</f>
        <v>Actual Sensor HW Version</v>
      </c>
      <c r="E52" s="163"/>
      <c r="F52" s="160" t="str">
        <f>IF(Tabelle1[[#This Row],[MIC Attribute]]="","",VLOOKUP(Tabelle1[[#This Row],[MIC Attribute]],MIC!A:D,2,FALSE))</f>
        <v/>
      </c>
      <c r="G52" s="160" t="str">
        <f>IF(Tabelle1[[#This Row],[MIC Attribute]]="","",VLOOKUP(Tabelle1[[#This Row],[MIC Attribute]],MIC!A:D,3,FALSE))</f>
        <v/>
      </c>
      <c r="H52" s="160" t="str">
        <f>IF(Tabelle1[[#This Row],[MIC Attribute]]="","",VLOOKUP(Tabelle1[[#This Row],[MIC Attribute]],MIC!A:D,4,FALSE))</f>
        <v/>
      </c>
      <c r="J52" s="160" t="str">
        <f>IF(Tabelle1[[#This Row],[IDTA AAS SM Attribute]]="","",VLOOKUP(Tabelle1[[#This Row],[IDTA AAS SM Attribute]],IDTA!A:D,3,FALSE))</f>
        <v/>
      </c>
      <c r="K52" s="160" t="str">
        <f>IF(Tabelle1[[#This Row],[IDTA AAS SM Attribute]]="","",VLOOKUP(Tabelle1[[#This Row],[IDTA AAS SM Attribute]],IDTA!A:D,2,FALSE))</f>
        <v/>
      </c>
      <c r="L52" s="160" t="str">
        <f>IF(Tabelle1[[#This Row],[IDTA AAS SM Attribute]]="","",VLOOKUP(Tabelle1[[#This Row],[IDTA AAS SM Attribute]],IDTA!A:D,4,FALSE))</f>
        <v/>
      </c>
      <c r="N52" s="160" t="str">
        <f>IF(Tabelle1[[#This Row],[UMC4ES Attribute]]="","",VLOOKUP(Tabelle1[[#This Row],[UMC4ES Attribute]],ASSESS!A:I,9,FALSE))</f>
        <v/>
      </c>
      <c r="O52" s="160" t="str">
        <f>IF(Tabelle1[[#This Row],[UMC4ES Attribute]]="","",VLOOKUP(Tabelle1[[#This Row],[UMC4ES Attribute]],ASSESS!A:I,5,FALSE))</f>
        <v/>
      </c>
      <c r="P52" s="160" t="str">
        <f>IF(Tabelle1[[#This Row],[UMC4ES Attribute]]="","",VLOOKUP(Tabelle1[[#This Row],[UMC4ES Attribute]],ASSESS!A:I,8,FALSE))</f>
        <v/>
      </c>
      <c r="W52" s="163"/>
      <c r="Y52" s="160" t="str">
        <f>IF(Tabelle1[[#This Row],[JAMA Attribute]]="","",VLOOKUP(Tabelle1[[#This Row],[JAMA Attribute]],JAMA!A:F,5,FALSE))</f>
        <v/>
      </c>
      <c r="Z52" s="160" t="str">
        <f>IF(Tabelle1[[#This Row],[JAMA Attribute]]="","",VLOOKUP(Tabelle1[[#This Row],[JAMA Attribute]],JAMA!A:F,6,FALSE))</f>
        <v/>
      </c>
      <c r="AA52" s="334" t="s">
        <v>1730</v>
      </c>
      <c r="AB52" s="267" t="s">
        <v>1701</v>
      </c>
      <c r="AC52" s="267"/>
      <c r="AD52" s="267"/>
      <c r="AE52" s="267"/>
      <c r="AF52" s="267"/>
      <c r="AG52" s="270" t="s">
        <v>1686</v>
      </c>
      <c r="AH52" s="270"/>
      <c r="AI52" s="266" t="s">
        <v>1666</v>
      </c>
      <c r="AJ52" s="298"/>
      <c r="AK52" s="353"/>
      <c r="AL52" s="353"/>
      <c r="AM52" s="275" t="s">
        <v>820</v>
      </c>
      <c r="AN52" s="296"/>
      <c r="AO52" s="296"/>
      <c r="AP52" s="296"/>
      <c r="AQ52" s="296"/>
      <c r="AR52" s="160"/>
      <c r="AS52" s="181"/>
      <c r="AT52" s="181"/>
      <c r="AU52" s="181"/>
      <c r="AW52" s="181"/>
      <c r="AX52" s="163"/>
      <c r="AY52" s="160"/>
      <c r="BA52" s="160"/>
    </row>
    <row r="53" spans="1:53" ht="105.2" hidden="1" outlineLevel="1">
      <c r="A53" s="160" t="str">
        <f>SETlevel!A$54</f>
        <v>actuator.version</v>
      </c>
      <c r="B53" s="160" t="str">
        <f>IF(Tabelle1[[#This Row],[SETlevel Attribute]]="","",VLOOKUP(Tabelle1[[#This Row],[SETlevel Attribute]],SETlevel!A:C,2,FALSE))</f>
        <v>String</v>
      </c>
      <c r="C53" s="160" t="str">
        <f>IF(Tabelle1[[#This Row],[SETlevel Attribute]]="","",VLOOKUP(Tabelle1[[#This Row],[SETlevel Attribute]],SETlevel!A:C,3,FALSE))</f>
        <v>Actual actuator or actuator controller HW Version</v>
      </c>
      <c r="E53" s="163"/>
      <c r="F53" s="160" t="str">
        <f>IF(Tabelle1[[#This Row],[MIC Attribute]]="","",VLOOKUP(Tabelle1[[#This Row],[MIC Attribute]],MIC!A:D,2,FALSE))</f>
        <v/>
      </c>
      <c r="G53" s="160" t="str">
        <f>IF(Tabelle1[[#This Row],[MIC Attribute]]="","",VLOOKUP(Tabelle1[[#This Row],[MIC Attribute]],MIC!A:D,3,FALSE))</f>
        <v/>
      </c>
      <c r="H53" s="160" t="str">
        <f>IF(Tabelle1[[#This Row],[MIC Attribute]]="","",VLOOKUP(Tabelle1[[#This Row],[MIC Attribute]],MIC!A:D,4,FALSE))</f>
        <v/>
      </c>
      <c r="J53" s="160" t="str">
        <f>IF(Tabelle1[[#This Row],[IDTA AAS SM Attribute]]="","",VLOOKUP(Tabelle1[[#This Row],[IDTA AAS SM Attribute]],IDTA!A:D,3,FALSE))</f>
        <v/>
      </c>
      <c r="K53" s="160" t="str">
        <f>IF(Tabelle1[[#This Row],[IDTA AAS SM Attribute]]="","",VLOOKUP(Tabelle1[[#This Row],[IDTA AAS SM Attribute]],IDTA!A:D,2,FALSE))</f>
        <v/>
      </c>
      <c r="L53" s="160" t="str">
        <f>IF(Tabelle1[[#This Row],[IDTA AAS SM Attribute]]="","",VLOOKUP(Tabelle1[[#This Row],[IDTA AAS SM Attribute]],IDTA!A:D,4,FALSE))</f>
        <v/>
      </c>
      <c r="N53" s="160" t="str">
        <f>IF(Tabelle1[[#This Row],[UMC4ES Attribute]]="","",VLOOKUP(Tabelle1[[#This Row],[UMC4ES Attribute]],ASSESS!A:I,9,FALSE))</f>
        <v/>
      </c>
      <c r="O53" s="160" t="str">
        <f>IF(Tabelle1[[#This Row],[UMC4ES Attribute]]="","",VLOOKUP(Tabelle1[[#This Row],[UMC4ES Attribute]],ASSESS!A:I,5,FALSE))</f>
        <v/>
      </c>
      <c r="P53" s="160" t="str">
        <f>IF(Tabelle1[[#This Row],[UMC4ES Attribute]]="","",VLOOKUP(Tabelle1[[#This Row],[UMC4ES Attribute]],ASSESS!A:I,8,FALSE))</f>
        <v/>
      </c>
      <c r="W53" s="163"/>
      <c r="Y53" s="160" t="str">
        <f>IF(Tabelle1[[#This Row],[JAMA Attribute]]="","",VLOOKUP(Tabelle1[[#This Row],[JAMA Attribute]],JAMA!A:F,5,FALSE))</f>
        <v/>
      </c>
      <c r="Z53" s="160" t="str">
        <f>IF(Tabelle1[[#This Row],[JAMA Attribute]]="","",VLOOKUP(Tabelle1[[#This Row],[JAMA Attribute]],JAMA!A:F,6,FALSE))</f>
        <v/>
      </c>
      <c r="AA53" s="334" t="s">
        <v>1730</v>
      </c>
      <c r="AB53" s="267" t="s">
        <v>1701</v>
      </c>
      <c r="AC53" s="267"/>
      <c r="AD53" s="267"/>
      <c r="AE53" s="267"/>
      <c r="AF53" s="267"/>
      <c r="AG53" s="270" t="s">
        <v>1686</v>
      </c>
      <c r="AH53" s="270"/>
      <c r="AI53" s="266" t="s">
        <v>1666</v>
      </c>
      <c r="AJ53" s="298"/>
      <c r="AK53" s="353"/>
      <c r="AL53" s="353"/>
      <c r="AM53" s="275" t="s">
        <v>820</v>
      </c>
      <c r="AN53" s="296"/>
      <c r="AO53" s="296"/>
      <c r="AP53" s="296"/>
      <c r="AQ53" s="296"/>
      <c r="AR53" s="160"/>
      <c r="AS53" s="181"/>
      <c r="AT53" s="181"/>
      <c r="AU53" s="181"/>
      <c r="AW53" s="181"/>
      <c r="AX53" s="163"/>
      <c r="AY53" s="160"/>
      <c r="BA53" s="160"/>
    </row>
    <row r="54" spans="1:53" ht="105.2" hidden="1" outlineLevel="1">
      <c r="A54" s="160" t="str">
        <f>SETlevel!A$64</f>
        <v>vehicledynamics.version</v>
      </c>
      <c r="B54" s="160" t="str">
        <f>IF(Tabelle1[[#This Row],[SETlevel Attribute]]="","",VLOOKUP(Tabelle1[[#This Row],[SETlevel Attribute]],SETlevel!A:C,2,FALSE))</f>
        <v>String</v>
      </c>
      <c r="C54" s="160" t="str">
        <f>IF(Tabelle1[[#This Row],[SETlevel Attribute]]="","",VLOOKUP(Tabelle1[[#This Row],[SETlevel Attribute]],SETlevel!A:C,3,FALSE))</f>
        <v>Actual vehicle Name Version, eg a vehicledynamics model of a particular version of a particular vehicle made by a particular OEM.</v>
      </c>
      <c r="E54" s="163"/>
      <c r="F54" s="160" t="str">
        <f>IF(Tabelle1[[#This Row],[MIC Attribute]]="","",VLOOKUP(Tabelle1[[#This Row],[MIC Attribute]],MIC!A:D,2,FALSE))</f>
        <v/>
      </c>
      <c r="G54" s="160" t="str">
        <f>IF(Tabelle1[[#This Row],[MIC Attribute]]="","",VLOOKUP(Tabelle1[[#This Row],[MIC Attribute]],MIC!A:D,3,FALSE))</f>
        <v/>
      </c>
      <c r="H54" s="160" t="str">
        <f>IF(Tabelle1[[#This Row],[MIC Attribute]]="","",VLOOKUP(Tabelle1[[#This Row],[MIC Attribute]],MIC!A:D,4,FALSE))</f>
        <v/>
      </c>
      <c r="J54" s="160" t="str">
        <f>IF(Tabelle1[[#This Row],[IDTA AAS SM Attribute]]="","",VLOOKUP(Tabelle1[[#This Row],[IDTA AAS SM Attribute]],IDTA!A:D,3,FALSE))</f>
        <v/>
      </c>
      <c r="K54" s="160" t="str">
        <f>IF(Tabelle1[[#This Row],[IDTA AAS SM Attribute]]="","",VLOOKUP(Tabelle1[[#This Row],[IDTA AAS SM Attribute]],IDTA!A:D,2,FALSE))</f>
        <v/>
      </c>
      <c r="L54" s="160" t="str">
        <f>IF(Tabelle1[[#This Row],[IDTA AAS SM Attribute]]="","",VLOOKUP(Tabelle1[[#This Row],[IDTA AAS SM Attribute]],IDTA!A:D,4,FALSE))</f>
        <v/>
      </c>
      <c r="N54" s="160" t="str">
        <f>IF(Tabelle1[[#This Row],[UMC4ES Attribute]]="","",VLOOKUP(Tabelle1[[#This Row],[UMC4ES Attribute]],ASSESS!A:I,9,FALSE))</f>
        <v/>
      </c>
      <c r="O54" s="160" t="str">
        <f>IF(Tabelle1[[#This Row],[UMC4ES Attribute]]="","",VLOOKUP(Tabelle1[[#This Row],[UMC4ES Attribute]],ASSESS!A:I,5,FALSE))</f>
        <v/>
      </c>
      <c r="P54" s="160" t="str">
        <f>IF(Tabelle1[[#This Row],[UMC4ES Attribute]]="","",VLOOKUP(Tabelle1[[#This Row],[UMC4ES Attribute]],ASSESS!A:I,8,FALSE))</f>
        <v/>
      </c>
      <c r="W54" s="163"/>
      <c r="Y54" s="160" t="str">
        <f>IF(Tabelle1[[#This Row],[JAMA Attribute]]="","",VLOOKUP(Tabelle1[[#This Row],[JAMA Attribute]],JAMA!A:F,5,FALSE))</f>
        <v/>
      </c>
      <c r="Z54" s="160" t="str">
        <f>IF(Tabelle1[[#This Row],[JAMA Attribute]]="","",VLOOKUP(Tabelle1[[#This Row],[JAMA Attribute]],JAMA!A:F,6,FALSE))</f>
        <v/>
      </c>
      <c r="AA54" s="334" t="s">
        <v>1730</v>
      </c>
      <c r="AB54" s="267" t="s">
        <v>1701</v>
      </c>
      <c r="AC54" s="267"/>
      <c r="AD54" s="267"/>
      <c r="AE54" s="267"/>
      <c r="AF54" s="267"/>
      <c r="AG54" s="270" t="s">
        <v>1686</v>
      </c>
      <c r="AH54" s="270"/>
      <c r="AI54" s="266" t="s">
        <v>1666</v>
      </c>
      <c r="AJ54" s="298"/>
      <c r="AK54" s="353"/>
      <c r="AL54" s="353"/>
      <c r="AM54" s="275" t="s">
        <v>820</v>
      </c>
      <c r="AN54" s="296"/>
      <c r="AO54" s="296"/>
      <c r="AP54" s="296"/>
      <c r="AQ54" s="296"/>
      <c r="AR54" s="160"/>
      <c r="AS54" s="181"/>
      <c r="AT54" s="181"/>
      <c r="AU54" s="181"/>
      <c r="AW54" s="181"/>
      <c r="AX54" s="163"/>
      <c r="AY54" s="160"/>
      <c r="BA54" s="160"/>
    </row>
    <row r="55" spans="1:53" ht="45.1" collapsed="1">
      <c r="A55" s="163"/>
      <c r="B55" s="160" t="str">
        <f>IF(Tabelle1[[#This Row],[SETlevel Attribute]]="","",VLOOKUP(Tabelle1[[#This Row],[SETlevel Attribute]],SETlevel!A:C,2,FALSE))</f>
        <v/>
      </c>
      <c r="C55" s="160" t="str">
        <f>IF(Tabelle1[[#This Row],[SETlevel Attribute]]="","",VLOOKUP(Tabelle1[[#This Row],[SETlevel Attribute]],SETlevel!A:C,3,FALSE))</f>
        <v/>
      </c>
      <c r="E55" s="185"/>
      <c r="F55" s="160" t="str">
        <f>IF(Tabelle1[[#This Row],[MIC Attribute]]="","",VLOOKUP(Tabelle1[[#This Row],[MIC Attribute]],MIC!A:D,2,FALSE))</f>
        <v/>
      </c>
      <c r="G55" s="160"/>
      <c r="H55" s="160" t="str">
        <f>IF(Tabelle1[[#This Row],[MIC Attribute]]="","",VLOOKUP(Tabelle1[[#This Row],[MIC Attribute]],MIC!A:D,4,FALSE))</f>
        <v/>
      </c>
      <c r="J55" s="160" t="str">
        <f>IF(Tabelle1[[#This Row],[IDTA AAS SM Attribute]]="","",VLOOKUP(Tabelle1[[#This Row],[IDTA AAS SM Attribute]],IDTA!A:D,3,FALSE))</f>
        <v/>
      </c>
      <c r="K55" s="160" t="str">
        <f>IF(Tabelle1[[#This Row],[IDTA AAS SM Attribute]]="","",VLOOKUP(Tabelle1[[#This Row],[IDTA AAS SM Attribute]],IDTA!A:D,2,FALSE))</f>
        <v/>
      </c>
      <c r="L55" s="160" t="str">
        <f>IF(Tabelle1[[#This Row],[IDTA AAS SM Attribute]]="","",VLOOKUP(Tabelle1[[#This Row],[IDTA AAS SM Attribute]],IDTA!A:D,4,FALSE))</f>
        <v/>
      </c>
      <c r="N55" s="160" t="str">
        <f>IF(Tabelle1[[#This Row],[UMC4ES Attribute]]="","",VLOOKUP(Tabelle1[[#This Row],[UMC4ES Attribute]],ASSESS!A:I,9,FALSE))</f>
        <v/>
      </c>
      <c r="O55" s="160" t="str">
        <f>IF(Tabelle1[[#This Row],[UMC4ES Attribute]]="","",VLOOKUP(Tabelle1[[#This Row],[UMC4ES Attribute]],ASSESS!A:I,5,FALSE))</f>
        <v/>
      </c>
      <c r="P55" s="160" t="str">
        <f>IF(Tabelle1[[#This Row],[UMC4ES Attribute]]="","",VLOOKUP(Tabelle1[[#This Row],[UMC4ES Attribute]],ASSESS!A:I,8,FALSE))</f>
        <v/>
      </c>
      <c r="T55" s="343"/>
      <c r="U55" s="296"/>
      <c r="V55" s="296"/>
      <c r="W55" s="163"/>
      <c r="Y55" s="160" t="str">
        <f>IF(Tabelle1[[#This Row],[JAMA Attribute]]="","",VLOOKUP(Tabelle1[[#This Row],[JAMA Attribute]],JAMA!A:F,5,FALSE))</f>
        <v/>
      </c>
      <c r="Z55" s="160" t="str">
        <f>IF(Tabelle1[[#This Row],[JAMA Attribute]]="","",VLOOKUP(Tabelle1[[#This Row],[JAMA Attribute]],JAMA!A:F,6,FALSE))</f>
        <v/>
      </c>
      <c r="AA55" s="325"/>
      <c r="AB55" s="267"/>
      <c r="AC55" s="267"/>
      <c r="AD55" s="267"/>
      <c r="AE55" s="267"/>
      <c r="AF55" s="267"/>
      <c r="AG55" s="270"/>
      <c r="AH55" s="270"/>
      <c r="AI55" s="320" t="s">
        <v>1644</v>
      </c>
      <c r="AJ55" s="320" t="s">
        <v>1850</v>
      </c>
      <c r="AK55" s="352"/>
      <c r="AL55" s="352"/>
      <c r="AM55" s="275"/>
      <c r="AN55" s="296"/>
      <c r="AO55" s="296"/>
      <c r="AP55" s="296"/>
      <c r="AQ55" s="296"/>
      <c r="AR55" s="160"/>
      <c r="AS55" s="181"/>
      <c r="AT55" s="181"/>
      <c r="AU55" s="181"/>
      <c r="AW55" s="181"/>
      <c r="AX55" s="296"/>
      <c r="AY55" s="160"/>
      <c r="BA55" s="160"/>
    </row>
    <row r="56" spans="1:53" ht="139" hidden="1" customHeight="1" outlineLevel="1">
      <c r="A56" s="163" t="str">
        <f>SETlevel!A$15</f>
        <v>model.modelling-approach</v>
      </c>
      <c r="B56" s="160" t="str">
        <f>IF(Tabelle1[[#This Row],[SETlevel Attribute]]="","",VLOOKUP(Tabelle1[[#This Row],[SETlevel Attribute]],SETlevel!A:C,2,FALSE))</f>
        <v>String</v>
      </c>
      <c r="C56" s="160" t="str">
        <f>IF(Tabelle1[[#This Row],[SETlevel Attribute]]="","",VLOOKUP(Tabelle1[[#This Row],[SETlevel Attribute]],SETlevel!A:C,3,FALSE))</f>
        <v>Description of the modelling approach taken, e.g. Sensor model is purely object-list driven, weather effects are not modelled.</v>
      </c>
      <c r="E56" s="163" t="str">
        <f>MIC!A$122</f>
        <v>Content and computation.Modelling choice.Explicative text</v>
      </c>
      <c r="F56" s="160" t="str">
        <f>IF(Tabelle1[[#This Row],[MIC Attribute]]="","",VLOOKUP(Tabelle1[[#This Row],[MIC Attribute]],MIC!A:D,2,FALSE))</f>
        <v>string</v>
      </c>
      <c r="G56" s="160" t="str">
        <f>IF(Tabelle1[[#This Row],[MIC Attribute]]="","",VLOOKUP(Tabelle1[[#This Row],[MIC Attribute]],MIC!A:D,3,FALSE))</f>
        <v>Modelling choice explained in natural language. Can be a modelling hypothesis or a note about the limits of the results. There can be multiple modelling choices, but there is only one explicative text per modelling choice.</v>
      </c>
      <c r="H56" s="160" t="str">
        <f>IF(Tabelle1[[#This Row],[MIC Attribute]]="","",VLOOKUP(Tabelle1[[#This Row],[MIC Attribute]],MIC!A:D,4,FALSE))</f>
        <v>0..1</v>
      </c>
      <c r="I56" s="160" t="str">
        <f>IDTA!A$7</f>
        <v xml:space="preserve">simulationModel.engineeringDomain </v>
      </c>
      <c r="J56" s="160" t="str">
        <f>IF(Tabelle1[[#This Row],[IDTA AAS SM Attribute]]="","",VLOOKUP(Tabelle1[[#This Row],[IDTA AAS SM Attribute]],IDTA!A:D,3,FALSE))</f>
        <v>[string]</v>
      </c>
      <c r="K56" s="160" t="str">
        <f>IF(Tabelle1[[#This Row],[IDTA AAS SM Attribute]]="","",VLOOKUP(Tabelle1[[#This Row],[IDTA AAS SM Attribute]],IDTA!A:D,2,FALSE))</f>
        <v>List of engineering disciplines supported or mapped with the model.</v>
      </c>
      <c r="L56" s="160" t="str">
        <f>IF(Tabelle1[[#This Row],[IDTA AAS SM Attribute]]="","",VLOOKUP(Tabelle1[[#This Row],[IDTA AAS SM Attribute]],IDTA!A:D,4,FALSE))</f>
        <v>0..*</v>
      </c>
      <c r="N56" s="160" t="str">
        <f>IF(Tabelle1[[#This Row],[UMC4ES Attribute]]="","",VLOOKUP(Tabelle1[[#This Row],[UMC4ES Attribute]],ASSESS!A:I,9,FALSE))</f>
        <v/>
      </c>
      <c r="O56" s="160" t="str">
        <f>IF(Tabelle1[[#This Row],[UMC4ES Attribute]]="","",VLOOKUP(Tabelle1[[#This Row],[UMC4ES Attribute]],ASSESS!A:I,5,FALSE))</f>
        <v/>
      </c>
      <c r="P56" s="160" t="str">
        <f>IF(Tabelle1[[#This Row],[UMC4ES Attribute]]="","",VLOOKUP(Tabelle1[[#This Row],[UMC4ES Attribute]],ASSESS!A:I,8,FALSE))</f>
        <v/>
      </c>
      <c r="W56" s="163" t="str">
        <f>JAMA!A$66</f>
        <v>Represented Phenomena</v>
      </c>
      <c r="Y56" s="160" t="str">
        <f>IF(Tabelle1[[#This Row],[JAMA Attribute]]="","",VLOOKUP(Tabelle1[[#This Row],[JAMA Attribute]],JAMA!A:F,5,FALSE))</f>
        <v>Not required for control models</v>
      </c>
      <c r="Z56" s="160" t="str">
        <f>IF(Tabelle1[[#This Row],[JAMA Attribute]]="","",VLOOKUP(Tabelle1[[#This Row],[JAMA Attribute]],JAMA!A:F,6,FALSE))</f>
        <v>Mid</v>
      </c>
      <c r="AA56" s="334" t="s">
        <v>1902</v>
      </c>
      <c r="AB56" s="267" t="s">
        <v>1154</v>
      </c>
      <c r="AC56" s="267" t="s">
        <v>1154</v>
      </c>
      <c r="AD56" s="267" t="s">
        <v>1154</v>
      </c>
      <c r="AE56" s="267"/>
      <c r="AF56" s="267" t="s">
        <v>1154</v>
      </c>
      <c r="AG56" s="270" t="s">
        <v>1685</v>
      </c>
      <c r="AH56" s="270" t="s">
        <v>1671</v>
      </c>
      <c r="AI56" s="266" t="s">
        <v>1644</v>
      </c>
      <c r="AJ56" s="339" t="s">
        <v>1903</v>
      </c>
      <c r="AK56" s="356" t="s">
        <v>1904</v>
      </c>
      <c r="AL56" s="356" t="s">
        <v>1905</v>
      </c>
      <c r="AM56" s="275" t="s">
        <v>1851</v>
      </c>
      <c r="AN56" s="296" t="s">
        <v>1964</v>
      </c>
      <c r="AO56" s="296" t="s">
        <v>1692</v>
      </c>
      <c r="AP56" s="296" t="s">
        <v>1965</v>
      </c>
      <c r="AQ56" s="296"/>
      <c r="AR56" s="160"/>
      <c r="AS56" s="181"/>
      <c r="AT56" s="181"/>
      <c r="AU56" s="181"/>
      <c r="AW56" s="181"/>
      <c r="AX56" s="163"/>
      <c r="AY56" s="160"/>
      <c r="BA56" s="160"/>
    </row>
    <row r="57" spans="1:53" ht="270.5" hidden="1" outlineLevel="1">
      <c r="A57" s="163"/>
      <c r="B57" s="160" t="str">
        <f>IF(Tabelle1[[#This Row],[SETlevel Attribute]]="","",VLOOKUP(Tabelle1[[#This Row],[SETlevel Attribute]],SETlevel!A:C,2,FALSE))</f>
        <v/>
      </c>
      <c r="C57" s="160" t="str">
        <f>IF(Tabelle1[[#This Row],[SETlevel Attribute]]="","",VLOOKUP(Tabelle1[[#This Row],[SETlevel Attribute]],SETlevel!A:C,3,FALSE))</f>
        <v/>
      </c>
      <c r="E57" s="344" t="str">
        <f>MIC!A$138</f>
        <v>Content and computation.Behavior.Model type</v>
      </c>
      <c r="F57" s="197" t="str">
        <f>IF(Tabelle1[[#This Row],[MIC Attribute]]="","",VLOOKUP(Tabelle1[[#This Row],[MIC Attribute]],MIC!A:D,2,FALSE))</f>
        <v>string</v>
      </c>
      <c r="G57" s="197" t="str">
        <f>IF(Tabelle1[[#This Row],[MIC Attribute]]="","",VLOOKUP(Tabelle1[[#This Row],[MIC Attribute]],MIC!A:D,3,FALSE))</f>
        <v>Type of simulation model, defined with keywords. The attribute is a “string”, but the following values are recommended as a basic choice:</v>
      </c>
      <c r="H57" s="197" t="str">
        <f>IF(Tabelle1[[#This Row],[MIC Attribute]]="","",VLOOKUP(Tabelle1[[#This Row],[MIC Attribute]],MIC!A:D,4,FALSE))</f>
        <v>0..inf</v>
      </c>
      <c r="I57" s="197" t="str">
        <f>IDTA!A$4</f>
        <v>simulationModel.typeOfModel</v>
      </c>
      <c r="J57" s="197" t="str">
        <f>IF(Tabelle1[[#This Row],[IDTA AAS SM Attribute]]="","",VLOOKUP(Tabelle1[[#This Row],[IDTA AAS SM Attribute]],IDTA!A:D,3,FALSE))</f>
        <v>[string]</v>
      </c>
      <c r="K57" s="197" t="str">
        <f>IF(Tabelle1[[#This Row],[IDTA AAS SM Attribute]]="","",VLOOKUP(Tabelle1[[#This Row],[IDTA AAS SM Attribute]],IDTA!A:D,2,FALSE))</f>
        <v>List of modeling approaches used for the model.</v>
      </c>
      <c r="L57" s="197" t="str">
        <f>IF(Tabelle1[[#This Row],[IDTA AAS SM Attribute]]="","",VLOOKUP(Tabelle1[[#This Row],[IDTA AAS SM Attribute]],IDTA!A:D,4,FALSE))</f>
        <v xml:space="preserve">0..1 </v>
      </c>
      <c r="N57" s="160" t="str">
        <f>IF(Tabelle1[[#This Row],[UMC4ES Attribute]]="","",VLOOKUP(Tabelle1[[#This Row],[UMC4ES Attribute]],ASSESS!A:I,9,FALSE))</f>
        <v/>
      </c>
      <c r="O57" s="160" t="str">
        <f>IF(Tabelle1[[#This Row],[UMC4ES Attribute]]="","",VLOOKUP(Tabelle1[[#This Row],[UMC4ES Attribute]],ASSESS!A:I,5,FALSE))</f>
        <v/>
      </c>
      <c r="P57" s="160" t="str">
        <f>IF(Tabelle1[[#This Row],[UMC4ES Attribute]]="","",VLOOKUP(Tabelle1[[#This Row],[UMC4ES Attribute]],ASSESS!A:I,8,FALSE))</f>
        <v/>
      </c>
      <c r="W57" s="163"/>
      <c r="Y57" s="160" t="str">
        <f>IF(Tabelle1[[#This Row],[JAMA Attribute]]="","",VLOOKUP(Tabelle1[[#This Row],[JAMA Attribute]],JAMA!A:F,5,FALSE))</f>
        <v/>
      </c>
      <c r="Z57" s="160" t="str">
        <f>IF(Tabelle1[[#This Row],[JAMA Attribute]]="","",VLOOKUP(Tabelle1[[#This Row],[JAMA Attribute]],JAMA!A:F,6,FALSE))</f>
        <v/>
      </c>
      <c r="AA57" s="349" t="s">
        <v>1858</v>
      </c>
      <c r="AB57" s="270" t="s">
        <v>1800</v>
      </c>
      <c r="AC57" s="270" t="s">
        <v>1154</v>
      </c>
      <c r="AD57" s="270" t="s">
        <v>1154</v>
      </c>
      <c r="AE57" s="270"/>
      <c r="AF57" s="270"/>
      <c r="AG57" s="270" t="s">
        <v>1685</v>
      </c>
      <c r="AH57" s="270" t="s">
        <v>1738</v>
      </c>
      <c r="AI57" s="298" t="s">
        <v>1644</v>
      </c>
      <c r="AJ57" s="339" t="s">
        <v>1859</v>
      </c>
      <c r="AK57" s="356"/>
      <c r="AL57" s="356"/>
      <c r="AM57" s="275" t="s">
        <v>1860</v>
      </c>
      <c r="AN57" s="296"/>
      <c r="AO57" s="296"/>
      <c r="AP57" s="296"/>
      <c r="AQ57" s="296"/>
      <c r="AR57" s="160"/>
      <c r="AS57" s="181"/>
      <c r="AT57" s="181"/>
      <c r="AU57" s="181"/>
      <c r="AW57" s="181"/>
      <c r="AX57" s="163"/>
      <c r="AY57" s="160"/>
      <c r="BA57" s="160"/>
    </row>
    <row r="58" spans="1:53" ht="180.35" hidden="1" outlineLevel="1">
      <c r="A58" s="163"/>
      <c r="B58" s="160" t="str">
        <f>IF(Tabelle1[[#This Row],[SETlevel Attribute]]="","",VLOOKUP(Tabelle1[[#This Row],[SETlevel Attribute]],SETlevel!A:C,2,FALSE))</f>
        <v/>
      </c>
      <c r="C58" s="160" t="str">
        <f>IF(Tabelle1[[#This Row],[SETlevel Attribute]]="","",VLOOKUP(Tabelle1[[#This Row],[SETlevel Attribute]],SETlevel!A:C,3,FALSE))</f>
        <v/>
      </c>
      <c r="E58" s="345"/>
      <c r="F58" s="197" t="str">
        <f>IF(Tabelle1[[#This Row],[MIC Attribute]]="","",VLOOKUP(Tabelle1[[#This Row],[MIC Attribute]],MIC!A:D,2,FALSE))</f>
        <v/>
      </c>
      <c r="G58" s="197"/>
      <c r="H58" s="197" t="str">
        <f>IF(Tabelle1[[#This Row],[MIC Attribute]]="","",VLOOKUP(Tabelle1[[#This Row],[MIC Attribute]],MIC!A:D,4,FALSE))</f>
        <v/>
      </c>
      <c r="I58" s="197"/>
      <c r="J58" s="197" t="str">
        <f>IF(Tabelle1[[#This Row],[IDTA AAS SM Attribute]]="","",VLOOKUP(Tabelle1[[#This Row],[IDTA AAS SM Attribute]],IDTA!A:D,3,FALSE))</f>
        <v/>
      </c>
      <c r="K58" s="197" t="str">
        <f>IF(Tabelle1[[#This Row],[IDTA AAS SM Attribute]]="","",VLOOKUP(Tabelle1[[#This Row],[IDTA AAS SM Attribute]],IDTA!A:D,2,FALSE))</f>
        <v/>
      </c>
      <c r="L58" s="197" t="str">
        <f>IF(Tabelle1[[#This Row],[IDTA AAS SM Attribute]]="","",VLOOKUP(Tabelle1[[#This Row],[IDTA AAS SM Attribute]],IDTA!A:D,4,FALSE))</f>
        <v/>
      </c>
      <c r="N58" s="160" t="str">
        <f>IF(Tabelle1[[#This Row],[UMC4ES Attribute]]="","",VLOOKUP(Tabelle1[[#This Row],[UMC4ES Attribute]],ASSESS!A:I,9,FALSE))</f>
        <v/>
      </c>
      <c r="O58" s="160" t="str">
        <f>IF(Tabelle1[[#This Row],[UMC4ES Attribute]]="","",VLOOKUP(Tabelle1[[#This Row],[UMC4ES Attribute]],ASSESS!A:I,5,FALSE))</f>
        <v/>
      </c>
      <c r="P58" s="160" t="str">
        <f>IF(Tabelle1[[#This Row],[UMC4ES Attribute]]="","",VLOOKUP(Tabelle1[[#This Row],[UMC4ES Attribute]],ASSESS!A:I,8,FALSE))</f>
        <v/>
      </c>
      <c r="T58" s="343"/>
      <c r="U58" s="296"/>
      <c r="V58" s="296"/>
      <c r="W58" s="163"/>
      <c r="Y58" s="160" t="str">
        <f>IF(Tabelle1[[#This Row],[JAMA Attribute]]="","",VLOOKUP(Tabelle1[[#This Row],[JAMA Attribute]],JAMA!A:F,5,FALSE))</f>
        <v/>
      </c>
      <c r="Z58" s="160" t="str">
        <f>IF(Tabelle1[[#This Row],[JAMA Attribute]]="","",VLOOKUP(Tabelle1[[#This Row],[JAMA Attribute]],JAMA!A:F,6,FALSE))</f>
        <v/>
      </c>
      <c r="AA58" s="334" t="s">
        <v>1906</v>
      </c>
      <c r="AB58" s="270" t="s">
        <v>1800</v>
      </c>
      <c r="AC58" s="270" t="s">
        <v>1800</v>
      </c>
      <c r="AD58" s="270" t="s">
        <v>1800</v>
      </c>
      <c r="AE58" s="270"/>
      <c r="AF58" s="270"/>
      <c r="AG58" s="270" t="s">
        <v>1685</v>
      </c>
      <c r="AH58" s="270" t="s">
        <v>1738</v>
      </c>
      <c r="AI58" s="298" t="s">
        <v>1644</v>
      </c>
      <c r="AJ58" s="298" t="s">
        <v>1907</v>
      </c>
      <c r="AK58" s="353" t="s">
        <v>1908</v>
      </c>
      <c r="AL58" s="353" t="s">
        <v>1909</v>
      </c>
      <c r="AM58" s="275"/>
      <c r="AN58" s="296" t="s">
        <v>1968</v>
      </c>
      <c r="AO58" s="296" t="s">
        <v>1692</v>
      </c>
      <c r="AP58" s="296" t="s">
        <v>1909</v>
      </c>
      <c r="AQ58" s="296"/>
      <c r="AR58" s="160"/>
      <c r="AS58" s="181"/>
      <c r="AT58" s="181"/>
      <c r="AU58" s="181"/>
      <c r="AW58" s="181"/>
      <c r="AX58" s="163"/>
      <c r="AY58" s="160"/>
      <c r="BA58" s="160"/>
    </row>
    <row r="59" spans="1:53" ht="31.3" hidden="1" outlineLevel="1">
      <c r="A59" s="163"/>
      <c r="B59" s="160" t="str">
        <f>IF(Tabelle1[[#This Row],[SETlevel Attribute]]="","",VLOOKUP(Tabelle1[[#This Row],[SETlevel Attribute]],SETlevel!A:C,2,FALSE))</f>
        <v/>
      </c>
      <c r="C59" s="160" t="str">
        <f>IF(Tabelle1[[#This Row],[SETlevel Attribute]]="","",VLOOKUP(Tabelle1[[#This Row],[SETlevel Attribute]],SETlevel!A:C,3,FALSE))</f>
        <v/>
      </c>
      <c r="E59" s="345"/>
      <c r="F59" s="197" t="str">
        <f>IF(Tabelle1[[#This Row],[MIC Attribute]]="","",VLOOKUP(Tabelle1[[#This Row],[MIC Attribute]],MIC!A:D,2,FALSE))</f>
        <v/>
      </c>
      <c r="G59" s="197"/>
      <c r="H59" s="197" t="str">
        <f>IF(Tabelle1[[#This Row],[MIC Attribute]]="","",VLOOKUP(Tabelle1[[#This Row],[MIC Attribute]],MIC!A:D,4,FALSE))</f>
        <v/>
      </c>
      <c r="I59" s="197"/>
      <c r="J59" s="197" t="str">
        <f>IF(Tabelle1[[#This Row],[IDTA AAS SM Attribute]]="","",VLOOKUP(Tabelle1[[#This Row],[IDTA AAS SM Attribute]],IDTA!A:D,3,FALSE))</f>
        <v/>
      </c>
      <c r="K59" s="197" t="str">
        <f>IF(Tabelle1[[#This Row],[IDTA AAS SM Attribute]]="","",VLOOKUP(Tabelle1[[#This Row],[IDTA AAS SM Attribute]],IDTA!A:D,2,FALSE))</f>
        <v/>
      </c>
      <c r="L59" s="197" t="str">
        <f>IF(Tabelle1[[#This Row],[IDTA AAS SM Attribute]]="","",VLOOKUP(Tabelle1[[#This Row],[IDTA AAS SM Attribute]],IDTA!A:D,4,FALSE))</f>
        <v/>
      </c>
      <c r="N59" s="160" t="str">
        <f>IF(Tabelle1[[#This Row],[UMC4ES Attribute]]="","",VLOOKUP(Tabelle1[[#This Row],[UMC4ES Attribute]],ASSESS!A:I,9,FALSE))</f>
        <v/>
      </c>
      <c r="O59" s="160" t="str">
        <f>IF(Tabelle1[[#This Row],[UMC4ES Attribute]]="","",VLOOKUP(Tabelle1[[#This Row],[UMC4ES Attribute]],ASSESS!A:I,5,FALSE))</f>
        <v/>
      </c>
      <c r="P59" s="160" t="str">
        <f>IF(Tabelle1[[#This Row],[UMC4ES Attribute]]="","",VLOOKUP(Tabelle1[[#This Row],[UMC4ES Attribute]],ASSESS!A:I,8,FALSE))</f>
        <v/>
      </c>
      <c r="T59" s="343"/>
      <c r="U59" s="296"/>
      <c r="V59" s="296"/>
      <c r="W59" s="163"/>
      <c r="Y59" s="160" t="str">
        <f>IF(Tabelle1[[#This Row],[JAMA Attribute]]="","",VLOOKUP(Tabelle1[[#This Row],[JAMA Attribute]],JAMA!A:F,5,FALSE))</f>
        <v/>
      </c>
      <c r="Z59" s="160" t="str">
        <f>IF(Tabelle1[[#This Row],[JAMA Attribute]]="","",VLOOKUP(Tabelle1[[#This Row],[JAMA Attribute]],JAMA!A:F,6,FALSE))</f>
        <v/>
      </c>
      <c r="AA59" s="334" t="s">
        <v>1857</v>
      </c>
      <c r="AB59" s="270" t="s">
        <v>1800</v>
      </c>
      <c r="AC59" s="270" t="s">
        <v>1800</v>
      </c>
      <c r="AD59" s="270" t="s">
        <v>1800</v>
      </c>
      <c r="AE59" s="270"/>
      <c r="AF59" s="270"/>
      <c r="AG59" s="270" t="s">
        <v>1685</v>
      </c>
      <c r="AH59" s="270" t="s">
        <v>1738</v>
      </c>
      <c r="AI59" s="298" t="s">
        <v>1644</v>
      </c>
      <c r="AJ59" s="298"/>
      <c r="AK59" s="353"/>
      <c r="AL59" s="353"/>
      <c r="AM59" s="275"/>
      <c r="AN59" s="296"/>
      <c r="AO59" s="296"/>
      <c r="AP59" s="296"/>
      <c r="AQ59" s="296"/>
      <c r="AR59" s="160"/>
      <c r="AS59" s="181"/>
      <c r="AT59" s="181"/>
      <c r="AU59" s="181"/>
      <c r="AW59" s="181"/>
      <c r="AX59" s="163"/>
      <c r="AY59" s="160"/>
      <c r="BA59" s="160"/>
    </row>
    <row r="60" spans="1:53" ht="78.3" hidden="1" outlineLevel="1">
      <c r="A60" s="163"/>
      <c r="B60" s="160" t="str">
        <f>IF(Tabelle1[[#This Row],[SETlevel Attribute]]="","",VLOOKUP(Tabelle1[[#This Row],[SETlevel Attribute]],SETlevel!A:C,2,FALSE))</f>
        <v/>
      </c>
      <c r="C60" s="160" t="str">
        <f>IF(Tabelle1[[#This Row],[SETlevel Attribute]]="","",VLOOKUP(Tabelle1[[#This Row],[SETlevel Attribute]],SETlevel!A:C,3,FALSE))</f>
        <v/>
      </c>
      <c r="E60" s="344"/>
      <c r="F60" s="197" t="str">
        <f>IF(Tabelle1[[#This Row],[MIC Attribute]]="","",VLOOKUP(Tabelle1[[#This Row],[MIC Attribute]],MIC!A:D,2,FALSE))</f>
        <v/>
      </c>
      <c r="G60" s="197" t="str">
        <f>IF(Tabelle1[[#This Row],[MIC Attribute]]="","",VLOOKUP(Tabelle1[[#This Row],[MIC Attribute]],MIC!A:D,3,FALSE))</f>
        <v/>
      </c>
      <c r="H60" s="197" t="str">
        <f>IF(Tabelle1[[#This Row],[MIC Attribute]]="","",VLOOKUP(Tabelle1[[#This Row],[MIC Attribute]],MIC!A:D,4,FALSE))</f>
        <v/>
      </c>
      <c r="I60" s="197" t="str">
        <f>IDTA!A$5</f>
        <v>simulationModel.scopeOfModel</v>
      </c>
      <c r="J60" s="197" t="str">
        <f>IF(Tabelle1[[#This Row],[IDTA AAS SM Attribute]]="","",VLOOKUP(Tabelle1[[#This Row],[IDTA AAS SM Attribute]],IDTA!A:D,3,FALSE))</f>
        <v>[string]</v>
      </c>
      <c r="K60" s="197" t="str">
        <f>IF(Tabelle1[[#This Row],[IDTA AAS SM Attribute]]="","",VLOOKUP(Tabelle1[[#This Row],[IDTA AAS SM Attribute]],IDTA!A:D,2,FALSE))</f>
        <v>List of basic physical characteristics which are represented by the model.</v>
      </c>
      <c r="L60" s="197" t="str">
        <f>IF(Tabelle1[[#This Row],[IDTA AAS SM Attribute]]="","",VLOOKUP(Tabelle1[[#This Row],[IDTA AAS SM Attribute]],IDTA!A:D,4,FALSE))</f>
        <v xml:space="preserve">0..1 </v>
      </c>
      <c r="N60" s="160" t="str">
        <f>IF(Tabelle1[[#This Row],[UMC4ES Attribute]]="","",VLOOKUP(Tabelle1[[#This Row],[UMC4ES Attribute]],ASSESS!A:I,9,FALSE))</f>
        <v/>
      </c>
      <c r="O60" s="160" t="str">
        <f>IF(Tabelle1[[#This Row],[UMC4ES Attribute]]="","",VLOOKUP(Tabelle1[[#This Row],[UMC4ES Attribute]],ASSESS!A:I,5,FALSE))</f>
        <v/>
      </c>
      <c r="P60" s="160" t="str">
        <f>IF(Tabelle1[[#This Row],[UMC4ES Attribute]]="","",VLOOKUP(Tabelle1[[#This Row],[UMC4ES Attribute]],ASSESS!A:I,8,FALSE))</f>
        <v/>
      </c>
      <c r="W60" s="163"/>
      <c r="Y60" s="160" t="str">
        <f>IF(Tabelle1[[#This Row],[JAMA Attribute]]="","",VLOOKUP(Tabelle1[[#This Row],[JAMA Attribute]],JAMA!A:F,5,FALSE))</f>
        <v/>
      </c>
      <c r="Z60" s="160" t="str">
        <f>IF(Tabelle1[[#This Row],[JAMA Attribute]]="","",VLOOKUP(Tabelle1[[#This Row],[JAMA Attribute]],JAMA!A:F,6,FALSE))</f>
        <v/>
      </c>
      <c r="AA60" s="334" t="s">
        <v>1787</v>
      </c>
      <c r="AB60" s="270"/>
      <c r="AC60" s="270"/>
      <c r="AD60" s="270" t="s">
        <v>1154</v>
      </c>
      <c r="AE60" s="270"/>
      <c r="AF60" s="270"/>
      <c r="AG60" s="270" t="s">
        <v>1687</v>
      </c>
      <c r="AH60" s="270"/>
      <c r="AI60" s="298" t="s">
        <v>1644</v>
      </c>
      <c r="AJ60" s="298"/>
      <c r="AK60" s="353"/>
      <c r="AL60" s="353"/>
      <c r="AM60" s="275" t="s">
        <v>1862</v>
      </c>
      <c r="AN60" s="296"/>
      <c r="AO60" s="296"/>
      <c r="AP60" s="296"/>
      <c r="AQ60" s="296"/>
      <c r="AR60" s="160"/>
      <c r="AS60" s="181"/>
      <c r="AT60" s="181"/>
      <c r="AU60" s="181"/>
      <c r="AW60" s="181"/>
      <c r="AX60" s="163"/>
      <c r="AY60" s="160"/>
      <c r="BA60" s="160"/>
    </row>
    <row r="61" spans="1:53" ht="47" hidden="1" outlineLevel="1">
      <c r="A61" s="163"/>
      <c r="B61" s="160" t="str">
        <f>IF(Tabelle1[[#This Row],[SETlevel Attribute]]="","",VLOOKUP(Tabelle1[[#This Row],[SETlevel Attribute]],SETlevel!A:C,2,FALSE))</f>
        <v/>
      </c>
      <c r="C61" s="160" t="str">
        <f>IF(Tabelle1[[#This Row],[SETlevel Attribute]]="","",VLOOKUP(Tabelle1[[#This Row],[SETlevel Attribute]],SETlevel!A:C,3,FALSE))</f>
        <v/>
      </c>
      <c r="E61" s="345"/>
      <c r="F61" s="197" t="str">
        <f>IF(Tabelle1[[#This Row],[MIC Attribute]]="","",VLOOKUP(Tabelle1[[#This Row],[MIC Attribute]],MIC!A:D,2,FALSE))</f>
        <v/>
      </c>
      <c r="G61" s="197"/>
      <c r="H61" s="197" t="str">
        <f>IF(Tabelle1[[#This Row],[MIC Attribute]]="","",VLOOKUP(Tabelle1[[#This Row],[MIC Attribute]],MIC!A:D,4,FALSE))</f>
        <v/>
      </c>
      <c r="I61" s="197"/>
      <c r="J61" s="197" t="str">
        <f>IF(Tabelle1[[#This Row],[IDTA AAS SM Attribute]]="","",VLOOKUP(Tabelle1[[#This Row],[IDTA AAS SM Attribute]],IDTA!A:D,3,FALSE))</f>
        <v/>
      </c>
      <c r="K61" s="197" t="str">
        <f>IF(Tabelle1[[#This Row],[IDTA AAS SM Attribute]]="","",VLOOKUP(Tabelle1[[#This Row],[IDTA AAS SM Attribute]],IDTA!A:D,2,FALSE))</f>
        <v/>
      </c>
      <c r="L61" s="197" t="str">
        <f>IF(Tabelle1[[#This Row],[IDTA AAS SM Attribute]]="","",VLOOKUP(Tabelle1[[#This Row],[IDTA AAS SM Attribute]],IDTA!A:D,4,FALSE))</f>
        <v/>
      </c>
      <c r="N61" s="160" t="str">
        <f>IF(Tabelle1[[#This Row],[UMC4ES Attribute]]="","",VLOOKUP(Tabelle1[[#This Row],[UMC4ES Attribute]],ASSESS!A:I,9,FALSE))</f>
        <v/>
      </c>
      <c r="O61" s="160" t="str">
        <f>IF(Tabelle1[[#This Row],[UMC4ES Attribute]]="","",VLOOKUP(Tabelle1[[#This Row],[UMC4ES Attribute]],ASSESS!A:I,5,FALSE))</f>
        <v/>
      </c>
      <c r="P61" s="160" t="str">
        <f>IF(Tabelle1[[#This Row],[UMC4ES Attribute]]="","",VLOOKUP(Tabelle1[[#This Row],[UMC4ES Attribute]],ASSESS!A:I,8,FALSE))</f>
        <v/>
      </c>
      <c r="T61" s="343"/>
      <c r="U61" s="296"/>
      <c r="V61" s="296"/>
      <c r="W61" s="163" t="str">
        <f>JAMA!A$74</f>
        <v>Other Physical domain</v>
      </c>
      <c r="Y61" s="160">
        <f>IF(Tabelle1[[#This Row],[JAMA Attribute]]="","",VLOOKUP(Tabelle1[[#This Row],[JAMA Attribute]],JAMA!A:F,5,FALSE))</f>
        <v>0</v>
      </c>
      <c r="Z61" s="160" t="str">
        <f>IF(Tabelle1[[#This Row],[JAMA Attribute]]="","",VLOOKUP(Tabelle1[[#This Row],[JAMA Attribute]],JAMA!A:F,6,FALSE))</f>
        <v>Low</v>
      </c>
      <c r="AA61" s="325" t="s">
        <v>1861</v>
      </c>
      <c r="AB61" s="270"/>
      <c r="AC61" s="270"/>
      <c r="AD61" s="270"/>
      <c r="AE61" s="270"/>
      <c r="AF61" s="270" t="s">
        <v>1154</v>
      </c>
      <c r="AG61" s="270" t="s">
        <v>1686</v>
      </c>
      <c r="AH61" s="270"/>
      <c r="AI61" s="298"/>
      <c r="AJ61" s="298"/>
      <c r="AK61" s="353"/>
      <c r="AL61" s="353"/>
      <c r="AM61" s="275"/>
      <c r="AN61" s="296"/>
      <c r="AO61" s="296"/>
      <c r="AP61" s="296"/>
      <c r="AQ61" s="296"/>
      <c r="AR61" s="160"/>
      <c r="AS61" s="181"/>
      <c r="AT61" s="181"/>
      <c r="AU61" s="181"/>
      <c r="AW61" s="181"/>
      <c r="AX61" s="163"/>
      <c r="AY61" s="160"/>
      <c r="BA61" s="160"/>
    </row>
    <row r="62" spans="1:53" ht="47" hidden="1" outlineLevel="1">
      <c r="A62" s="163"/>
      <c r="B62" s="160" t="str">
        <f>IF(Tabelle1[[#This Row],[SETlevel Attribute]]="","",VLOOKUP(Tabelle1[[#This Row],[SETlevel Attribute]],SETlevel!A:C,2,FALSE))</f>
        <v/>
      </c>
      <c r="C62" s="160" t="str">
        <f>IF(Tabelle1[[#This Row],[SETlevel Attribute]]="","",VLOOKUP(Tabelle1[[#This Row],[SETlevel Attribute]],SETlevel!A:C,3,FALSE))</f>
        <v/>
      </c>
      <c r="E62" s="163"/>
      <c r="F62" s="160" t="str">
        <f>IF(Tabelle1[[#This Row],[MIC Attribute]]="","",VLOOKUP(Tabelle1[[#This Row],[MIC Attribute]],MIC!A:D,2,FALSE))</f>
        <v/>
      </c>
      <c r="G62" s="160"/>
      <c r="H62" s="160" t="str">
        <f>IF(Tabelle1[[#This Row],[MIC Attribute]]="","",VLOOKUP(Tabelle1[[#This Row],[MIC Attribute]],MIC!A:D,4,FALSE))</f>
        <v/>
      </c>
      <c r="I62" s="160" t="str">
        <f>IDTA!A$7</f>
        <v xml:space="preserve">simulationModel.engineeringDomain </v>
      </c>
      <c r="J62" s="160" t="str">
        <f>IF(Tabelle1[[#This Row],[IDTA AAS SM Attribute]]="","",VLOOKUP(Tabelle1[[#This Row],[IDTA AAS SM Attribute]],IDTA!A:D,3,FALSE))</f>
        <v>[string]</v>
      </c>
      <c r="K62" s="160" t="str">
        <f>IF(Tabelle1[[#This Row],[IDTA AAS SM Attribute]]="","",VLOOKUP(Tabelle1[[#This Row],[IDTA AAS SM Attribute]],IDTA!A:D,2,FALSE))</f>
        <v>List of engineering disciplines supported or mapped with the model.</v>
      </c>
      <c r="L62" s="160" t="str">
        <f>IF(Tabelle1[[#This Row],[IDTA AAS SM Attribute]]="","",VLOOKUP(Tabelle1[[#This Row],[IDTA AAS SM Attribute]],IDTA!A:D,4,FALSE))</f>
        <v>0..*</v>
      </c>
      <c r="N62" s="160" t="str">
        <f>IF(Tabelle1[[#This Row],[UMC4ES Attribute]]="","",VLOOKUP(Tabelle1[[#This Row],[UMC4ES Attribute]],ASSESS!A:I,9,FALSE))</f>
        <v/>
      </c>
      <c r="O62" s="160" t="str">
        <f>IF(Tabelle1[[#This Row],[UMC4ES Attribute]]="","",VLOOKUP(Tabelle1[[#This Row],[UMC4ES Attribute]],ASSESS!A:I,5,FALSE))</f>
        <v/>
      </c>
      <c r="P62" s="160" t="str">
        <f>IF(Tabelle1[[#This Row],[UMC4ES Attribute]]="","",VLOOKUP(Tabelle1[[#This Row],[UMC4ES Attribute]],ASSESS!A:I,8,FALSE))</f>
        <v/>
      </c>
      <c r="W62" s="163"/>
      <c r="Y62" s="160" t="str">
        <f>IF(Tabelle1[[#This Row],[JAMA Attribute]]="","",VLOOKUP(Tabelle1[[#This Row],[JAMA Attribute]],JAMA!A:F,5,FALSE))</f>
        <v/>
      </c>
      <c r="Z62" s="160" t="str">
        <f>IF(Tabelle1[[#This Row],[JAMA Attribute]]="","",VLOOKUP(Tabelle1[[#This Row],[JAMA Attribute]],JAMA!A:F,6,FALSE))</f>
        <v/>
      </c>
      <c r="AA62" s="334" t="s">
        <v>1788</v>
      </c>
      <c r="AB62" s="267"/>
      <c r="AC62" s="267"/>
      <c r="AD62" s="267" t="s">
        <v>1154</v>
      </c>
      <c r="AE62" s="267"/>
      <c r="AF62" s="267"/>
      <c r="AG62" s="270" t="s">
        <v>1686</v>
      </c>
      <c r="AH62" s="270"/>
      <c r="AI62" s="266" t="s">
        <v>1644</v>
      </c>
      <c r="AJ62" s="298"/>
      <c r="AK62" s="353"/>
      <c r="AL62" s="353"/>
      <c r="AM62" s="275"/>
      <c r="AN62" s="296"/>
      <c r="AO62" s="296"/>
      <c r="AP62" s="296"/>
      <c r="AQ62" s="296"/>
      <c r="AR62" s="160"/>
      <c r="AS62" s="181"/>
      <c r="AT62" s="181"/>
      <c r="AU62" s="181"/>
      <c r="AW62" s="181"/>
      <c r="AX62" s="163"/>
      <c r="AY62" s="160"/>
      <c r="BA62" s="160"/>
    </row>
    <row r="63" spans="1:53" s="197" customFormat="1" ht="255.45" hidden="1" outlineLevel="1">
      <c r="A63" s="346" t="str">
        <f>SETlevel!A$25</f>
        <v>model.limitations</v>
      </c>
      <c r="B63" s="197" t="str">
        <f>IF(Tabelle1[[#This Row],[SETlevel Attribute]]="","",VLOOKUP(Tabelle1[[#This Row],[SETlevel Attribute]],SETlevel!A:C,2,FALSE))</f>
        <v>String</v>
      </c>
      <c r="C63" s="197" t="str">
        <f>IF(Tabelle1[[#This Row],[SETlevel Attribute]]="","",VLOOKUP(Tabelle1[[#This Row],[SETlevel Attribute]],SETlevel!A:C,3,FALSE))</f>
        <v>Description of all limitations that apply to the sensor model and its usage, e.g. This delivery is a pre-release and the model is intended to be used for checking the interfaces of the simulation toolchain. The model is not validated; thus it is not intended to be used for validation or verification of any sensor, especially not for ARS810 or ARS840. In particular the existence of this model shall not be used to imply the existence of sensors ARS810 nor ARS840 nor their properties. This delivery is not developed according to process defined in ISO 26262 (Standard for Functional Safety).</v>
      </c>
      <c r="E63" s="412"/>
      <c r="F63" s="197" t="str">
        <f>IF(Tabelle1[[#This Row],[MIC Attribute]]="","",VLOOKUP(Tabelle1[[#This Row],[MIC Attribute]],MIC!A:D,2,FALSE))</f>
        <v/>
      </c>
      <c r="G63" s="197" t="str">
        <f>IF(Tabelle1[[#This Row],[MIC Attribute]]="","",VLOOKUP(Tabelle1[[#This Row],[MIC Attribute]],MIC!A:D,3,FALSE))</f>
        <v/>
      </c>
      <c r="H63" s="197" t="str">
        <f>IF(Tabelle1[[#This Row],[MIC Attribute]]="","",VLOOKUP(Tabelle1[[#This Row],[MIC Attribute]],MIC!A:D,4,FALSE))</f>
        <v/>
      </c>
      <c r="J63" s="197" t="str">
        <f>IF(Tabelle1[[#This Row],[IDTA AAS SM Attribute]]="","",VLOOKUP(Tabelle1[[#This Row],[IDTA AAS SM Attribute]],IDTA!A:D,3,FALSE))</f>
        <v/>
      </c>
      <c r="K63" s="197" t="str">
        <f>IF(Tabelle1[[#This Row],[IDTA AAS SM Attribute]]="","",VLOOKUP(Tabelle1[[#This Row],[IDTA AAS SM Attribute]],IDTA!A:D,2,FALSE))</f>
        <v/>
      </c>
      <c r="L63" s="197" t="str">
        <f>IF(Tabelle1[[#This Row],[IDTA AAS SM Attribute]]="","",VLOOKUP(Tabelle1[[#This Row],[IDTA AAS SM Attribute]],IDTA!A:D,4,FALSE))</f>
        <v/>
      </c>
      <c r="N63" s="197" t="str">
        <f>IF(Tabelle1[[#This Row],[UMC4ES Attribute]]="","",VLOOKUP(Tabelle1[[#This Row],[UMC4ES Attribute]],ASSESS!A:I,9,FALSE))</f>
        <v/>
      </c>
      <c r="O63" s="197" t="str">
        <f>IF(Tabelle1[[#This Row],[UMC4ES Attribute]]="","",VLOOKUP(Tabelle1[[#This Row],[UMC4ES Attribute]],ASSESS!A:I,5,FALSE))</f>
        <v/>
      </c>
      <c r="P63" s="197" t="str">
        <f>IF(Tabelle1[[#This Row],[UMC4ES Attribute]]="","",VLOOKUP(Tabelle1[[#This Row],[UMC4ES Attribute]],ASSESS!A:I,8,FALSE))</f>
        <v/>
      </c>
      <c r="W63" s="346"/>
      <c r="Y63" s="197" t="str">
        <f>IF(Tabelle1[[#This Row],[JAMA Attribute]]="","",VLOOKUP(Tabelle1[[#This Row],[JAMA Attribute]],JAMA!A:F,5,FALSE))</f>
        <v/>
      </c>
      <c r="Z63" s="197" t="str">
        <f>IF(Tabelle1[[#This Row],[JAMA Attribute]]="","",VLOOKUP(Tabelle1[[#This Row],[JAMA Attribute]],JAMA!A:F,6,FALSE))</f>
        <v/>
      </c>
      <c r="AA63" s="334" t="s">
        <v>1763</v>
      </c>
      <c r="AB63" s="270" t="s">
        <v>1154</v>
      </c>
      <c r="AC63" s="270"/>
      <c r="AD63" s="270"/>
      <c r="AE63" s="270"/>
      <c r="AF63" s="270"/>
      <c r="AG63" s="270" t="s">
        <v>1685</v>
      </c>
      <c r="AH63" s="270" t="s">
        <v>1692</v>
      </c>
      <c r="AI63" s="298" t="s">
        <v>1644</v>
      </c>
      <c r="AJ63" s="298" t="s">
        <v>1920</v>
      </c>
      <c r="AK63" s="353" t="s">
        <v>1908</v>
      </c>
      <c r="AL63" s="353" t="s">
        <v>1921</v>
      </c>
      <c r="AM63" s="347" t="s">
        <v>1816</v>
      </c>
      <c r="AN63" s="356" t="s">
        <v>1966</v>
      </c>
      <c r="AO63" s="356" t="s">
        <v>1692</v>
      </c>
      <c r="AP63" s="356" t="s">
        <v>1967</v>
      </c>
      <c r="AQ63" s="356"/>
      <c r="AS63" s="243"/>
      <c r="AT63" s="243"/>
      <c r="AU63" s="243"/>
      <c r="AV63" s="243"/>
      <c r="AW63" s="243"/>
      <c r="AX63" s="346"/>
    </row>
    <row r="64" spans="1:53" ht="120.25" hidden="1" outlineLevel="1">
      <c r="A64" s="163"/>
      <c r="B64" s="160" t="str">
        <f>IF(Tabelle1[[#This Row],[SETlevel Attribute]]="","",VLOOKUP(Tabelle1[[#This Row],[SETlevel Attribute]],SETlevel!A:C,2,FALSE))</f>
        <v/>
      </c>
      <c r="C64" s="160" t="str">
        <f>IF(Tabelle1[[#This Row],[SETlevel Attribute]]="","",VLOOKUP(Tabelle1[[#This Row],[SETlevel Attribute]],SETlevel!A:C,3,FALSE))</f>
        <v/>
      </c>
      <c r="E64" s="185" t="str">
        <f>MIC!A$127</f>
        <v>Content and computation.Modelling choice.Formalization.Modelling field</v>
      </c>
      <c r="F64" s="160" t="str">
        <f>IF(Tabelle1[[#This Row],[MIC Attribute]]="","",VLOOKUP(Tabelle1[[#This Row],[MIC Attribute]],MIC!A:D,2,FALSE))</f>
        <v>string</v>
      </c>
      <c r="G64" s="160"/>
      <c r="H64" s="160">
        <f>IF(Tabelle1[[#This Row],[MIC Attribute]]="","",VLOOKUP(Tabelle1[[#This Row],[MIC Attribute]],MIC!A:D,4,FALSE))</f>
        <v>1</v>
      </c>
      <c r="J64" s="160" t="str">
        <f>IF(Tabelle1[[#This Row],[IDTA AAS SM Attribute]]="","",VLOOKUP(Tabelle1[[#This Row],[IDTA AAS SM Attribute]],IDTA!A:D,3,FALSE))</f>
        <v/>
      </c>
      <c r="K64" s="160" t="str">
        <f>IF(Tabelle1[[#This Row],[IDTA AAS SM Attribute]]="","",VLOOKUP(Tabelle1[[#This Row],[IDTA AAS SM Attribute]],IDTA!A:D,2,FALSE))</f>
        <v/>
      </c>
      <c r="L64" s="160" t="str">
        <f>IF(Tabelle1[[#This Row],[IDTA AAS SM Attribute]]="","",VLOOKUP(Tabelle1[[#This Row],[IDTA AAS SM Attribute]],IDTA!A:D,4,FALSE))</f>
        <v/>
      </c>
      <c r="N64" s="160" t="str">
        <f>IF(Tabelle1[[#This Row],[UMC4ES Attribute]]="","",VLOOKUP(Tabelle1[[#This Row],[UMC4ES Attribute]],ASSESS!A:I,9,FALSE))</f>
        <v/>
      </c>
      <c r="O64" s="160" t="str">
        <f>IF(Tabelle1[[#This Row],[UMC4ES Attribute]]="","",VLOOKUP(Tabelle1[[#This Row],[UMC4ES Attribute]],ASSESS!A:I,5,FALSE))</f>
        <v/>
      </c>
      <c r="P64" s="160" t="str">
        <f>IF(Tabelle1[[#This Row],[UMC4ES Attribute]]="","",VLOOKUP(Tabelle1[[#This Row],[UMC4ES Attribute]],ASSESS!A:I,8,FALSE))</f>
        <v/>
      </c>
      <c r="T64" s="343"/>
      <c r="U64" s="296"/>
      <c r="V64" s="296"/>
      <c r="W64" s="163"/>
      <c r="Y64" s="160" t="str">
        <f>IF(Tabelle1[[#This Row],[JAMA Attribute]]="","",VLOOKUP(Tabelle1[[#This Row],[JAMA Attribute]],JAMA!A:F,5,FALSE))</f>
        <v/>
      </c>
      <c r="Z64" s="160" t="str">
        <f>IF(Tabelle1[[#This Row],[JAMA Attribute]]="","",VLOOKUP(Tabelle1[[#This Row],[JAMA Attribute]],JAMA!A:F,6,FALSE))</f>
        <v/>
      </c>
      <c r="AA64" s="334"/>
      <c r="AB64" s="267"/>
      <c r="AC64" s="267" t="s">
        <v>1154</v>
      </c>
      <c r="AD64" s="267"/>
      <c r="AE64" s="267"/>
      <c r="AF64" s="267"/>
      <c r="AG64" s="270" t="s">
        <v>1686</v>
      </c>
      <c r="AH64" s="270"/>
      <c r="AI64" s="298" t="s">
        <v>1644</v>
      </c>
      <c r="AJ64" s="298"/>
      <c r="AK64" s="353"/>
      <c r="AL64" s="353"/>
      <c r="AM64" s="275"/>
      <c r="AN64" s="296"/>
      <c r="AO64" s="296"/>
      <c r="AP64" s="296"/>
      <c r="AQ64" s="296"/>
      <c r="AR64" s="160"/>
      <c r="AS64" s="181"/>
      <c r="AT64" s="181"/>
      <c r="AU64" s="181"/>
      <c r="AW64" s="181"/>
      <c r="AX64" s="296"/>
      <c r="AY64" s="160"/>
      <c r="BA64" s="160"/>
    </row>
    <row r="65" spans="1:53" ht="120.25" hidden="1" outlineLevel="1">
      <c r="A65" s="163"/>
      <c r="B65" s="160" t="str">
        <f>IF(Tabelle1[[#This Row],[SETlevel Attribute]]="","",VLOOKUP(Tabelle1[[#This Row],[SETlevel Attribute]],SETlevel!A:C,2,FALSE))</f>
        <v/>
      </c>
      <c r="C65" s="160" t="str">
        <f>IF(Tabelle1[[#This Row],[SETlevel Attribute]]="","",VLOOKUP(Tabelle1[[#This Row],[SETlevel Attribute]],SETlevel!A:C,3,FALSE))</f>
        <v/>
      </c>
      <c r="E65" s="185" t="str">
        <f>MIC!A$128</f>
        <v>Content and computation.Modelling choice.Formalization.Type of choice</v>
      </c>
      <c r="F65" s="160" t="str">
        <f>IF(Tabelle1[[#This Row],[MIC Attribute]]="","",VLOOKUP(Tabelle1[[#This Row],[MIC Attribute]],MIC!A:D,2,FALSE))</f>
        <v>“model”, “neglect”</v>
      </c>
      <c r="G65" s="160"/>
      <c r="H65" s="160">
        <f>IF(Tabelle1[[#This Row],[MIC Attribute]]="","",VLOOKUP(Tabelle1[[#This Row],[MIC Attribute]],MIC!A:D,4,FALSE))</f>
        <v>1</v>
      </c>
      <c r="J65" s="160" t="str">
        <f>IF(Tabelle1[[#This Row],[IDTA AAS SM Attribute]]="","",VLOOKUP(Tabelle1[[#This Row],[IDTA AAS SM Attribute]],IDTA!A:D,3,FALSE))</f>
        <v/>
      </c>
      <c r="K65" s="160" t="str">
        <f>IF(Tabelle1[[#This Row],[IDTA AAS SM Attribute]]="","",VLOOKUP(Tabelle1[[#This Row],[IDTA AAS SM Attribute]],IDTA!A:D,2,FALSE))</f>
        <v/>
      </c>
      <c r="L65" s="160" t="str">
        <f>IF(Tabelle1[[#This Row],[IDTA AAS SM Attribute]]="","",VLOOKUP(Tabelle1[[#This Row],[IDTA AAS SM Attribute]],IDTA!A:D,4,FALSE))</f>
        <v/>
      </c>
      <c r="N65" s="160" t="str">
        <f>IF(Tabelle1[[#This Row],[UMC4ES Attribute]]="","",VLOOKUP(Tabelle1[[#This Row],[UMC4ES Attribute]],ASSESS!A:I,9,FALSE))</f>
        <v/>
      </c>
      <c r="O65" s="160" t="str">
        <f>IF(Tabelle1[[#This Row],[UMC4ES Attribute]]="","",VLOOKUP(Tabelle1[[#This Row],[UMC4ES Attribute]],ASSESS!A:I,5,FALSE))</f>
        <v/>
      </c>
      <c r="P65" s="160" t="str">
        <f>IF(Tabelle1[[#This Row],[UMC4ES Attribute]]="","",VLOOKUP(Tabelle1[[#This Row],[UMC4ES Attribute]],ASSESS!A:I,8,FALSE))</f>
        <v/>
      </c>
      <c r="T65" s="343"/>
      <c r="U65" s="296"/>
      <c r="V65" s="296"/>
      <c r="W65" s="163"/>
      <c r="Y65" s="160" t="str">
        <f>IF(Tabelle1[[#This Row],[JAMA Attribute]]="","",VLOOKUP(Tabelle1[[#This Row],[JAMA Attribute]],JAMA!A:F,5,FALSE))</f>
        <v/>
      </c>
      <c r="Z65" s="160" t="str">
        <f>IF(Tabelle1[[#This Row],[JAMA Attribute]]="","",VLOOKUP(Tabelle1[[#This Row],[JAMA Attribute]],JAMA!A:F,6,FALSE))</f>
        <v/>
      </c>
      <c r="AA65" s="334"/>
      <c r="AB65" s="267"/>
      <c r="AC65" s="267" t="s">
        <v>1154</v>
      </c>
      <c r="AD65" s="267"/>
      <c r="AE65" s="267"/>
      <c r="AF65" s="267"/>
      <c r="AG65" s="270" t="s">
        <v>1686</v>
      </c>
      <c r="AH65" s="270"/>
      <c r="AI65" s="298" t="s">
        <v>1644</v>
      </c>
      <c r="AJ65" s="298"/>
      <c r="AK65" s="353"/>
      <c r="AL65" s="353"/>
      <c r="AM65" s="275"/>
      <c r="AN65" s="296"/>
      <c r="AO65" s="296"/>
      <c r="AP65" s="296"/>
      <c r="AQ65" s="296"/>
      <c r="AR65" s="160"/>
      <c r="AS65" s="181"/>
      <c r="AT65" s="181"/>
      <c r="AU65" s="181"/>
      <c r="AW65" s="181"/>
      <c r="AX65" s="296"/>
      <c r="AY65" s="160"/>
      <c r="BA65" s="160"/>
    </row>
    <row r="66" spans="1:53" ht="105.2" hidden="1" outlineLevel="1">
      <c r="A66" s="163"/>
      <c r="B66" s="160" t="str">
        <f>IF(Tabelle1[[#This Row],[SETlevel Attribute]]="","",VLOOKUP(Tabelle1[[#This Row],[SETlevel Attribute]],SETlevel!A:C,2,FALSE))</f>
        <v/>
      </c>
      <c r="C66" s="160" t="str">
        <f>IF(Tabelle1[[#This Row],[SETlevel Attribute]]="","",VLOOKUP(Tabelle1[[#This Row],[SETlevel Attribute]],SETlevel!A:C,3,FALSE))</f>
        <v/>
      </c>
      <c r="E66" s="185" t="str">
        <f>MIC!A$129</f>
        <v>Content and computation.Modelling choice.Formalization.Time scale</v>
      </c>
      <c r="F66" s="160" t="str">
        <f>IF(Tabelle1[[#This Row],[MIC Attribute]]="","",VLOOKUP(Tabelle1[[#This Row],[MIC Attribute]],MIC!A:D,2,FALSE))</f>
        <v>string</v>
      </c>
      <c r="G66" s="160"/>
      <c r="H66" s="160" t="str">
        <f>IF(Tabelle1[[#This Row],[MIC Attribute]]="","",VLOOKUP(Tabelle1[[#This Row],[MIC Attribute]],MIC!A:D,4,FALSE))</f>
        <v>0..1</v>
      </c>
      <c r="J66" s="160" t="str">
        <f>IF(Tabelle1[[#This Row],[IDTA AAS SM Attribute]]="","",VLOOKUP(Tabelle1[[#This Row],[IDTA AAS SM Attribute]],IDTA!A:D,3,FALSE))</f>
        <v/>
      </c>
      <c r="K66" s="160" t="str">
        <f>IF(Tabelle1[[#This Row],[IDTA AAS SM Attribute]]="","",VLOOKUP(Tabelle1[[#This Row],[IDTA AAS SM Attribute]],IDTA!A:D,2,FALSE))</f>
        <v/>
      </c>
      <c r="L66" s="160" t="str">
        <f>IF(Tabelle1[[#This Row],[IDTA AAS SM Attribute]]="","",VLOOKUP(Tabelle1[[#This Row],[IDTA AAS SM Attribute]],IDTA!A:D,4,FALSE))</f>
        <v/>
      </c>
      <c r="N66" s="160" t="str">
        <f>IF(Tabelle1[[#This Row],[UMC4ES Attribute]]="","",VLOOKUP(Tabelle1[[#This Row],[UMC4ES Attribute]],ASSESS!A:I,9,FALSE))</f>
        <v/>
      </c>
      <c r="O66" s="160" t="str">
        <f>IF(Tabelle1[[#This Row],[UMC4ES Attribute]]="","",VLOOKUP(Tabelle1[[#This Row],[UMC4ES Attribute]],ASSESS!A:I,5,FALSE))</f>
        <v/>
      </c>
      <c r="P66" s="160" t="str">
        <f>IF(Tabelle1[[#This Row],[UMC4ES Attribute]]="","",VLOOKUP(Tabelle1[[#This Row],[UMC4ES Attribute]],ASSESS!A:I,8,FALSE))</f>
        <v/>
      </c>
      <c r="T66" s="343"/>
      <c r="U66" s="296"/>
      <c r="V66" s="296"/>
      <c r="W66" s="163"/>
      <c r="Y66" s="160" t="str">
        <f>IF(Tabelle1[[#This Row],[JAMA Attribute]]="","",VLOOKUP(Tabelle1[[#This Row],[JAMA Attribute]],JAMA!A:F,5,FALSE))</f>
        <v/>
      </c>
      <c r="Z66" s="160" t="str">
        <f>IF(Tabelle1[[#This Row],[JAMA Attribute]]="","",VLOOKUP(Tabelle1[[#This Row],[JAMA Attribute]],JAMA!A:F,6,FALSE))</f>
        <v/>
      </c>
      <c r="AA66" s="334"/>
      <c r="AB66" s="267"/>
      <c r="AC66" s="267" t="s">
        <v>1154</v>
      </c>
      <c r="AD66" s="267"/>
      <c r="AE66" s="267"/>
      <c r="AF66" s="267"/>
      <c r="AG66" s="270" t="s">
        <v>1686</v>
      </c>
      <c r="AH66" s="270"/>
      <c r="AI66" s="298" t="s">
        <v>1644</v>
      </c>
      <c r="AJ66" s="298"/>
      <c r="AK66" s="353"/>
      <c r="AL66" s="353"/>
      <c r="AM66" s="275"/>
      <c r="AN66" s="296"/>
      <c r="AO66" s="296"/>
      <c r="AP66" s="296"/>
      <c r="AQ66" s="296"/>
      <c r="AR66" s="160"/>
      <c r="AS66" s="181"/>
      <c r="AT66" s="181"/>
      <c r="AU66" s="181"/>
      <c r="AW66" s="181"/>
      <c r="AX66" s="296"/>
      <c r="AY66" s="160"/>
      <c r="BA66" s="160"/>
    </row>
    <row r="67" spans="1:53" ht="105.2" hidden="1" outlineLevel="1">
      <c r="A67" s="163"/>
      <c r="B67" s="160" t="str">
        <f>IF(Tabelle1[[#This Row],[SETlevel Attribute]]="","",VLOOKUP(Tabelle1[[#This Row],[SETlevel Attribute]],SETlevel!A:C,2,FALSE))</f>
        <v/>
      </c>
      <c r="C67" s="160" t="str">
        <f>IF(Tabelle1[[#This Row],[SETlevel Attribute]]="","",VLOOKUP(Tabelle1[[#This Row],[SETlevel Attribute]],SETlevel!A:C,3,FALSE))</f>
        <v/>
      </c>
      <c r="E67" s="185" t="str">
        <f>MIC!A$133</f>
        <v>Content and computation.Behavior.Behavior specification</v>
      </c>
      <c r="F67" s="160" t="str">
        <f>IF(Tabelle1[[#This Row],[MIC Attribute]]="","",VLOOKUP(Tabelle1[[#This Row],[MIC Attribute]],MIC!A:D,2,FALSE))</f>
        <v>string</v>
      </c>
      <c r="G67" s="160"/>
      <c r="H67" s="160" t="str">
        <f>IF(Tabelle1[[#This Row],[MIC Attribute]]="","",VLOOKUP(Tabelle1[[#This Row],[MIC Attribute]],MIC!A:D,4,FALSE))</f>
        <v>0..inf</v>
      </c>
      <c r="J67" s="160" t="str">
        <f>IF(Tabelle1[[#This Row],[IDTA AAS SM Attribute]]="","",VLOOKUP(Tabelle1[[#This Row],[IDTA AAS SM Attribute]],IDTA!A:D,3,FALSE))</f>
        <v/>
      </c>
      <c r="K67" s="160" t="str">
        <f>IF(Tabelle1[[#This Row],[IDTA AAS SM Attribute]]="","",VLOOKUP(Tabelle1[[#This Row],[IDTA AAS SM Attribute]],IDTA!A:D,2,FALSE))</f>
        <v/>
      </c>
      <c r="L67" s="160" t="str">
        <f>IF(Tabelle1[[#This Row],[IDTA AAS SM Attribute]]="","",VLOOKUP(Tabelle1[[#This Row],[IDTA AAS SM Attribute]],IDTA!A:D,4,FALSE))</f>
        <v/>
      </c>
      <c r="N67" s="160" t="str">
        <f>IF(Tabelle1[[#This Row],[UMC4ES Attribute]]="","",VLOOKUP(Tabelle1[[#This Row],[UMC4ES Attribute]],ASSESS!A:I,9,FALSE))</f>
        <v/>
      </c>
      <c r="O67" s="160" t="str">
        <f>IF(Tabelle1[[#This Row],[UMC4ES Attribute]]="","",VLOOKUP(Tabelle1[[#This Row],[UMC4ES Attribute]],ASSESS!A:I,5,FALSE))</f>
        <v/>
      </c>
      <c r="P67" s="160" t="str">
        <f>IF(Tabelle1[[#This Row],[UMC4ES Attribute]]="","",VLOOKUP(Tabelle1[[#This Row],[UMC4ES Attribute]],ASSESS!A:I,8,FALSE))</f>
        <v/>
      </c>
      <c r="T67" s="343"/>
      <c r="U67" s="296"/>
      <c r="V67" s="296"/>
      <c r="W67" s="163"/>
      <c r="Y67" s="160" t="str">
        <f>IF(Tabelle1[[#This Row],[JAMA Attribute]]="","",VLOOKUP(Tabelle1[[#This Row],[JAMA Attribute]],JAMA!A:F,5,FALSE))</f>
        <v/>
      </c>
      <c r="Z67" s="160" t="str">
        <f>IF(Tabelle1[[#This Row],[JAMA Attribute]]="","",VLOOKUP(Tabelle1[[#This Row],[JAMA Attribute]],JAMA!A:F,6,FALSE))</f>
        <v/>
      </c>
      <c r="AA67" s="325"/>
      <c r="AB67" s="267"/>
      <c r="AC67" s="267" t="s">
        <v>1154</v>
      </c>
      <c r="AD67" s="267"/>
      <c r="AE67" s="267"/>
      <c r="AF67" s="267"/>
      <c r="AG67" s="270" t="s">
        <v>1686</v>
      </c>
      <c r="AH67" s="270"/>
      <c r="AI67" s="298" t="s">
        <v>1644</v>
      </c>
      <c r="AJ67" s="298"/>
      <c r="AK67" s="353"/>
      <c r="AL67" s="353"/>
      <c r="AM67" s="275"/>
      <c r="AN67" s="296"/>
      <c r="AO67" s="296"/>
      <c r="AP67" s="296"/>
      <c r="AQ67" s="296"/>
      <c r="AR67" s="160"/>
      <c r="AS67" s="181"/>
      <c r="AT67" s="181"/>
      <c r="AU67" s="181"/>
      <c r="AW67" s="181"/>
      <c r="AX67" s="296"/>
      <c r="AY67" s="160"/>
      <c r="BA67" s="160"/>
    </row>
    <row r="68" spans="1:53" ht="75.150000000000006" hidden="1" outlineLevel="1">
      <c r="A68" s="163"/>
      <c r="B68" s="160" t="str">
        <f>IF(Tabelle1[[#This Row],[SETlevel Attribute]]="","",VLOOKUP(Tabelle1[[#This Row],[SETlevel Attribute]],SETlevel!A:C,2,FALSE))</f>
        <v/>
      </c>
      <c r="C68" s="160" t="str">
        <f>IF(Tabelle1[[#This Row],[SETlevel Attribute]]="","",VLOOKUP(Tabelle1[[#This Row],[SETlevel Attribute]],SETlevel!A:C,3,FALSE))</f>
        <v/>
      </c>
      <c r="E68" s="185" t="str">
        <f>MIC!A$138</f>
        <v>Content and computation.Behavior.Model type</v>
      </c>
      <c r="F68" s="160" t="str">
        <f>IF(Tabelle1[[#This Row],[MIC Attribute]]="","",VLOOKUP(Tabelle1[[#This Row],[MIC Attribute]],MIC!A:D,2,FALSE))</f>
        <v>string</v>
      </c>
      <c r="G68" s="160"/>
      <c r="H68" s="160" t="str">
        <f>IF(Tabelle1[[#This Row],[MIC Attribute]]="","",VLOOKUP(Tabelle1[[#This Row],[MIC Attribute]],MIC!A:D,4,FALSE))</f>
        <v>0..inf</v>
      </c>
      <c r="J68" s="160" t="str">
        <f>IF(Tabelle1[[#This Row],[IDTA AAS SM Attribute]]="","",VLOOKUP(Tabelle1[[#This Row],[IDTA AAS SM Attribute]],IDTA!A:D,3,FALSE))</f>
        <v/>
      </c>
      <c r="K68" s="160" t="str">
        <f>IF(Tabelle1[[#This Row],[IDTA AAS SM Attribute]]="","",VLOOKUP(Tabelle1[[#This Row],[IDTA AAS SM Attribute]],IDTA!A:D,2,FALSE))</f>
        <v/>
      </c>
      <c r="L68" s="160" t="str">
        <f>IF(Tabelle1[[#This Row],[IDTA AAS SM Attribute]]="","",VLOOKUP(Tabelle1[[#This Row],[IDTA AAS SM Attribute]],IDTA!A:D,4,FALSE))</f>
        <v/>
      </c>
      <c r="N68" s="160" t="str">
        <f>IF(Tabelle1[[#This Row],[UMC4ES Attribute]]="","",VLOOKUP(Tabelle1[[#This Row],[UMC4ES Attribute]],ASSESS!A:I,9,FALSE))</f>
        <v/>
      </c>
      <c r="O68" s="160" t="str">
        <f>IF(Tabelle1[[#This Row],[UMC4ES Attribute]]="","",VLOOKUP(Tabelle1[[#This Row],[UMC4ES Attribute]],ASSESS!A:I,5,FALSE))</f>
        <v/>
      </c>
      <c r="P68" s="160" t="str">
        <f>IF(Tabelle1[[#This Row],[UMC4ES Attribute]]="","",VLOOKUP(Tabelle1[[#This Row],[UMC4ES Attribute]],ASSESS!A:I,8,FALSE))</f>
        <v/>
      </c>
      <c r="T68" s="343"/>
      <c r="U68" s="296"/>
      <c r="V68" s="296"/>
      <c r="W68" s="163"/>
      <c r="Y68" s="160" t="str">
        <f>IF(Tabelle1[[#This Row],[JAMA Attribute]]="","",VLOOKUP(Tabelle1[[#This Row],[JAMA Attribute]],JAMA!A:F,5,FALSE))</f>
        <v/>
      </c>
      <c r="Z68" s="160" t="str">
        <f>IF(Tabelle1[[#This Row],[JAMA Attribute]]="","",VLOOKUP(Tabelle1[[#This Row],[JAMA Attribute]],JAMA!A:F,6,FALSE))</f>
        <v/>
      </c>
      <c r="AA68" s="334"/>
      <c r="AB68" s="267"/>
      <c r="AC68" s="267" t="s">
        <v>1154</v>
      </c>
      <c r="AD68" s="267"/>
      <c r="AE68" s="267"/>
      <c r="AF68" s="267"/>
      <c r="AG68" s="270" t="s">
        <v>1686</v>
      </c>
      <c r="AH68" s="270"/>
      <c r="AI68" s="298" t="s">
        <v>1644</v>
      </c>
      <c r="AJ68" s="298"/>
      <c r="AK68" s="353"/>
      <c r="AL68" s="353"/>
      <c r="AM68" s="275"/>
      <c r="AN68" s="296"/>
      <c r="AO68" s="296"/>
      <c r="AP68" s="296"/>
      <c r="AQ68" s="296"/>
      <c r="AR68" s="160"/>
      <c r="AS68" s="181"/>
      <c r="AT68" s="181"/>
      <c r="AU68" s="181"/>
      <c r="AW68" s="181"/>
      <c r="AX68" s="296"/>
      <c r="AY68" s="160"/>
      <c r="BA68" s="160"/>
    </row>
    <row r="69" spans="1:53" ht="60.1" collapsed="1">
      <c r="A69" s="163"/>
      <c r="B69" s="160" t="str">
        <f>IF(Tabelle1[[#This Row],[SETlevel Attribute]]="","",VLOOKUP(Tabelle1[[#This Row],[SETlevel Attribute]],SETlevel!A:C,2,FALSE))</f>
        <v/>
      </c>
      <c r="C69" s="160" t="str">
        <f>IF(Tabelle1[[#This Row],[SETlevel Attribute]]="","",VLOOKUP(Tabelle1[[#This Row],[SETlevel Attribute]],SETlevel!A:C,3,FALSE))</f>
        <v/>
      </c>
      <c r="E69" s="185"/>
      <c r="F69" s="160" t="str">
        <f>IF(Tabelle1[[#This Row],[MIC Attribute]]="","",VLOOKUP(Tabelle1[[#This Row],[MIC Attribute]],MIC!A:D,2,FALSE))</f>
        <v/>
      </c>
      <c r="G69" s="160"/>
      <c r="H69" s="160" t="str">
        <f>IF(Tabelle1[[#This Row],[MIC Attribute]]="","",VLOOKUP(Tabelle1[[#This Row],[MIC Attribute]],MIC!A:D,4,FALSE))</f>
        <v/>
      </c>
      <c r="J69" s="160" t="str">
        <f>IF(Tabelle1[[#This Row],[IDTA AAS SM Attribute]]="","",VLOOKUP(Tabelle1[[#This Row],[IDTA AAS SM Attribute]],IDTA!A:D,3,FALSE))</f>
        <v/>
      </c>
      <c r="K69" s="160" t="str">
        <f>IF(Tabelle1[[#This Row],[IDTA AAS SM Attribute]]="","",VLOOKUP(Tabelle1[[#This Row],[IDTA AAS SM Attribute]],IDTA!A:D,2,FALSE))</f>
        <v/>
      </c>
      <c r="L69" s="160" t="str">
        <f>IF(Tabelle1[[#This Row],[IDTA AAS SM Attribute]]="","",VLOOKUP(Tabelle1[[#This Row],[IDTA AAS SM Attribute]],IDTA!A:D,4,FALSE))</f>
        <v/>
      </c>
      <c r="N69" s="160" t="str">
        <f>IF(Tabelle1[[#This Row],[UMC4ES Attribute]]="","",VLOOKUP(Tabelle1[[#This Row],[UMC4ES Attribute]],ASSESS!A:I,9,FALSE))</f>
        <v/>
      </c>
      <c r="O69" s="160" t="str">
        <f>IF(Tabelle1[[#This Row],[UMC4ES Attribute]]="","",VLOOKUP(Tabelle1[[#This Row],[UMC4ES Attribute]],ASSESS!A:I,5,FALSE))</f>
        <v/>
      </c>
      <c r="P69" s="160" t="str">
        <f>IF(Tabelle1[[#This Row],[UMC4ES Attribute]]="","",VLOOKUP(Tabelle1[[#This Row],[UMC4ES Attribute]],ASSESS!A:I,8,FALSE))</f>
        <v/>
      </c>
      <c r="W69" s="163"/>
      <c r="Y69" s="160" t="str">
        <f>IF(Tabelle1[[#This Row],[JAMA Attribute]]="","",VLOOKUP(Tabelle1[[#This Row],[JAMA Attribute]],JAMA!A:F,5,FALSE))</f>
        <v/>
      </c>
      <c r="Z69" s="160" t="str">
        <f>IF(Tabelle1[[#This Row],[JAMA Attribute]]="","",VLOOKUP(Tabelle1[[#This Row],[JAMA Attribute]],JAMA!A:F,6,FALSE))</f>
        <v/>
      </c>
      <c r="AA69" s="334"/>
      <c r="AB69" s="297"/>
      <c r="AC69" s="267"/>
      <c r="AD69" s="267"/>
      <c r="AE69" s="267"/>
      <c r="AF69" s="267"/>
      <c r="AG69" s="270"/>
      <c r="AH69" s="270"/>
      <c r="AI69" s="320" t="s">
        <v>1651</v>
      </c>
      <c r="AJ69" s="320" t="s">
        <v>1845</v>
      </c>
      <c r="AK69" s="352"/>
      <c r="AL69" s="352"/>
      <c r="AM69" s="275"/>
      <c r="AN69" s="296"/>
      <c r="AO69" s="296"/>
      <c r="AP69" s="296"/>
      <c r="AQ69" s="296"/>
      <c r="AR69" s="160"/>
      <c r="AS69" s="181"/>
      <c r="AT69" s="181"/>
      <c r="AU69" s="181"/>
      <c r="AW69" s="181"/>
      <c r="AX69" s="296"/>
      <c r="AY69" s="160"/>
      <c r="BA69" s="160"/>
    </row>
    <row r="70" spans="1:53" ht="90.2" hidden="1" outlineLevel="1">
      <c r="A70" s="163"/>
      <c r="B70" s="160" t="str">
        <f>IF(Tabelle1[[#This Row],[SETlevel Attribute]]="","",VLOOKUP(Tabelle1[[#This Row],[SETlevel Attribute]],SETlevel!A:C,2,FALSE))</f>
        <v/>
      </c>
      <c r="C70" s="160" t="str">
        <f>IF(Tabelle1[[#This Row],[SETlevel Attribute]]="","",VLOOKUP(Tabelle1[[#This Row],[SETlevel Attribute]],SETlevel!A:C,3,FALSE))</f>
        <v/>
      </c>
      <c r="E70" s="185" t="str">
        <f>MIC!A$146</f>
        <v>Content and computation.Default solver.Solver name</v>
      </c>
      <c r="F70" s="160" t="str">
        <f>IF(Tabelle1[[#This Row],[MIC Attribute]]="","",VLOOKUP(Tabelle1[[#This Row],[MIC Attribute]],MIC!A:D,2,FALSE))</f>
        <v>string</v>
      </c>
      <c r="G70" s="160"/>
      <c r="H70" s="160" t="str">
        <f>IF(Tabelle1[[#This Row],[MIC Attribute]]="","",VLOOKUP(Tabelle1[[#This Row],[MIC Attribute]],MIC!A:D,4,FALSE))</f>
        <v>0..1</v>
      </c>
      <c r="I70" s="160" t="str">
        <f>IDTA!A$34</f>
        <v xml:space="preserve">testedToolSolverAlgorithm.solverAlgorithm </v>
      </c>
      <c r="J70" s="160" t="str">
        <f>IF(Tabelle1[[#This Row],[IDTA AAS SM Attribute]]="","",VLOOKUP(Tabelle1[[#This Row],[IDTA AAS SM Attribute]],IDTA!A:D,3,FALSE))</f>
        <v>[string]</v>
      </c>
      <c r="K70" s="160" t="str">
        <f>IF(Tabelle1[[#This Row],[IDTA AAS SM Attribute]]="","",VLOOKUP(Tabelle1[[#This Row],[IDTA AAS SM Attribute]],IDTA!A:D,2,FALSE))</f>
        <v xml:space="preserve">validated solver. </v>
      </c>
      <c r="L70" s="160">
        <f>IF(Tabelle1[[#This Row],[IDTA AAS SM Attribute]]="","",VLOOKUP(Tabelle1[[#This Row],[IDTA AAS SM Attribute]],IDTA!A:D,4,FALSE))</f>
        <v>1</v>
      </c>
      <c r="N70" s="160" t="str">
        <f>IF(Tabelle1[[#This Row],[UMC4ES Attribute]]="","",VLOOKUP(Tabelle1[[#This Row],[UMC4ES Attribute]],ASSESS!A:I,9,FALSE))</f>
        <v/>
      </c>
      <c r="O70" s="160" t="str">
        <f>IF(Tabelle1[[#This Row],[UMC4ES Attribute]]="","",VLOOKUP(Tabelle1[[#This Row],[UMC4ES Attribute]],ASSESS!A:I,5,FALSE))</f>
        <v/>
      </c>
      <c r="P70" s="160" t="str">
        <f>IF(Tabelle1[[#This Row],[UMC4ES Attribute]]="","",VLOOKUP(Tabelle1[[#This Row],[UMC4ES Attribute]],ASSESS!A:I,8,FALSE))</f>
        <v/>
      </c>
      <c r="W70" s="163"/>
      <c r="Y70" s="160" t="str">
        <f>IF(Tabelle1[[#This Row],[JAMA Attribute]]="","",VLOOKUP(Tabelle1[[#This Row],[JAMA Attribute]],JAMA!A:F,5,FALSE))</f>
        <v/>
      </c>
      <c r="Z70" s="160" t="str">
        <f>IF(Tabelle1[[#This Row],[JAMA Attribute]]="","",VLOOKUP(Tabelle1[[#This Row],[JAMA Attribute]],JAMA!A:F,6,FALSE))</f>
        <v/>
      </c>
      <c r="AA70" s="334" t="s">
        <v>1795</v>
      </c>
      <c r="AB70" s="297"/>
      <c r="AC70" s="267" t="s">
        <v>1154</v>
      </c>
      <c r="AD70" s="267" t="s">
        <v>1154</v>
      </c>
      <c r="AE70" s="267"/>
      <c r="AF70" s="267"/>
      <c r="AG70" s="270" t="s">
        <v>1687</v>
      </c>
      <c r="AH70" s="270"/>
      <c r="AI70" s="298" t="s">
        <v>1651</v>
      </c>
      <c r="AJ70" s="298"/>
      <c r="AK70" s="353"/>
      <c r="AL70" s="353"/>
      <c r="AM70" s="275"/>
      <c r="AN70" s="296"/>
      <c r="AO70" s="296"/>
      <c r="AP70" s="296"/>
      <c r="AQ70" s="296"/>
      <c r="AR70" s="160"/>
      <c r="AS70" s="181"/>
      <c r="AT70" s="181"/>
      <c r="AU70" s="181"/>
      <c r="AW70" s="181"/>
      <c r="AX70" s="296"/>
      <c r="AY70" s="160"/>
      <c r="BA70" s="160"/>
    </row>
    <row r="71" spans="1:53" ht="90.2" hidden="1" outlineLevel="1">
      <c r="A71" s="163"/>
      <c r="B71" s="160" t="str">
        <f>IF(Tabelle1[[#This Row],[SETlevel Attribute]]="","",VLOOKUP(Tabelle1[[#This Row],[SETlevel Attribute]],SETlevel!A:C,2,FALSE))</f>
        <v/>
      </c>
      <c r="C71" s="160" t="str">
        <f>IF(Tabelle1[[#This Row],[SETlevel Attribute]]="","",VLOOKUP(Tabelle1[[#This Row],[SETlevel Attribute]],SETlevel!A:C,3,FALSE))</f>
        <v/>
      </c>
      <c r="E71" s="185" t="str">
        <f>MIC!A$156</f>
        <v>Content and computation.Default solver.Embedded</v>
      </c>
      <c r="F71" s="160" t="str">
        <f>IF(Tabelle1[[#This Row],[MIC Attribute]]="","",VLOOKUP(Tabelle1[[#This Row],[MIC Attribute]],MIC!A:D,2,FALSE))</f>
        <v>Enumeration : Yes, No</v>
      </c>
      <c r="G71" s="160"/>
      <c r="H71" s="160" t="str">
        <f>IF(Tabelle1[[#This Row],[MIC Attribute]]="","",VLOOKUP(Tabelle1[[#This Row],[MIC Attribute]],MIC!A:D,4,FALSE))</f>
        <v>0..1</v>
      </c>
      <c r="I71" s="160" t="str">
        <f>IDTA!A32</f>
        <v xml:space="preserve">solverAndTolerances.solverIncluded </v>
      </c>
      <c r="J71" s="160" t="str">
        <f>IF(Tabelle1[[#This Row],[IDTA AAS SM Attribute]]="","",VLOOKUP(Tabelle1[[#This Row],[IDTA AAS SM Attribute]],IDTA!A:D,3,FALSE))</f>
        <v>[string]</v>
      </c>
      <c r="K71" s="160" t="str">
        <f>IF(Tabelle1[[#This Row],[IDTA AAS SM Attribute]]="","",VLOOKUP(Tabelle1[[#This Row],[IDTA AAS SM Attribute]],IDTA!A:D,2,FALSE))</f>
        <v xml:space="preserve">Solver is integrated in the model (e.g. FMU for co_x0002_simulation). </v>
      </c>
      <c r="L71" s="160">
        <f>IF(Tabelle1[[#This Row],[IDTA AAS SM Attribute]]="","",VLOOKUP(Tabelle1[[#This Row],[IDTA AAS SM Attribute]],IDTA!A:D,4,FALSE))</f>
        <v>1</v>
      </c>
      <c r="N71" s="160" t="str">
        <f>IF(Tabelle1[[#This Row],[UMC4ES Attribute]]="","",VLOOKUP(Tabelle1[[#This Row],[UMC4ES Attribute]],ASSESS!A:I,9,FALSE))</f>
        <v/>
      </c>
      <c r="O71" s="160" t="str">
        <f>IF(Tabelle1[[#This Row],[UMC4ES Attribute]]="","",VLOOKUP(Tabelle1[[#This Row],[UMC4ES Attribute]],ASSESS!A:I,5,FALSE))</f>
        <v/>
      </c>
      <c r="P71" s="160" t="str">
        <f>IF(Tabelle1[[#This Row],[UMC4ES Attribute]]="","",VLOOKUP(Tabelle1[[#This Row],[UMC4ES Attribute]],ASSESS!A:I,8,FALSE))</f>
        <v/>
      </c>
      <c r="W71" s="163"/>
      <c r="Y71" s="160" t="str">
        <f>IF(Tabelle1[[#This Row],[JAMA Attribute]]="","",VLOOKUP(Tabelle1[[#This Row],[JAMA Attribute]],JAMA!A:F,5,FALSE))</f>
        <v/>
      </c>
      <c r="Z71" s="160" t="str">
        <f>IF(Tabelle1[[#This Row],[JAMA Attribute]]="","",VLOOKUP(Tabelle1[[#This Row],[JAMA Attribute]],JAMA!A:F,6,FALSE))</f>
        <v/>
      </c>
      <c r="AA71" s="334" t="s">
        <v>1796</v>
      </c>
      <c r="AB71" s="297"/>
      <c r="AC71" s="267" t="s">
        <v>1154</v>
      </c>
      <c r="AD71" s="267" t="s">
        <v>1154</v>
      </c>
      <c r="AE71" s="267"/>
      <c r="AF71" s="267"/>
      <c r="AG71" s="270" t="s">
        <v>1687</v>
      </c>
      <c r="AH71" s="270"/>
      <c r="AI71" s="298" t="s">
        <v>1651</v>
      </c>
      <c r="AJ71" s="298"/>
      <c r="AK71" s="353"/>
      <c r="AL71" s="353"/>
      <c r="AM71" s="275"/>
      <c r="AN71" s="296"/>
      <c r="AO71" s="296"/>
      <c r="AP71" s="296"/>
      <c r="AQ71" s="296"/>
      <c r="AR71" s="160"/>
      <c r="AS71" s="181"/>
      <c r="AT71" s="181"/>
      <c r="AU71" s="181"/>
      <c r="AW71" s="181"/>
      <c r="AX71" s="296"/>
      <c r="AY71" s="160"/>
      <c r="BA71" s="160"/>
    </row>
    <row r="72" spans="1:53" ht="90.2" hidden="1" outlineLevel="1">
      <c r="A72" s="163"/>
      <c r="B72" s="160" t="str">
        <f>IF(Tabelle1[[#This Row],[SETlevel Attribute]]="","",VLOOKUP(Tabelle1[[#This Row],[SETlevel Attribute]],SETlevel!A:C,2,FALSE))</f>
        <v/>
      </c>
      <c r="C72" s="160" t="str">
        <f>IF(Tabelle1[[#This Row],[SETlevel Attribute]]="","",VLOOKUP(Tabelle1[[#This Row],[SETlevel Attribute]],SETlevel!A:C,3,FALSE))</f>
        <v/>
      </c>
      <c r="E72" s="185" t="str">
        <f>MIC!A$151</f>
        <v>Content and computation.Default solver.Step size</v>
      </c>
      <c r="F72" s="160" t="str">
        <f>IF(Tabelle1[[#This Row],[MIC Attribute]]="","",VLOOKUP(Tabelle1[[#This Row],[MIC Attribute]],MIC!A:D,2,FALSE))</f>
        <v>string</v>
      </c>
      <c r="G72" s="160"/>
      <c r="H72" s="160" t="str">
        <f>IF(Tabelle1[[#This Row],[MIC Attribute]]="","",VLOOKUP(Tabelle1[[#This Row],[MIC Attribute]],MIC!A:D,4,FALSE))</f>
        <v>0..1</v>
      </c>
      <c r="I72" s="160" t="str">
        <f>IDTA!A$30</f>
        <v xml:space="preserve">solverAndTolerances.fixedStepSize  </v>
      </c>
      <c r="J72" s="160" t="str">
        <f>IF(Tabelle1[[#This Row],[IDTA AAS SM Attribute]]="","",VLOOKUP(Tabelle1[[#This Row],[IDTA AAS SM Attribute]],IDTA!A:D,3,FALSE))</f>
        <v>[float]</v>
      </c>
      <c r="K72" s="160" t="str">
        <f>IF(Tabelle1[[#This Row],[IDTA AAS SM Attribute]]="","",VLOOKUP(Tabelle1[[#This Row],[IDTA AAS SM Attribute]],IDTA!A:D,2,FALSE))</f>
        <v xml:space="preserve">Fixed integration step size, if there is no adaptive step size. </v>
      </c>
      <c r="L72" s="160" t="str">
        <f>IF(Tabelle1[[#This Row],[IDTA AAS SM Attribute]]="","",VLOOKUP(Tabelle1[[#This Row],[IDTA AAS SM Attribute]],IDTA!A:D,4,FALSE))</f>
        <v xml:space="preserve">0..1 </v>
      </c>
      <c r="N72" s="160" t="str">
        <f>IF(Tabelle1[[#This Row],[UMC4ES Attribute]]="","",VLOOKUP(Tabelle1[[#This Row],[UMC4ES Attribute]],ASSESS!A:I,9,FALSE))</f>
        <v/>
      </c>
      <c r="O72" s="160" t="str">
        <f>IF(Tabelle1[[#This Row],[UMC4ES Attribute]]="","",VLOOKUP(Tabelle1[[#This Row],[UMC4ES Attribute]],ASSESS!A:I,5,FALSE))</f>
        <v/>
      </c>
      <c r="P72" s="160" t="str">
        <f>IF(Tabelle1[[#This Row],[UMC4ES Attribute]]="","",VLOOKUP(Tabelle1[[#This Row],[UMC4ES Attribute]],ASSESS!A:I,8,FALSE))</f>
        <v/>
      </c>
      <c r="W72" s="163"/>
      <c r="Y72" s="160" t="str">
        <f>IF(Tabelle1[[#This Row],[JAMA Attribute]]="","",VLOOKUP(Tabelle1[[#This Row],[JAMA Attribute]],JAMA!A:F,5,FALSE))</f>
        <v/>
      </c>
      <c r="Z72" s="160" t="str">
        <f>IF(Tabelle1[[#This Row],[JAMA Attribute]]="","",VLOOKUP(Tabelle1[[#This Row],[JAMA Attribute]],JAMA!A:F,6,FALSE))</f>
        <v/>
      </c>
      <c r="AA72" s="334" t="s">
        <v>1794</v>
      </c>
      <c r="AB72" s="297"/>
      <c r="AC72" s="267" t="s">
        <v>1154</v>
      </c>
      <c r="AD72" s="267" t="s">
        <v>1154</v>
      </c>
      <c r="AE72" s="267"/>
      <c r="AF72" s="267"/>
      <c r="AG72" s="270" t="s">
        <v>1687</v>
      </c>
      <c r="AH72" s="270"/>
      <c r="AI72" s="298" t="s">
        <v>1651</v>
      </c>
      <c r="AJ72" s="298"/>
      <c r="AK72" s="353"/>
      <c r="AL72" s="353"/>
      <c r="AM72" s="275"/>
      <c r="AN72" s="296"/>
      <c r="AO72" s="296"/>
      <c r="AP72" s="296"/>
      <c r="AQ72" s="296"/>
      <c r="AR72" s="160"/>
      <c r="AS72" s="181"/>
      <c r="AT72" s="181"/>
      <c r="AU72" s="181"/>
      <c r="AW72" s="181"/>
      <c r="AX72" s="296"/>
      <c r="AY72" s="160"/>
      <c r="BA72" s="160"/>
    </row>
    <row r="73" spans="1:53" ht="45.1" collapsed="1">
      <c r="A73" s="163"/>
      <c r="B73" s="160" t="str">
        <f>IF(Tabelle1[[#This Row],[SETlevel Attribute]]="","",VLOOKUP(Tabelle1[[#This Row],[SETlevel Attribute]],SETlevel!A:C,2,FALSE))</f>
        <v/>
      </c>
      <c r="C73" s="160" t="str">
        <f>IF(Tabelle1[[#This Row],[SETlevel Attribute]]="","",VLOOKUP(Tabelle1[[#This Row],[SETlevel Attribute]],SETlevel!A:C,3,FALSE))</f>
        <v/>
      </c>
      <c r="E73" s="185"/>
      <c r="F73" s="160" t="str">
        <f>IF(Tabelle1[[#This Row],[MIC Attribute]]="","",VLOOKUP(Tabelle1[[#This Row],[MIC Attribute]],MIC!A:D,2,FALSE))</f>
        <v/>
      </c>
      <c r="G73" s="160"/>
      <c r="H73" s="160" t="str">
        <f>IF(Tabelle1[[#This Row],[MIC Attribute]]="","",VLOOKUP(Tabelle1[[#This Row],[MIC Attribute]],MIC!A:D,4,FALSE))</f>
        <v/>
      </c>
      <c r="J73" s="160" t="str">
        <f>IF(Tabelle1[[#This Row],[IDTA AAS SM Attribute]]="","",VLOOKUP(Tabelle1[[#This Row],[IDTA AAS SM Attribute]],IDTA!A:D,3,FALSE))</f>
        <v/>
      </c>
      <c r="K73" s="160" t="str">
        <f>IF(Tabelle1[[#This Row],[IDTA AAS SM Attribute]]="","",VLOOKUP(Tabelle1[[#This Row],[IDTA AAS SM Attribute]],IDTA!A:D,2,FALSE))</f>
        <v/>
      </c>
      <c r="L73" s="160" t="str">
        <f>IF(Tabelle1[[#This Row],[IDTA AAS SM Attribute]]="","",VLOOKUP(Tabelle1[[#This Row],[IDTA AAS SM Attribute]],IDTA!A:D,4,FALSE))</f>
        <v/>
      </c>
      <c r="N73" s="160" t="str">
        <f>IF(Tabelle1[[#This Row],[UMC4ES Attribute]]="","",VLOOKUP(Tabelle1[[#This Row],[UMC4ES Attribute]],ASSESS!A:I,9,FALSE))</f>
        <v/>
      </c>
      <c r="O73" s="160" t="str">
        <f>IF(Tabelle1[[#This Row],[UMC4ES Attribute]]="","",VLOOKUP(Tabelle1[[#This Row],[UMC4ES Attribute]],ASSESS!A:I,5,FALSE))</f>
        <v/>
      </c>
      <c r="P73" s="160" t="str">
        <f>IF(Tabelle1[[#This Row],[UMC4ES Attribute]]="","",VLOOKUP(Tabelle1[[#This Row],[UMC4ES Attribute]],ASSESS!A:I,8,FALSE))</f>
        <v/>
      </c>
      <c r="W73" s="163"/>
      <c r="Y73" s="160" t="str">
        <f>IF(Tabelle1[[#This Row],[JAMA Attribute]]="","",VLOOKUP(Tabelle1[[#This Row],[JAMA Attribute]],JAMA!A:F,5,FALSE))</f>
        <v/>
      </c>
      <c r="Z73" s="160" t="str">
        <f>IF(Tabelle1[[#This Row],[JAMA Attribute]]="","",VLOOKUP(Tabelle1[[#This Row],[JAMA Attribute]],JAMA!A:F,6,FALSE))</f>
        <v/>
      </c>
      <c r="AA73" s="334"/>
      <c r="AB73" s="297"/>
      <c r="AC73" s="267"/>
      <c r="AD73" s="267"/>
      <c r="AE73" s="267"/>
      <c r="AF73" s="267"/>
      <c r="AG73" s="270"/>
      <c r="AH73" s="270"/>
      <c r="AI73" s="320" t="s">
        <v>1649</v>
      </c>
      <c r="AJ73" s="320" t="s">
        <v>1846</v>
      </c>
      <c r="AK73" s="352"/>
      <c r="AL73" s="352"/>
      <c r="AM73" s="275"/>
      <c r="AN73" s="296"/>
      <c r="AO73" s="296"/>
      <c r="AP73" s="296"/>
      <c r="AQ73" s="296"/>
      <c r="AR73" s="160"/>
      <c r="AS73" s="181"/>
      <c r="AT73" s="181"/>
      <c r="AU73" s="181"/>
      <c r="AW73" s="181"/>
      <c r="AX73" s="296"/>
      <c r="AY73" s="160"/>
      <c r="BA73" s="160"/>
    </row>
    <row r="74" spans="1:53" ht="409.5" hidden="1" outlineLevel="1">
      <c r="A74" s="163" t="str">
        <f>SETlevel!A$27</f>
        <v>model.implementation.format</v>
      </c>
      <c r="B74" s="160" t="str">
        <f>IF(Tabelle1[[#This Row],[SETlevel Attribute]]="","",VLOOKUP(Tabelle1[[#This Row],[SETlevel Attribute]],SETlevel!A:C,2,FALSE))</f>
        <v>String</v>
      </c>
      <c r="C74" s="160" t="str">
        <f>IF(Tabelle1[[#This Row],[SETlevel Attribute]]="","",VLOOKUP(Tabelle1[[#This Row],[SETlevel Attribute]],SETlevel!A:C,3,FALSE))</f>
        <v>Format of model implementation, e.g. OSMP 1.0/OSI 3.1.2/FMI 2.0</v>
      </c>
      <c r="E74" s="185" t="str">
        <f>MIC!A$50</f>
        <v>Integration.Software.File format.File format name</v>
      </c>
      <c r="F74" s="160" t="str">
        <f>IF(Tabelle1[[#This Row],[MIC Attribute]]="","",VLOOKUP(Tabelle1[[#This Row],[MIC Attribute]],MIC!A:D,2,FALSE))</f>
        <v>string</v>
      </c>
      <c r="G74" s="160" t="str">
        <f>IF(Tabelle1[[#This Row],[MIC Attribute]]="","",VLOOKUP(Tabelle1[[#This Row],[MIC Attribute]],MIC!A:D,3,FALSE))</f>
        <v>File format of the simulation model. A given language can lead to different file formats. For example, a simulation model in Simulink can be saved as an SLX, an FMU, or a DLL. Thus, the file format can show whether a simulation model is compiled or not. The multiplicity of the parent element (“File format”) permits to handle simulation models split in multiple files.</v>
      </c>
      <c r="H74" s="160">
        <f>IF(Tabelle1[[#This Row],[MIC Attribute]]="","",VLOOKUP(Tabelle1[[#This Row],[MIC Attribute]],MIC!A:D,4,FALSE))</f>
        <v>1</v>
      </c>
      <c r="J74" s="160" t="str">
        <f>IF(Tabelle1[[#This Row],[IDTA AAS SM Attribute]]="","",VLOOKUP(Tabelle1[[#This Row],[IDTA AAS SM Attribute]],IDTA!A:D,3,FALSE))</f>
        <v/>
      </c>
      <c r="K74" s="160" t="str">
        <f>IF(Tabelle1[[#This Row],[IDTA AAS SM Attribute]]="","",VLOOKUP(Tabelle1[[#This Row],[IDTA AAS SM Attribute]],IDTA!A:D,2,FALSE))</f>
        <v/>
      </c>
      <c r="L74" s="160" t="str">
        <f>IF(Tabelle1[[#This Row],[IDTA AAS SM Attribute]]="","",VLOOKUP(Tabelle1[[#This Row],[IDTA AAS SM Attribute]],IDTA!A:D,4,FALSE))</f>
        <v/>
      </c>
      <c r="N74" s="160" t="str">
        <f>IF(Tabelle1[[#This Row],[UMC4ES Attribute]]="","",VLOOKUP(Tabelle1[[#This Row],[UMC4ES Attribute]],ASSESS!A:I,9,FALSE))</f>
        <v/>
      </c>
      <c r="O74" s="160" t="str">
        <f>IF(Tabelle1[[#This Row],[UMC4ES Attribute]]="","",VLOOKUP(Tabelle1[[#This Row],[UMC4ES Attribute]],ASSESS!A:I,5,FALSE))</f>
        <v/>
      </c>
      <c r="P74" s="160" t="str">
        <f>IF(Tabelle1[[#This Row],[UMC4ES Attribute]]="","",VLOOKUP(Tabelle1[[#This Row],[UMC4ES Attribute]],ASSESS!A:I,8,FALSE))</f>
        <v/>
      </c>
      <c r="T74" s="343"/>
      <c r="U74" s="296"/>
      <c r="V74" s="296"/>
      <c r="W74" s="163" t="str">
        <f>JAMA!A$19</f>
        <v>Format</v>
      </c>
      <c r="Y74" s="160" t="str">
        <f>IF(Tabelle1[[#This Row],[JAMA Attribute]]="","",VLOOKUP(Tabelle1[[#This Row],[JAMA Attribute]],JAMA!A:F,5,FALSE))</f>
        <v>JAMA recommended format</v>
      </c>
      <c r="Z74" s="160" t="str">
        <f>IF(Tabelle1[[#This Row],[JAMA Attribute]]="","",VLOOKUP(Tabelle1[[#This Row],[JAMA Attribute]],JAMA!A:F,6,FALSE))</f>
        <v>High</v>
      </c>
      <c r="AA74" s="325" t="s">
        <v>1852</v>
      </c>
      <c r="AB74" s="267" t="s">
        <v>1154</v>
      </c>
      <c r="AC74" s="267"/>
      <c r="AD74" s="267"/>
      <c r="AE74" s="267"/>
      <c r="AF74" s="267" t="s">
        <v>1154</v>
      </c>
      <c r="AG74" s="270" t="s">
        <v>1686</v>
      </c>
      <c r="AH74" s="270"/>
      <c r="AI74" s="298" t="s">
        <v>1649</v>
      </c>
      <c r="AJ74" s="298"/>
      <c r="AK74" s="353"/>
      <c r="AL74" s="353"/>
      <c r="AM74" s="275"/>
      <c r="AN74" s="296"/>
      <c r="AO74" s="296"/>
      <c r="AP74" s="296"/>
      <c r="AQ74" s="296"/>
      <c r="AR74" s="160"/>
      <c r="AS74" s="181"/>
      <c r="AT74" s="181"/>
      <c r="AU74" s="181"/>
      <c r="AW74" s="181"/>
      <c r="AX74" s="296"/>
      <c r="AY74" s="160"/>
      <c r="BA74" s="160"/>
    </row>
    <row r="75" spans="1:53" ht="45.1" hidden="1" outlineLevel="1">
      <c r="A75" s="163"/>
      <c r="B75" s="160" t="str">
        <f>IF(Tabelle1[[#This Row],[SETlevel Attribute]]="","",VLOOKUP(Tabelle1[[#This Row],[SETlevel Attribute]],SETlevel!A:C,2,FALSE))</f>
        <v/>
      </c>
      <c r="C75" s="160" t="str">
        <f>IF(Tabelle1[[#This Row],[SETlevel Attribute]]="","",VLOOKUP(Tabelle1[[#This Row],[SETlevel Attribute]],SETlevel!A:C,3,FALSE))</f>
        <v/>
      </c>
      <c r="E75" s="185"/>
      <c r="F75" s="160" t="str">
        <f>IF(Tabelle1[[#This Row],[MIC Attribute]]="","",VLOOKUP(Tabelle1[[#This Row],[MIC Attribute]],MIC!A:D,2,FALSE))</f>
        <v/>
      </c>
      <c r="G75" s="160" t="str">
        <f>IF(Tabelle1[[#This Row],[MIC Attribute]]="","",VLOOKUP(Tabelle1[[#This Row],[MIC Attribute]],MIC!A:D,3,FALSE))</f>
        <v/>
      </c>
      <c r="H75" s="160" t="str">
        <f>IF(Tabelle1[[#This Row],[MIC Attribute]]="","",VLOOKUP(Tabelle1[[#This Row],[MIC Attribute]],MIC!A:D,4,FALSE))</f>
        <v/>
      </c>
      <c r="I75" s="160" t="str">
        <f>IDTA!A$20</f>
        <v>environment.operatingSystem</v>
      </c>
      <c r="J75" s="160" t="str">
        <f>IF(Tabelle1[[#This Row],[IDTA AAS SM Attribute]]="","",VLOOKUP(Tabelle1[[#This Row],[IDTA AAS SM Attribute]],IDTA!A:D,3,FALSE))</f>
        <v>[string]</v>
      </c>
      <c r="K75" s="160" t="str">
        <f>IF(Tabelle1[[#This Row],[IDTA AAS SM Attribute]]="","",VLOOKUP(Tabelle1[[#This Row],[IDTA AAS SM Attribute]],IDTA!A:D,2,FALSE))</f>
        <v xml:space="preserve">Name of the operating system including version and architecture (e.g. Windows 10 64bit). </v>
      </c>
      <c r="L75" s="160">
        <f>IF(Tabelle1[[#This Row],[IDTA AAS SM Attribute]]="","",VLOOKUP(Tabelle1[[#This Row],[IDTA AAS SM Attribute]],IDTA!A:D,4,FALSE))</f>
        <v>1</v>
      </c>
      <c r="N75" s="160" t="str">
        <f>IF(Tabelle1[[#This Row],[UMC4ES Attribute]]="","",VLOOKUP(Tabelle1[[#This Row],[UMC4ES Attribute]],ASSESS!A:I,9,FALSE))</f>
        <v/>
      </c>
      <c r="O75" s="160" t="str">
        <f>IF(Tabelle1[[#This Row],[UMC4ES Attribute]]="","",VLOOKUP(Tabelle1[[#This Row],[UMC4ES Attribute]],ASSESS!A:I,5,FALSE))</f>
        <v/>
      </c>
      <c r="P75" s="160" t="str">
        <f>IF(Tabelle1[[#This Row],[UMC4ES Attribute]]="","",VLOOKUP(Tabelle1[[#This Row],[UMC4ES Attribute]],ASSESS!A:I,8,FALSE))</f>
        <v/>
      </c>
      <c r="W75" s="163"/>
      <c r="Y75" s="160" t="str">
        <f>IF(Tabelle1[[#This Row],[JAMA Attribute]]="","",VLOOKUP(Tabelle1[[#This Row],[JAMA Attribute]],JAMA!A:F,5,FALSE))</f>
        <v/>
      </c>
      <c r="Z75" s="160" t="str">
        <f>IF(Tabelle1[[#This Row],[JAMA Attribute]]="","",VLOOKUP(Tabelle1[[#This Row],[JAMA Attribute]],JAMA!A:F,6,FALSE))</f>
        <v/>
      </c>
      <c r="AA75" s="335"/>
      <c r="AB75" s="297"/>
      <c r="AC75" s="267"/>
      <c r="AD75" s="267" t="s">
        <v>1154</v>
      </c>
      <c r="AE75" s="267"/>
      <c r="AF75" s="267"/>
      <c r="AG75" s="270" t="s">
        <v>1686</v>
      </c>
      <c r="AH75" s="270"/>
      <c r="AI75" s="298" t="s">
        <v>1649</v>
      </c>
      <c r="AJ75" s="298"/>
      <c r="AK75" s="353"/>
      <c r="AL75" s="353"/>
      <c r="AM75" s="275"/>
      <c r="AN75" s="296"/>
      <c r="AO75" s="296"/>
      <c r="AP75" s="296"/>
      <c r="AQ75" s="296"/>
      <c r="AR75" s="160"/>
      <c r="AS75" s="181"/>
      <c r="AT75" s="181"/>
      <c r="AU75" s="181"/>
      <c r="AW75" s="181"/>
      <c r="AX75" s="296"/>
      <c r="AY75" s="160"/>
      <c r="BA75" s="160"/>
    </row>
    <row r="76" spans="1:53" ht="255.45" hidden="1" outlineLevel="1">
      <c r="A76" s="163"/>
      <c r="B76" s="160" t="str">
        <f>IF(Tabelle1[[#This Row],[SETlevel Attribute]]="","",VLOOKUP(Tabelle1[[#This Row],[SETlevel Attribute]],SETlevel!A:C,2,FALSE))</f>
        <v/>
      </c>
      <c r="C76" s="160" t="str">
        <f>IF(Tabelle1[[#This Row],[SETlevel Attribute]]="","",VLOOKUP(Tabelle1[[#This Row],[SETlevel Attribute]],SETlevel!A:C,3,FALSE))</f>
        <v/>
      </c>
      <c r="E76" s="185" t="str">
        <f>MIC!A$85</f>
        <v>Integration.Software.Required operating system.Operating system version</v>
      </c>
      <c r="F76" s="160" t="str">
        <f>IF(Tabelle1[[#This Row],[MIC Attribute]]="","",VLOOKUP(Tabelle1[[#This Row],[MIC Attribute]],MIC!A:D,2,FALSE))</f>
        <v>string</v>
      </c>
      <c r="G76" s="160" t="str">
        <f>IF(Tabelle1[[#This Row],[MIC Attribute]]="","",VLOOKUP(Tabelle1[[#This Row],[MIC Attribute]],MIC!A:D,3,FALSE))</f>
        <v>Version of the operating system required. . If no version is specified, it is assumed that the simulation can run with any version of the operating system.</v>
      </c>
      <c r="H76" s="160" t="str">
        <f>IF(Tabelle1[[#This Row],[MIC Attribute]]="","",VLOOKUP(Tabelle1[[#This Row],[MIC Attribute]],MIC!A:D,4,FALSE))</f>
        <v>0..1</v>
      </c>
      <c r="I76" s="160" t="str">
        <f>IDTA!A$20</f>
        <v>environment.operatingSystem</v>
      </c>
      <c r="J76" s="160" t="str">
        <f>IF(Tabelle1[[#This Row],[IDTA AAS SM Attribute]]="","",VLOOKUP(Tabelle1[[#This Row],[IDTA AAS SM Attribute]],IDTA!A:D,3,FALSE))</f>
        <v>[string]</v>
      </c>
      <c r="K76" s="160" t="str">
        <f>IF(Tabelle1[[#This Row],[IDTA AAS SM Attribute]]="","",VLOOKUP(Tabelle1[[#This Row],[IDTA AAS SM Attribute]],IDTA!A:D,2,FALSE))</f>
        <v xml:space="preserve">Name of the operating system including version and architecture (e.g. Windows 10 64bit). </v>
      </c>
      <c r="L76" s="160">
        <f>IF(Tabelle1[[#This Row],[IDTA AAS SM Attribute]]="","",VLOOKUP(Tabelle1[[#This Row],[IDTA AAS SM Attribute]],IDTA!A:D,4,FALSE))</f>
        <v>1</v>
      </c>
      <c r="N76" s="160" t="str">
        <f>IF(Tabelle1[[#This Row],[UMC4ES Attribute]]="","",VLOOKUP(Tabelle1[[#This Row],[UMC4ES Attribute]],ASSESS!A:I,9,FALSE))</f>
        <v/>
      </c>
      <c r="O76" s="160" t="str">
        <f>IF(Tabelle1[[#This Row],[UMC4ES Attribute]]="","",VLOOKUP(Tabelle1[[#This Row],[UMC4ES Attribute]],ASSESS!A:I,5,FALSE))</f>
        <v/>
      </c>
      <c r="P76" s="160" t="str">
        <f>IF(Tabelle1[[#This Row],[UMC4ES Attribute]]="","",VLOOKUP(Tabelle1[[#This Row],[UMC4ES Attribute]],ASSESS!A:I,8,FALSE))</f>
        <v/>
      </c>
      <c r="W76" s="163"/>
      <c r="Y76" s="160" t="str">
        <f>IF(Tabelle1[[#This Row],[JAMA Attribute]]="","",VLOOKUP(Tabelle1[[#This Row],[JAMA Attribute]],JAMA!A:F,5,FALSE))</f>
        <v/>
      </c>
      <c r="Z76" s="160" t="str">
        <f>IF(Tabelle1[[#This Row],[JAMA Attribute]]="","",VLOOKUP(Tabelle1[[#This Row],[JAMA Attribute]],JAMA!A:F,6,FALSE))</f>
        <v/>
      </c>
      <c r="AA76" s="335"/>
      <c r="AB76" s="297"/>
      <c r="AC76" s="267" t="s">
        <v>1154</v>
      </c>
      <c r="AD76" s="267" t="s">
        <v>1154</v>
      </c>
      <c r="AE76" s="267"/>
      <c r="AF76" s="267"/>
      <c r="AG76" s="270" t="s">
        <v>1687</v>
      </c>
      <c r="AH76" s="270"/>
      <c r="AI76" s="298" t="s">
        <v>1649</v>
      </c>
      <c r="AJ76" s="298"/>
      <c r="AK76" s="353"/>
      <c r="AL76" s="353"/>
      <c r="AM76" s="275"/>
      <c r="AN76" s="296"/>
      <c r="AO76" s="296"/>
      <c r="AP76" s="296"/>
      <c r="AQ76" s="296"/>
      <c r="AR76" s="160"/>
      <c r="AS76" s="181"/>
      <c r="AT76" s="181"/>
      <c r="AU76" s="181"/>
      <c r="AW76" s="181"/>
      <c r="AX76" s="296"/>
      <c r="AY76" s="160"/>
      <c r="BA76" s="160"/>
    </row>
    <row r="77" spans="1:53" ht="120.25" hidden="1" outlineLevel="1">
      <c r="A77" s="163"/>
      <c r="B77" s="160" t="str">
        <f>IF(Tabelle1[[#This Row],[SETlevel Attribute]]="","",VLOOKUP(Tabelle1[[#This Row],[SETlevel Attribute]],SETlevel!A:C,2,FALSE))</f>
        <v/>
      </c>
      <c r="C77" s="160" t="str">
        <f>IF(Tabelle1[[#This Row],[SETlevel Attribute]]="","",VLOOKUP(Tabelle1[[#This Row],[SETlevel Attribute]],SETlevel!A:C,3,FALSE))</f>
        <v/>
      </c>
      <c r="E77" s="185" t="str">
        <f>MIC!A$90</f>
        <v>Integration.Software.Required operating system.Alternative operating system</v>
      </c>
      <c r="F77" s="160" t="str">
        <f>IF(Tabelle1[[#This Row],[MIC Attribute]]="","",VLOOKUP(Tabelle1[[#This Row],[MIC Attribute]],MIC!A:D,2,FALSE))</f>
        <v xml:space="preserve"> “Required operating system”</v>
      </c>
      <c r="G77" s="160"/>
      <c r="H77" s="160" t="str">
        <f>IF(Tabelle1[[#This Row],[MIC Attribute]]="","",VLOOKUP(Tabelle1[[#This Row],[MIC Attribute]],MIC!A:D,4,FALSE))</f>
        <v>0..1</v>
      </c>
      <c r="J77" s="160" t="str">
        <f>IF(Tabelle1[[#This Row],[IDTA AAS SM Attribute]]="","",VLOOKUP(Tabelle1[[#This Row],[IDTA AAS SM Attribute]],IDTA!A:D,3,FALSE))</f>
        <v/>
      </c>
      <c r="K77" s="160" t="str">
        <f>IF(Tabelle1[[#This Row],[IDTA AAS SM Attribute]]="","",VLOOKUP(Tabelle1[[#This Row],[IDTA AAS SM Attribute]],IDTA!A:D,2,FALSE))</f>
        <v/>
      </c>
      <c r="L77" s="160" t="str">
        <f>IF(Tabelle1[[#This Row],[IDTA AAS SM Attribute]]="","",VLOOKUP(Tabelle1[[#This Row],[IDTA AAS SM Attribute]],IDTA!A:D,4,FALSE))</f>
        <v/>
      </c>
      <c r="N77" s="160" t="str">
        <f>IF(Tabelle1[[#This Row],[UMC4ES Attribute]]="","",VLOOKUP(Tabelle1[[#This Row],[UMC4ES Attribute]],ASSESS!A:I,9,FALSE))</f>
        <v/>
      </c>
      <c r="O77" s="160" t="str">
        <f>IF(Tabelle1[[#This Row],[UMC4ES Attribute]]="","",VLOOKUP(Tabelle1[[#This Row],[UMC4ES Attribute]],ASSESS!A:I,5,FALSE))</f>
        <v/>
      </c>
      <c r="P77" s="160" t="str">
        <f>IF(Tabelle1[[#This Row],[UMC4ES Attribute]]="","",VLOOKUP(Tabelle1[[#This Row],[UMC4ES Attribute]],ASSESS!A:I,8,FALSE))</f>
        <v/>
      </c>
      <c r="W77" s="163"/>
      <c r="Y77" s="160" t="str">
        <f>IF(Tabelle1[[#This Row],[JAMA Attribute]]="","",VLOOKUP(Tabelle1[[#This Row],[JAMA Attribute]],JAMA!A:F,5,FALSE))</f>
        <v/>
      </c>
      <c r="Z77" s="160" t="str">
        <f>IF(Tabelle1[[#This Row],[JAMA Attribute]]="","",VLOOKUP(Tabelle1[[#This Row],[JAMA Attribute]],JAMA!A:F,6,FALSE))</f>
        <v/>
      </c>
      <c r="AA77" s="334"/>
      <c r="AB77" s="297"/>
      <c r="AC77" s="267" t="s">
        <v>1154</v>
      </c>
      <c r="AD77" s="267"/>
      <c r="AE77" s="267"/>
      <c r="AF77" s="267"/>
      <c r="AG77" s="270" t="s">
        <v>1686</v>
      </c>
      <c r="AH77" s="270"/>
      <c r="AI77" s="298" t="s">
        <v>1649</v>
      </c>
      <c r="AJ77" s="298"/>
      <c r="AK77" s="353"/>
      <c r="AL77" s="353"/>
      <c r="AM77" s="275"/>
      <c r="AN77" s="296"/>
      <c r="AO77" s="296"/>
      <c r="AP77" s="296"/>
      <c r="AQ77" s="296"/>
      <c r="AR77" s="160"/>
      <c r="AS77" s="181"/>
      <c r="AT77" s="181"/>
      <c r="AU77" s="181"/>
      <c r="AW77" s="181"/>
      <c r="AX77" s="296"/>
      <c r="AY77" s="160"/>
      <c r="BA77" s="160"/>
    </row>
    <row r="78" spans="1:53" ht="409.5" hidden="1" outlineLevel="1">
      <c r="A78" s="163"/>
      <c r="B78" s="160" t="str">
        <f>IF(Tabelle1[[#This Row],[SETlevel Attribute]]="","",VLOOKUP(Tabelle1[[#This Row],[SETlevel Attribute]],SETlevel!A:C,2,FALSE))</f>
        <v/>
      </c>
      <c r="C78" s="160" t="str">
        <f>IF(Tabelle1[[#This Row],[SETlevel Attribute]]="","",VLOOKUP(Tabelle1[[#This Row],[SETlevel Attribute]],SETlevel!A:C,3,FALSE))</f>
        <v/>
      </c>
      <c r="E78" s="185" t="str">
        <f>MIC!A$61</f>
        <v>Integration.Software.Required simulation tool.Tool name</v>
      </c>
      <c r="F78" s="160" t="str">
        <f>IF(Tabelle1[[#This Row],[MIC Attribute]]="","",VLOOKUP(Tabelle1[[#This Row],[MIC Attribute]],MIC!A:D,2,FALSE))</f>
        <v>string</v>
      </c>
      <c r="G78" s="160" t="str">
        <f>IF(Tabelle1[[#This Row],[MIC Attribute]]="","",VLOOKUP(Tabelle1[[#This Row],[MIC Attribute]],MIC!A:D,3,FALSE))</f>
        <v>Name of the simulation tool required to run the simulation. Permits the external management of the software licenses constraining the use of the simulation tools and compilers. The multiplicity of the parent element (“Required simulation tool”) permits to handle simulations where multiple tools are required, such as in a cosimulation (e.g. with Simulink and Amesim).</v>
      </c>
      <c r="H78" s="160">
        <f>IF(Tabelle1[[#This Row],[MIC Attribute]]="","",VLOOKUP(Tabelle1[[#This Row],[MIC Attribute]],MIC!A:D,4,FALSE))</f>
        <v>1</v>
      </c>
      <c r="I78" s="160" t="str">
        <f>IDTA!A$25</f>
        <v xml:space="preserve">simulationTool.simToolName </v>
      </c>
      <c r="J78" s="160" t="str">
        <f>IF(Tabelle1[[#This Row],[IDTA AAS SM Attribute]]="","",VLOOKUP(Tabelle1[[#This Row],[IDTA AAS SM Attribute]],IDTA!A:D,3,FALSE))</f>
        <v>[string]</v>
      </c>
      <c r="K78" s="160" t="str">
        <f>IF(Tabelle1[[#This Row],[IDTA AAS SM Attribute]]="","",VLOOKUP(Tabelle1[[#This Row],[IDTA AAS SM Attribute]],IDTA!A:D,2,FALSE))</f>
        <v xml:space="preserve">Name of the simulation tool including version. </v>
      </c>
      <c r="L78" s="160">
        <f>IF(Tabelle1[[#This Row],[IDTA AAS SM Attribute]]="","",VLOOKUP(Tabelle1[[#This Row],[IDTA AAS SM Attribute]],IDTA!A:D,4,FALSE))</f>
        <v>1</v>
      </c>
      <c r="N78" s="160" t="str">
        <f>IF(Tabelle1[[#This Row],[UMC4ES Attribute]]="","",VLOOKUP(Tabelle1[[#This Row],[UMC4ES Attribute]],ASSESS!A:I,9,FALSE))</f>
        <v/>
      </c>
      <c r="O78" s="160" t="str">
        <f>IF(Tabelle1[[#This Row],[UMC4ES Attribute]]="","",VLOOKUP(Tabelle1[[#This Row],[UMC4ES Attribute]],ASSESS!A:I,5,FALSE))</f>
        <v/>
      </c>
      <c r="P78" s="160" t="str">
        <f>IF(Tabelle1[[#This Row],[UMC4ES Attribute]]="","",VLOOKUP(Tabelle1[[#This Row],[UMC4ES Attribute]],ASSESS!A:I,8,FALSE))</f>
        <v/>
      </c>
      <c r="W78" s="163"/>
      <c r="Y78" s="160" t="str">
        <f>IF(Tabelle1[[#This Row],[JAMA Attribute]]="","",VLOOKUP(Tabelle1[[#This Row],[JAMA Attribute]],JAMA!A:F,5,FALSE))</f>
        <v/>
      </c>
      <c r="Z78" s="160" t="str">
        <f>IF(Tabelle1[[#This Row],[JAMA Attribute]]="","",VLOOKUP(Tabelle1[[#This Row],[JAMA Attribute]],JAMA!A:F,6,FALSE))</f>
        <v/>
      </c>
      <c r="AA78" s="335"/>
      <c r="AB78" s="297"/>
      <c r="AC78" s="267" t="s">
        <v>1154</v>
      </c>
      <c r="AD78" s="267" t="s">
        <v>1154</v>
      </c>
      <c r="AE78" s="267"/>
      <c r="AF78" s="267"/>
      <c r="AG78" s="270" t="s">
        <v>1687</v>
      </c>
      <c r="AH78" s="270"/>
      <c r="AI78" s="298" t="s">
        <v>1649</v>
      </c>
      <c r="AJ78" s="298"/>
      <c r="AK78" s="353"/>
      <c r="AL78" s="353"/>
      <c r="AM78" s="275"/>
      <c r="AN78" s="296"/>
      <c r="AO78" s="296"/>
      <c r="AP78" s="296"/>
      <c r="AQ78" s="296"/>
      <c r="AR78" s="160"/>
      <c r="AS78" s="181"/>
      <c r="AT78" s="181"/>
      <c r="AU78" s="181"/>
      <c r="AW78" s="181"/>
      <c r="AX78" s="296"/>
      <c r="AY78" s="160"/>
      <c r="BA78" s="160"/>
    </row>
    <row r="79" spans="1:53" ht="255.45" hidden="1" outlineLevel="1">
      <c r="A79" s="163"/>
      <c r="B79" s="160" t="str">
        <f>IF(Tabelle1[[#This Row],[SETlevel Attribute]]="","",VLOOKUP(Tabelle1[[#This Row],[SETlevel Attribute]],SETlevel!A:C,2,FALSE))</f>
        <v/>
      </c>
      <c r="C79" s="160" t="str">
        <f>IF(Tabelle1[[#This Row],[SETlevel Attribute]]="","",VLOOKUP(Tabelle1[[#This Row],[SETlevel Attribute]],SETlevel!A:C,3,FALSE))</f>
        <v/>
      </c>
      <c r="E79" s="185" t="str">
        <f>MIC!A$65</f>
        <v>Integration.Software.Required simulation tool.Tool version</v>
      </c>
      <c r="F79" s="160" t="str">
        <f>IF(Tabelle1[[#This Row],[MIC Attribute]]="","",VLOOKUP(Tabelle1[[#This Row],[MIC Attribute]],MIC!A:D,2,FALSE))</f>
        <v>string</v>
      </c>
      <c r="G79" s="160" t="str">
        <f>IF(Tabelle1[[#This Row],[MIC Attribute]]="","",VLOOKUP(Tabelle1[[#This Row],[MIC Attribute]],MIC!A:D,3,FALSE))</f>
        <v>Version of the simulation tool required. If no version is specified, it is assumed that the simulation can run with any version of the simulation tool.</v>
      </c>
      <c r="H79" s="160" t="str">
        <f>IF(Tabelle1[[#This Row],[MIC Attribute]]="","",VLOOKUP(Tabelle1[[#This Row],[MIC Attribute]],MIC!A:D,4,FALSE))</f>
        <v>0..1</v>
      </c>
      <c r="I79" s="160" t="str">
        <f>IDTA!A$25</f>
        <v xml:space="preserve">simulationTool.simToolName </v>
      </c>
      <c r="J79" s="160" t="str">
        <f>IF(Tabelle1[[#This Row],[IDTA AAS SM Attribute]]="","",VLOOKUP(Tabelle1[[#This Row],[IDTA AAS SM Attribute]],IDTA!A:D,3,FALSE))</f>
        <v>[string]</v>
      </c>
      <c r="K79" s="160" t="str">
        <f>IF(Tabelle1[[#This Row],[IDTA AAS SM Attribute]]="","",VLOOKUP(Tabelle1[[#This Row],[IDTA AAS SM Attribute]],IDTA!A:D,2,FALSE))</f>
        <v xml:space="preserve">Name of the simulation tool including version. </v>
      </c>
      <c r="L79" s="160">
        <f>IF(Tabelle1[[#This Row],[IDTA AAS SM Attribute]]="","",VLOOKUP(Tabelle1[[#This Row],[IDTA AAS SM Attribute]],IDTA!A:D,4,FALSE))</f>
        <v>1</v>
      </c>
      <c r="N79" s="160" t="str">
        <f>IF(Tabelle1[[#This Row],[UMC4ES Attribute]]="","",VLOOKUP(Tabelle1[[#This Row],[UMC4ES Attribute]],ASSESS!A:I,9,FALSE))</f>
        <v/>
      </c>
      <c r="O79" s="160" t="str">
        <f>IF(Tabelle1[[#This Row],[UMC4ES Attribute]]="","",VLOOKUP(Tabelle1[[#This Row],[UMC4ES Attribute]],ASSESS!A:I,5,FALSE))</f>
        <v/>
      </c>
      <c r="P79" s="160" t="str">
        <f>IF(Tabelle1[[#This Row],[UMC4ES Attribute]]="","",VLOOKUP(Tabelle1[[#This Row],[UMC4ES Attribute]],ASSESS!A:I,8,FALSE))</f>
        <v/>
      </c>
      <c r="W79" s="163"/>
      <c r="Y79" s="160" t="str">
        <f>IF(Tabelle1[[#This Row],[JAMA Attribute]]="","",VLOOKUP(Tabelle1[[#This Row],[JAMA Attribute]],JAMA!A:F,5,FALSE))</f>
        <v/>
      </c>
      <c r="Z79" s="160" t="str">
        <f>IF(Tabelle1[[#This Row],[JAMA Attribute]]="","",VLOOKUP(Tabelle1[[#This Row],[JAMA Attribute]],JAMA!A:F,6,FALSE))</f>
        <v/>
      </c>
      <c r="AA79" s="335"/>
      <c r="AB79" s="297"/>
      <c r="AC79" s="267" t="s">
        <v>1154</v>
      </c>
      <c r="AD79" s="267" t="s">
        <v>1154</v>
      </c>
      <c r="AE79" s="267"/>
      <c r="AF79" s="267"/>
      <c r="AG79" s="270" t="s">
        <v>1687</v>
      </c>
      <c r="AH79" s="270"/>
      <c r="AI79" s="298" t="s">
        <v>1649</v>
      </c>
      <c r="AJ79" s="298"/>
      <c r="AK79" s="353"/>
      <c r="AL79" s="353"/>
      <c r="AM79" s="275"/>
      <c r="AN79" s="296"/>
      <c r="AO79" s="296"/>
      <c r="AP79" s="296"/>
      <c r="AQ79" s="296"/>
      <c r="AR79" s="160"/>
      <c r="AS79" s="181"/>
      <c r="AT79" s="181"/>
      <c r="AU79" s="181"/>
      <c r="AW79" s="181"/>
      <c r="AX79" s="296"/>
      <c r="AY79" s="160"/>
      <c r="BA79" s="160"/>
    </row>
    <row r="80" spans="1:53" ht="409.5" hidden="1" outlineLevel="1">
      <c r="A80" s="163"/>
      <c r="B80" s="160" t="str">
        <f>IF(Tabelle1[[#This Row],[SETlevel Attribute]]="","",VLOOKUP(Tabelle1[[#This Row],[SETlevel Attribute]],SETlevel!A:C,2,FALSE))</f>
        <v/>
      </c>
      <c r="C80" s="160" t="str">
        <f>IF(Tabelle1[[#This Row],[SETlevel Attribute]]="","",VLOOKUP(Tabelle1[[#This Row],[SETlevel Attribute]],SETlevel!A:C,3,FALSE))</f>
        <v/>
      </c>
      <c r="E80" s="185" t="str">
        <f>MIC!A$69</f>
        <v>Integration.Software.Required simulation tool.Alternative tool</v>
      </c>
      <c r="F80" s="160" t="str">
        <f>IF(Tabelle1[[#This Row],[MIC Attribute]]="","",VLOOKUP(Tabelle1[[#This Row],[MIC Attribute]],MIC!A:D,2,FALSE))</f>
        <v>“Required simulation tool”</v>
      </c>
      <c r="G80" s="160" t="str">
        <f>IF(Tabelle1[[#This Row],[MIC Attribute]]="","",VLOOKUP(Tabelle1[[#This Row],[MIC Attribute]],MIC!A:D,3,FALSE))</f>
        <v>Permits to handle simulations where several simulation tools can be used indifferently (e.g. Dymola or OpenModelica). Also permits to handle simulations where different versions of a tool can be used indifferently (e.g. Matlab 9.1 or Matlab 9.2). As the “Alternative tool” is described like a “Required simulation tool”, it can itself have an “Alternative tool”. This recursivity permits to have multiple alternatives.</v>
      </c>
      <c r="H80" s="160" t="str">
        <f>IF(Tabelle1[[#This Row],[MIC Attribute]]="","",VLOOKUP(Tabelle1[[#This Row],[MIC Attribute]],MIC!A:D,4,FALSE))</f>
        <v>0..1</v>
      </c>
      <c r="J80" s="160" t="str">
        <f>IF(Tabelle1[[#This Row],[IDTA AAS SM Attribute]]="","",VLOOKUP(Tabelle1[[#This Row],[IDTA AAS SM Attribute]],IDTA!A:D,3,FALSE))</f>
        <v/>
      </c>
      <c r="K80" s="160" t="str">
        <f>IF(Tabelle1[[#This Row],[IDTA AAS SM Attribute]]="","",VLOOKUP(Tabelle1[[#This Row],[IDTA AAS SM Attribute]],IDTA!A:D,2,FALSE))</f>
        <v/>
      </c>
      <c r="L80" s="160" t="str">
        <f>IF(Tabelle1[[#This Row],[IDTA AAS SM Attribute]]="","",VLOOKUP(Tabelle1[[#This Row],[IDTA AAS SM Attribute]],IDTA!A:D,4,FALSE))</f>
        <v/>
      </c>
      <c r="N80" s="160" t="str">
        <f>IF(Tabelle1[[#This Row],[UMC4ES Attribute]]="","",VLOOKUP(Tabelle1[[#This Row],[UMC4ES Attribute]],ASSESS!A:I,9,FALSE))</f>
        <v/>
      </c>
      <c r="O80" s="160" t="str">
        <f>IF(Tabelle1[[#This Row],[UMC4ES Attribute]]="","",VLOOKUP(Tabelle1[[#This Row],[UMC4ES Attribute]],ASSESS!A:I,5,FALSE))</f>
        <v/>
      </c>
      <c r="P80" s="160" t="str">
        <f>IF(Tabelle1[[#This Row],[UMC4ES Attribute]]="","",VLOOKUP(Tabelle1[[#This Row],[UMC4ES Attribute]],ASSESS!A:I,8,FALSE))</f>
        <v/>
      </c>
      <c r="W80" s="163"/>
      <c r="Y80" s="160" t="str">
        <f>IF(Tabelle1[[#This Row],[JAMA Attribute]]="","",VLOOKUP(Tabelle1[[#This Row],[JAMA Attribute]],JAMA!A:F,5,FALSE))</f>
        <v/>
      </c>
      <c r="Z80" s="160" t="str">
        <f>IF(Tabelle1[[#This Row],[JAMA Attribute]]="","",VLOOKUP(Tabelle1[[#This Row],[JAMA Attribute]],JAMA!A:F,6,FALSE))</f>
        <v/>
      </c>
      <c r="AA80" s="334"/>
      <c r="AB80" s="297"/>
      <c r="AC80" s="267" t="s">
        <v>1154</v>
      </c>
      <c r="AD80" s="267"/>
      <c r="AE80" s="267"/>
      <c r="AF80" s="267"/>
      <c r="AG80" s="270" t="s">
        <v>1686</v>
      </c>
      <c r="AH80" s="270"/>
      <c r="AI80" s="298" t="s">
        <v>1649</v>
      </c>
      <c r="AJ80" s="298"/>
      <c r="AK80" s="353"/>
      <c r="AL80" s="353"/>
      <c r="AM80" s="275"/>
      <c r="AN80" s="296"/>
      <c r="AO80" s="296"/>
      <c r="AP80" s="296"/>
      <c r="AQ80" s="296"/>
      <c r="AR80" s="160"/>
      <c r="AS80" s="181"/>
      <c r="AT80" s="181"/>
      <c r="AU80" s="181"/>
      <c r="AW80" s="181"/>
      <c r="AX80" s="296"/>
      <c r="AY80" s="160"/>
      <c r="BA80" s="160"/>
    </row>
    <row r="81" spans="1:53" ht="409.5" hidden="1" outlineLevel="1">
      <c r="A81" s="163"/>
      <c r="B81" s="160" t="str">
        <f>IF(Tabelle1[[#This Row],[SETlevel Attribute]]="","",VLOOKUP(Tabelle1[[#This Row],[SETlevel Attribute]],SETlevel!A:C,2,FALSE))</f>
        <v/>
      </c>
      <c r="C81" s="160" t="str">
        <f>IF(Tabelle1[[#This Row],[SETlevel Attribute]]="","",VLOOKUP(Tabelle1[[#This Row],[SETlevel Attribute]],SETlevel!A:C,3,FALSE))</f>
        <v/>
      </c>
      <c r="E81" s="185" t="str">
        <f>MIC!A$71</f>
        <v>Integration.Software.Required compiler.Compiler name</v>
      </c>
      <c r="F81" s="160" t="str">
        <f>IF(Tabelle1[[#This Row],[MIC Attribute]]="","",VLOOKUP(Tabelle1[[#This Row],[MIC Attribute]],MIC!A:D,2,FALSE))</f>
        <v>string</v>
      </c>
      <c r="G81" s="160" t="str">
        <f>IF(Tabelle1[[#This Row],[MIC Attribute]]="","",VLOOKUP(Tabelle1[[#This Row],[MIC Attribute]],MIC!A:D,3,FALSE))</f>
        <v>Name of the compiler required to run the simulation. A compiler should be specified for simulation models programmed in languages like C, independently from any simulation tool. A compiler should also be specified in some simulation tools like Amesim, in particular in case of cosimulation with other tools.  The licenses constraining the use of the compilers can be externally managed. The multiplicity of the parent element (“Required compiler”) permits to handle simulations where multiple compilers are required.</v>
      </c>
      <c r="H81" s="160">
        <f>IF(Tabelle1[[#This Row],[MIC Attribute]]="","",VLOOKUP(Tabelle1[[#This Row],[MIC Attribute]],MIC!A:D,4,FALSE))</f>
        <v>1</v>
      </c>
      <c r="I81" s="160" t="str">
        <f>IDTA!A$27</f>
        <v xml:space="preserve">simulationTool.compiler </v>
      </c>
      <c r="J81" s="160" t="str">
        <f>IF(Tabelle1[[#This Row],[IDTA AAS SM Attribute]]="","",VLOOKUP(Tabelle1[[#This Row],[IDTA AAS SM Attribute]],IDTA!A:D,3,FALSE))</f>
        <v>[string]</v>
      </c>
      <c r="K81" s="160" t="str">
        <f>IF(Tabelle1[[#This Row],[IDTA AAS SM Attribute]]="","",VLOOKUP(Tabelle1[[#This Row],[IDTA AAS SM Attribute]],IDTA!A:D,2,FALSE))</f>
        <v xml:space="preserve">Name of necessary compiler including version. </v>
      </c>
      <c r="L81" s="160" t="str">
        <f>IF(Tabelle1[[#This Row],[IDTA AAS SM Attribute]]="","",VLOOKUP(Tabelle1[[#This Row],[IDTA AAS SM Attribute]],IDTA!A:D,4,FALSE))</f>
        <v xml:space="preserve">0..* </v>
      </c>
      <c r="N81" s="160" t="str">
        <f>IF(Tabelle1[[#This Row],[UMC4ES Attribute]]="","",VLOOKUP(Tabelle1[[#This Row],[UMC4ES Attribute]],ASSESS!A:I,9,FALSE))</f>
        <v/>
      </c>
      <c r="O81" s="160" t="str">
        <f>IF(Tabelle1[[#This Row],[UMC4ES Attribute]]="","",VLOOKUP(Tabelle1[[#This Row],[UMC4ES Attribute]],ASSESS!A:I,5,FALSE))</f>
        <v/>
      </c>
      <c r="P81" s="160" t="str">
        <f>IF(Tabelle1[[#This Row],[UMC4ES Attribute]]="","",VLOOKUP(Tabelle1[[#This Row],[UMC4ES Attribute]],ASSESS!A:I,8,FALSE))</f>
        <v/>
      </c>
      <c r="W81" s="163"/>
      <c r="Y81" s="160" t="str">
        <f>IF(Tabelle1[[#This Row],[JAMA Attribute]]="","",VLOOKUP(Tabelle1[[#This Row],[JAMA Attribute]],JAMA!A:F,5,FALSE))</f>
        <v/>
      </c>
      <c r="Z81" s="160" t="str">
        <f>IF(Tabelle1[[#This Row],[JAMA Attribute]]="","",VLOOKUP(Tabelle1[[#This Row],[JAMA Attribute]],JAMA!A:F,6,FALSE))</f>
        <v/>
      </c>
      <c r="AA81" s="335"/>
      <c r="AB81" s="297"/>
      <c r="AC81" s="267" t="s">
        <v>1154</v>
      </c>
      <c r="AD81" s="267" t="s">
        <v>1154</v>
      </c>
      <c r="AE81" s="267"/>
      <c r="AF81" s="267"/>
      <c r="AG81" s="270" t="s">
        <v>1687</v>
      </c>
      <c r="AH81" s="270"/>
      <c r="AI81" s="298" t="s">
        <v>1649</v>
      </c>
      <c r="AJ81" s="298"/>
      <c r="AK81" s="353"/>
      <c r="AL81" s="353"/>
      <c r="AM81" s="275"/>
      <c r="AN81" s="296"/>
      <c r="AO81" s="296"/>
      <c r="AP81" s="296"/>
      <c r="AQ81" s="296"/>
      <c r="AR81" s="160"/>
      <c r="AS81" s="181"/>
      <c r="AT81" s="181"/>
      <c r="AU81" s="181"/>
      <c r="AW81" s="181"/>
      <c r="AX81" s="296"/>
      <c r="AY81" s="160"/>
      <c r="BA81" s="160"/>
    </row>
    <row r="82" spans="1:53" ht="225.4" hidden="1" outlineLevel="1">
      <c r="A82" s="163"/>
      <c r="B82" s="160" t="str">
        <f>IF(Tabelle1[[#This Row],[SETlevel Attribute]]="","",VLOOKUP(Tabelle1[[#This Row],[SETlevel Attribute]],SETlevel!A:C,2,FALSE))</f>
        <v/>
      </c>
      <c r="C82" s="160" t="str">
        <f>IF(Tabelle1[[#This Row],[SETlevel Attribute]]="","",VLOOKUP(Tabelle1[[#This Row],[SETlevel Attribute]],SETlevel!A:C,3,FALSE))</f>
        <v/>
      </c>
      <c r="E82" s="185" t="str">
        <f>MIC!A75</f>
        <v>Integration.Software.Required compiler.Compiler version</v>
      </c>
      <c r="F82" s="160" t="str">
        <f>IF(Tabelle1[[#This Row],[MIC Attribute]]="","",VLOOKUP(Tabelle1[[#This Row],[MIC Attribute]],MIC!A:D,2,FALSE))</f>
        <v>string</v>
      </c>
      <c r="G82" s="160" t="str">
        <f>IF(Tabelle1[[#This Row],[MIC Attribute]]="","",VLOOKUP(Tabelle1[[#This Row],[MIC Attribute]],MIC!A:D,3,FALSE))</f>
        <v>Version of the compiler required. If no version is specified, it is assumed that the simulation can run with any version of the tool or compiler.</v>
      </c>
      <c r="H82" s="160" t="str">
        <f>IF(Tabelle1[[#This Row],[MIC Attribute]]="","",VLOOKUP(Tabelle1[[#This Row],[MIC Attribute]],MIC!A:D,4,FALSE))</f>
        <v>0..1</v>
      </c>
      <c r="I82" s="160" t="str">
        <f>IDTA!A$27</f>
        <v xml:space="preserve">simulationTool.compiler </v>
      </c>
      <c r="J82" s="160" t="str">
        <f>IF(Tabelle1[[#This Row],[IDTA AAS SM Attribute]]="","",VLOOKUP(Tabelle1[[#This Row],[IDTA AAS SM Attribute]],IDTA!A:D,3,FALSE))</f>
        <v>[string]</v>
      </c>
      <c r="K82" s="160" t="str">
        <f>IF(Tabelle1[[#This Row],[IDTA AAS SM Attribute]]="","",VLOOKUP(Tabelle1[[#This Row],[IDTA AAS SM Attribute]],IDTA!A:D,2,FALSE))</f>
        <v xml:space="preserve">Name of necessary compiler including version. </v>
      </c>
      <c r="L82" s="160" t="str">
        <f>IF(Tabelle1[[#This Row],[IDTA AAS SM Attribute]]="","",VLOOKUP(Tabelle1[[#This Row],[IDTA AAS SM Attribute]],IDTA!A:D,4,FALSE))</f>
        <v xml:space="preserve">0..* </v>
      </c>
      <c r="N82" s="160" t="str">
        <f>IF(Tabelle1[[#This Row],[UMC4ES Attribute]]="","",VLOOKUP(Tabelle1[[#This Row],[UMC4ES Attribute]],ASSESS!A:I,9,FALSE))</f>
        <v/>
      </c>
      <c r="O82" s="160" t="str">
        <f>IF(Tabelle1[[#This Row],[UMC4ES Attribute]]="","",VLOOKUP(Tabelle1[[#This Row],[UMC4ES Attribute]],ASSESS!A:I,5,FALSE))</f>
        <v/>
      </c>
      <c r="P82" s="160" t="str">
        <f>IF(Tabelle1[[#This Row],[UMC4ES Attribute]]="","",VLOOKUP(Tabelle1[[#This Row],[UMC4ES Attribute]],ASSESS!A:I,8,FALSE))</f>
        <v/>
      </c>
      <c r="W82" s="163"/>
      <c r="Y82" s="160" t="str">
        <f>IF(Tabelle1[[#This Row],[JAMA Attribute]]="","",VLOOKUP(Tabelle1[[#This Row],[JAMA Attribute]],JAMA!A:F,5,FALSE))</f>
        <v/>
      </c>
      <c r="Z82" s="160" t="str">
        <f>IF(Tabelle1[[#This Row],[JAMA Attribute]]="","",VLOOKUP(Tabelle1[[#This Row],[JAMA Attribute]],JAMA!A:F,6,FALSE))</f>
        <v/>
      </c>
      <c r="AA82" s="335"/>
      <c r="AB82" s="297"/>
      <c r="AC82" s="267" t="s">
        <v>1154</v>
      </c>
      <c r="AD82" s="267" t="s">
        <v>1154</v>
      </c>
      <c r="AE82" s="267"/>
      <c r="AF82" s="267"/>
      <c r="AG82" s="270" t="s">
        <v>1687</v>
      </c>
      <c r="AH82" s="270"/>
      <c r="AI82" s="298" t="s">
        <v>1649</v>
      </c>
      <c r="AJ82" s="298"/>
      <c r="AK82" s="353"/>
      <c r="AL82" s="353"/>
      <c r="AM82" s="275"/>
      <c r="AN82" s="296"/>
      <c r="AO82" s="296"/>
      <c r="AP82" s="296"/>
      <c r="AQ82" s="296"/>
      <c r="AR82" s="160"/>
      <c r="AS82" s="181"/>
      <c r="AT82" s="181"/>
      <c r="AU82" s="181"/>
      <c r="AW82" s="181"/>
      <c r="AX82" s="296"/>
      <c r="AY82" s="160"/>
      <c r="BA82" s="160"/>
    </row>
    <row r="83" spans="1:53" ht="409.5" hidden="1" outlineLevel="1">
      <c r="A83" s="163"/>
      <c r="B83" s="160" t="str">
        <f>IF(Tabelle1[[#This Row],[SETlevel Attribute]]="","",VLOOKUP(Tabelle1[[#This Row],[SETlevel Attribute]],SETlevel!A:C,2,FALSE))</f>
        <v/>
      </c>
      <c r="C83" s="160" t="str">
        <f>IF(Tabelle1[[#This Row],[SETlevel Attribute]]="","",VLOOKUP(Tabelle1[[#This Row],[SETlevel Attribute]],SETlevel!A:C,3,FALSE))</f>
        <v/>
      </c>
      <c r="E83" s="185" t="str">
        <f>MIC!A$79</f>
        <v>Integration.Software.Required compiler.Alternative compiler</v>
      </c>
      <c r="F83" s="160" t="str">
        <f>IF(Tabelle1[[#This Row],[MIC Attribute]]="","",VLOOKUP(Tabelle1[[#This Row],[MIC Attribute]],MIC!A:D,2,FALSE))</f>
        <v>“Required compiler”</v>
      </c>
      <c r="G83" s="160" t="str">
        <f>IF(Tabelle1[[#This Row],[MIC Attribute]]="","",VLOOKUP(Tabelle1[[#This Row],[MIC Attribute]],MIC!A:D,3,FALSE))</f>
        <v>Permits to handle simulations where several compilers can be used indifferently (e.g. Visual Studio or GCC). Also permits to handle simulations where different versions of compiler can be used indifferently (e.g. Visual Studio 2017 or Visual Studio 2019). As the “Alternative compiler” is described like a “Required compiler”, it can itself have an “Alternative compiler”. This recursivity permits to have multiple alternatives.</v>
      </c>
      <c r="H83" s="160" t="str">
        <f>IF(Tabelle1[[#This Row],[MIC Attribute]]="","",VLOOKUP(Tabelle1[[#This Row],[MIC Attribute]],MIC!A:D,4,FALSE))</f>
        <v>0..1</v>
      </c>
      <c r="J83" s="160" t="str">
        <f>IF(Tabelle1[[#This Row],[IDTA AAS SM Attribute]]="","",VLOOKUP(Tabelle1[[#This Row],[IDTA AAS SM Attribute]],IDTA!A:D,3,FALSE))</f>
        <v/>
      </c>
      <c r="K83" s="160" t="str">
        <f>IF(Tabelle1[[#This Row],[IDTA AAS SM Attribute]]="","",VLOOKUP(Tabelle1[[#This Row],[IDTA AAS SM Attribute]],IDTA!A:D,2,FALSE))</f>
        <v/>
      </c>
      <c r="L83" s="160" t="str">
        <f>IF(Tabelle1[[#This Row],[IDTA AAS SM Attribute]]="","",VLOOKUP(Tabelle1[[#This Row],[IDTA AAS SM Attribute]],IDTA!A:D,4,FALSE))</f>
        <v/>
      </c>
      <c r="N83" s="160" t="str">
        <f>IF(Tabelle1[[#This Row],[UMC4ES Attribute]]="","",VLOOKUP(Tabelle1[[#This Row],[UMC4ES Attribute]],ASSESS!A:I,9,FALSE))</f>
        <v/>
      </c>
      <c r="O83" s="160" t="str">
        <f>IF(Tabelle1[[#This Row],[UMC4ES Attribute]]="","",VLOOKUP(Tabelle1[[#This Row],[UMC4ES Attribute]],ASSESS!A:I,5,FALSE))</f>
        <v/>
      </c>
      <c r="P83" s="160" t="str">
        <f>IF(Tabelle1[[#This Row],[UMC4ES Attribute]]="","",VLOOKUP(Tabelle1[[#This Row],[UMC4ES Attribute]],ASSESS!A:I,8,FALSE))</f>
        <v/>
      </c>
      <c r="W83" s="163"/>
      <c r="Y83" s="160" t="str">
        <f>IF(Tabelle1[[#This Row],[JAMA Attribute]]="","",VLOOKUP(Tabelle1[[#This Row],[JAMA Attribute]],JAMA!A:F,5,FALSE))</f>
        <v/>
      </c>
      <c r="Z83" s="160" t="str">
        <f>IF(Tabelle1[[#This Row],[JAMA Attribute]]="","",VLOOKUP(Tabelle1[[#This Row],[JAMA Attribute]],JAMA!A:F,6,FALSE))</f>
        <v/>
      </c>
      <c r="AA83" s="334"/>
      <c r="AB83" s="297"/>
      <c r="AC83" s="267" t="s">
        <v>1154</v>
      </c>
      <c r="AD83" s="267"/>
      <c r="AE83" s="267"/>
      <c r="AF83" s="267"/>
      <c r="AG83" s="270" t="s">
        <v>1686</v>
      </c>
      <c r="AH83" s="270"/>
      <c r="AI83" s="298" t="s">
        <v>1649</v>
      </c>
      <c r="AJ83" s="298"/>
      <c r="AK83" s="353"/>
      <c r="AL83" s="353"/>
      <c r="AM83" s="275"/>
      <c r="AN83" s="296"/>
      <c r="AO83" s="296"/>
      <c r="AP83" s="296"/>
      <c r="AQ83" s="296"/>
      <c r="AR83" s="160"/>
      <c r="AS83" s="181"/>
      <c r="AT83" s="181"/>
      <c r="AU83" s="181"/>
      <c r="AW83" s="181"/>
      <c r="AX83" s="296"/>
      <c r="AY83" s="160"/>
      <c r="BA83" s="160"/>
    </row>
    <row r="84" spans="1:53" ht="409.5" hidden="1" outlineLevel="1">
      <c r="A84" s="163" t="str">
        <f>SETlevel!$A$28</f>
        <v>model.implementation.preconditions</v>
      </c>
      <c r="B84" s="160" t="str">
        <f>IF(Tabelle1[[#This Row],[SETlevel Attribute]]="","",VLOOKUP(Tabelle1[[#This Row],[SETlevel Attribute]],SETlevel!A:C,2,FALSE))</f>
        <v>String</v>
      </c>
      <c r="C84" s="160" t="str">
        <f>IF(Tabelle1[[#This Row],[SETlevel Attribute]]="","",VLOOKUP(Tabelle1[[#This Row],[SETlevel Attribute]],SETlevel!A:C,3,FALSE))</f>
        <v>Implementation requirements, e.g. Model needs Windows 10 1809 or newer with nVidia Drivers version 389.12 or newer and OpenCL 2.0 capable GPU</v>
      </c>
      <c r="E84" s="185" t="str">
        <f>MIC!A$99</f>
        <v>Integration.Reference hardware and performance.Name of the reference hardware</v>
      </c>
      <c r="F84" s="160" t="str">
        <f>IF(Tabelle1[[#This Row],[MIC Attribute]]="","",VLOOKUP(Tabelle1[[#This Row],[MIC Attribute]],MIC!A:D,2,FALSE))</f>
        <v>string</v>
      </c>
      <c r="G84" s="160" t="str">
        <f>IF(Tabelle1[[#This Row],[MIC Attribute]]="","",VLOOKUP(Tabelle1[[#This Row],[MIC Attribute]],MIC!A:D,3,FALSE))</f>
        <v>A reference hardware is a machine which is known to be adapted to the simulation model. It is possible to identify it with an understandable name which helps to quickly understand the type of machine which can be used to run the simulation. The multiplicity of the parent element (“Reference hardware and performance”) permits to provide several examples, but this should not be used to archive the full history of the simulation execution.</v>
      </c>
      <c r="H84" s="160" t="str">
        <f>IF(Tabelle1[[#This Row],[MIC Attribute]]="","",VLOOKUP(Tabelle1[[#This Row],[MIC Attribute]],MIC!A:D,4,FALSE))</f>
        <v>0..1</v>
      </c>
      <c r="I84" s="160" t="str">
        <f>IDTA!A$22</f>
        <v xml:space="preserve">environment.dependencyEnvironment </v>
      </c>
      <c r="J84" s="160" t="str">
        <f>IF(Tabelle1[[#This Row],[IDTA AAS SM Attribute]]="","",VLOOKUP(Tabelle1[[#This Row],[IDTA AAS SM Attribute]],IDTA!A:D,3,FALSE))</f>
        <v>[langString]</v>
      </c>
      <c r="K84" s="160" t="str">
        <f>IF(Tabelle1[[#This Row],[IDTA AAS SM Attribute]]="","",VLOOKUP(Tabelle1[[#This Row],[IDTA AAS SM Attribute]],IDTA!A:D,2,FALSE))</f>
        <v xml:space="preserve">Description of dependencies to associated hardware and software. </v>
      </c>
      <c r="L84" s="160" t="str">
        <f>IF(Tabelle1[[#This Row],[IDTA AAS SM Attribute]]="","",VLOOKUP(Tabelle1[[#This Row],[IDTA AAS SM Attribute]],IDTA!A:D,4,FALSE))</f>
        <v xml:space="preserve">0..1 </v>
      </c>
      <c r="N84" s="160" t="str">
        <f>IF(Tabelle1[[#This Row],[UMC4ES Attribute]]="","",VLOOKUP(Tabelle1[[#This Row],[UMC4ES Attribute]],ASSESS!A:I,9,FALSE))</f>
        <v/>
      </c>
      <c r="O84" s="160" t="str">
        <f>IF(Tabelle1[[#This Row],[UMC4ES Attribute]]="","",VLOOKUP(Tabelle1[[#This Row],[UMC4ES Attribute]],ASSESS!A:I,5,FALSE))</f>
        <v/>
      </c>
      <c r="P84" s="160" t="str">
        <f>IF(Tabelle1[[#This Row],[UMC4ES Attribute]]="","",VLOOKUP(Tabelle1[[#This Row],[UMC4ES Attribute]],ASSESS!A:I,8,FALSE))</f>
        <v/>
      </c>
      <c r="W84" s="163"/>
      <c r="Y84" s="160" t="str">
        <f>IF(Tabelle1[[#This Row],[JAMA Attribute]]="","",VLOOKUP(Tabelle1[[#This Row],[JAMA Attribute]],JAMA!A:F,5,FALSE))</f>
        <v/>
      </c>
      <c r="Z84" s="160" t="str">
        <f>IF(Tabelle1[[#This Row],[JAMA Attribute]]="","",VLOOKUP(Tabelle1[[#This Row],[JAMA Attribute]],JAMA!A:F,6,FALSE))</f>
        <v/>
      </c>
      <c r="AA84" s="334" t="s">
        <v>1790</v>
      </c>
      <c r="AB84" s="297" t="s">
        <v>1154</v>
      </c>
      <c r="AC84" s="267" t="s">
        <v>1154</v>
      </c>
      <c r="AD84" s="267" t="s">
        <v>1154</v>
      </c>
      <c r="AE84" s="267"/>
      <c r="AF84" s="267"/>
      <c r="AG84" s="270" t="s">
        <v>1687</v>
      </c>
      <c r="AH84" s="270" t="s">
        <v>1692</v>
      </c>
      <c r="AI84" s="298" t="s">
        <v>1649</v>
      </c>
      <c r="AJ84" s="298"/>
      <c r="AK84" s="353"/>
      <c r="AL84" s="353"/>
      <c r="AM84" s="275" t="s">
        <v>1789</v>
      </c>
      <c r="AN84" s="296"/>
      <c r="AO84" s="296"/>
      <c r="AP84" s="296"/>
      <c r="AQ84" s="296"/>
      <c r="AR84" s="160"/>
      <c r="AS84" s="181"/>
      <c r="AT84" s="181"/>
      <c r="AU84" s="181"/>
      <c r="AW84" s="181"/>
      <c r="AX84" s="296"/>
      <c r="AY84" s="160"/>
      <c r="BA84" s="160"/>
    </row>
    <row r="85" spans="1:53" ht="345.6" hidden="1" outlineLevel="1">
      <c r="A85" s="163"/>
      <c r="B85" s="160" t="str">
        <f>IF(Tabelle1[[#This Row],[SETlevel Attribute]]="","",VLOOKUP(Tabelle1[[#This Row],[SETlevel Attribute]],SETlevel!A:C,2,FALSE))</f>
        <v/>
      </c>
      <c r="C85" s="160" t="str">
        <f>IF(Tabelle1[[#This Row],[SETlevel Attribute]]="","",VLOOKUP(Tabelle1[[#This Row],[SETlevel Attribute]],SETlevel!A:C,3,FALSE))</f>
        <v/>
      </c>
      <c r="E85" s="185" t="str">
        <f>MIC!A$108</f>
        <v>Integration.Reference hardware and performance.Characteristics of the reference hardware.CPU</v>
      </c>
      <c r="F85" s="160" t="str">
        <f>IF(Tabelle1[[#This Row],[MIC Attribute]]="","",VLOOKUP(Tabelle1[[#This Row],[MIC Attribute]],MIC!A:D,2,FALSE))</f>
        <v>string</v>
      </c>
      <c r="G85" s="160" t="str">
        <f>IF(Tabelle1[[#This Row],[MIC Attribute]]="","",VLOOKUP(Tabelle1[[#This Row],[MIC Attribute]],MIC!A:D,3,FALSE))</f>
        <v>Description of the Central Processing Unit (CPU) or main processor in the reference hardware. Performance measures should be associated to clear units (e.g. GHz). The description of the CPU may not be limited to the clock frequency.</v>
      </c>
      <c r="H85" s="160" t="str">
        <f>IF(Tabelle1[[#This Row],[MIC Attribute]]="","",VLOOKUP(Tabelle1[[#This Row],[MIC Attribute]],MIC!A:D,4,FALSE))</f>
        <v>0..1</v>
      </c>
      <c r="J85" s="160" t="str">
        <f>IF(Tabelle1[[#This Row],[IDTA AAS SM Attribute]]="","",VLOOKUP(Tabelle1[[#This Row],[IDTA AAS SM Attribute]],IDTA!A:D,3,FALSE))</f>
        <v/>
      </c>
      <c r="K85" s="160" t="str">
        <f>IF(Tabelle1[[#This Row],[IDTA AAS SM Attribute]]="","",VLOOKUP(Tabelle1[[#This Row],[IDTA AAS SM Attribute]],IDTA!A:D,2,FALSE))</f>
        <v/>
      </c>
      <c r="L85" s="160" t="str">
        <f>IF(Tabelle1[[#This Row],[IDTA AAS SM Attribute]]="","",VLOOKUP(Tabelle1[[#This Row],[IDTA AAS SM Attribute]],IDTA!A:D,4,FALSE))</f>
        <v/>
      </c>
      <c r="N85" s="160" t="str">
        <f>IF(Tabelle1[[#This Row],[UMC4ES Attribute]]="","",VLOOKUP(Tabelle1[[#This Row],[UMC4ES Attribute]],ASSESS!A:I,9,FALSE))</f>
        <v/>
      </c>
      <c r="O85" s="160" t="str">
        <f>IF(Tabelle1[[#This Row],[UMC4ES Attribute]]="","",VLOOKUP(Tabelle1[[#This Row],[UMC4ES Attribute]],ASSESS!A:I,5,FALSE))</f>
        <v/>
      </c>
      <c r="P85" s="160" t="str">
        <f>IF(Tabelle1[[#This Row],[UMC4ES Attribute]]="","",VLOOKUP(Tabelle1[[#This Row],[UMC4ES Attribute]],ASSESS!A:I,8,FALSE))</f>
        <v/>
      </c>
      <c r="W85" s="163"/>
      <c r="Y85" s="160" t="str">
        <f>IF(Tabelle1[[#This Row],[JAMA Attribute]]="","",VLOOKUP(Tabelle1[[#This Row],[JAMA Attribute]],JAMA!A:F,5,FALSE))</f>
        <v/>
      </c>
      <c r="Z85" s="160" t="str">
        <f>IF(Tabelle1[[#This Row],[JAMA Attribute]]="","",VLOOKUP(Tabelle1[[#This Row],[JAMA Attribute]],JAMA!A:F,6,FALSE))</f>
        <v/>
      </c>
      <c r="AA85" s="334"/>
      <c r="AB85" s="297"/>
      <c r="AC85" s="267" t="s">
        <v>1154</v>
      </c>
      <c r="AD85" s="267"/>
      <c r="AE85" s="267"/>
      <c r="AF85" s="267"/>
      <c r="AG85" s="270" t="s">
        <v>1686</v>
      </c>
      <c r="AH85" s="270"/>
      <c r="AI85" s="298" t="s">
        <v>1649</v>
      </c>
      <c r="AJ85" s="298"/>
      <c r="AK85" s="353"/>
      <c r="AL85" s="353"/>
      <c r="AM85" s="275"/>
      <c r="AN85" s="296"/>
      <c r="AO85" s="296"/>
      <c r="AP85" s="296"/>
      <c r="AQ85" s="296"/>
      <c r="AR85" s="160"/>
      <c r="AS85" s="181"/>
      <c r="AT85" s="181"/>
      <c r="AU85" s="181"/>
      <c r="AW85" s="181"/>
      <c r="AX85" s="296"/>
      <c r="AY85" s="160"/>
      <c r="BA85" s="160"/>
    </row>
    <row r="86" spans="1:53" ht="345.6" hidden="1" outlineLevel="1">
      <c r="A86" s="163"/>
      <c r="B86" s="160" t="str">
        <f>IF(Tabelle1[[#This Row],[SETlevel Attribute]]="","",VLOOKUP(Tabelle1[[#This Row],[SETlevel Attribute]],SETlevel!A:C,2,FALSE))</f>
        <v/>
      </c>
      <c r="C86" s="160" t="str">
        <f>IF(Tabelle1[[#This Row],[SETlevel Attribute]]="","",VLOOKUP(Tabelle1[[#This Row],[SETlevel Attribute]],SETlevel!A:C,3,FALSE))</f>
        <v/>
      </c>
      <c r="E86" s="185" t="str">
        <f>MIC!A$112</f>
        <v>Integration.Reference hardware and performance.Characteristics of the reference hardware.RAM</v>
      </c>
      <c r="F86" s="160" t="str">
        <f>IF(Tabelle1[[#This Row],[MIC Attribute]]="","",VLOOKUP(Tabelle1[[#This Row],[MIC Attribute]],MIC!A:D,2,FALSE))</f>
        <v>string</v>
      </c>
      <c r="G86" s="160" t="str">
        <f>IF(Tabelle1[[#This Row],[MIC Attribute]]="","",VLOOKUP(Tabelle1[[#This Row],[MIC Attribute]],MIC!A:D,3,FALSE))</f>
        <v>Description of the Random-Access Memory (RAM) in the reference hardware. Performance measures should be associated to clear units (e.g. Go). The description of the RAM may not be limited to its capacity in octets or bits.</v>
      </c>
      <c r="H86" s="160" t="str">
        <f>IF(Tabelle1[[#This Row],[MIC Attribute]]="","",VLOOKUP(Tabelle1[[#This Row],[MIC Attribute]],MIC!A:D,4,FALSE))</f>
        <v>0..1</v>
      </c>
      <c r="J86" s="160" t="str">
        <f>IF(Tabelle1[[#This Row],[IDTA AAS SM Attribute]]="","",VLOOKUP(Tabelle1[[#This Row],[IDTA AAS SM Attribute]],IDTA!A:D,3,FALSE))</f>
        <v/>
      </c>
      <c r="K86" s="160" t="str">
        <f>IF(Tabelle1[[#This Row],[IDTA AAS SM Attribute]]="","",VLOOKUP(Tabelle1[[#This Row],[IDTA AAS SM Attribute]],IDTA!A:D,2,FALSE))</f>
        <v/>
      </c>
      <c r="L86" s="160" t="str">
        <f>IF(Tabelle1[[#This Row],[IDTA AAS SM Attribute]]="","",VLOOKUP(Tabelle1[[#This Row],[IDTA AAS SM Attribute]],IDTA!A:D,4,FALSE))</f>
        <v/>
      </c>
      <c r="N86" s="160" t="str">
        <f>IF(Tabelle1[[#This Row],[UMC4ES Attribute]]="","",VLOOKUP(Tabelle1[[#This Row],[UMC4ES Attribute]],ASSESS!A:I,9,FALSE))</f>
        <v/>
      </c>
      <c r="O86" s="160" t="str">
        <f>IF(Tabelle1[[#This Row],[UMC4ES Attribute]]="","",VLOOKUP(Tabelle1[[#This Row],[UMC4ES Attribute]],ASSESS!A:I,5,FALSE))</f>
        <v/>
      </c>
      <c r="P86" s="160" t="str">
        <f>IF(Tabelle1[[#This Row],[UMC4ES Attribute]]="","",VLOOKUP(Tabelle1[[#This Row],[UMC4ES Attribute]],ASSESS!A:I,8,FALSE))</f>
        <v/>
      </c>
      <c r="W86" s="163"/>
      <c r="Y86" s="160" t="str">
        <f>IF(Tabelle1[[#This Row],[JAMA Attribute]]="","",VLOOKUP(Tabelle1[[#This Row],[JAMA Attribute]],JAMA!A:F,5,FALSE))</f>
        <v/>
      </c>
      <c r="Z86" s="160" t="str">
        <f>IF(Tabelle1[[#This Row],[JAMA Attribute]]="","",VLOOKUP(Tabelle1[[#This Row],[JAMA Attribute]],JAMA!A:F,6,FALSE))</f>
        <v/>
      </c>
      <c r="AA86" s="334"/>
      <c r="AB86" s="297"/>
      <c r="AC86" s="267" t="s">
        <v>1154</v>
      </c>
      <c r="AD86" s="267"/>
      <c r="AE86" s="267"/>
      <c r="AF86" s="267"/>
      <c r="AG86" s="270" t="s">
        <v>1686</v>
      </c>
      <c r="AH86" s="270"/>
      <c r="AI86" s="298" t="s">
        <v>1649</v>
      </c>
      <c r="AJ86" s="298"/>
      <c r="AK86" s="353"/>
      <c r="AL86" s="353"/>
      <c r="AM86" s="275"/>
      <c r="AN86" s="296"/>
      <c r="AO86" s="296"/>
      <c r="AP86" s="296"/>
      <c r="AQ86" s="296"/>
      <c r="AR86" s="160"/>
      <c r="AS86" s="181"/>
      <c r="AT86" s="181"/>
      <c r="AU86" s="181"/>
      <c r="AW86" s="181"/>
      <c r="AX86" s="296"/>
      <c r="AY86" s="160"/>
      <c r="BA86" s="160"/>
    </row>
    <row r="87" spans="1:53" ht="315.55" hidden="1" outlineLevel="1">
      <c r="A87" s="163"/>
      <c r="B87" s="160" t="str">
        <f>IF(Tabelle1[[#This Row],[SETlevel Attribute]]="","",VLOOKUP(Tabelle1[[#This Row],[SETlevel Attribute]],SETlevel!A:C,2,FALSE))</f>
        <v/>
      </c>
      <c r="C87" s="160" t="str">
        <f>IF(Tabelle1[[#This Row],[SETlevel Attribute]]="","",VLOOKUP(Tabelle1[[#This Row],[SETlevel Attribute]],SETlevel!A:C,3,FALSE))</f>
        <v/>
      </c>
      <c r="E87" s="185" t="str">
        <f>MIC!A$116</f>
        <v>Integration.Reference hardware and performance.Characteristics of the reference hardware.Data storage</v>
      </c>
      <c r="F87" s="160" t="str">
        <f>IF(Tabelle1[[#This Row],[MIC Attribute]]="","",VLOOKUP(Tabelle1[[#This Row],[MIC Attribute]],MIC!A:D,2,FALSE))</f>
        <v>string</v>
      </c>
      <c r="G87" s="160" t="str">
        <f>IF(Tabelle1[[#This Row],[MIC Attribute]]="","",VLOOKUP(Tabelle1[[#This Row],[MIC Attribute]],MIC!A:D,3,FALSE))</f>
        <v>Description of the data storage in the performance hardware. Performance measures should be associated to clear units (e.g. Go). The description of the data storage may not be limited to its capacity in octets or bits.</v>
      </c>
      <c r="H87" s="160" t="str">
        <f>IF(Tabelle1[[#This Row],[MIC Attribute]]="","",VLOOKUP(Tabelle1[[#This Row],[MIC Attribute]],MIC!A:D,4,FALSE))</f>
        <v>0..1</v>
      </c>
      <c r="J87" s="160" t="str">
        <f>IF(Tabelle1[[#This Row],[IDTA AAS SM Attribute]]="","",VLOOKUP(Tabelle1[[#This Row],[IDTA AAS SM Attribute]],IDTA!A:D,3,FALSE))</f>
        <v/>
      </c>
      <c r="K87" s="160" t="str">
        <f>IF(Tabelle1[[#This Row],[IDTA AAS SM Attribute]]="","",VLOOKUP(Tabelle1[[#This Row],[IDTA AAS SM Attribute]],IDTA!A:D,2,FALSE))</f>
        <v/>
      </c>
      <c r="L87" s="160" t="str">
        <f>IF(Tabelle1[[#This Row],[IDTA AAS SM Attribute]]="","",VLOOKUP(Tabelle1[[#This Row],[IDTA AAS SM Attribute]],IDTA!A:D,4,FALSE))</f>
        <v/>
      </c>
      <c r="N87" s="160" t="str">
        <f>IF(Tabelle1[[#This Row],[UMC4ES Attribute]]="","",VLOOKUP(Tabelle1[[#This Row],[UMC4ES Attribute]],ASSESS!A:I,9,FALSE))</f>
        <v/>
      </c>
      <c r="O87" s="160" t="str">
        <f>IF(Tabelle1[[#This Row],[UMC4ES Attribute]]="","",VLOOKUP(Tabelle1[[#This Row],[UMC4ES Attribute]],ASSESS!A:I,5,FALSE))</f>
        <v/>
      </c>
      <c r="P87" s="160" t="str">
        <f>IF(Tabelle1[[#This Row],[UMC4ES Attribute]]="","",VLOOKUP(Tabelle1[[#This Row],[UMC4ES Attribute]],ASSESS!A:I,8,FALSE))</f>
        <v/>
      </c>
      <c r="W87" s="163"/>
      <c r="Y87" s="160" t="str">
        <f>IF(Tabelle1[[#This Row],[JAMA Attribute]]="","",VLOOKUP(Tabelle1[[#This Row],[JAMA Attribute]],JAMA!A:F,5,FALSE))</f>
        <v/>
      </c>
      <c r="Z87" s="160" t="str">
        <f>IF(Tabelle1[[#This Row],[JAMA Attribute]]="","",VLOOKUP(Tabelle1[[#This Row],[JAMA Attribute]],JAMA!A:F,6,FALSE))</f>
        <v/>
      </c>
      <c r="AA87" s="334"/>
      <c r="AB87" s="297"/>
      <c r="AC87" s="267" t="s">
        <v>1154</v>
      </c>
      <c r="AD87" s="267"/>
      <c r="AE87" s="267"/>
      <c r="AF87" s="267"/>
      <c r="AG87" s="270" t="s">
        <v>1686</v>
      </c>
      <c r="AH87" s="270"/>
      <c r="AI87" s="298" t="s">
        <v>1649</v>
      </c>
      <c r="AJ87" s="298"/>
      <c r="AK87" s="353"/>
      <c r="AL87" s="353"/>
      <c r="AM87" s="275"/>
      <c r="AN87" s="296"/>
      <c r="AO87" s="296"/>
      <c r="AP87" s="296"/>
      <c r="AQ87" s="296"/>
      <c r="AR87" s="160"/>
      <c r="AS87" s="181"/>
      <c r="AT87" s="181"/>
      <c r="AU87" s="181"/>
      <c r="AW87" s="181"/>
      <c r="AX87" s="296"/>
      <c r="AY87" s="160"/>
      <c r="BA87" s="160"/>
    </row>
    <row r="88" spans="1:53" ht="195.35" hidden="1" outlineLevel="1">
      <c r="A88" s="163"/>
      <c r="B88" s="160" t="str">
        <f>IF(Tabelle1[[#This Row],[SETlevel Attribute]]="","",VLOOKUP(Tabelle1[[#This Row],[SETlevel Attribute]],SETlevel!A:C,2,FALSE))</f>
        <v/>
      </c>
      <c r="C88" s="160" t="str">
        <f>IF(Tabelle1[[#This Row],[SETlevel Attribute]]="","",VLOOKUP(Tabelle1[[#This Row],[SETlevel Attribute]],SETlevel!A:C,3,FALSE))</f>
        <v/>
      </c>
      <c r="E88" s="185" t="str">
        <f>MIC!A$120</f>
        <v>Integration.Reference hardware and performance.Characteristics of the reference hardware.Other hardware characteristics</v>
      </c>
      <c r="F88" s="160" t="str">
        <f>IF(Tabelle1[[#This Row],[MIC Attribute]]="","",VLOOKUP(Tabelle1[[#This Row],[MIC Attribute]],MIC!A:D,2,FALSE))</f>
        <v>string</v>
      </c>
      <c r="G88" s="160" t="str">
        <f>IF(Tabelle1[[#This Row],[MIC Attribute]]="","",VLOOKUP(Tabelle1[[#This Row],[MIC Attribute]],MIC!A:D,3,FALSE))</f>
        <v>Hardware characteristics other than CPU, RAM, and data storage. Can be used for High Performance Computing (HPC).</v>
      </c>
      <c r="H88" s="160" t="str">
        <f>IF(Tabelle1[[#This Row],[MIC Attribute]]="","",VLOOKUP(Tabelle1[[#This Row],[MIC Attribute]],MIC!A:D,4,FALSE))</f>
        <v>0..inf</v>
      </c>
      <c r="J88" s="160" t="str">
        <f>IF(Tabelle1[[#This Row],[IDTA AAS SM Attribute]]="","",VLOOKUP(Tabelle1[[#This Row],[IDTA AAS SM Attribute]],IDTA!A:D,3,FALSE))</f>
        <v/>
      </c>
      <c r="K88" s="160" t="str">
        <f>IF(Tabelle1[[#This Row],[IDTA AAS SM Attribute]]="","",VLOOKUP(Tabelle1[[#This Row],[IDTA AAS SM Attribute]],IDTA!A:D,2,FALSE))</f>
        <v/>
      </c>
      <c r="L88" s="160" t="str">
        <f>IF(Tabelle1[[#This Row],[IDTA AAS SM Attribute]]="","",VLOOKUP(Tabelle1[[#This Row],[IDTA AAS SM Attribute]],IDTA!A:D,4,FALSE))</f>
        <v/>
      </c>
      <c r="N88" s="160" t="str">
        <f>IF(Tabelle1[[#This Row],[UMC4ES Attribute]]="","",VLOOKUP(Tabelle1[[#This Row],[UMC4ES Attribute]],ASSESS!A:I,9,FALSE))</f>
        <v/>
      </c>
      <c r="O88" s="160" t="str">
        <f>IF(Tabelle1[[#This Row],[UMC4ES Attribute]]="","",VLOOKUP(Tabelle1[[#This Row],[UMC4ES Attribute]],ASSESS!A:I,5,FALSE))</f>
        <v/>
      </c>
      <c r="P88" s="160" t="str">
        <f>IF(Tabelle1[[#This Row],[UMC4ES Attribute]]="","",VLOOKUP(Tabelle1[[#This Row],[UMC4ES Attribute]],ASSESS!A:I,8,FALSE))</f>
        <v/>
      </c>
      <c r="W88" s="163"/>
      <c r="Y88" s="160" t="str">
        <f>IF(Tabelle1[[#This Row],[JAMA Attribute]]="","",VLOOKUP(Tabelle1[[#This Row],[JAMA Attribute]],JAMA!A:F,5,FALSE))</f>
        <v/>
      </c>
      <c r="Z88" s="160" t="str">
        <f>IF(Tabelle1[[#This Row],[JAMA Attribute]]="","",VLOOKUP(Tabelle1[[#This Row],[JAMA Attribute]],JAMA!A:F,6,FALSE))</f>
        <v/>
      </c>
      <c r="AA88" s="334"/>
      <c r="AB88" s="297"/>
      <c r="AC88" s="267" t="s">
        <v>1154</v>
      </c>
      <c r="AD88" s="267"/>
      <c r="AE88" s="267"/>
      <c r="AF88" s="267"/>
      <c r="AG88" s="270" t="s">
        <v>1686</v>
      </c>
      <c r="AH88" s="270"/>
      <c r="AI88" s="298" t="s">
        <v>1649</v>
      </c>
      <c r="AJ88" s="298"/>
      <c r="AK88" s="353"/>
      <c r="AL88" s="353"/>
      <c r="AM88" s="275"/>
      <c r="AN88" s="296"/>
      <c r="AO88" s="296"/>
      <c r="AP88" s="296"/>
      <c r="AQ88" s="296"/>
      <c r="AR88" s="160"/>
      <c r="AS88" s="181"/>
      <c r="AT88" s="181"/>
      <c r="AU88" s="181"/>
      <c r="AW88" s="181"/>
      <c r="AX88" s="296"/>
      <c r="AY88" s="160"/>
      <c r="BA88" s="160"/>
    </row>
    <row r="89" spans="1:53" s="315" customFormat="1" ht="30.05" collapsed="1">
      <c r="A89" s="314"/>
      <c r="B89" s="315" t="str">
        <f>IF(Tabelle1[[#This Row],[SETlevel Attribute]]="","",VLOOKUP(Tabelle1[[#This Row],[SETlevel Attribute]],SETlevel!A:C,2,FALSE))</f>
        <v/>
      </c>
      <c r="C89" s="315" t="str">
        <f>IF(Tabelle1[[#This Row],[SETlevel Attribute]]="","",VLOOKUP(Tabelle1[[#This Row],[SETlevel Attribute]],SETlevel!A:C,3,FALSE))</f>
        <v/>
      </c>
      <c r="E89" s="316"/>
      <c r="F89" s="315" t="str">
        <f>IF(Tabelle1[[#This Row],[MIC Attribute]]="","",VLOOKUP(Tabelle1[[#This Row],[MIC Attribute]],MIC!A:D,2,FALSE))</f>
        <v/>
      </c>
      <c r="H89" s="315" t="str">
        <f>IF(Tabelle1[[#This Row],[MIC Attribute]]="","",VLOOKUP(Tabelle1[[#This Row],[MIC Attribute]],MIC!A:D,4,FALSE))</f>
        <v/>
      </c>
      <c r="J89" s="315" t="str">
        <f>IF(Tabelle1[[#This Row],[IDTA AAS SM Attribute]]="","",VLOOKUP(Tabelle1[[#This Row],[IDTA AAS SM Attribute]],IDTA!A:D,3,FALSE))</f>
        <v/>
      </c>
      <c r="K89" s="315" t="str">
        <f>IF(Tabelle1[[#This Row],[IDTA AAS SM Attribute]]="","",VLOOKUP(Tabelle1[[#This Row],[IDTA AAS SM Attribute]],IDTA!A:D,2,FALSE))</f>
        <v/>
      </c>
      <c r="L89" s="315" t="str">
        <f>IF(Tabelle1[[#This Row],[IDTA AAS SM Attribute]]="","",VLOOKUP(Tabelle1[[#This Row],[IDTA AAS SM Attribute]],IDTA!A:D,4,FALSE))</f>
        <v/>
      </c>
      <c r="N89" s="315" t="str">
        <f>IF(Tabelle1[[#This Row],[UMC4ES Attribute]]="","",VLOOKUP(Tabelle1[[#This Row],[UMC4ES Attribute]],ASSESS!A:I,9,FALSE))</f>
        <v/>
      </c>
      <c r="O89" s="315" t="str">
        <f>IF(Tabelle1[[#This Row],[UMC4ES Attribute]]="","",VLOOKUP(Tabelle1[[#This Row],[UMC4ES Attribute]],ASSESS!A:I,5,FALSE))</f>
        <v/>
      </c>
      <c r="P89" s="315" t="str">
        <f>IF(Tabelle1[[#This Row],[UMC4ES Attribute]]="","",VLOOKUP(Tabelle1[[#This Row],[UMC4ES Attribute]],ASSESS!A:I,8,FALSE))</f>
        <v/>
      </c>
      <c r="W89" s="314"/>
      <c r="Y89" s="315" t="str">
        <f>IF(Tabelle1[[#This Row],[JAMA Attribute]]="","",VLOOKUP(Tabelle1[[#This Row],[JAMA Attribute]],JAMA!A:F,5,FALSE))</f>
        <v/>
      </c>
      <c r="Z89" s="315" t="str">
        <f>IF(Tabelle1[[#This Row],[JAMA Attribute]]="","",VLOOKUP(Tabelle1[[#This Row],[JAMA Attribute]],JAMA!A:F,6,FALSE))</f>
        <v/>
      </c>
      <c r="AA89" s="334"/>
      <c r="AB89" s="317"/>
      <c r="AC89" s="318"/>
      <c r="AD89" s="318"/>
      <c r="AE89" s="318"/>
      <c r="AF89" s="318"/>
      <c r="AG89" s="319"/>
      <c r="AH89" s="319"/>
      <c r="AI89" s="320" t="s">
        <v>1645</v>
      </c>
      <c r="AJ89" s="320" t="s">
        <v>1838</v>
      </c>
      <c r="AK89" s="352"/>
      <c r="AL89" s="352"/>
      <c r="AM89" s="321"/>
      <c r="AN89" s="323"/>
      <c r="AO89" s="323"/>
      <c r="AP89" s="323"/>
      <c r="AQ89" s="323"/>
      <c r="AS89" s="322"/>
      <c r="AT89" s="322"/>
      <c r="AU89" s="322"/>
      <c r="AV89" s="322"/>
      <c r="AW89" s="322"/>
      <c r="AX89" s="323"/>
    </row>
    <row r="90" spans="1:53" ht="150.30000000000001" hidden="1" outlineLevel="1">
      <c r="A90" s="163"/>
      <c r="B90" s="160" t="str">
        <f>IF(Tabelle1[[#This Row],[SETlevel Attribute]]="","",VLOOKUP(Tabelle1[[#This Row],[SETlevel Attribute]],SETlevel!A:C,2,FALSE))</f>
        <v/>
      </c>
      <c r="C90" s="160" t="str">
        <f>IF(Tabelle1[[#This Row],[SETlevel Attribute]]="","",VLOOKUP(Tabelle1[[#This Row],[SETlevel Attribute]],SETlevel!A:C,3,FALSE))</f>
        <v/>
      </c>
      <c r="E90" s="185" t="str">
        <f>MIC!A$188</f>
        <v>Ports, internal variables, and parameters.Ports.Port.Name</v>
      </c>
      <c r="F90" s="160" t="str">
        <f>IF(Tabelle1[[#This Row],[MIC Attribute]]="","",VLOOKUP(Tabelle1[[#This Row],[MIC Attribute]],MIC!A:D,2,FALSE))</f>
        <v>string</v>
      </c>
      <c r="G90" s="160" t="str">
        <f>IF(Tabelle1[[#This Row],[MIC Attribute]]="","",VLOOKUP(Tabelle1[[#This Row],[MIC Attribute]],MIC!A:D,3,FALSE))</f>
        <v>Name of the port. A port is a group of variables at the interface of the simulation model.</v>
      </c>
      <c r="H90" s="160">
        <f>IF(Tabelle1[[#This Row],[MIC Attribute]]="","",VLOOKUP(Tabelle1[[#This Row],[MIC Attribute]],MIC!A:D,4,FALSE))</f>
        <v>1</v>
      </c>
      <c r="I90" s="160" t="str">
        <f>IDTA!A$57</f>
        <v xml:space="preserve">portsConnector.portConnectorName </v>
      </c>
      <c r="J90" s="160" t="str">
        <f>IF(Tabelle1[[#This Row],[IDTA AAS SM Attribute]]="","",VLOOKUP(Tabelle1[[#This Row],[IDTA AAS SM Attribute]],IDTA!A:D,3,FALSE))</f>
        <v>[string]</v>
      </c>
      <c r="K90" s="160" t="str">
        <f>IF(Tabelle1[[#This Row],[IDTA AAS SM Attribute]]="","",VLOOKUP(Tabelle1[[#This Row],[IDTA AAS SM Attribute]],IDTA!A:D,2,FALSE))</f>
        <v xml:space="preserve">Name of the Connector Port. </v>
      </c>
      <c r="L90" s="160">
        <f>IF(Tabelle1[[#This Row],[IDTA AAS SM Attribute]]="","",VLOOKUP(Tabelle1[[#This Row],[IDTA AAS SM Attribute]],IDTA!A:D,4,FALSE))</f>
        <v>1</v>
      </c>
      <c r="N90" s="160" t="str">
        <f>IF(Tabelle1[[#This Row],[UMC4ES Attribute]]="","",VLOOKUP(Tabelle1[[#This Row],[UMC4ES Attribute]],ASSESS!A:I,9,FALSE))</f>
        <v/>
      </c>
      <c r="O90" s="160" t="str">
        <f>IF(Tabelle1[[#This Row],[UMC4ES Attribute]]="","",VLOOKUP(Tabelle1[[#This Row],[UMC4ES Attribute]],ASSESS!A:I,5,FALSE))</f>
        <v/>
      </c>
      <c r="P90" s="160" t="str">
        <f>IF(Tabelle1[[#This Row],[UMC4ES Attribute]]="","",VLOOKUP(Tabelle1[[#This Row],[UMC4ES Attribute]],ASSESS!A:I,8,FALSE))</f>
        <v/>
      </c>
      <c r="W90" s="163"/>
      <c r="Y90" s="160" t="str">
        <f>IF(Tabelle1[[#This Row],[JAMA Attribute]]="","",VLOOKUP(Tabelle1[[#This Row],[JAMA Attribute]],JAMA!A:F,5,FALSE))</f>
        <v/>
      </c>
      <c r="Z90" s="160" t="str">
        <f>IF(Tabelle1[[#This Row],[JAMA Attribute]]="","",VLOOKUP(Tabelle1[[#This Row],[JAMA Attribute]],JAMA!A:F,6,FALSE))</f>
        <v/>
      </c>
      <c r="AA90" s="335"/>
      <c r="AB90" s="297"/>
      <c r="AC90" s="267" t="s">
        <v>1154</v>
      </c>
      <c r="AD90" s="267" t="s">
        <v>1154</v>
      </c>
      <c r="AE90" s="267"/>
      <c r="AF90" s="267"/>
      <c r="AG90" s="270" t="s">
        <v>1687</v>
      </c>
      <c r="AH90" s="270"/>
      <c r="AI90" s="298" t="s">
        <v>1645</v>
      </c>
      <c r="AJ90" s="298"/>
      <c r="AK90" s="353"/>
      <c r="AL90" s="353"/>
      <c r="AM90" s="275"/>
      <c r="AN90" s="296"/>
      <c r="AO90" s="296"/>
      <c r="AP90" s="296"/>
      <c r="AQ90" s="296"/>
      <c r="AR90" s="160"/>
      <c r="AS90" s="181"/>
      <c r="AT90" s="181"/>
      <c r="AU90" s="181"/>
      <c r="AW90" s="181"/>
      <c r="AX90" s="296"/>
      <c r="AY90" s="160"/>
      <c r="BA90" s="160"/>
    </row>
    <row r="91" spans="1:53" ht="105.2" hidden="1" outlineLevel="1">
      <c r="A91" s="163"/>
      <c r="B91" s="160" t="str">
        <f>IF(Tabelle1[[#This Row],[SETlevel Attribute]]="","",VLOOKUP(Tabelle1[[#This Row],[SETlevel Attribute]],SETlevel!A:C,2,FALSE))</f>
        <v/>
      </c>
      <c r="C91" s="160" t="str">
        <f>IF(Tabelle1[[#This Row],[SETlevel Attribute]]="","",VLOOKUP(Tabelle1[[#This Row],[SETlevel Attribute]],SETlevel!A:C,3,FALSE))</f>
        <v/>
      </c>
      <c r="E91" s="185" t="str">
        <f>MIC!A$192</f>
        <v>Ports, internal variables, and parameters.Ports.Port.Description</v>
      </c>
      <c r="F91" s="160" t="str">
        <f>IF(Tabelle1[[#This Row],[MIC Attribute]]="","",VLOOKUP(Tabelle1[[#This Row],[MIC Attribute]],MIC!A:D,2,FALSE))</f>
        <v>string</v>
      </c>
      <c r="G91" s="160" t="str">
        <f>IF(Tabelle1[[#This Row],[MIC Attribute]]="","",VLOOKUP(Tabelle1[[#This Row],[MIC Attribute]],MIC!A:D,3,FALSE))</f>
        <v>Description of the port.</v>
      </c>
      <c r="H91" s="160" t="str">
        <f>IF(Tabelle1[[#This Row],[MIC Attribute]]="","",VLOOKUP(Tabelle1[[#This Row],[MIC Attribute]],MIC!A:D,4,FALSE))</f>
        <v>0..1</v>
      </c>
      <c r="I91" s="160" t="str">
        <f>IDTA!A$58</f>
        <v xml:space="preserve">portsConnector.portConDescription </v>
      </c>
      <c r="J91" s="160" t="str">
        <f>IF(Tabelle1[[#This Row],[IDTA AAS SM Attribute]]="","",VLOOKUP(Tabelle1[[#This Row],[IDTA AAS SM Attribute]],IDTA!A:D,3,FALSE))</f>
        <v>[langString]</v>
      </c>
      <c r="K91" s="160" t="str">
        <f>IF(Tabelle1[[#This Row],[IDTA AAS SM Attribute]]="","",VLOOKUP(Tabelle1[[#This Row],[IDTA AAS SM Attribute]],IDTA!A:D,2,FALSE))</f>
        <v xml:space="preserve">Description of the Connector Port. </v>
      </c>
      <c r="L91" s="160" t="str">
        <f>IF(Tabelle1[[#This Row],[IDTA AAS SM Attribute]]="","",VLOOKUP(Tabelle1[[#This Row],[IDTA AAS SM Attribute]],IDTA!A:D,4,FALSE))</f>
        <v xml:space="preserve">0..1 </v>
      </c>
      <c r="N91" s="160" t="str">
        <f>IF(Tabelle1[[#This Row],[UMC4ES Attribute]]="","",VLOOKUP(Tabelle1[[#This Row],[UMC4ES Attribute]],ASSESS!A:I,9,FALSE))</f>
        <v/>
      </c>
      <c r="O91" s="160" t="str">
        <f>IF(Tabelle1[[#This Row],[UMC4ES Attribute]]="","",VLOOKUP(Tabelle1[[#This Row],[UMC4ES Attribute]],ASSESS!A:I,5,FALSE))</f>
        <v/>
      </c>
      <c r="P91" s="160" t="str">
        <f>IF(Tabelle1[[#This Row],[UMC4ES Attribute]]="","",VLOOKUP(Tabelle1[[#This Row],[UMC4ES Attribute]],ASSESS!A:I,8,FALSE))</f>
        <v/>
      </c>
      <c r="W91" s="163"/>
      <c r="Y91" s="160" t="str">
        <f>IF(Tabelle1[[#This Row],[JAMA Attribute]]="","",VLOOKUP(Tabelle1[[#This Row],[JAMA Attribute]],JAMA!A:F,5,FALSE))</f>
        <v/>
      </c>
      <c r="Z91" s="160" t="str">
        <f>IF(Tabelle1[[#This Row],[JAMA Attribute]]="","",VLOOKUP(Tabelle1[[#This Row],[JAMA Attribute]],JAMA!A:F,6,FALSE))</f>
        <v/>
      </c>
      <c r="AA91" s="335"/>
      <c r="AB91" s="297"/>
      <c r="AC91" s="267" t="s">
        <v>1154</v>
      </c>
      <c r="AD91" s="267" t="s">
        <v>1154</v>
      </c>
      <c r="AE91" s="267"/>
      <c r="AF91" s="267"/>
      <c r="AG91" s="270" t="s">
        <v>1687</v>
      </c>
      <c r="AH91" s="270"/>
      <c r="AI91" s="298" t="s">
        <v>1645</v>
      </c>
      <c r="AJ91" s="298"/>
      <c r="AK91" s="353"/>
      <c r="AL91" s="353"/>
      <c r="AM91" s="275"/>
      <c r="AN91" s="296"/>
      <c r="AO91" s="296"/>
      <c r="AP91" s="296"/>
      <c r="AQ91" s="296"/>
      <c r="AR91" s="160"/>
      <c r="AS91" s="181"/>
      <c r="AT91" s="181"/>
      <c r="AU91" s="181"/>
      <c r="AW91" s="181"/>
      <c r="AX91" s="296"/>
      <c r="AY91" s="160"/>
      <c r="BA91" s="160"/>
    </row>
    <row r="92" spans="1:53" ht="225.4" hidden="1" outlineLevel="1">
      <c r="A92" s="163"/>
      <c r="B92" s="160" t="str">
        <f>IF(Tabelle1[[#This Row],[SETlevel Attribute]]="","",VLOOKUP(Tabelle1[[#This Row],[SETlevel Attribute]],SETlevel!A:C,2,FALSE))</f>
        <v/>
      </c>
      <c r="C92" s="160" t="str">
        <f>IF(Tabelle1[[#This Row],[SETlevel Attribute]]="","",VLOOKUP(Tabelle1[[#This Row],[SETlevel Attribute]],SETlevel!A:C,3,FALSE))</f>
        <v/>
      </c>
      <c r="E92" s="185" t="str">
        <f>MIC!A$158</f>
        <v>Ports, internal variables, and parameters.Ports.Variable.Name</v>
      </c>
      <c r="F92" s="160" t="str">
        <f>IF(Tabelle1[[#This Row],[MIC Attribute]]="","",VLOOKUP(Tabelle1[[#This Row],[MIC Attribute]],MIC!A:D,2,FALSE))</f>
        <v>string</v>
      </c>
      <c r="G92" s="160" t="str">
        <f>IF(Tabelle1[[#This Row],[MIC Attribute]]="","",VLOOKUP(Tabelle1[[#This Row],[MIC Attribute]],MIC!A:D,3,FALSE))</f>
        <v>Name of the variable. The variable can be directly at the interface of the model (as in an FMU), or it can be accessible through a port.</v>
      </c>
      <c r="H92" s="160">
        <f>IF(Tabelle1[[#This Row],[MIC Attribute]]="","",VLOOKUP(Tabelle1[[#This Row],[MIC Attribute]],MIC!A:D,4,FALSE))</f>
        <v>1</v>
      </c>
      <c r="I92" s="160" t="str">
        <f>IDTA!A60</f>
        <v xml:space="preserve">variable.variableName </v>
      </c>
      <c r="J92" s="160" t="str">
        <f>IF(Tabelle1[[#This Row],[IDTA AAS SM Attribute]]="","",VLOOKUP(Tabelle1[[#This Row],[IDTA AAS SM Attribute]],IDTA!A:D,3,FALSE))</f>
        <v>[string]</v>
      </c>
      <c r="K92" s="160" t="str">
        <f>IF(Tabelle1[[#This Row],[IDTA AAS SM Attribute]]="","",VLOOKUP(Tabelle1[[#This Row],[IDTA AAS SM Attribute]],IDTA!A:D,2,FALSE))</f>
        <v xml:space="preserve">Name of the variable. </v>
      </c>
      <c r="L92" s="160">
        <f>IF(Tabelle1[[#This Row],[IDTA AAS SM Attribute]]="","",VLOOKUP(Tabelle1[[#This Row],[IDTA AAS SM Attribute]],IDTA!A:D,4,FALSE))</f>
        <v>1</v>
      </c>
      <c r="N92" s="160" t="str">
        <f>IF(Tabelle1[[#This Row],[UMC4ES Attribute]]="","",VLOOKUP(Tabelle1[[#This Row],[UMC4ES Attribute]],ASSESS!A:I,9,FALSE))</f>
        <v/>
      </c>
      <c r="O92" s="160" t="str">
        <f>IF(Tabelle1[[#This Row],[UMC4ES Attribute]]="","",VLOOKUP(Tabelle1[[#This Row],[UMC4ES Attribute]],ASSESS!A:I,5,FALSE))</f>
        <v/>
      </c>
      <c r="P92" s="160" t="str">
        <f>IF(Tabelle1[[#This Row],[UMC4ES Attribute]]="","",VLOOKUP(Tabelle1[[#This Row],[UMC4ES Attribute]],ASSESS!A:I,8,FALSE))</f>
        <v/>
      </c>
      <c r="W92" s="163"/>
      <c r="Y92" s="160" t="str">
        <f>IF(Tabelle1[[#This Row],[JAMA Attribute]]="","",VLOOKUP(Tabelle1[[#This Row],[JAMA Attribute]],JAMA!A:F,5,FALSE))</f>
        <v/>
      </c>
      <c r="Z92" s="160" t="str">
        <f>IF(Tabelle1[[#This Row],[JAMA Attribute]]="","",VLOOKUP(Tabelle1[[#This Row],[JAMA Attribute]],JAMA!A:F,6,FALSE))</f>
        <v/>
      </c>
      <c r="AA92" s="335"/>
      <c r="AB92" s="297"/>
      <c r="AC92" s="267" t="s">
        <v>1154</v>
      </c>
      <c r="AD92" s="267" t="s">
        <v>1154</v>
      </c>
      <c r="AE92" s="267"/>
      <c r="AF92" s="267"/>
      <c r="AG92" s="270" t="s">
        <v>1687</v>
      </c>
      <c r="AH92" s="270"/>
      <c r="AI92" s="298" t="s">
        <v>1645</v>
      </c>
      <c r="AJ92" s="298"/>
      <c r="AK92" s="353"/>
      <c r="AL92" s="353"/>
      <c r="AM92" s="275"/>
      <c r="AN92" s="296"/>
      <c r="AO92" s="296"/>
      <c r="AP92" s="296"/>
      <c r="AQ92" s="296"/>
      <c r="AR92" s="160"/>
      <c r="AS92" s="181"/>
      <c r="AT92" s="181"/>
      <c r="AU92" s="181"/>
      <c r="AW92" s="181"/>
      <c r="AX92" s="296"/>
      <c r="AY92" s="160"/>
      <c r="BA92" s="160"/>
    </row>
    <row r="93" spans="1:53" ht="409.5" hidden="1" outlineLevel="1">
      <c r="A93" s="163"/>
      <c r="B93" s="160" t="str">
        <f>IF(Tabelle1[[#This Row],[SETlevel Attribute]]="","",VLOOKUP(Tabelle1[[#This Row],[SETlevel Attribute]],SETlevel!A:C,2,FALSE))</f>
        <v/>
      </c>
      <c r="C93" s="160" t="str">
        <f>IF(Tabelle1[[#This Row],[SETlevel Attribute]]="","",VLOOKUP(Tabelle1[[#This Row],[SETlevel Attribute]],SETlevel!A:C,3,FALSE))</f>
        <v/>
      </c>
      <c r="E93" s="185" t="str">
        <f>MIC!A$182</f>
        <v>Ports, internal variables, and parameters.Ports.Variable.Validity domain</v>
      </c>
      <c r="F93" s="160" t="str">
        <f>IF(Tabelle1[[#This Row],[MIC Attribute]]="","",VLOOKUP(Tabelle1[[#This Row],[MIC Attribute]],MIC!A:D,2,FALSE))</f>
        <v>string</v>
      </c>
      <c r="G93" s="160" t="str">
        <f>IF(Tabelle1[[#This Row],[MIC Attribute]]="","",VLOOKUP(Tabelle1[[#This Row],[MIC Attribute]],MIC!A:D,3,FALSE))</f>
        <v>Validity domain of the variable. If the variable is an input, the validity domain represents the values which have been taken into account during the development of the simulation output. If the model has been verified and validated, the outputs are only guaranteed for inputs within their validity domain. If the validity domain is used for an output variable, its meaning should be specified in the document of the simulation model.</v>
      </c>
      <c r="H93" s="160" t="str">
        <f>IF(Tabelle1[[#This Row],[MIC Attribute]]="","",VLOOKUP(Tabelle1[[#This Row],[MIC Attribute]],MIC!A:D,4,FALSE))</f>
        <v>0..1</v>
      </c>
      <c r="I93" s="160" t="str">
        <f>IDTA!A$61</f>
        <v xml:space="preserve">variable.range </v>
      </c>
      <c r="J93" s="160" t="str">
        <f>IF(Tabelle1[[#This Row],[IDTA AAS SM Attribute]]="","",VLOOKUP(Tabelle1[[#This Row],[IDTA AAS SM Attribute]],IDTA!A:D,3,FALSE))</f>
        <v>[string]</v>
      </c>
      <c r="K93" s="160" t="str">
        <f>IF(Tabelle1[[#This Row],[IDTA AAS SM Attribute]]="","",VLOOKUP(Tabelle1[[#This Row],[IDTA AAS SM Attribute]],IDTA!A:D,2,FALSE))</f>
        <v xml:space="preserve">Range of values for the variable (e.g. [min, max], [min, max[, ]min, max], ]min, max[, {val1, val2, ...}). - </v>
      </c>
      <c r="L93" s="160" t="str">
        <f>IF(Tabelle1[[#This Row],[IDTA AAS SM Attribute]]="","",VLOOKUP(Tabelle1[[#This Row],[IDTA AAS SM Attribute]],IDTA!A:D,4,FALSE))</f>
        <v xml:space="preserve">0..1 </v>
      </c>
      <c r="N93" s="160" t="str">
        <f>IF(Tabelle1[[#This Row],[UMC4ES Attribute]]="","",VLOOKUP(Tabelle1[[#This Row],[UMC4ES Attribute]],ASSESS!A:I,9,FALSE))</f>
        <v/>
      </c>
      <c r="O93" s="160" t="str">
        <f>IF(Tabelle1[[#This Row],[UMC4ES Attribute]]="","",VLOOKUP(Tabelle1[[#This Row],[UMC4ES Attribute]],ASSESS!A:I,5,FALSE))</f>
        <v/>
      </c>
      <c r="P93" s="160" t="str">
        <f>IF(Tabelle1[[#This Row],[UMC4ES Attribute]]="","",VLOOKUP(Tabelle1[[#This Row],[UMC4ES Attribute]],ASSESS!A:I,8,FALSE))</f>
        <v/>
      </c>
      <c r="W93" s="163"/>
      <c r="Y93" s="160" t="str">
        <f>IF(Tabelle1[[#This Row],[JAMA Attribute]]="","",VLOOKUP(Tabelle1[[#This Row],[JAMA Attribute]],JAMA!A:F,5,FALSE))</f>
        <v/>
      </c>
      <c r="Z93" s="160" t="str">
        <f>IF(Tabelle1[[#This Row],[JAMA Attribute]]="","",VLOOKUP(Tabelle1[[#This Row],[JAMA Attribute]],JAMA!A:F,6,FALSE))</f>
        <v/>
      </c>
      <c r="AA93" s="335"/>
      <c r="AB93" s="297"/>
      <c r="AC93" s="267" t="s">
        <v>1154</v>
      </c>
      <c r="AD93" s="267" t="s">
        <v>1154</v>
      </c>
      <c r="AE93" s="267"/>
      <c r="AF93" s="267"/>
      <c r="AG93" s="270" t="s">
        <v>1687</v>
      </c>
      <c r="AH93" s="270"/>
      <c r="AI93" s="298" t="s">
        <v>1645</v>
      </c>
      <c r="AJ93" s="298"/>
      <c r="AK93" s="353"/>
      <c r="AL93" s="353"/>
      <c r="AM93" s="275"/>
      <c r="AN93" s="296"/>
      <c r="AO93" s="296"/>
      <c r="AP93" s="296"/>
      <c r="AQ93" s="296"/>
      <c r="AR93" s="160"/>
      <c r="AS93" s="181"/>
      <c r="AT93" s="181"/>
      <c r="AU93" s="181"/>
      <c r="AW93" s="181"/>
      <c r="AX93" s="296"/>
      <c r="AY93" s="160"/>
      <c r="BA93" s="160"/>
    </row>
    <row r="94" spans="1:53" ht="409.5" hidden="1" outlineLevel="1">
      <c r="A94" s="163"/>
      <c r="B94" s="160" t="str">
        <f>IF(Tabelle1[[#This Row],[SETlevel Attribute]]="","",VLOOKUP(Tabelle1[[#This Row],[SETlevel Attribute]],SETlevel!A:C,2,FALSE))</f>
        <v/>
      </c>
      <c r="C94" s="160" t="str">
        <f>IF(Tabelle1[[#This Row],[SETlevel Attribute]]="","",VLOOKUP(Tabelle1[[#This Row],[SETlevel Attribute]],SETlevel!A:C,3,FALSE))</f>
        <v/>
      </c>
      <c r="E94" s="185" t="str">
        <f>MIC!A$166</f>
        <v>Ports, internal variables, and parameters.Ports.Variable.Type</v>
      </c>
      <c r="F94" s="160" t="str">
        <f>IF(Tabelle1[[#This Row],[MIC Attribute]]="","",VLOOKUP(Tabelle1[[#This Row],[MIC Attribute]],MIC!A:D,2,FALSE))</f>
        <v>string</v>
      </c>
      <c r="G94" s="160" t="str">
        <f>IF(Tabelle1[[#This Row],[MIC Attribute]]="","",VLOOKUP(Tabelle1[[#This Row],[MIC Attribute]],MIC!A:D,3,FALSE))</f>
        <v>Data type of the variable. The variable can be a multidimensional array made of a unique type of data or of multiple types of data. This attribute is typed as “string”, but its use can be facilitated with a set of basic values (e.g. data types from languages like Python).</v>
      </c>
      <c r="H94" s="160" t="str">
        <f>IF(Tabelle1[[#This Row],[MIC Attribute]]="","",VLOOKUP(Tabelle1[[#This Row],[MIC Attribute]],MIC!A:D,4,FALSE))</f>
        <v>0..1</v>
      </c>
      <c r="I94" s="160" t="str">
        <f>IDTA!A$62</f>
        <v xml:space="preserve">variable.variableType </v>
      </c>
      <c r="J94" s="160" t="str">
        <f>IF(Tabelle1[[#This Row],[IDTA AAS SM Attribute]]="","",VLOOKUP(Tabelle1[[#This Row],[IDTA AAS SM Attribute]],IDTA!A:D,3,FALSE))</f>
        <v>[string]</v>
      </c>
      <c r="K94" s="160" t="str">
        <f>IF(Tabelle1[[#This Row],[IDTA AAS SM Attribute]]="","",VLOOKUP(Tabelle1[[#This Row],[IDTA AAS SM Attribute]],IDTA!A:D,2,FALSE))</f>
        <v xml:space="preserve">Type of the variable (e.g. Real, Integer, Boolean, String or Enum). </v>
      </c>
      <c r="L94" s="160">
        <f>IF(Tabelle1[[#This Row],[IDTA AAS SM Attribute]]="","",VLOOKUP(Tabelle1[[#This Row],[IDTA AAS SM Attribute]],IDTA!A:D,4,FALSE))</f>
        <v>1</v>
      </c>
      <c r="N94" s="160" t="str">
        <f>IF(Tabelle1[[#This Row],[UMC4ES Attribute]]="","",VLOOKUP(Tabelle1[[#This Row],[UMC4ES Attribute]],ASSESS!A:I,9,FALSE))</f>
        <v/>
      </c>
      <c r="O94" s="160" t="str">
        <f>IF(Tabelle1[[#This Row],[UMC4ES Attribute]]="","",VLOOKUP(Tabelle1[[#This Row],[UMC4ES Attribute]],ASSESS!A:I,5,FALSE))</f>
        <v/>
      </c>
      <c r="P94" s="160" t="str">
        <f>IF(Tabelle1[[#This Row],[UMC4ES Attribute]]="","",VLOOKUP(Tabelle1[[#This Row],[UMC4ES Attribute]],ASSESS!A:I,8,FALSE))</f>
        <v/>
      </c>
      <c r="W94" s="163"/>
      <c r="Y94" s="160" t="str">
        <f>IF(Tabelle1[[#This Row],[JAMA Attribute]]="","",VLOOKUP(Tabelle1[[#This Row],[JAMA Attribute]],JAMA!A:F,5,FALSE))</f>
        <v/>
      </c>
      <c r="Z94" s="160" t="str">
        <f>IF(Tabelle1[[#This Row],[JAMA Attribute]]="","",VLOOKUP(Tabelle1[[#This Row],[JAMA Attribute]],JAMA!A:F,6,FALSE))</f>
        <v/>
      </c>
      <c r="AA94" s="335"/>
      <c r="AB94" s="297"/>
      <c r="AC94" s="267" t="s">
        <v>1154</v>
      </c>
      <c r="AD94" s="267" t="s">
        <v>1154</v>
      </c>
      <c r="AE94" s="267"/>
      <c r="AF94" s="267"/>
      <c r="AG94" s="270" t="s">
        <v>1687</v>
      </c>
      <c r="AH94" s="270"/>
      <c r="AI94" s="298" t="s">
        <v>1645</v>
      </c>
      <c r="AJ94" s="298"/>
      <c r="AK94" s="353"/>
      <c r="AL94" s="353"/>
      <c r="AM94" s="275"/>
      <c r="AN94" s="296"/>
      <c r="AO94" s="296"/>
      <c r="AP94" s="296"/>
      <c r="AQ94" s="296"/>
      <c r="AR94" s="160"/>
      <c r="AS94" s="181"/>
      <c r="AT94" s="181"/>
      <c r="AU94" s="181"/>
      <c r="AW94" s="181"/>
      <c r="AX94" s="296"/>
      <c r="AY94" s="160"/>
      <c r="BA94" s="160"/>
    </row>
    <row r="95" spans="1:53" ht="120.25" hidden="1" outlineLevel="1">
      <c r="A95" s="163"/>
      <c r="B95" s="160" t="str">
        <f>IF(Tabelle1[[#This Row],[SETlevel Attribute]]="","",VLOOKUP(Tabelle1[[#This Row],[SETlevel Attribute]],SETlevel!A:C,2,FALSE))</f>
        <v/>
      </c>
      <c r="C95" s="160" t="str">
        <f>IF(Tabelle1[[#This Row],[SETlevel Attribute]]="","",VLOOKUP(Tabelle1[[#This Row],[SETlevel Attribute]],SETlevel!A:C,3,FALSE))</f>
        <v/>
      </c>
      <c r="E95" s="185" t="str">
        <f>MIC!A$162</f>
        <v>Ports, internal variables, and parameters.Ports.Variable.Description</v>
      </c>
      <c r="F95" s="160" t="str">
        <f>IF(Tabelle1[[#This Row],[MIC Attribute]]="","",VLOOKUP(Tabelle1[[#This Row],[MIC Attribute]],MIC!A:D,2,FALSE))</f>
        <v>string</v>
      </c>
      <c r="G95" s="160" t="str">
        <f>IF(Tabelle1[[#This Row],[MIC Attribute]]="","",VLOOKUP(Tabelle1[[#This Row],[MIC Attribute]],MIC!A:D,3,FALSE))</f>
        <v>Description of the variable.</v>
      </c>
      <c r="H95" s="160" t="str">
        <f>IF(Tabelle1[[#This Row],[MIC Attribute]]="","",VLOOKUP(Tabelle1[[#This Row],[MIC Attribute]],MIC!A:D,4,FALSE))</f>
        <v>0..1</v>
      </c>
      <c r="I95" s="160" t="str">
        <f>IDTA!A$63</f>
        <v xml:space="preserve">variable.variableDescription </v>
      </c>
      <c r="J95" s="160" t="str">
        <f>IF(Tabelle1[[#This Row],[IDTA AAS SM Attribute]]="","",VLOOKUP(Tabelle1[[#This Row],[IDTA AAS SM Attribute]],IDTA!A:D,3,FALSE))</f>
        <v>[langString]</v>
      </c>
      <c r="K95" s="160" t="str">
        <f>IF(Tabelle1[[#This Row],[IDTA AAS SM Attribute]]="","",VLOOKUP(Tabelle1[[#This Row],[IDTA AAS SM Attribute]],IDTA!A:D,2,FALSE))</f>
        <v xml:space="preserve">Description of the variable. </v>
      </c>
      <c r="L95" s="160" t="str">
        <f>IF(Tabelle1[[#This Row],[IDTA AAS SM Attribute]]="","",VLOOKUP(Tabelle1[[#This Row],[IDTA AAS SM Attribute]],IDTA!A:D,4,FALSE))</f>
        <v xml:space="preserve">0..1 </v>
      </c>
      <c r="N95" s="160" t="str">
        <f>IF(Tabelle1[[#This Row],[UMC4ES Attribute]]="","",VLOOKUP(Tabelle1[[#This Row],[UMC4ES Attribute]],ASSESS!A:I,9,FALSE))</f>
        <v/>
      </c>
      <c r="O95" s="160" t="str">
        <f>IF(Tabelle1[[#This Row],[UMC4ES Attribute]]="","",VLOOKUP(Tabelle1[[#This Row],[UMC4ES Attribute]],ASSESS!A:I,5,FALSE))</f>
        <v/>
      </c>
      <c r="P95" s="160" t="str">
        <f>IF(Tabelle1[[#This Row],[UMC4ES Attribute]]="","",VLOOKUP(Tabelle1[[#This Row],[UMC4ES Attribute]],ASSESS!A:I,8,FALSE))</f>
        <v/>
      </c>
      <c r="W95" s="163"/>
      <c r="Y95" s="160" t="str">
        <f>IF(Tabelle1[[#This Row],[JAMA Attribute]]="","",VLOOKUP(Tabelle1[[#This Row],[JAMA Attribute]],JAMA!A:F,5,FALSE))</f>
        <v/>
      </c>
      <c r="Z95" s="160" t="str">
        <f>IF(Tabelle1[[#This Row],[JAMA Attribute]]="","",VLOOKUP(Tabelle1[[#This Row],[JAMA Attribute]],JAMA!A:F,6,FALSE))</f>
        <v/>
      </c>
      <c r="AA95" s="335"/>
      <c r="AB95" s="297"/>
      <c r="AC95" s="267" t="s">
        <v>1154</v>
      </c>
      <c r="AD95" s="267" t="s">
        <v>1154</v>
      </c>
      <c r="AE95" s="267"/>
      <c r="AF95" s="267"/>
      <c r="AG95" s="270" t="s">
        <v>1687</v>
      </c>
      <c r="AH95" s="270"/>
      <c r="AI95" s="298" t="s">
        <v>1645</v>
      </c>
      <c r="AJ95" s="298"/>
      <c r="AK95" s="353"/>
      <c r="AL95" s="353"/>
      <c r="AM95" s="275"/>
      <c r="AN95" s="296"/>
      <c r="AO95" s="296"/>
      <c r="AP95" s="296"/>
      <c r="AQ95" s="296"/>
      <c r="AR95" s="160"/>
      <c r="AS95" s="181"/>
      <c r="AT95" s="181"/>
      <c r="AU95" s="181"/>
      <c r="AW95" s="181"/>
      <c r="AX95" s="296"/>
      <c r="AY95" s="160"/>
      <c r="BA95" s="160"/>
    </row>
    <row r="96" spans="1:53" ht="409.5" hidden="1" outlineLevel="1">
      <c r="A96" s="163"/>
      <c r="B96" s="160" t="str">
        <f>IF(Tabelle1[[#This Row],[SETlevel Attribute]]="","",VLOOKUP(Tabelle1[[#This Row],[SETlevel Attribute]],SETlevel!A:C,2,FALSE))</f>
        <v/>
      </c>
      <c r="C96" s="160" t="str">
        <f>IF(Tabelle1[[#This Row],[SETlevel Attribute]]="","",VLOOKUP(Tabelle1[[#This Row],[SETlevel Attribute]],SETlevel!A:C,3,FALSE))</f>
        <v/>
      </c>
      <c r="E96" s="185" t="str">
        <f>MIC!A$172</f>
        <v>Ports, internal variables, and parameters.Ports.Variable.Unit</v>
      </c>
      <c r="F96" s="160" t="str">
        <f>IF(Tabelle1[[#This Row],[MIC Attribute]]="","",VLOOKUP(Tabelle1[[#This Row],[MIC Attribute]],MIC!A:D,2,FALSE))</f>
        <v>string</v>
      </c>
      <c r="G96" s="160" t="str">
        <f>IF(Tabelle1[[#This Row],[MIC Attribute]]="","",VLOOKUP(Tabelle1[[#This Row],[MIC Attribute]],MIC!A:D,3,FALSE))</f>
        <v>Unit of the variable.  Typed as “string”, but the symbols of the SI base units (s, m, kg, …) and derived units (rad, Hz, N, …) are recommended as a basic choice. Permit to know the branch of physics associated to the variable. Can potentially be used for an array of values with different units.</v>
      </c>
      <c r="H96" s="160" t="str">
        <f>IF(Tabelle1[[#This Row],[MIC Attribute]]="","",VLOOKUP(Tabelle1[[#This Row],[MIC Attribute]],MIC!A:D,4,FALSE))</f>
        <v>0..1</v>
      </c>
      <c r="I96" s="160" t="str">
        <f>IDTA!A$64</f>
        <v xml:space="preserve">variable.unitList </v>
      </c>
      <c r="J96" s="160" t="str">
        <f>IF(Tabelle1[[#This Row],[IDTA AAS SM Attribute]]="","",VLOOKUP(Tabelle1[[#This Row],[IDTA AAS SM Attribute]],IDTA!A:D,3,FALSE))</f>
        <v>[string]</v>
      </c>
      <c r="K96" s="160" t="str">
        <f>IF(Tabelle1[[#This Row],[IDTA AAS SM Attribute]]="","",VLOOKUP(Tabelle1[[#This Row],[IDTA AAS SM Attribute]],IDTA!A:D,2,FALSE))</f>
        <v xml:space="preserve">The most common units can be selected here. .. If "others" is selected, a free text can be entered. </v>
      </c>
      <c r="L96" s="160">
        <f>IF(Tabelle1[[#This Row],[IDTA AAS SM Attribute]]="","",VLOOKUP(Tabelle1[[#This Row],[IDTA AAS SM Attribute]],IDTA!A:D,4,FALSE))</f>
        <v>1</v>
      </c>
      <c r="N96" s="160" t="str">
        <f>IF(Tabelle1[[#This Row],[UMC4ES Attribute]]="","",VLOOKUP(Tabelle1[[#This Row],[UMC4ES Attribute]],ASSESS!A:I,9,FALSE))</f>
        <v/>
      </c>
      <c r="O96" s="160" t="str">
        <f>IF(Tabelle1[[#This Row],[UMC4ES Attribute]]="","",VLOOKUP(Tabelle1[[#This Row],[UMC4ES Attribute]],ASSESS!A:I,5,FALSE))</f>
        <v/>
      </c>
      <c r="P96" s="160" t="str">
        <f>IF(Tabelle1[[#This Row],[UMC4ES Attribute]]="","",VLOOKUP(Tabelle1[[#This Row],[UMC4ES Attribute]],ASSESS!A:I,8,FALSE))</f>
        <v/>
      </c>
      <c r="W96" s="163"/>
      <c r="Y96" s="160" t="str">
        <f>IF(Tabelle1[[#This Row],[JAMA Attribute]]="","",VLOOKUP(Tabelle1[[#This Row],[JAMA Attribute]],JAMA!A:F,5,FALSE))</f>
        <v/>
      </c>
      <c r="Z96" s="160" t="str">
        <f>IF(Tabelle1[[#This Row],[JAMA Attribute]]="","",VLOOKUP(Tabelle1[[#This Row],[JAMA Attribute]],JAMA!A:F,6,FALSE))</f>
        <v/>
      </c>
      <c r="AA96" s="335"/>
      <c r="AB96" s="297"/>
      <c r="AC96" s="267" t="s">
        <v>1154</v>
      </c>
      <c r="AD96" s="267" t="s">
        <v>1154</v>
      </c>
      <c r="AE96" s="267"/>
      <c r="AF96" s="267"/>
      <c r="AG96" s="270" t="s">
        <v>1687</v>
      </c>
      <c r="AH96" s="270"/>
      <c r="AI96" s="298" t="s">
        <v>1645</v>
      </c>
      <c r="AJ96" s="298"/>
      <c r="AK96" s="353"/>
      <c r="AL96" s="353"/>
      <c r="AM96" s="275"/>
      <c r="AN96" s="296"/>
      <c r="AO96" s="296"/>
      <c r="AP96" s="296"/>
      <c r="AQ96" s="296"/>
      <c r="AR96" s="160"/>
      <c r="AS96" s="181"/>
      <c r="AT96" s="181"/>
      <c r="AU96" s="181"/>
      <c r="AW96" s="181"/>
      <c r="AX96" s="296"/>
      <c r="AY96" s="160"/>
      <c r="BA96" s="160"/>
    </row>
    <row r="97" spans="1:53" ht="30.05" hidden="1" outlineLevel="1">
      <c r="A97" s="163"/>
      <c r="B97" s="160" t="str">
        <f>IF(Tabelle1[[#This Row],[SETlevel Attribute]]="","",VLOOKUP(Tabelle1[[#This Row],[SETlevel Attribute]],SETlevel!A:C,2,FALSE))</f>
        <v/>
      </c>
      <c r="C97" s="160" t="str">
        <f>IF(Tabelle1[[#This Row],[SETlevel Attribute]]="","",VLOOKUP(Tabelle1[[#This Row],[SETlevel Attribute]],SETlevel!A:C,3,FALSE))</f>
        <v/>
      </c>
      <c r="E97" s="185"/>
      <c r="F97" s="160" t="str">
        <f>IF(Tabelle1[[#This Row],[MIC Attribute]]="","",VLOOKUP(Tabelle1[[#This Row],[MIC Attribute]],MIC!A:D,2,FALSE))</f>
        <v/>
      </c>
      <c r="G97" s="160" t="str">
        <f>IF(Tabelle1[[#This Row],[MIC Attribute]]="","",VLOOKUP(Tabelle1[[#This Row],[MIC Attribute]],MIC!A:D,3,FALSE))</f>
        <v/>
      </c>
      <c r="H97" s="160" t="str">
        <f>IF(Tabelle1[[#This Row],[MIC Attribute]]="","",VLOOKUP(Tabelle1[[#This Row],[MIC Attribute]],MIC!A:D,4,FALSE))</f>
        <v/>
      </c>
      <c r="I97" s="160" t="str">
        <f>IDTA!A$65</f>
        <v xml:space="preserve">variable.unitDescription </v>
      </c>
      <c r="J97" s="160" t="str">
        <f>IF(Tabelle1[[#This Row],[IDTA AAS SM Attribute]]="","",VLOOKUP(Tabelle1[[#This Row],[IDTA AAS SM Attribute]],IDTA!A:D,3,FALSE))</f>
        <v>[langString]</v>
      </c>
      <c r="K97" s="160" t="str">
        <f>IF(Tabelle1[[#This Row],[IDTA AAS SM Attribute]]="","",VLOOKUP(Tabelle1[[#This Row],[IDTA AAS SM Attribute]],IDTA!A:D,2,FALSE))</f>
        <v xml:space="preserve">Text field for missing units of the list </v>
      </c>
      <c r="L97" s="160" t="str">
        <f>IF(Tabelle1[[#This Row],[IDTA AAS SM Attribute]]="","",VLOOKUP(Tabelle1[[#This Row],[IDTA AAS SM Attribute]],IDTA!A:D,4,FALSE))</f>
        <v xml:space="preserve">0..1 </v>
      </c>
      <c r="N97" s="160" t="str">
        <f>IF(Tabelle1[[#This Row],[UMC4ES Attribute]]="","",VLOOKUP(Tabelle1[[#This Row],[UMC4ES Attribute]],ASSESS!A:I,9,FALSE))</f>
        <v/>
      </c>
      <c r="O97" s="160" t="str">
        <f>IF(Tabelle1[[#This Row],[UMC4ES Attribute]]="","",VLOOKUP(Tabelle1[[#This Row],[UMC4ES Attribute]],ASSESS!A:I,5,FALSE))</f>
        <v/>
      </c>
      <c r="P97" s="160" t="str">
        <f>IF(Tabelle1[[#This Row],[UMC4ES Attribute]]="","",VLOOKUP(Tabelle1[[#This Row],[UMC4ES Attribute]],ASSESS!A:I,8,FALSE))</f>
        <v/>
      </c>
      <c r="W97" s="163"/>
      <c r="Y97" s="160" t="str">
        <f>IF(Tabelle1[[#This Row],[JAMA Attribute]]="","",VLOOKUP(Tabelle1[[#This Row],[JAMA Attribute]],JAMA!A:F,5,FALSE))</f>
        <v/>
      </c>
      <c r="Z97" s="160" t="str">
        <f>IF(Tabelle1[[#This Row],[JAMA Attribute]]="","",VLOOKUP(Tabelle1[[#This Row],[JAMA Attribute]],JAMA!A:F,6,FALSE))</f>
        <v/>
      </c>
      <c r="AA97" s="335"/>
      <c r="AB97" s="297"/>
      <c r="AC97" s="267" t="s">
        <v>1154</v>
      </c>
      <c r="AD97" s="267" t="s">
        <v>1154</v>
      </c>
      <c r="AE97" s="267"/>
      <c r="AF97" s="267"/>
      <c r="AG97" s="270" t="s">
        <v>1687</v>
      </c>
      <c r="AH97" s="270"/>
      <c r="AI97" s="298" t="s">
        <v>1645</v>
      </c>
      <c r="AJ97" s="298"/>
      <c r="AK97" s="353"/>
      <c r="AL97" s="353"/>
      <c r="AM97" s="275"/>
      <c r="AN97" s="296"/>
      <c r="AO97" s="296"/>
      <c r="AP97" s="296"/>
      <c r="AQ97" s="296"/>
      <c r="AR97" s="160"/>
      <c r="AS97" s="181"/>
      <c r="AT97" s="181"/>
      <c r="AU97" s="181"/>
      <c r="AW97" s="181"/>
      <c r="AX97" s="296"/>
      <c r="AY97" s="160"/>
      <c r="BA97" s="160"/>
    </row>
    <row r="98" spans="1:53" ht="82.05" hidden="1" customHeight="1" outlineLevel="1">
      <c r="A98" s="163"/>
      <c r="B98" s="160" t="str">
        <f>IF(Tabelle1[[#This Row],[SETlevel Attribute]]="","",VLOOKUP(Tabelle1[[#This Row],[SETlevel Attribute]],SETlevel!A:C,2,FALSE))</f>
        <v/>
      </c>
      <c r="C98" s="160" t="str">
        <f>IF(Tabelle1[[#This Row],[SETlevel Attribute]]="","",VLOOKUP(Tabelle1[[#This Row],[SETlevel Attribute]],SETlevel!A:C,3,FALSE))</f>
        <v/>
      </c>
      <c r="E98" s="185" t="str">
        <f>MIC!A$181</f>
        <v>Ports, internal variables, and parameters.Ports.Variable.In/Out</v>
      </c>
      <c r="F98" s="160" t="str">
        <f>IF(Tabelle1[[#This Row],[MIC Attribute]]="","",VLOOKUP(Tabelle1[[#This Row],[MIC Attribute]],MIC!A:D,2,FALSE))</f>
        <v>Enumeration : In, Out</v>
      </c>
      <c r="G98" s="160" t="str">
        <f>IF(Tabelle1[[#This Row],[MIC Attribute]]="","",VLOOKUP(Tabelle1[[#This Row],[MIC Attribute]],MIC!A:D,3,FALSE))</f>
        <v>Defines whether the variable is an input or an output, in case of causal simulation.</v>
      </c>
      <c r="H98" s="160" t="str">
        <f>IF(Tabelle1[[#This Row],[MIC Attribute]]="","",VLOOKUP(Tabelle1[[#This Row],[MIC Attribute]],MIC!A:D,4,FALSE))</f>
        <v>0..1</v>
      </c>
      <c r="I98" s="160" t="str">
        <f>IDTA!A$66</f>
        <v xml:space="preserve">variable.variableCausality </v>
      </c>
      <c r="J98" s="160" t="str">
        <f>IF(Tabelle1[[#This Row],[IDTA AAS SM Attribute]]="","",VLOOKUP(Tabelle1[[#This Row],[IDTA AAS SM Attribute]],IDTA!A:D,3,FALSE))</f>
        <v>[string]</v>
      </c>
      <c r="K98" s="160" t="str">
        <f>IF(Tabelle1[[#This Row],[IDTA AAS SM Attribute]]="","",VLOOKUP(Tabelle1[[#This Row],[IDTA AAS SM Attribute]],IDTA!A:D,2,FALSE))</f>
        <v xml:space="preserve">The causality of the variable: input to inputs, output to ouputs, acausal connections (e.g. mechanical connection) do not have causality. </v>
      </c>
      <c r="L98" s="160">
        <f>IF(Tabelle1[[#This Row],[IDTA AAS SM Attribute]]="","",VLOOKUP(Tabelle1[[#This Row],[IDTA AAS SM Attribute]],IDTA!A:D,4,FALSE))</f>
        <v>1</v>
      </c>
      <c r="N98" s="160" t="str">
        <f>IF(Tabelle1[[#This Row],[UMC4ES Attribute]]="","",VLOOKUP(Tabelle1[[#This Row],[UMC4ES Attribute]],ASSESS!A:I,9,FALSE))</f>
        <v/>
      </c>
      <c r="O98" s="160" t="str">
        <f>IF(Tabelle1[[#This Row],[UMC4ES Attribute]]="","",VLOOKUP(Tabelle1[[#This Row],[UMC4ES Attribute]],ASSESS!A:I,5,FALSE))</f>
        <v/>
      </c>
      <c r="P98" s="160" t="str">
        <f>IF(Tabelle1[[#This Row],[UMC4ES Attribute]]="","",VLOOKUP(Tabelle1[[#This Row],[UMC4ES Attribute]],ASSESS!A:I,8,FALSE))</f>
        <v/>
      </c>
      <c r="W98" s="163"/>
      <c r="Y98" s="160" t="str">
        <f>IF(Tabelle1[[#This Row],[JAMA Attribute]]="","",VLOOKUP(Tabelle1[[#This Row],[JAMA Attribute]],JAMA!A:F,5,FALSE))</f>
        <v/>
      </c>
      <c r="Z98" s="160" t="str">
        <f>IF(Tabelle1[[#This Row],[JAMA Attribute]]="","",VLOOKUP(Tabelle1[[#This Row],[JAMA Attribute]],JAMA!A:F,6,FALSE))</f>
        <v/>
      </c>
      <c r="AA98" s="335"/>
      <c r="AB98" s="297"/>
      <c r="AC98" s="267" t="s">
        <v>1154</v>
      </c>
      <c r="AD98" s="267" t="s">
        <v>1154</v>
      </c>
      <c r="AE98" s="267"/>
      <c r="AF98" s="267"/>
      <c r="AG98" s="270" t="s">
        <v>1687</v>
      </c>
      <c r="AH98" s="270"/>
      <c r="AI98" s="298" t="s">
        <v>1645</v>
      </c>
      <c r="AJ98" s="298"/>
      <c r="AK98" s="353"/>
      <c r="AL98" s="353"/>
      <c r="AM98" s="275"/>
      <c r="AN98" s="296"/>
      <c r="AO98" s="296"/>
      <c r="AP98" s="296"/>
      <c r="AQ98" s="296"/>
      <c r="AR98" s="160"/>
      <c r="AS98" s="181"/>
      <c r="AT98" s="181"/>
      <c r="AU98" s="181"/>
      <c r="AW98" s="181"/>
      <c r="AX98" s="296"/>
      <c r="AY98" s="160"/>
      <c r="BA98" s="160"/>
    </row>
    <row r="99" spans="1:53" ht="105.2" hidden="1" outlineLevel="1">
      <c r="A99" s="163"/>
      <c r="B99" s="160" t="str">
        <f>IF(Tabelle1[[#This Row],[SETlevel Attribute]]="","",VLOOKUP(Tabelle1[[#This Row],[SETlevel Attribute]],SETlevel!A:C,2,FALSE))</f>
        <v/>
      </c>
      <c r="C99" s="160" t="str">
        <f>IF(Tabelle1[[#This Row],[SETlevel Attribute]]="","",VLOOKUP(Tabelle1[[#This Row],[SETlevel Attribute]],SETlevel!A:C,3,FALSE))</f>
        <v/>
      </c>
      <c r="E99" s="185"/>
      <c r="F99" s="160" t="str">
        <f>IF(Tabelle1[[#This Row],[MIC Attribute]]="","",VLOOKUP(Tabelle1[[#This Row],[MIC Attribute]],MIC!A:D,2,FALSE))</f>
        <v/>
      </c>
      <c r="G99" s="160"/>
      <c r="H99" s="160" t="str">
        <f>IF(Tabelle1[[#This Row],[MIC Attribute]]="","",VLOOKUP(Tabelle1[[#This Row],[MIC Attribute]],MIC!A:D,4,FALSE))</f>
        <v/>
      </c>
      <c r="I99" s="160" t="str">
        <f>IDTA!A$67</f>
        <v xml:space="preserve">variable.variablePrefix </v>
      </c>
      <c r="J99" s="160" t="str">
        <f>IF(Tabelle1[[#This Row],[IDTA AAS SM Attribute]]="","",VLOOKUP(Tabelle1[[#This Row],[IDTA AAS SM Attribute]],IDTA!A:D,3,FALSE))</f>
        <v>[string]</v>
      </c>
      <c r="K99" s="160" t="str">
        <f>IF(Tabelle1[[#This Row],[IDTA AAS SM Attribute]]="","",VLOOKUP(Tabelle1[[#This Row],[IDTA AAS SM Attribute]],IDTA!A:D,2,FALSE))</f>
        <v xml:space="preserve">Prefix for acausal variable. Potential variables are set equal when connecting (no prefix). Stream variables are connected according to Kirchhoff's law, i.e. the sum of the variables equals zero. The bi-directional flow of matter is described with "stream" (e.g. for enthalpy). </v>
      </c>
      <c r="L99" s="160" t="str">
        <f>IF(Tabelle1[[#This Row],[IDTA AAS SM Attribute]]="","",VLOOKUP(Tabelle1[[#This Row],[IDTA AAS SM Attribute]],IDTA!A:D,4,FALSE))</f>
        <v xml:space="preserve">0..1 </v>
      </c>
      <c r="N99" s="160" t="str">
        <f>IF(Tabelle1[[#This Row],[UMC4ES Attribute]]="","",VLOOKUP(Tabelle1[[#This Row],[UMC4ES Attribute]],ASSESS!A:I,9,FALSE))</f>
        <v/>
      </c>
      <c r="O99" s="160" t="str">
        <f>IF(Tabelle1[[#This Row],[UMC4ES Attribute]]="","",VLOOKUP(Tabelle1[[#This Row],[UMC4ES Attribute]],ASSESS!A:I,5,FALSE))</f>
        <v/>
      </c>
      <c r="P99" s="160" t="str">
        <f>IF(Tabelle1[[#This Row],[UMC4ES Attribute]]="","",VLOOKUP(Tabelle1[[#This Row],[UMC4ES Attribute]],ASSESS!A:I,8,FALSE))</f>
        <v/>
      </c>
      <c r="W99" s="163"/>
      <c r="Y99" s="160" t="str">
        <f>IF(Tabelle1[[#This Row],[JAMA Attribute]]="","",VLOOKUP(Tabelle1[[#This Row],[JAMA Attribute]],JAMA!A:F,5,FALSE))</f>
        <v/>
      </c>
      <c r="Z99" s="160" t="str">
        <f>IF(Tabelle1[[#This Row],[JAMA Attribute]]="","",VLOOKUP(Tabelle1[[#This Row],[JAMA Attribute]],JAMA!A:F,6,FALSE))</f>
        <v/>
      </c>
      <c r="AA99" s="335"/>
      <c r="AB99" s="297"/>
      <c r="AC99" s="267"/>
      <c r="AD99" s="267" t="s">
        <v>1154</v>
      </c>
      <c r="AE99" s="267"/>
      <c r="AF99" s="267"/>
      <c r="AG99" s="270" t="s">
        <v>1686</v>
      </c>
      <c r="AH99" s="270"/>
      <c r="AI99" s="298" t="s">
        <v>1645</v>
      </c>
      <c r="AJ99" s="298"/>
      <c r="AK99" s="353"/>
      <c r="AL99" s="353"/>
      <c r="AM99" s="275"/>
      <c r="AN99" s="296"/>
      <c r="AO99" s="296"/>
      <c r="AP99" s="296"/>
      <c r="AQ99" s="296"/>
      <c r="AR99" s="160"/>
      <c r="AS99" s="181"/>
      <c r="AT99" s="181"/>
      <c r="AU99" s="181"/>
      <c r="AW99" s="181"/>
      <c r="AX99" s="296"/>
      <c r="AY99" s="160"/>
      <c r="BA99" s="160"/>
    </row>
    <row r="100" spans="1:53" ht="45.1" hidden="1" outlineLevel="1">
      <c r="A100" s="163"/>
      <c r="B100" s="160" t="str">
        <f>IF(Tabelle1[[#This Row],[SETlevel Attribute]]="","",VLOOKUP(Tabelle1[[#This Row],[SETlevel Attribute]],SETlevel!A:C,2,FALSE))</f>
        <v/>
      </c>
      <c r="C100" s="160" t="str">
        <f>IF(Tabelle1[[#This Row],[SETlevel Attribute]]="","",VLOOKUP(Tabelle1[[#This Row],[SETlevel Attribute]],SETlevel!A:C,3,FALSE))</f>
        <v/>
      </c>
      <c r="E100" s="185"/>
      <c r="F100" s="160" t="str">
        <f>IF(Tabelle1[[#This Row],[MIC Attribute]]="","",VLOOKUP(Tabelle1[[#This Row],[MIC Attribute]],MIC!A:D,2,FALSE))</f>
        <v/>
      </c>
      <c r="G100" s="160"/>
      <c r="H100" s="160" t="str">
        <f>IF(Tabelle1[[#This Row],[MIC Attribute]]="","",VLOOKUP(Tabelle1[[#This Row],[MIC Attribute]],MIC!A:D,4,FALSE))</f>
        <v/>
      </c>
      <c r="I100" s="160" t="str">
        <f>IDTA!A$68</f>
        <v>binaryConnector.binaryConName</v>
      </c>
      <c r="J100" s="160" t="str">
        <f>IF(Tabelle1[[#This Row],[IDTA AAS SM Attribute]]="","",VLOOKUP(Tabelle1[[#This Row],[IDTA AAS SM Attribute]],IDTA!A:D,3,FALSE))</f>
        <v>[string]</v>
      </c>
      <c r="K100" s="160" t="str">
        <f>IF(Tabelle1[[#This Row],[IDTA AAS SM Attribute]]="","",VLOOKUP(Tabelle1[[#This Row],[IDTA AAS SM Attribute]],IDTA!A:D,2,FALSE))</f>
        <v xml:space="preserve">Binary interface name. </v>
      </c>
      <c r="L100" s="160">
        <f>IF(Tabelle1[[#This Row],[IDTA AAS SM Attribute]]="","",VLOOKUP(Tabelle1[[#This Row],[IDTA AAS SM Attribute]],IDTA!A:D,4,FALSE))</f>
        <v>1</v>
      </c>
      <c r="N100" s="160" t="str">
        <f>IF(Tabelle1[[#This Row],[UMC4ES Attribute]]="","",VLOOKUP(Tabelle1[[#This Row],[UMC4ES Attribute]],ASSESS!A:I,9,FALSE))</f>
        <v/>
      </c>
      <c r="O100" s="160" t="str">
        <f>IF(Tabelle1[[#This Row],[UMC4ES Attribute]]="","",VLOOKUP(Tabelle1[[#This Row],[UMC4ES Attribute]],ASSESS!A:I,5,FALSE))</f>
        <v/>
      </c>
      <c r="P100" s="160" t="str">
        <f>IF(Tabelle1[[#This Row],[UMC4ES Attribute]]="","",VLOOKUP(Tabelle1[[#This Row],[UMC4ES Attribute]],ASSESS!A:I,8,FALSE))</f>
        <v/>
      </c>
      <c r="W100" s="163"/>
      <c r="Y100" s="160" t="str">
        <f>IF(Tabelle1[[#This Row],[JAMA Attribute]]="","",VLOOKUP(Tabelle1[[#This Row],[JAMA Attribute]],JAMA!A:F,5,FALSE))</f>
        <v/>
      </c>
      <c r="Z100" s="160" t="str">
        <f>IF(Tabelle1[[#This Row],[JAMA Attribute]]="","",VLOOKUP(Tabelle1[[#This Row],[JAMA Attribute]],JAMA!A:F,6,FALSE))</f>
        <v/>
      </c>
      <c r="AA100" s="334"/>
      <c r="AB100" s="297"/>
      <c r="AC100" s="267"/>
      <c r="AD100" s="267" t="s">
        <v>1154</v>
      </c>
      <c r="AE100" s="267"/>
      <c r="AF100" s="267"/>
      <c r="AG100" s="270" t="s">
        <v>1686</v>
      </c>
      <c r="AH100" s="270"/>
      <c r="AI100" s="298" t="s">
        <v>1645</v>
      </c>
      <c r="AJ100" s="298"/>
      <c r="AK100" s="353"/>
      <c r="AL100" s="353"/>
      <c r="AM100" s="275"/>
      <c r="AN100" s="296"/>
      <c r="AO100" s="296"/>
      <c r="AP100" s="296"/>
      <c r="AQ100" s="296"/>
      <c r="AR100" s="160"/>
      <c r="AS100" s="181"/>
      <c r="AT100" s="181"/>
      <c r="AU100" s="181"/>
      <c r="AW100" s="181"/>
      <c r="AX100" s="296"/>
      <c r="AY100" s="160"/>
      <c r="BA100" s="160"/>
    </row>
    <row r="101" spans="1:53" ht="60.1" hidden="1" outlineLevel="1">
      <c r="A101" s="163"/>
      <c r="B101" s="160" t="str">
        <f>IF(Tabelle1[[#This Row],[SETlevel Attribute]]="","",VLOOKUP(Tabelle1[[#This Row],[SETlevel Attribute]],SETlevel!A:C,2,FALSE))</f>
        <v/>
      </c>
      <c r="C101" s="160" t="str">
        <f>IF(Tabelle1[[#This Row],[SETlevel Attribute]]="","",VLOOKUP(Tabelle1[[#This Row],[SETlevel Attribute]],SETlevel!A:C,3,FALSE))</f>
        <v/>
      </c>
      <c r="E101" s="185"/>
      <c r="F101" s="160" t="str">
        <f>IF(Tabelle1[[#This Row],[MIC Attribute]]="","",VLOOKUP(Tabelle1[[#This Row],[MIC Attribute]],MIC!A:D,2,FALSE))</f>
        <v/>
      </c>
      <c r="G101" s="160"/>
      <c r="H101" s="160" t="str">
        <f>IF(Tabelle1[[#This Row],[MIC Attribute]]="","",VLOOKUP(Tabelle1[[#This Row],[MIC Attribute]],MIC!A:D,4,FALSE))</f>
        <v/>
      </c>
      <c r="I101" s="160" t="str">
        <f>IDTA!A$69</f>
        <v xml:space="preserve">binaryConnector.binaryConDescription </v>
      </c>
      <c r="J101" s="160" t="str">
        <f>IF(Tabelle1[[#This Row],[IDTA AAS SM Attribute]]="","",VLOOKUP(Tabelle1[[#This Row],[IDTA AAS SM Attribute]],IDTA!A:D,3,FALSE))</f>
        <v>[string]</v>
      </c>
      <c r="K101" s="160" t="str">
        <f>IF(Tabelle1[[#This Row],[IDTA AAS SM Attribute]]="","",VLOOKUP(Tabelle1[[#This Row],[IDTA AAS SM Attribute]],IDTA!A:D,2,FALSE))</f>
        <v xml:space="preserve">Binary interface description. </v>
      </c>
      <c r="L101" s="160" t="str">
        <f>IF(Tabelle1[[#This Row],[IDTA AAS SM Attribute]]="","",VLOOKUP(Tabelle1[[#This Row],[IDTA AAS SM Attribute]],IDTA!A:D,4,FALSE))</f>
        <v xml:space="preserve">0..1 </v>
      </c>
      <c r="N101" s="160" t="str">
        <f>IF(Tabelle1[[#This Row],[UMC4ES Attribute]]="","",VLOOKUP(Tabelle1[[#This Row],[UMC4ES Attribute]],ASSESS!A:I,9,FALSE))</f>
        <v/>
      </c>
      <c r="O101" s="160" t="str">
        <f>IF(Tabelle1[[#This Row],[UMC4ES Attribute]]="","",VLOOKUP(Tabelle1[[#This Row],[UMC4ES Attribute]],ASSESS!A:I,5,FALSE))</f>
        <v/>
      </c>
      <c r="P101" s="160" t="str">
        <f>IF(Tabelle1[[#This Row],[UMC4ES Attribute]]="","",VLOOKUP(Tabelle1[[#This Row],[UMC4ES Attribute]],ASSESS!A:I,8,FALSE))</f>
        <v/>
      </c>
      <c r="W101" s="163"/>
      <c r="Y101" s="160" t="str">
        <f>IF(Tabelle1[[#This Row],[JAMA Attribute]]="","",VLOOKUP(Tabelle1[[#This Row],[JAMA Attribute]],JAMA!A:F,5,FALSE))</f>
        <v/>
      </c>
      <c r="Z101" s="160" t="str">
        <f>IF(Tabelle1[[#This Row],[JAMA Attribute]]="","",VLOOKUP(Tabelle1[[#This Row],[JAMA Attribute]],JAMA!A:F,6,FALSE))</f>
        <v/>
      </c>
      <c r="AA101" s="334"/>
      <c r="AB101" s="297"/>
      <c r="AC101" s="267"/>
      <c r="AD101" s="267" t="s">
        <v>1154</v>
      </c>
      <c r="AE101" s="267"/>
      <c r="AF101" s="267"/>
      <c r="AG101" s="270" t="s">
        <v>1686</v>
      </c>
      <c r="AH101" s="270"/>
      <c r="AI101" s="298" t="s">
        <v>1645</v>
      </c>
      <c r="AJ101" s="298"/>
      <c r="AK101" s="353"/>
      <c r="AL101" s="353"/>
      <c r="AM101" s="275"/>
      <c r="AN101" s="296"/>
      <c r="AO101" s="296"/>
      <c r="AP101" s="296"/>
      <c r="AQ101" s="296"/>
      <c r="AR101" s="160"/>
      <c r="AS101" s="181"/>
      <c r="AT101" s="181"/>
      <c r="AU101" s="181"/>
      <c r="AW101" s="181"/>
      <c r="AX101" s="296"/>
      <c r="AY101" s="160"/>
      <c r="BA101" s="160"/>
    </row>
    <row r="102" spans="1:53" ht="180.35" hidden="1" outlineLevel="1">
      <c r="A102" s="163"/>
      <c r="B102" s="160" t="str">
        <f>IF(Tabelle1[[#This Row],[SETlevel Attribute]]="","",VLOOKUP(Tabelle1[[#This Row],[SETlevel Attribute]],SETlevel!A:C,2,FALSE))</f>
        <v/>
      </c>
      <c r="C102" s="160" t="str">
        <f>IF(Tabelle1[[#This Row],[SETlevel Attribute]]="","",VLOOKUP(Tabelle1[[#This Row],[SETlevel Attribute]],SETlevel!A:C,3,FALSE))</f>
        <v/>
      </c>
      <c r="E102" s="185" t="str">
        <f>MIC!A$195</f>
        <v>Ports, internal variables, and parameters.Ports.Port.Port</v>
      </c>
      <c r="F102" s="160">
        <f>IF(Tabelle1[[#This Row],[MIC Attribute]]="","",VLOOKUP(Tabelle1[[#This Row],[MIC Attribute]],MIC!A:D,2,FALSE))</f>
        <v>0</v>
      </c>
      <c r="G102" s="160" t="str">
        <f>IF(Tabelle1[[#This Row],[MIC Attribute]]="","",VLOOKUP(Tabelle1[[#This Row],[MIC Attribute]],MIC!A:D,3,FALSE))</f>
        <v>This attribute allows ports to include not only variables, but also other ports. This attribute is optional.</v>
      </c>
      <c r="H102" s="160" t="str">
        <f>IF(Tabelle1[[#This Row],[MIC Attribute]]="","",VLOOKUP(Tabelle1[[#This Row],[MIC Attribute]],MIC!A:D,4,FALSE))</f>
        <v>0..inf</v>
      </c>
      <c r="J102" s="160" t="str">
        <f>IF(Tabelle1[[#This Row],[IDTA AAS SM Attribute]]="","",VLOOKUP(Tabelle1[[#This Row],[IDTA AAS SM Attribute]],IDTA!A:D,3,FALSE))</f>
        <v/>
      </c>
      <c r="K102" s="160" t="str">
        <f>IF(Tabelle1[[#This Row],[IDTA AAS SM Attribute]]="","",VLOOKUP(Tabelle1[[#This Row],[IDTA AAS SM Attribute]],IDTA!A:D,2,FALSE))</f>
        <v/>
      </c>
      <c r="L102" s="160" t="str">
        <f>IF(Tabelle1[[#This Row],[IDTA AAS SM Attribute]]="","",VLOOKUP(Tabelle1[[#This Row],[IDTA AAS SM Attribute]],IDTA!A:D,4,FALSE))</f>
        <v/>
      </c>
      <c r="N102" s="160" t="str">
        <f>IF(Tabelle1[[#This Row],[UMC4ES Attribute]]="","",VLOOKUP(Tabelle1[[#This Row],[UMC4ES Attribute]],ASSESS!A:I,9,FALSE))</f>
        <v/>
      </c>
      <c r="O102" s="160" t="str">
        <f>IF(Tabelle1[[#This Row],[UMC4ES Attribute]]="","",VLOOKUP(Tabelle1[[#This Row],[UMC4ES Attribute]],ASSESS!A:I,5,FALSE))</f>
        <v/>
      </c>
      <c r="P102" s="160" t="str">
        <f>IF(Tabelle1[[#This Row],[UMC4ES Attribute]]="","",VLOOKUP(Tabelle1[[#This Row],[UMC4ES Attribute]],ASSESS!A:I,8,FALSE))</f>
        <v/>
      </c>
      <c r="W102" s="163"/>
      <c r="Y102" s="160" t="str">
        <f>IF(Tabelle1[[#This Row],[JAMA Attribute]]="","",VLOOKUP(Tabelle1[[#This Row],[JAMA Attribute]],JAMA!A:F,5,FALSE))</f>
        <v/>
      </c>
      <c r="Z102" s="160" t="str">
        <f>IF(Tabelle1[[#This Row],[JAMA Attribute]]="","",VLOOKUP(Tabelle1[[#This Row],[JAMA Attribute]],JAMA!A:F,6,FALSE))</f>
        <v/>
      </c>
      <c r="AA102" s="334"/>
      <c r="AB102" s="297"/>
      <c r="AC102" s="267" t="s">
        <v>1154</v>
      </c>
      <c r="AD102" s="267"/>
      <c r="AE102" s="267"/>
      <c r="AF102" s="267"/>
      <c r="AG102" s="270" t="s">
        <v>1686</v>
      </c>
      <c r="AH102" s="270"/>
      <c r="AI102" s="298" t="s">
        <v>1645</v>
      </c>
      <c r="AJ102" s="298"/>
      <c r="AK102" s="353"/>
      <c r="AL102" s="353"/>
      <c r="AM102" s="275"/>
      <c r="AN102" s="296"/>
      <c r="AO102" s="296"/>
      <c r="AP102" s="296"/>
      <c r="AQ102" s="296"/>
      <c r="AR102" s="160"/>
      <c r="AS102" s="181"/>
      <c r="AT102" s="181"/>
      <c r="AU102" s="181"/>
      <c r="AW102" s="181"/>
      <c r="AX102" s="296"/>
      <c r="AY102" s="160"/>
      <c r="BA102" s="160"/>
    </row>
    <row r="103" spans="1:53" ht="345.6" hidden="1" outlineLevel="1">
      <c r="A103" s="163"/>
      <c r="B103" s="160" t="str">
        <f>IF(Tabelle1[[#This Row],[SETlevel Attribute]]="","",VLOOKUP(Tabelle1[[#This Row],[SETlevel Attribute]],SETlevel!A:C,2,FALSE))</f>
        <v/>
      </c>
      <c r="C103" s="160" t="str">
        <f>IF(Tabelle1[[#This Row],[SETlevel Attribute]]="","",VLOOKUP(Tabelle1[[#This Row],[SETlevel Attribute]],SETlevel!A:C,3,FALSE))</f>
        <v/>
      </c>
      <c r="E103" s="185" t="str">
        <f>MIC!A$197</f>
        <v>Ports, internal variables, and parameters.Internal variables.Internal variable.Name</v>
      </c>
      <c r="F103" s="160" t="str">
        <f>IF(Tabelle1[[#This Row],[MIC Attribute]]="","",VLOOKUP(Tabelle1[[#This Row],[MIC Attribute]],MIC!A:D,2,FALSE))</f>
        <v>string</v>
      </c>
      <c r="G103" s="160" t="str">
        <f>IF(Tabelle1[[#This Row],[MIC Attribute]]="","",VLOOKUP(Tabelle1[[#This Row],[MIC Attribute]],MIC!A:D,3,FALSE))</f>
        <v>Name of the internal variable. Internal variables are similar to the variables at the interface of the model. However, contrary to the variables at the interface of the model, internal variables do not have an attribute “In/Out”.</v>
      </c>
      <c r="H103" s="160">
        <f>IF(Tabelle1[[#This Row],[MIC Attribute]]="","",VLOOKUP(Tabelle1[[#This Row],[MIC Attribute]],MIC!A:D,4,FALSE))</f>
        <v>1</v>
      </c>
      <c r="J103" s="160" t="str">
        <f>IF(Tabelle1[[#This Row],[IDTA AAS SM Attribute]]="","",VLOOKUP(Tabelle1[[#This Row],[IDTA AAS SM Attribute]],IDTA!A:D,3,FALSE))</f>
        <v/>
      </c>
      <c r="K103" s="160" t="str">
        <f>IF(Tabelle1[[#This Row],[IDTA AAS SM Attribute]]="","",VLOOKUP(Tabelle1[[#This Row],[IDTA AAS SM Attribute]],IDTA!A:D,2,FALSE))</f>
        <v/>
      </c>
      <c r="L103" s="160" t="str">
        <f>IF(Tabelle1[[#This Row],[IDTA AAS SM Attribute]]="","",VLOOKUP(Tabelle1[[#This Row],[IDTA AAS SM Attribute]],IDTA!A:D,4,FALSE))</f>
        <v/>
      </c>
      <c r="N103" s="160" t="str">
        <f>IF(Tabelle1[[#This Row],[UMC4ES Attribute]]="","",VLOOKUP(Tabelle1[[#This Row],[UMC4ES Attribute]],ASSESS!A:I,9,FALSE))</f>
        <v/>
      </c>
      <c r="O103" s="160" t="str">
        <f>IF(Tabelle1[[#This Row],[UMC4ES Attribute]]="","",VLOOKUP(Tabelle1[[#This Row],[UMC4ES Attribute]],ASSESS!A:I,5,FALSE))</f>
        <v/>
      </c>
      <c r="P103" s="160" t="str">
        <f>IF(Tabelle1[[#This Row],[UMC4ES Attribute]]="","",VLOOKUP(Tabelle1[[#This Row],[UMC4ES Attribute]],ASSESS!A:I,8,FALSE))</f>
        <v/>
      </c>
      <c r="W103" s="163"/>
      <c r="Y103" s="160" t="str">
        <f>IF(Tabelle1[[#This Row],[JAMA Attribute]]="","",VLOOKUP(Tabelle1[[#This Row],[JAMA Attribute]],JAMA!A:F,5,FALSE))</f>
        <v/>
      </c>
      <c r="Z103" s="160" t="str">
        <f>IF(Tabelle1[[#This Row],[JAMA Attribute]]="","",VLOOKUP(Tabelle1[[#This Row],[JAMA Attribute]],JAMA!A:F,6,FALSE))</f>
        <v/>
      </c>
      <c r="AA103" s="334"/>
      <c r="AB103" s="297"/>
      <c r="AC103" s="267" t="s">
        <v>1154</v>
      </c>
      <c r="AD103" s="267"/>
      <c r="AE103" s="267"/>
      <c r="AF103" s="267"/>
      <c r="AG103" s="270" t="s">
        <v>1686</v>
      </c>
      <c r="AH103" s="270"/>
      <c r="AI103" s="298" t="s">
        <v>1645</v>
      </c>
      <c r="AJ103" s="298"/>
      <c r="AK103" s="353"/>
      <c r="AL103" s="353"/>
      <c r="AM103" s="275"/>
      <c r="AN103" s="296"/>
      <c r="AO103" s="296"/>
      <c r="AP103" s="296"/>
      <c r="AQ103" s="296"/>
      <c r="AR103" s="160"/>
      <c r="AS103" s="181"/>
      <c r="AT103" s="181"/>
      <c r="AU103" s="181"/>
      <c r="AW103" s="181"/>
      <c r="AX103" s="296"/>
      <c r="AY103" s="160"/>
      <c r="BA103" s="160"/>
    </row>
    <row r="104" spans="1:53" ht="210.4" hidden="1" outlineLevel="1">
      <c r="A104" s="163"/>
      <c r="B104" s="160" t="str">
        <f>IF(Tabelle1[[#This Row],[SETlevel Attribute]]="","",VLOOKUP(Tabelle1[[#This Row],[SETlevel Attribute]],SETlevel!A:C,2,FALSE))</f>
        <v/>
      </c>
      <c r="C104" s="160" t="str">
        <f>IF(Tabelle1[[#This Row],[SETlevel Attribute]]="","",VLOOKUP(Tabelle1[[#This Row],[SETlevel Attribute]],SETlevel!A:C,3,FALSE))</f>
        <v/>
      </c>
      <c r="E104" s="185" t="str">
        <f>MIC!A$198</f>
        <v>Ports, internal variables, and parameters.Internal variables.Internal variable.Description</v>
      </c>
      <c r="F104" s="160" t="str">
        <f>IF(Tabelle1[[#This Row],[MIC Attribute]]="","",VLOOKUP(Tabelle1[[#This Row],[MIC Attribute]],MIC!A:D,2,FALSE))</f>
        <v>string</v>
      </c>
      <c r="G104" s="160" t="str">
        <f>IF(Tabelle1[[#This Row],[MIC Attribute]]="","",VLOOKUP(Tabelle1[[#This Row],[MIC Attribute]],MIC!A:D,3,FALSE))</f>
        <v>Description of the internal variable. Similar to the description of a variable at the interface of the simulation model.</v>
      </c>
      <c r="H104" s="160" t="str">
        <f>IF(Tabelle1[[#This Row],[MIC Attribute]]="","",VLOOKUP(Tabelle1[[#This Row],[MIC Attribute]],MIC!A:D,4,FALSE))</f>
        <v>0..1</v>
      </c>
      <c r="J104" s="160" t="str">
        <f>IF(Tabelle1[[#This Row],[IDTA AAS SM Attribute]]="","",VLOOKUP(Tabelle1[[#This Row],[IDTA AAS SM Attribute]],IDTA!A:D,3,FALSE))</f>
        <v/>
      </c>
      <c r="K104" s="160" t="str">
        <f>IF(Tabelle1[[#This Row],[IDTA AAS SM Attribute]]="","",VLOOKUP(Tabelle1[[#This Row],[IDTA AAS SM Attribute]],IDTA!A:D,2,FALSE))</f>
        <v/>
      </c>
      <c r="L104" s="160" t="str">
        <f>IF(Tabelle1[[#This Row],[IDTA AAS SM Attribute]]="","",VLOOKUP(Tabelle1[[#This Row],[IDTA AAS SM Attribute]],IDTA!A:D,4,FALSE))</f>
        <v/>
      </c>
      <c r="N104" s="160" t="str">
        <f>IF(Tabelle1[[#This Row],[UMC4ES Attribute]]="","",VLOOKUP(Tabelle1[[#This Row],[UMC4ES Attribute]],ASSESS!A:I,9,FALSE))</f>
        <v/>
      </c>
      <c r="O104" s="160" t="str">
        <f>IF(Tabelle1[[#This Row],[UMC4ES Attribute]]="","",VLOOKUP(Tabelle1[[#This Row],[UMC4ES Attribute]],ASSESS!A:I,5,FALSE))</f>
        <v/>
      </c>
      <c r="P104" s="160" t="str">
        <f>IF(Tabelle1[[#This Row],[UMC4ES Attribute]]="","",VLOOKUP(Tabelle1[[#This Row],[UMC4ES Attribute]],ASSESS!A:I,8,FALSE))</f>
        <v/>
      </c>
      <c r="W104" s="163"/>
      <c r="Y104" s="160" t="str">
        <f>IF(Tabelle1[[#This Row],[JAMA Attribute]]="","",VLOOKUP(Tabelle1[[#This Row],[JAMA Attribute]],JAMA!A:F,5,FALSE))</f>
        <v/>
      </c>
      <c r="Z104" s="160" t="str">
        <f>IF(Tabelle1[[#This Row],[JAMA Attribute]]="","",VLOOKUP(Tabelle1[[#This Row],[JAMA Attribute]],JAMA!A:F,6,FALSE))</f>
        <v/>
      </c>
      <c r="AA104" s="334"/>
      <c r="AB104" s="297"/>
      <c r="AC104" s="267" t="s">
        <v>1154</v>
      </c>
      <c r="AD104" s="267"/>
      <c r="AE104" s="267"/>
      <c r="AF104" s="267"/>
      <c r="AG104" s="270" t="s">
        <v>1686</v>
      </c>
      <c r="AH104" s="270"/>
      <c r="AI104" s="298" t="s">
        <v>1645</v>
      </c>
      <c r="AJ104" s="298"/>
      <c r="AK104" s="353"/>
      <c r="AL104" s="353"/>
      <c r="AM104" s="275"/>
      <c r="AN104" s="296"/>
      <c r="AO104" s="296"/>
      <c r="AP104" s="296"/>
      <c r="AQ104" s="296"/>
      <c r="AR104" s="160"/>
      <c r="AS104" s="181"/>
      <c r="AT104" s="181"/>
      <c r="AU104" s="181"/>
      <c r="AW104" s="181"/>
      <c r="AX104" s="296"/>
      <c r="AY104" s="160"/>
      <c r="BA104" s="160"/>
    </row>
    <row r="105" spans="1:53" ht="165.3" hidden="1" outlineLevel="1">
      <c r="A105" s="163"/>
      <c r="B105" s="160" t="str">
        <f>IF(Tabelle1[[#This Row],[SETlevel Attribute]]="","",VLOOKUP(Tabelle1[[#This Row],[SETlevel Attribute]],SETlevel!A:C,2,FALSE))</f>
        <v/>
      </c>
      <c r="C105" s="160" t="str">
        <f>IF(Tabelle1[[#This Row],[SETlevel Attribute]]="","",VLOOKUP(Tabelle1[[#This Row],[SETlevel Attribute]],SETlevel!A:C,3,FALSE))</f>
        <v/>
      </c>
      <c r="E105" s="185" t="str">
        <f>MIC!A$199</f>
        <v>Ports, internal variables, and parameters.Internal variables.Internal variable.Type</v>
      </c>
      <c r="F105" s="160" t="str">
        <f>IF(Tabelle1[[#This Row],[MIC Attribute]]="","",VLOOKUP(Tabelle1[[#This Row],[MIC Attribute]],MIC!A:D,2,FALSE))</f>
        <v>string</v>
      </c>
      <c r="G105" s="160" t="str">
        <f>IF(Tabelle1[[#This Row],[MIC Attribute]]="","",VLOOKUP(Tabelle1[[#This Row],[MIC Attribute]],MIC!A:D,3,FALSE))</f>
        <v>Type of the internal variable. Similar to the type of a variable at the interface of the simulation model.</v>
      </c>
      <c r="H105" s="160" t="str">
        <f>IF(Tabelle1[[#This Row],[MIC Attribute]]="","",VLOOKUP(Tabelle1[[#This Row],[MIC Attribute]],MIC!A:D,4,FALSE))</f>
        <v>0..1</v>
      </c>
      <c r="J105" s="160" t="str">
        <f>IF(Tabelle1[[#This Row],[IDTA AAS SM Attribute]]="","",VLOOKUP(Tabelle1[[#This Row],[IDTA AAS SM Attribute]],IDTA!A:D,3,FALSE))</f>
        <v/>
      </c>
      <c r="K105" s="160" t="str">
        <f>IF(Tabelle1[[#This Row],[IDTA AAS SM Attribute]]="","",VLOOKUP(Tabelle1[[#This Row],[IDTA AAS SM Attribute]],IDTA!A:D,2,FALSE))</f>
        <v/>
      </c>
      <c r="L105" s="160" t="str">
        <f>IF(Tabelle1[[#This Row],[IDTA AAS SM Attribute]]="","",VLOOKUP(Tabelle1[[#This Row],[IDTA AAS SM Attribute]],IDTA!A:D,4,FALSE))</f>
        <v/>
      </c>
      <c r="N105" s="160" t="str">
        <f>IF(Tabelle1[[#This Row],[UMC4ES Attribute]]="","",VLOOKUP(Tabelle1[[#This Row],[UMC4ES Attribute]],ASSESS!A:I,9,FALSE))</f>
        <v/>
      </c>
      <c r="O105" s="160" t="str">
        <f>IF(Tabelle1[[#This Row],[UMC4ES Attribute]]="","",VLOOKUP(Tabelle1[[#This Row],[UMC4ES Attribute]],ASSESS!A:I,5,FALSE))</f>
        <v/>
      </c>
      <c r="P105" s="160" t="str">
        <f>IF(Tabelle1[[#This Row],[UMC4ES Attribute]]="","",VLOOKUP(Tabelle1[[#This Row],[UMC4ES Attribute]],ASSESS!A:I,8,FALSE))</f>
        <v/>
      </c>
      <c r="W105" s="163"/>
      <c r="Y105" s="160" t="str">
        <f>IF(Tabelle1[[#This Row],[JAMA Attribute]]="","",VLOOKUP(Tabelle1[[#This Row],[JAMA Attribute]],JAMA!A:F,5,FALSE))</f>
        <v/>
      </c>
      <c r="Z105" s="160" t="str">
        <f>IF(Tabelle1[[#This Row],[JAMA Attribute]]="","",VLOOKUP(Tabelle1[[#This Row],[JAMA Attribute]],JAMA!A:F,6,FALSE))</f>
        <v/>
      </c>
      <c r="AA105" s="334"/>
      <c r="AB105" s="297"/>
      <c r="AC105" s="267" t="s">
        <v>1154</v>
      </c>
      <c r="AD105" s="267"/>
      <c r="AE105" s="267"/>
      <c r="AF105" s="267"/>
      <c r="AG105" s="270" t="s">
        <v>1686</v>
      </c>
      <c r="AH105" s="270"/>
      <c r="AI105" s="298" t="s">
        <v>1645</v>
      </c>
      <c r="AJ105" s="298"/>
      <c r="AK105" s="353"/>
      <c r="AL105" s="353"/>
      <c r="AM105" s="275"/>
      <c r="AN105" s="296"/>
      <c r="AO105" s="296"/>
      <c r="AP105" s="296"/>
      <c r="AQ105" s="296"/>
      <c r="AR105" s="160"/>
      <c r="AS105" s="181"/>
      <c r="AT105" s="181"/>
      <c r="AU105" s="181"/>
      <c r="AW105" s="181"/>
      <c r="AX105" s="296"/>
      <c r="AY105" s="160"/>
      <c r="BA105" s="160"/>
    </row>
    <row r="106" spans="1:53" ht="195.35" hidden="1" outlineLevel="1">
      <c r="A106" s="163"/>
      <c r="B106" s="160" t="str">
        <f>IF(Tabelle1[[#This Row],[SETlevel Attribute]]="","",VLOOKUP(Tabelle1[[#This Row],[SETlevel Attribute]],SETlevel!A:C,2,FALSE))</f>
        <v/>
      </c>
      <c r="C106" s="160" t="str">
        <f>IF(Tabelle1[[#This Row],[SETlevel Attribute]]="","",VLOOKUP(Tabelle1[[#This Row],[SETlevel Attribute]],SETlevel!A:C,3,FALSE))</f>
        <v/>
      </c>
      <c r="E106" s="185" t="str">
        <f>MIC!A$201</f>
        <v>Ports, internal variables, and parameters.Internal variables.Internal variable.Default value</v>
      </c>
      <c r="F106" s="160" t="str">
        <f>IF(Tabelle1[[#This Row],[MIC Attribute]]="","",VLOOKUP(Tabelle1[[#This Row],[MIC Attribute]],MIC!A:D,2,FALSE))</f>
        <v>string</v>
      </c>
      <c r="G106" s="160" t="str">
        <f>IF(Tabelle1[[#This Row],[MIC Attribute]]="","",VLOOKUP(Tabelle1[[#This Row],[MIC Attribute]],MIC!A:D,3,FALSE))</f>
        <v>Default value of the internal variable. Similar to the default value of a variable at the interface of the simulation model.</v>
      </c>
      <c r="H106" s="160" t="str">
        <f>IF(Tabelle1[[#This Row],[MIC Attribute]]="","",VLOOKUP(Tabelle1[[#This Row],[MIC Attribute]],MIC!A:D,4,FALSE))</f>
        <v>0..1</v>
      </c>
      <c r="J106" s="160" t="str">
        <f>IF(Tabelle1[[#This Row],[IDTA AAS SM Attribute]]="","",VLOOKUP(Tabelle1[[#This Row],[IDTA AAS SM Attribute]],IDTA!A:D,3,FALSE))</f>
        <v/>
      </c>
      <c r="K106" s="160" t="str">
        <f>IF(Tabelle1[[#This Row],[IDTA AAS SM Attribute]]="","",VLOOKUP(Tabelle1[[#This Row],[IDTA AAS SM Attribute]],IDTA!A:D,2,FALSE))</f>
        <v/>
      </c>
      <c r="L106" s="160" t="str">
        <f>IF(Tabelle1[[#This Row],[IDTA AAS SM Attribute]]="","",VLOOKUP(Tabelle1[[#This Row],[IDTA AAS SM Attribute]],IDTA!A:D,4,FALSE))</f>
        <v/>
      </c>
      <c r="N106" s="160" t="str">
        <f>IF(Tabelle1[[#This Row],[UMC4ES Attribute]]="","",VLOOKUP(Tabelle1[[#This Row],[UMC4ES Attribute]],ASSESS!A:I,9,FALSE))</f>
        <v/>
      </c>
      <c r="O106" s="160" t="str">
        <f>IF(Tabelle1[[#This Row],[UMC4ES Attribute]]="","",VLOOKUP(Tabelle1[[#This Row],[UMC4ES Attribute]],ASSESS!A:I,5,FALSE))</f>
        <v/>
      </c>
      <c r="P106" s="160" t="str">
        <f>IF(Tabelle1[[#This Row],[UMC4ES Attribute]]="","",VLOOKUP(Tabelle1[[#This Row],[UMC4ES Attribute]],ASSESS!A:I,8,FALSE))</f>
        <v/>
      </c>
      <c r="W106" s="163"/>
      <c r="Y106" s="160" t="str">
        <f>IF(Tabelle1[[#This Row],[JAMA Attribute]]="","",VLOOKUP(Tabelle1[[#This Row],[JAMA Attribute]],JAMA!A:F,5,FALSE))</f>
        <v/>
      </c>
      <c r="Z106" s="160" t="str">
        <f>IF(Tabelle1[[#This Row],[JAMA Attribute]]="","",VLOOKUP(Tabelle1[[#This Row],[JAMA Attribute]],JAMA!A:F,6,FALSE))</f>
        <v/>
      </c>
      <c r="AA106" s="334"/>
      <c r="AB106" s="297"/>
      <c r="AC106" s="267" t="s">
        <v>1154</v>
      </c>
      <c r="AD106" s="267"/>
      <c r="AE106" s="267"/>
      <c r="AF106" s="267"/>
      <c r="AG106" s="270" t="s">
        <v>1686</v>
      </c>
      <c r="AH106" s="270"/>
      <c r="AI106" s="298" t="s">
        <v>1645</v>
      </c>
      <c r="AJ106" s="298"/>
      <c r="AK106" s="353"/>
      <c r="AL106" s="353"/>
      <c r="AM106" s="275"/>
      <c r="AN106" s="296"/>
      <c r="AO106" s="296"/>
      <c r="AP106" s="296"/>
      <c r="AQ106" s="296"/>
      <c r="AR106" s="160"/>
      <c r="AS106" s="181"/>
      <c r="AT106" s="181"/>
      <c r="AU106" s="181"/>
      <c r="AW106" s="181"/>
      <c r="AX106" s="296"/>
      <c r="AY106" s="160"/>
      <c r="BA106" s="160"/>
    </row>
    <row r="107" spans="1:53" ht="409.5" hidden="1" outlineLevel="1">
      <c r="A107" s="163"/>
      <c r="B107" s="160" t="str">
        <f>IF(Tabelle1[[#This Row],[SETlevel Attribute]]="","",VLOOKUP(Tabelle1[[#This Row],[SETlevel Attribute]],SETlevel!A:C,2,FALSE))</f>
        <v/>
      </c>
      <c r="C107" s="160" t="str">
        <f>IF(Tabelle1[[#This Row],[SETlevel Attribute]]="","",VLOOKUP(Tabelle1[[#This Row],[SETlevel Attribute]],SETlevel!A:C,3,FALSE))</f>
        <v/>
      </c>
      <c r="E107" s="185" t="str">
        <f>MIC!A$204</f>
        <v>Ports, internal variables, and parameters.Internal variables.Group of internal variables.Name</v>
      </c>
      <c r="F107" s="160" t="str">
        <f>IF(Tabelle1[[#This Row],[MIC Attribute]]="","",VLOOKUP(Tabelle1[[#This Row],[MIC Attribute]],MIC!A:D,2,FALSE))</f>
        <v>string</v>
      </c>
      <c r="G107" s="160" t="str">
        <f>IF(Tabelle1[[#This Row],[MIC Attribute]]="","",VLOOKUP(Tabelle1[[#This Row],[MIC Attribute]],MIC!A:D,3,FALSE))</f>
        <v>Name of the group of internal variables. Internal variables can be grouped, just like variables at the interface of the simulation model can be grouped into ports. The groups of internal variables are defined arbitrarily. Groups can reflect the branches of physics involved, or the structure of the source code of the simulation model. Groups can also simply be used to organize the variables by data types (“real”, “integer”, etc.).</v>
      </c>
      <c r="H107" s="160">
        <f>IF(Tabelle1[[#This Row],[MIC Attribute]]="","",VLOOKUP(Tabelle1[[#This Row],[MIC Attribute]],MIC!A:D,4,FALSE))</f>
        <v>1</v>
      </c>
      <c r="J107" s="160" t="str">
        <f>IF(Tabelle1[[#This Row],[IDTA AAS SM Attribute]]="","",VLOOKUP(Tabelle1[[#This Row],[IDTA AAS SM Attribute]],IDTA!A:D,3,FALSE))</f>
        <v/>
      </c>
      <c r="K107" s="160" t="str">
        <f>IF(Tabelle1[[#This Row],[IDTA AAS SM Attribute]]="","",VLOOKUP(Tabelle1[[#This Row],[IDTA AAS SM Attribute]],IDTA!A:D,2,FALSE))</f>
        <v/>
      </c>
      <c r="L107" s="160" t="str">
        <f>IF(Tabelle1[[#This Row],[IDTA AAS SM Attribute]]="","",VLOOKUP(Tabelle1[[#This Row],[IDTA AAS SM Attribute]],IDTA!A:D,4,FALSE))</f>
        <v/>
      </c>
      <c r="N107" s="160" t="str">
        <f>IF(Tabelle1[[#This Row],[UMC4ES Attribute]]="","",VLOOKUP(Tabelle1[[#This Row],[UMC4ES Attribute]],ASSESS!A:I,9,FALSE))</f>
        <v/>
      </c>
      <c r="O107" s="160" t="str">
        <f>IF(Tabelle1[[#This Row],[UMC4ES Attribute]]="","",VLOOKUP(Tabelle1[[#This Row],[UMC4ES Attribute]],ASSESS!A:I,5,FALSE))</f>
        <v/>
      </c>
      <c r="P107" s="160" t="str">
        <f>IF(Tabelle1[[#This Row],[UMC4ES Attribute]]="","",VLOOKUP(Tabelle1[[#This Row],[UMC4ES Attribute]],ASSESS!A:I,8,FALSE))</f>
        <v/>
      </c>
      <c r="W107" s="163"/>
      <c r="Y107" s="160" t="str">
        <f>IF(Tabelle1[[#This Row],[JAMA Attribute]]="","",VLOOKUP(Tabelle1[[#This Row],[JAMA Attribute]],JAMA!A:F,5,FALSE))</f>
        <v/>
      </c>
      <c r="Z107" s="160" t="str">
        <f>IF(Tabelle1[[#This Row],[JAMA Attribute]]="","",VLOOKUP(Tabelle1[[#This Row],[JAMA Attribute]],JAMA!A:F,6,FALSE))</f>
        <v/>
      </c>
      <c r="AA107" s="334"/>
      <c r="AB107" s="297"/>
      <c r="AC107" s="267" t="s">
        <v>1154</v>
      </c>
      <c r="AD107" s="267"/>
      <c r="AE107" s="267"/>
      <c r="AF107" s="267"/>
      <c r="AG107" s="270" t="s">
        <v>1686</v>
      </c>
      <c r="AH107" s="270"/>
      <c r="AI107" s="298" t="s">
        <v>1645</v>
      </c>
      <c r="AJ107" s="298"/>
      <c r="AK107" s="353"/>
      <c r="AL107" s="353"/>
      <c r="AM107" s="275"/>
      <c r="AN107" s="296"/>
      <c r="AO107" s="296"/>
      <c r="AP107" s="296"/>
      <c r="AQ107" s="296"/>
      <c r="AR107" s="160"/>
      <c r="AS107" s="181"/>
      <c r="AT107" s="181"/>
      <c r="AU107" s="181"/>
      <c r="AW107" s="181"/>
      <c r="AX107" s="296"/>
      <c r="AY107" s="160"/>
      <c r="BA107" s="160"/>
    </row>
    <row r="108" spans="1:53" ht="165.3" hidden="1" outlineLevel="1">
      <c r="A108" s="163"/>
      <c r="B108" s="160" t="str">
        <f>IF(Tabelle1[[#This Row],[SETlevel Attribute]]="","",VLOOKUP(Tabelle1[[#This Row],[SETlevel Attribute]],SETlevel!A:C,2,FALSE))</f>
        <v/>
      </c>
      <c r="C108" s="160" t="str">
        <f>IF(Tabelle1[[#This Row],[SETlevel Attribute]]="","",VLOOKUP(Tabelle1[[#This Row],[SETlevel Attribute]],SETlevel!A:C,3,FALSE))</f>
        <v/>
      </c>
      <c r="E108" s="185" t="str">
        <f>MIC!A$205</f>
        <v>Ports, internal variables, and parameters.Internal variables.Group of internal variables.Description</v>
      </c>
      <c r="F108" s="160" t="str">
        <f>IF(Tabelle1[[#This Row],[MIC Attribute]]="","",VLOOKUP(Tabelle1[[#This Row],[MIC Attribute]],MIC!A:D,2,FALSE))</f>
        <v>string</v>
      </c>
      <c r="G108" s="160" t="str">
        <f>IF(Tabelle1[[#This Row],[MIC Attribute]]="","",VLOOKUP(Tabelle1[[#This Row],[MIC Attribute]],MIC!A:D,3,FALSE))</f>
        <v>Description of the group of internal variables. Similar to the description of a port.</v>
      </c>
      <c r="H108" s="160" t="str">
        <f>IF(Tabelle1[[#This Row],[MIC Attribute]]="","",VLOOKUP(Tabelle1[[#This Row],[MIC Attribute]],MIC!A:D,4,FALSE))</f>
        <v>0..1</v>
      </c>
      <c r="J108" s="160" t="str">
        <f>IF(Tabelle1[[#This Row],[IDTA AAS SM Attribute]]="","",VLOOKUP(Tabelle1[[#This Row],[IDTA AAS SM Attribute]],IDTA!A:D,3,FALSE))</f>
        <v/>
      </c>
      <c r="K108" s="160" t="str">
        <f>IF(Tabelle1[[#This Row],[IDTA AAS SM Attribute]]="","",VLOOKUP(Tabelle1[[#This Row],[IDTA AAS SM Attribute]],IDTA!A:D,2,FALSE))</f>
        <v/>
      </c>
      <c r="L108" s="160" t="str">
        <f>IF(Tabelle1[[#This Row],[IDTA AAS SM Attribute]]="","",VLOOKUP(Tabelle1[[#This Row],[IDTA AAS SM Attribute]],IDTA!A:D,4,FALSE))</f>
        <v/>
      </c>
      <c r="N108" s="160" t="str">
        <f>IF(Tabelle1[[#This Row],[UMC4ES Attribute]]="","",VLOOKUP(Tabelle1[[#This Row],[UMC4ES Attribute]],ASSESS!A:I,9,FALSE))</f>
        <v/>
      </c>
      <c r="O108" s="160" t="str">
        <f>IF(Tabelle1[[#This Row],[UMC4ES Attribute]]="","",VLOOKUP(Tabelle1[[#This Row],[UMC4ES Attribute]],ASSESS!A:I,5,FALSE))</f>
        <v/>
      </c>
      <c r="P108" s="160" t="str">
        <f>IF(Tabelle1[[#This Row],[UMC4ES Attribute]]="","",VLOOKUP(Tabelle1[[#This Row],[UMC4ES Attribute]],ASSESS!A:I,8,FALSE))</f>
        <v/>
      </c>
      <c r="W108" s="163"/>
      <c r="Y108" s="160" t="str">
        <f>IF(Tabelle1[[#This Row],[JAMA Attribute]]="","",VLOOKUP(Tabelle1[[#This Row],[JAMA Attribute]],JAMA!A:F,5,FALSE))</f>
        <v/>
      </c>
      <c r="Z108" s="160" t="str">
        <f>IF(Tabelle1[[#This Row],[JAMA Attribute]]="","",VLOOKUP(Tabelle1[[#This Row],[JAMA Attribute]],JAMA!A:F,6,FALSE))</f>
        <v/>
      </c>
      <c r="AA108" s="334"/>
      <c r="AB108" s="297"/>
      <c r="AC108" s="267" t="s">
        <v>1154</v>
      </c>
      <c r="AD108" s="267"/>
      <c r="AE108" s="267"/>
      <c r="AF108" s="267"/>
      <c r="AG108" s="270" t="s">
        <v>1686</v>
      </c>
      <c r="AH108" s="270"/>
      <c r="AI108" s="298" t="s">
        <v>1645</v>
      </c>
      <c r="AJ108" s="298"/>
      <c r="AK108" s="353"/>
      <c r="AL108" s="353"/>
      <c r="AM108" s="275"/>
      <c r="AN108" s="296"/>
      <c r="AO108" s="296"/>
      <c r="AP108" s="296"/>
      <c r="AQ108" s="296"/>
      <c r="AR108" s="160"/>
      <c r="AS108" s="181"/>
      <c r="AT108" s="181"/>
      <c r="AU108" s="181"/>
      <c r="AW108" s="181"/>
      <c r="AX108" s="296"/>
      <c r="AY108" s="160"/>
      <c r="BA108" s="160"/>
    </row>
    <row r="109" spans="1:53" ht="195.35" hidden="1" outlineLevel="1">
      <c r="A109" s="163"/>
      <c r="B109" s="160" t="str">
        <f>IF(Tabelle1[[#This Row],[SETlevel Attribute]]="","",VLOOKUP(Tabelle1[[#This Row],[SETlevel Attribute]],SETlevel!A:C,2,FALSE))</f>
        <v/>
      </c>
      <c r="C109" s="160" t="str">
        <f>IF(Tabelle1[[#This Row],[SETlevel Attribute]]="","",VLOOKUP(Tabelle1[[#This Row],[SETlevel Attribute]],SETlevel!A:C,3,FALSE))</f>
        <v/>
      </c>
      <c r="E109" s="185" t="str">
        <f>MIC!A$206</f>
        <v>Ports, internal variables, and parameters.Internal variables.Group of internal variables.Group of internal variables</v>
      </c>
      <c r="F109" s="160">
        <f>IF(Tabelle1[[#This Row],[MIC Attribute]]="","",VLOOKUP(Tabelle1[[#This Row],[MIC Attribute]],MIC!A:D,2,FALSE))</f>
        <v>0</v>
      </c>
      <c r="G109" s="160" t="str">
        <f>IF(Tabelle1[[#This Row],[MIC Attribute]]="","",VLOOKUP(Tabelle1[[#This Row],[MIC Attribute]],MIC!A:D,3,FALSE))</f>
        <v>This attribute permits to have groups within a group.</v>
      </c>
      <c r="H109" s="160" t="str">
        <f>IF(Tabelle1[[#This Row],[MIC Attribute]]="","",VLOOKUP(Tabelle1[[#This Row],[MIC Attribute]],MIC!A:D,4,FALSE))</f>
        <v>0..inf</v>
      </c>
      <c r="J109" s="160" t="str">
        <f>IF(Tabelle1[[#This Row],[IDTA AAS SM Attribute]]="","",VLOOKUP(Tabelle1[[#This Row],[IDTA AAS SM Attribute]],IDTA!A:D,3,FALSE))</f>
        <v/>
      </c>
      <c r="K109" s="160" t="str">
        <f>IF(Tabelle1[[#This Row],[IDTA AAS SM Attribute]]="","",VLOOKUP(Tabelle1[[#This Row],[IDTA AAS SM Attribute]],IDTA!A:D,2,FALSE))</f>
        <v/>
      </c>
      <c r="L109" s="160" t="str">
        <f>IF(Tabelle1[[#This Row],[IDTA AAS SM Attribute]]="","",VLOOKUP(Tabelle1[[#This Row],[IDTA AAS SM Attribute]],IDTA!A:D,4,FALSE))</f>
        <v/>
      </c>
      <c r="N109" s="160" t="str">
        <f>IF(Tabelle1[[#This Row],[UMC4ES Attribute]]="","",VLOOKUP(Tabelle1[[#This Row],[UMC4ES Attribute]],ASSESS!A:I,9,FALSE))</f>
        <v/>
      </c>
      <c r="O109" s="160" t="str">
        <f>IF(Tabelle1[[#This Row],[UMC4ES Attribute]]="","",VLOOKUP(Tabelle1[[#This Row],[UMC4ES Attribute]],ASSESS!A:I,5,FALSE))</f>
        <v/>
      </c>
      <c r="P109" s="160" t="str">
        <f>IF(Tabelle1[[#This Row],[UMC4ES Attribute]]="","",VLOOKUP(Tabelle1[[#This Row],[UMC4ES Attribute]],ASSESS!A:I,8,FALSE))</f>
        <v/>
      </c>
      <c r="W109" s="163"/>
      <c r="Y109" s="160" t="str">
        <f>IF(Tabelle1[[#This Row],[JAMA Attribute]]="","",VLOOKUP(Tabelle1[[#This Row],[JAMA Attribute]],JAMA!A:F,5,FALSE))</f>
        <v/>
      </c>
      <c r="Z109" s="160" t="str">
        <f>IF(Tabelle1[[#This Row],[JAMA Attribute]]="","",VLOOKUP(Tabelle1[[#This Row],[JAMA Attribute]],JAMA!A:F,6,FALSE))</f>
        <v/>
      </c>
      <c r="AA109" s="334"/>
      <c r="AB109" s="297"/>
      <c r="AC109" s="267" t="s">
        <v>1154</v>
      </c>
      <c r="AD109" s="267"/>
      <c r="AE109" s="267"/>
      <c r="AF109" s="267"/>
      <c r="AG109" s="270" t="s">
        <v>1686</v>
      </c>
      <c r="AH109" s="270"/>
      <c r="AI109" s="298" t="s">
        <v>1645</v>
      </c>
      <c r="AJ109" s="298"/>
      <c r="AK109" s="353"/>
      <c r="AL109" s="353"/>
      <c r="AM109" s="275"/>
      <c r="AN109" s="296"/>
      <c r="AO109" s="296"/>
      <c r="AP109" s="296"/>
      <c r="AQ109" s="296"/>
      <c r="AR109" s="160"/>
      <c r="AS109" s="181"/>
      <c r="AT109" s="181"/>
      <c r="AU109" s="181"/>
      <c r="AW109" s="181"/>
      <c r="AX109" s="296"/>
      <c r="AY109" s="160"/>
      <c r="BA109" s="160"/>
    </row>
    <row r="110" spans="1:53" ht="409.5" hidden="1" outlineLevel="1">
      <c r="A110" s="163"/>
      <c r="B110" s="160" t="str">
        <f>IF(Tabelle1[[#This Row],[SETlevel Attribute]]="","",VLOOKUP(Tabelle1[[#This Row],[SETlevel Attribute]],SETlevel!A:C,2,FALSE))</f>
        <v/>
      </c>
      <c r="C110" s="160" t="str">
        <f>IF(Tabelle1[[#This Row],[SETlevel Attribute]]="","",VLOOKUP(Tabelle1[[#This Row],[SETlevel Attribute]],SETlevel!A:C,3,FALSE))</f>
        <v/>
      </c>
      <c r="E110" s="185" t="str">
        <f>MIC!A$208</f>
        <v>Ports, internal variables, and parameters.Parameters.Parameter.Name</v>
      </c>
      <c r="F110" s="160" t="str">
        <f>IF(Tabelle1[[#This Row],[MIC Attribute]]="","",VLOOKUP(Tabelle1[[#This Row],[MIC Attribute]],MIC!A:D,2,FALSE))</f>
        <v>string</v>
      </c>
      <c r="G110" s="160" t="str">
        <f>IF(Tabelle1[[#This Row],[MIC Attribute]]="","",VLOOKUP(Tabelle1[[#This Row],[MIC Attribute]],MIC!A:D,3,FALSE))</f>
        <v>Name of the parameter. A parameter is a type of input which does not appear at the interface of the model. It is relatively constant, it is not constantly computed like an internal variable. Its value is generally defined by the user of the simulation, either directly in the source code or through a graphical interface (e.g. in Simulink or Amesim). Even though it is relatively constant, its values may occasionally change during the simulation. The choice to consider a value as a parameter or as an internal variable can be arbitrary. The name of the parameter is similar to the name of an internal variable.</v>
      </c>
      <c r="H110" s="160">
        <f>IF(Tabelle1[[#This Row],[MIC Attribute]]="","",VLOOKUP(Tabelle1[[#This Row],[MIC Attribute]],MIC!A:D,4,FALSE))</f>
        <v>1</v>
      </c>
      <c r="J110" s="160" t="str">
        <f>IF(Tabelle1[[#This Row],[IDTA AAS SM Attribute]]="","",VLOOKUP(Tabelle1[[#This Row],[IDTA AAS SM Attribute]],IDTA!A:D,3,FALSE))</f>
        <v/>
      </c>
      <c r="K110" s="160" t="str">
        <f>IF(Tabelle1[[#This Row],[IDTA AAS SM Attribute]]="","",VLOOKUP(Tabelle1[[#This Row],[IDTA AAS SM Attribute]],IDTA!A:D,2,FALSE))</f>
        <v/>
      </c>
      <c r="L110" s="160" t="str">
        <f>IF(Tabelle1[[#This Row],[IDTA AAS SM Attribute]]="","",VLOOKUP(Tabelle1[[#This Row],[IDTA AAS SM Attribute]],IDTA!A:D,4,FALSE))</f>
        <v/>
      </c>
      <c r="N110" s="160" t="str">
        <f>IF(Tabelle1[[#This Row],[UMC4ES Attribute]]="","",VLOOKUP(Tabelle1[[#This Row],[UMC4ES Attribute]],ASSESS!A:I,9,FALSE))</f>
        <v/>
      </c>
      <c r="O110" s="160" t="str">
        <f>IF(Tabelle1[[#This Row],[UMC4ES Attribute]]="","",VLOOKUP(Tabelle1[[#This Row],[UMC4ES Attribute]],ASSESS!A:I,5,FALSE))</f>
        <v/>
      </c>
      <c r="P110" s="160" t="str">
        <f>IF(Tabelle1[[#This Row],[UMC4ES Attribute]]="","",VLOOKUP(Tabelle1[[#This Row],[UMC4ES Attribute]],ASSESS!A:I,8,FALSE))</f>
        <v/>
      </c>
      <c r="W110" s="163"/>
      <c r="Y110" s="160" t="str">
        <f>IF(Tabelle1[[#This Row],[JAMA Attribute]]="","",VLOOKUP(Tabelle1[[#This Row],[JAMA Attribute]],JAMA!A:F,5,FALSE))</f>
        <v/>
      </c>
      <c r="Z110" s="160" t="str">
        <f>IF(Tabelle1[[#This Row],[JAMA Attribute]]="","",VLOOKUP(Tabelle1[[#This Row],[JAMA Attribute]],JAMA!A:F,6,FALSE))</f>
        <v/>
      </c>
      <c r="AA110" s="334"/>
      <c r="AB110" s="297"/>
      <c r="AC110" s="267" t="s">
        <v>1154</v>
      </c>
      <c r="AD110" s="267"/>
      <c r="AE110" s="267"/>
      <c r="AF110" s="267"/>
      <c r="AG110" s="270" t="s">
        <v>1686</v>
      </c>
      <c r="AH110" s="270"/>
      <c r="AI110" s="298" t="s">
        <v>1645</v>
      </c>
      <c r="AJ110" s="298"/>
      <c r="AK110" s="353"/>
      <c r="AL110" s="353"/>
      <c r="AM110" s="275"/>
      <c r="AN110" s="296"/>
      <c r="AO110" s="296"/>
      <c r="AP110" s="296"/>
      <c r="AQ110" s="296"/>
      <c r="AR110" s="160"/>
      <c r="AS110" s="181"/>
      <c r="AT110" s="181"/>
      <c r="AU110" s="181"/>
      <c r="AW110" s="181"/>
      <c r="AX110" s="296"/>
      <c r="AY110" s="160"/>
      <c r="BA110" s="160"/>
    </row>
    <row r="111" spans="1:53" ht="135.25" hidden="1" outlineLevel="1">
      <c r="A111" s="163"/>
      <c r="B111" s="160" t="str">
        <f>IF(Tabelle1[[#This Row],[SETlevel Attribute]]="","",VLOOKUP(Tabelle1[[#This Row],[SETlevel Attribute]],SETlevel!A:C,2,FALSE))</f>
        <v/>
      </c>
      <c r="C111" s="160" t="str">
        <f>IF(Tabelle1[[#This Row],[SETlevel Attribute]]="","",VLOOKUP(Tabelle1[[#This Row],[SETlevel Attribute]],SETlevel!A:C,3,FALSE))</f>
        <v/>
      </c>
      <c r="E111" s="185" t="str">
        <f>MIC!A$209</f>
        <v>Ports, internal variables, and parameters.Parameters.Parameter.Description</v>
      </c>
      <c r="F111" s="160" t="str">
        <f>IF(Tabelle1[[#This Row],[MIC Attribute]]="","",VLOOKUP(Tabelle1[[#This Row],[MIC Attribute]],MIC!A:D,2,FALSE))</f>
        <v>string</v>
      </c>
      <c r="G111" s="160" t="str">
        <f>IF(Tabelle1[[#This Row],[MIC Attribute]]="","",VLOOKUP(Tabelle1[[#This Row],[MIC Attribute]],MIC!A:D,3,FALSE))</f>
        <v>Description of the parameter. Similar to the description of an internal variable.</v>
      </c>
      <c r="H111" s="160" t="str">
        <f>IF(Tabelle1[[#This Row],[MIC Attribute]]="","",VLOOKUP(Tabelle1[[#This Row],[MIC Attribute]],MIC!A:D,4,FALSE))</f>
        <v>0..1</v>
      </c>
      <c r="J111" s="160" t="str">
        <f>IF(Tabelle1[[#This Row],[IDTA AAS SM Attribute]]="","",VLOOKUP(Tabelle1[[#This Row],[IDTA AAS SM Attribute]],IDTA!A:D,3,FALSE))</f>
        <v/>
      </c>
      <c r="K111" s="160" t="str">
        <f>IF(Tabelle1[[#This Row],[IDTA AAS SM Attribute]]="","",VLOOKUP(Tabelle1[[#This Row],[IDTA AAS SM Attribute]],IDTA!A:D,2,FALSE))</f>
        <v/>
      </c>
      <c r="L111" s="160" t="str">
        <f>IF(Tabelle1[[#This Row],[IDTA AAS SM Attribute]]="","",VLOOKUP(Tabelle1[[#This Row],[IDTA AAS SM Attribute]],IDTA!A:D,4,FALSE))</f>
        <v/>
      </c>
      <c r="N111" s="160" t="str">
        <f>IF(Tabelle1[[#This Row],[UMC4ES Attribute]]="","",VLOOKUP(Tabelle1[[#This Row],[UMC4ES Attribute]],ASSESS!A:I,9,FALSE))</f>
        <v/>
      </c>
      <c r="O111" s="160" t="str">
        <f>IF(Tabelle1[[#This Row],[UMC4ES Attribute]]="","",VLOOKUP(Tabelle1[[#This Row],[UMC4ES Attribute]],ASSESS!A:I,5,FALSE))</f>
        <v/>
      </c>
      <c r="P111" s="160" t="str">
        <f>IF(Tabelle1[[#This Row],[UMC4ES Attribute]]="","",VLOOKUP(Tabelle1[[#This Row],[UMC4ES Attribute]],ASSESS!A:I,8,FALSE))</f>
        <v/>
      </c>
      <c r="W111" s="163"/>
      <c r="Y111" s="160" t="str">
        <f>IF(Tabelle1[[#This Row],[JAMA Attribute]]="","",VLOOKUP(Tabelle1[[#This Row],[JAMA Attribute]],JAMA!A:F,5,FALSE))</f>
        <v/>
      </c>
      <c r="Z111" s="160" t="str">
        <f>IF(Tabelle1[[#This Row],[JAMA Attribute]]="","",VLOOKUP(Tabelle1[[#This Row],[JAMA Attribute]],JAMA!A:F,6,FALSE))</f>
        <v/>
      </c>
      <c r="AA111" s="334"/>
      <c r="AB111" s="297"/>
      <c r="AC111" s="267" t="s">
        <v>1154</v>
      </c>
      <c r="AD111" s="267"/>
      <c r="AE111" s="267"/>
      <c r="AF111" s="267"/>
      <c r="AG111" s="270" t="s">
        <v>1686</v>
      </c>
      <c r="AH111" s="270"/>
      <c r="AI111" s="298" t="s">
        <v>1645</v>
      </c>
      <c r="AJ111" s="298"/>
      <c r="AK111" s="353"/>
      <c r="AL111" s="353"/>
      <c r="AM111" s="275"/>
      <c r="AN111" s="296"/>
      <c r="AO111" s="296"/>
      <c r="AP111" s="296"/>
      <c r="AQ111" s="296"/>
      <c r="AR111" s="160"/>
      <c r="AS111" s="181"/>
      <c r="AT111" s="181"/>
      <c r="AU111" s="181"/>
      <c r="AW111" s="181"/>
      <c r="AX111" s="296"/>
      <c r="AY111" s="160"/>
      <c r="BA111" s="160"/>
    </row>
    <row r="112" spans="1:53" ht="120.25" hidden="1" outlineLevel="1">
      <c r="A112" s="163"/>
      <c r="B112" s="160" t="str">
        <f>IF(Tabelle1[[#This Row],[SETlevel Attribute]]="","",VLOOKUP(Tabelle1[[#This Row],[SETlevel Attribute]],SETlevel!A:C,2,FALSE))</f>
        <v/>
      </c>
      <c r="C112" s="160" t="str">
        <f>IF(Tabelle1[[#This Row],[SETlevel Attribute]]="","",VLOOKUP(Tabelle1[[#This Row],[SETlevel Attribute]],SETlevel!A:C,3,FALSE))</f>
        <v/>
      </c>
      <c r="E112" s="185" t="str">
        <f>MIC!A$210</f>
        <v>Ports, internal variables, and parameters.Parameters.Parameter.Type</v>
      </c>
      <c r="F112" s="160" t="str">
        <f>IF(Tabelle1[[#This Row],[MIC Attribute]]="","",VLOOKUP(Tabelle1[[#This Row],[MIC Attribute]],MIC!A:D,2,FALSE))</f>
        <v>string</v>
      </c>
      <c r="G112" s="160" t="str">
        <f>IF(Tabelle1[[#This Row],[MIC Attribute]]="","",VLOOKUP(Tabelle1[[#This Row],[MIC Attribute]],MIC!A:D,3,FALSE))</f>
        <v>Type of the parameter. Similar to the type of an internal variable.</v>
      </c>
      <c r="H112" s="160" t="str">
        <f>IF(Tabelle1[[#This Row],[MIC Attribute]]="","",VLOOKUP(Tabelle1[[#This Row],[MIC Attribute]],MIC!A:D,4,FALSE))</f>
        <v>0..1</v>
      </c>
      <c r="J112" s="160" t="str">
        <f>IF(Tabelle1[[#This Row],[IDTA AAS SM Attribute]]="","",VLOOKUP(Tabelle1[[#This Row],[IDTA AAS SM Attribute]],IDTA!A:D,3,FALSE))</f>
        <v/>
      </c>
      <c r="K112" s="160" t="str">
        <f>IF(Tabelle1[[#This Row],[IDTA AAS SM Attribute]]="","",VLOOKUP(Tabelle1[[#This Row],[IDTA AAS SM Attribute]],IDTA!A:D,2,FALSE))</f>
        <v/>
      </c>
      <c r="L112" s="160" t="str">
        <f>IF(Tabelle1[[#This Row],[IDTA AAS SM Attribute]]="","",VLOOKUP(Tabelle1[[#This Row],[IDTA AAS SM Attribute]],IDTA!A:D,4,FALSE))</f>
        <v/>
      </c>
      <c r="N112" s="160" t="str">
        <f>IF(Tabelle1[[#This Row],[UMC4ES Attribute]]="","",VLOOKUP(Tabelle1[[#This Row],[UMC4ES Attribute]],ASSESS!A:I,9,FALSE))</f>
        <v/>
      </c>
      <c r="O112" s="160" t="str">
        <f>IF(Tabelle1[[#This Row],[UMC4ES Attribute]]="","",VLOOKUP(Tabelle1[[#This Row],[UMC4ES Attribute]],ASSESS!A:I,5,FALSE))</f>
        <v/>
      </c>
      <c r="P112" s="160" t="str">
        <f>IF(Tabelle1[[#This Row],[UMC4ES Attribute]]="","",VLOOKUP(Tabelle1[[#This Row],[UMC4ES Attribute]],ASSESS!A:I,8,FALSE))</f>
        <v/>
      </c>
      <c r="W112" s="163"/>
      <c r="Y112" s="160" t="str">
        <f>IF(Tabelle1[[#This Row],[JAMA Attribute]]="","",VLOOKUP(Tabelle1[[#This Row],[JAMA Attribute]],JAMA!A:F,5,FALSE))</f>
        <v/>
      </c>
      <c r="Z112" s="160" t="str">
        <f>IF(Tabelle1[[#This Row],[JAMA Attribute]]="","",VLOOKUP(Tabelle1[[#This Row],[JAMA Attribute]],JAMA!A:F,6,FALSE))</f>
        <v/>
      </c>
      <c r="AA112" s="334"/>
      <c r="AB112" s="297"/>
      <c r="AC112" s="267" t="s">
        <v>1154</v>
      </c>
      <c r="AD112" s="267"/>
      <c r="AE112" s="267"/>
      <c r="AF112" s="267"/>
      <c r="AG112" s="270" t="s">
        <v>1686</v>
      </c>
      <c r="AH112" s="270"/>
      <c r="AI112" s="298" t="s">
        <v>1645</v>
      </c>
      <c r="AJ112" s="298"/>
      <c r="AK112" s="353"/>
      <c r="AL112" s="353"/>
      <c r="AM112" s="275"/>
      <c r="AN112" s="296"/>
      <c r="AO112" s="296"/>
      <c r="AP112" s="296"/>
      <c r="AQ112" s="296"/>
      <c r="AR112" s="160"/>
      <c r="AS112" s="181"/>
      <c r="AT112" s="181"/>
      <c r="AU112" s="181"/>
      <c r="AW112" s="181"/>
      <c r="AX112" s="296"/>
      <c r="AY112" s="160"/>
      <c r="BA112" s="160"/>
    </row>
    <row r="113" spans="1:53" ht="120.25" hidden="1" outlineLevel="1">
      <c r="A113" s="163"/>
      <c r="B113" s="160" t="str">
        <f>IF(Tabelle1[[#This Row],[SETlevel Attribute]]="","",VLOOKUP(Tabelle1[[#This Row],[SETlevel Attribute]],SETlevel!A:C,2,FALSE))</f>
        <v/>
      </c>
      <c r="C113" s="160" t="str">
        <f>IF(Tabelle1[[#This Row],[SETlevel Attribute]]="","",VLOOKUP(Tabelle1[[#This Row],[SETlevel Attribute]],SETlevel!A:C,3,FALSE))</f>
        <v/>
      </c>
      <c r="E113" s="185" t="str">
        <f>MIC!A$211</f>
        <v>Ports, internal variables, and parameters.Parameters.Parameter.Unit</v>
      </c>
      <c r="F113" s="160" t="str">
        <f>IF(Tabelle1[[#This Row],[MIC Attribute]]="","",VLOOKUP(Tabelle1[[#This Row],[MIC Attribute]],MIC!A:D,2,FALSE))</f>
        <v>string</v>
      </c>
      <c r="G113" s="160" t="str">
        <f>IF(Tabelle1[[#This Row],[MIC Attribute]]="","",VLOOKUP(Tabelle1[[#This Row],[MIC Attribute]],MIC!A:D,3,FALSE))</f>
        <v>Unit of the parameter. Similar to the unit of an internal variable.</v>
      </c>
      <c r="H113" s="160" t="str">
        <f>IF(Tabelle1[[#This Row],[MIC Attribute]]="","",VLOOKUP(Tabelle1[[#This Row],[MIC Attribute]],MIC!A:D,4,FALSE))</f>
        <v>0..1</v>
      </c>
      <c r="J113" s="160" t="str">
        <f>IF(Tabelle1[[#This Row],[IDTA AAS SM Attribute]]="","",VLOOKUP(Tabelle1[[#This Row],[IDTA AAS SM Attribute]],IDTA!A:D,3,FALSE))</f>
        <v/>
      </c>
      <c r="K113" s="160" t="str">
        <f>IF(Tabelle1[[#This Row],[IDTA AAS SM Attribute]]="","",VLOOKUP(Tabelle1[[#This Row],[IDTA AAS SM Attribute]],IDTA!A:D,2,FALSE))</f>
        <v/>
      </c>
      <c r="L113" s="160" t="str">
        <f>IF(Tabelle1[[#This Row],[IDTA AAS SM Attribute]]="","",VLOOKUP(Tabelle1[[#This Row],[IDTA AAS SM Attribute]],IDTA!A:D,4,FALSE))</f>
        <v/>
      </c>
      <c r="N113" s="160" t="str">
        <f>IF(Tabelle1[[#This Row],[UMC4ES Attribute]]="","",VLOOKUP(Tabelle1[[#This Row],[UMC4ES Attribute]],ASSESS!A:I,9,FALSE))</f>
        <v/>
      </c>
      <c r="O113" s="160" t="str">
        <f>IF(Tabelle1[[#This Row],[UMC4ES Attribute]]="","",VLOOKUP(Tabelle1[[#This Row],[UMC4ES Attribute]],ASSESS!A:I,5,FALSE))</f>
        <v/>
      </c>
      <c r="P113" s="160" t="str">
        <f>IF(Tabelle1[[#This Row],[UMC4ES Attribute]]="","",VLOOKUP(Tabelle1[[#This Row],[UMC4ES Attribute]],ASSESS!A:I,8,FALSE))</f>
        <v/>
      </c>
      <c r="W113" s="163"/>
      <c r="Y113" s="160" t="str">
        <f>IF(Tabelle1[[#This Row],[JAMA Attribute]]="","",VLOOKUP(Tabelle1[[#This Row],[JAMA Attribute]],JAMA!A:F,5,FALSE))</f>
        <v/>
      </c>
      <c r="Z113" s="160" t="str">
        <f>IF(Tabelle1[[#This Row],[JAMA Attribute]]="","",VLOOKUP(Tabelle1[[#This Row],[JAMA Attribute]],JAMA!A:F,6,FALSE))</f>
        <v/>
      </c>
      <c r="AA113" s="334"/>
      <c r="AB113" s="297"/>
      <c r="AC113" s="267" t="s">
        <v>1154</v>
      </c>
      <c r="AD113" s="267"/>
      <c r="AE113" s="267"/>
      <c r="AF113" s="267"/>
      <c r="AG113" s="270" t="s">
        <v>1686</v>
      </c>
      <c r="AH113" s="270"/>
      <c r="AI113" s="298" t="s">
        <v>1645</v>
      </c>
      <c r="AJ113" s="298"/>
      <c r="AK113" s="353"/>
      <c r="AL113" s="353"/>
      <c r="AM113" s="275"/>
      <c r="AN113" s="296"/>
      <c r="AO113" s="296"/>
      <c r="AP113" s="296"/>
      <c r="AQ113" s="296"/>
      <c r="AR113" s="160"/>
      <c r="AS113" s="181"/>
      <c r="AT113" s="181"/>
      <c r="AU113" s="181"/>
      <c r="AW113" s="181"/>
      <c r="AX113" s="296"/>
      <c r="AY113" s="160"/>
      <c r="BA113" s="160"/>
    </row>
    <row r="114" spans="1:53" ht="195.35" hidden="1" outlineLevel="1">
      <c r="A114" s="163"/>
      <c r="B114" s="160" t="str">
        <f>IF(Tabelle1[[#This Row],[SETlevel Attribute]]="","",VLOOKUP(Tabelle1[[#This Row],[SETlevel Attribute]],SETlevel!A:C,2,FALSE))</f>
        <v/>
      </c>
      <c r="C114" s="160" t="str">
        <f>IF(Tabelle1[[#This Row],[SETlevel Attribute]]="","",VLOOKUP(Tabelle1[[#This Row],[SETlevel Attribute]],SETlevel!A:C,3,FALSE))</f>
        <v/>
      </c>
      <c r="E114" s="185" t="str">
        <f>MIC!A$212</f>
        <v>Ports, internal variables, and parameters.Parameters.Parameter.Default value</v>
      </c>
      <c r="F114" s="160" t="str">
        <f>IF(Tabelle1[[#This Row],[MIC Attribute]]="","",VLOOKUP(Tabelle1[[#This Row],[MIC Attribute]],MIC!A:D,2,FALSE))</f>
        <v>string</v>
      </c>
      <c r="G114" s="160" t="str">
        <f>IF(Tabelle1[[#This Row],[MIC Attribute]]="","",VLOOKUP(Tabelle1[[#This Row],[MIC Attribute]],MIC!A:D,3,FALSE))</f>
        <v>Default value of the parameter. While it is chosen by the user of the simulation, it may occasionally change during the simulation.</v>
      </c>
      <c r="H114" s="160" t="str">
        <f>IF(Tabelle1[[#This Row],[MIC Attribute]]="","",VLOOKUP(Tabelle1[[#This Row],[MIC Attribute]],MIC!A:D,4,FALSE))</f>
        <v>0..1</v>
      </c>
      <c r="J114" s="160" t="str">
        <f>IF(Tabelle1[[#This Row],[IDTA AAS SM Attribute]]="","",VLOOKUP(Tabelle1[[#This Row],[IDTA AAS SM Attribute]],IDTA!A:D,3,FALSE))</f>
        <v/>
      </c>
      <c r="K114" s="160" t="str">
        <f>IF(Tabelle1[[#This Row],[IDTA AAS SM Attribute]]="","",VLOOKUP(Tabelle1[[#This Row],[IDTA AAS SM Attribute]],IDTA!A:D,2,FALSE))</f>
        <v/>
      </c>
      <c r="L114" s="160" t="str">
        <f>IF(Tabelle1[[#This Row],[IDTA AAS SM Attribute]]="","",VLOOKUP(Tabelle1[[#This Row],[IDTA AAS SM Attribute]],IDTA!A:D,4,FALSE))</f>
        <v/>
      </c>
      <c r="N114" s="160" t="str">
        <f>IF(Tabelle1[[#This Row],[UMC4ES Attribute]]="","",VLOOKUP(Tabelle1[[#This Row],[UMC4ES Attribute]],ASSESS!A:I,9,FALSE))</f>
        <v/>
      </c>
      <c r="O114" s="160" t="str">
        <f>IF(Tabelle1[[#This Row],[UMC4ES Attribute]]="","",VLOOKUP(Tabelle1[[#This Row],[UMC4ES Attribute]],ASSESS!A:I,5,FALSE))</f>
        <v/>
      </c>
      <c r="P114" s="160" t="str">
        <f>IF(Tabelle1[[#This Row],[UMC4ES Attribute]]="","",VLOOKUP(Tabelle1[[#This Row],[UMC4ES Attribute]],ASSESS!A:I,8,FALSE))</f>
        <v/>
      </c>
      <c r="W114" s="163"/>
      <c r="Y114" s="160" t="str">
        <f>IF(Tabelle1[[#This Row],[JAMA Attribute]]="","",VLOOKUP(Tabelle1[[#This Row],[JAMA Attribute]],JAMA!A:F,5,FALSE))</f>
        <v/>
      </c>
      <c r="Z114" s="160" t="str">
        <f>IF(Tabelle1[[#This Row],[JAMA Attribute]]="","",VLOOKUP(Tabelle1[[#This Row],[JAMA Attribute]],JAMA!A:F,6,FALSE))</f>
        <v/>
      </c>
      <c r="AA114" s="334"/>
      <c r="AB114" s="297"/>
      <c r="AC114" s="267" t="s">
        <v>1154</v>
      </c>
      <c r="AD114" s="267"/>
      <c r="AE114" s="267"/>
      <c r="AF114" s="267"/>
      <c r="AG114" s="270" t="s">
        <v>1686</v>
      </c>
      <c r="AH114" s="270"/>
      <c r="AI114" s="298" t="s">
        <v>1645</v>
      </c>
      <c r="AJ114" s="298"/>
      <c r="AK114" s="353"/>
      <c r="AL114" s="353"/>
      <c r="AM114" s="275"/>
      <c r="AN114" s="296"/>
      <c r="AO114" s="296"/>
      <c r="AP114" s="296"/>
      <c r="AQ114" s="296"/>
      <c r="AR114" s="160"/>
      <c r="AS114" s="181"/>
      <c r="AT114" s="181"/>
      <c r="AU114" s="181"/>
      <c r="AW114" s="181"/>
      <c r="AX114" s="296"/>
      <c r="AY114" s="160"/>
      <c r="BA114" s="160"/>
    </row>
    <row r="115" spans="1:53" ht="135.25" hidden="1" outlineLevel="1">
      <c r="A115" s="163"/>
      <c r="B115" s="160" t="str">
        <f>IF(Tabelle1[[#This Row],[SETlevel Attribute]]="","",VLOOKUP(Tabelle1[[#This Row],[SETlevel Attribute]],SETlevel!A:C,2,FALSE))</f>
        <v/>
      </c>
      <c r="C115" s="160" t="str">
        <f>IF(Tabelle1[[#This Row],[SETlevel Attribute]]="","",VLOOKUP(Tabelle1[[#This Row],[SETlevel Attribute]],SETlevel!A:C,3,FALSE))</f>
        <v/>
      </c>
      <c r="E115" s="185" t="str">
        <f>MIC!A$213</f>
        <v>Ports, internal variables, and parameters.Parameters.Parameter.Validity domain</v>
      </c>
      <c r="F115" s="160" t="str">
        <f>IF(Tabelle1[[#This Row],[MIC Attribute]]="","",VLOOKUP(Tabelle1[[#This Row],[MIC Attribute]],MIC!A:D,2,FALSE))</f>
        <v>string</v>
      </c>
      <c r="G115" s="160" t="str">
        <f>IF(Tabelle1[[#This Row],[MIC Attribute]]="","",VLOOKUP(Tabelle1[[#This Row],[MIC Attribute]],MIC!A:D,3,FALSE))</f>
        <v>Validity domain of the parameter. Similar to the validity domain of an internal variable.</v>
      </c>
      <c r="H115" s="160" t="str">
        <f>IF(Tabelle1[[#This Row],[MIC Attribute]]="","",VLOOKUP(Tabelle1[[#This Row],[MIC Attribute]],MIC!A:D,4,FALSE))</f>
        <v>0..1</v>
      </c>
      <c r="J115" s="160" t="str">
        <f>IF(Tabelle1[[#This Row],[IDTA AAS SM Attribute]]="","",VLOOKUP(Tabelle1[[#This Row],[IDTA AAS SM Attribute]],IDTA!A:D,3,FALSE))</f>
        <v/>
      </c>
      <c r="K115" s="160" t="str">
        <f>IF(Tabelle1[[#This Row],[IDTA AAS SM Attribute]]="","",VLOOKUP(Tabelle1[[#This Row],[IDTA AAS SM Attribute]],IDTA!A:D,2,FALSE))</f>
        <v/>
      </c>
      <c r="L115" s="160" t="str">
        <f>IF(Tabelle1[[#This Row],[IDTA AAS SM Attribute]]="","",VLOOKUP(Tabelle1[[#This Row],[IDTA AAS SM Attribute]],IDTA!A:D,4,FALSE))</f>
        <v/>
      </c>
      <c r="N115" s="160" t="str">
        <f>IF(Tabelle1[[#This Row],[UMC4ES Attribute]]="","",VLOOKUP(Tabelle1[[#This Row],[UMC4ES Attribute]],ASSESS!A:I,9,FALSE))</f>
        <v/>
      </c>
      <c r="O115" s="160" t="str">
        <f>IF(Tabelle1[[#This Row],[UMC4ES Attribute]]="","",VLOOKUP(Tabelle1[[#This Row],[UMC4ES Attribute]],ASSESS!A:I,5,FALSE))</f>
        <v/>
      </c>
      <c r="P115" s="160" t="str">
        <f>IF(Tabelle1[[#This Row],[UMC4ES Attribute]]="","",VLOOKUP(Tabelle1[[#This Row],[UMC4ES Attribute]],ASSESS!A:I,8,FALSE))</f>
        <v/>
      </c>
      <c r="W115" s="163"/>
      <c r="Y115" s="160" t="str">
        <f>IF(Tabelle1[[#This Row],[JAMA Attribute]]="","",VLOOKUP(Tabelle1[[#This Row],[JAMA Attribute]],JAMA!A:F,5,FALSE))</f>
        <v/>
      </c>
      <c r="Z115" s="160" t="str">
        <f>IF(Tabelle1[[#This Row],[JAMA Attribute]]="","",VLOOKUP(Tabelle1[[#This Row],[JAMA Attribute]],JAMA!A:F,6,FALSE))</f>
        <v/>
      </c>
      <c r="AA115" s="334"/>
      <c r="AB115" s="297"/>
      <c r="AC115" s="267" t="s">
        <v>1154</v>
      </c>
      <c r="AD115" s="267"/>
      <c r="AE115" s="267"/>
      <c r="AF115" s="267"/>
      <c r="AG115" s="270" t="s">
        <v>1686</v>
      </c>
      <c r="AH115" s="270"/>
      <c r="AI115" s="298" t="s">
        <v>1645</v>
      </c>
      <c r="AJ115" s="298"/>
      <c r="AK115" s="353"/>
      <c r="AL115" s="353"/>
      <c r="AM115" s="275"/>
      <c r="AN115" s="296"/>
      <c r="AO115" s="296"/>
      <c r="AP115" s="296"/>
      <c r="AQ115" s="296"/>
      <c r="AR115" s="160"/>
      <c r="AS115" s="181"/>
      <c r="AT115" s="181"/>
      <c r="AU115" s="181"/>
      <c r="AW115" s="181"/>
      <c r="AX115" s="296"/>
      <c r="AY115" s="160"/>
      <c r="BA115" s="160"/>
    </row>
    <row r="116" spans="1:53" ht="165.3" hidden="1" outlineLevel="1">
      <c r="A116" s="163"/>
      <c r="B116" s="160" t="str">
        <f>IF(Tabelle1[[#This Row],[SETlevel Attribute]]="","",VLOOKUP(Tabelle1[[#This Row],[SETlevel Attribute]],SETlevel!A:C,2,FALSE))</f>
        <v/>
      </c>
      <c r="C116" s="160" t="str">
        <f>IF(Tabelle1[[#This Row],[SETlevel Attribute]]="","",VLOOKUP(Tabelle1[[#This Row],[SETlevel Attribute]],SETlevel!A:C,3,FALSE))</f>
        <v/>
      </c>
      <c r="E116" s="185" t="str">
        <f>MIC!A$215</f>
        <v>Ports, internal variables, and parameters.Parameters.Group of parameters.Name</v>
      </c>
      <c r="F116" s="160" t="str">
        <f>IF(Tabelle1[[#This Row],[MIC Attribute]]="","",VLOOKUP(Tabelle1[[#This Row],[MIC Attribute]],MIC!A:D,2,FALSE))</f>
        <v>string</v>
      </c>
      <c r="G116" s="160" t="str">
        <f>IF(Tabelle1[[#This Row],[MIC Attribute]]="","",VLOOKUP(Tabelle1[[#This Row],[MIC Attribute]],MIC!A:D,3,FALSE))</f>
        <v>Name of the group of parameters. Parameters can be grouped, just like internal variables.</v>
      </c>
      <c r="H116" s="160">
        <f>IF(Tabelle1[[#This Row],[MIC Attribute]]="","",VLOOKUP(Tabelle1[[#This Row],[MIC Attribute]],MIC!A:D,4,FALSE))</f>
        <v>1</v>
      </c>
      <c r="J116" s="160" t="str">
        <f>IF(Tabelle1[[#This Row],[IDTA AAS SM Attribute]]="","",VLOOKUP(Tabelle1[[#This Row],[IDTA AAS SM Attribute]],IDTA!A:D,3,FALSE))</f>
        <v/>
      </c>
      <c r="K116" s="160" t="str">
        <f>IF(Tabelle1[[#This Row],[IDTA AAS SM Attribute]]="","",VLOOKUP(Tabelle1[[#This Row],[IDTA AAS SM Attribute]],IDTA!A:D,2,FALSE))</f>
        <v/>
      </c>
      <c r="L116" s="160" t="str">
        <f>IF(Tabelle1[[#This Row],[IDTA AAS SM Attribute]]="","",VLOOKUP(Tabelle1[[#This Row],[IDTA AAS SM Attribute]],IDTA!A:D,4,FALSE))</f>
        <v/>
      </c>
      <c r="N116" s="160" t="str">
        <f>IF(Tabelle1[[#This Row],[UMC4ES Attribute]]="","",VLOOKUP(Tabelle1[[#This Row],[UMC4ES Attribute]],ASSESS!A:I,9,FALSE))</f>
        <v/>
      </c>
      <c r="O116" s="160" t="str">
        <f>IF(Tabelle1[[#This Row],[UMC4ES Attribute]]="","",VLOOKUP(Tabelle1[[#This Row],[UMC4ES Attribute]],ASSESS!A:I,5,FALSE))</f>
        <v/>
      </c>
      <c r="P116" s="160" t="str">
        <f>IF(Tabelle1[[#This Row],[UMC4ES Attribute]]="","",VLOOKUP(Tabelle1[[#This Row],[UMC4ES Attribute]],ASSESS!A:I,8,FALSE))</f>
        <v/>
      </c>
      <c r="W116" s="163"/>
      <c r="Y116" s="160" t="str">
        <f>IF(Tabelle1[[#This Row],[JAMA Attribute]]="","",VLOOKUP(Tabelle1[[#This Row],[JAMA Attribute]],JAMA!A:F,5,FALSE))</f>
        <v/>
      </c>
      <c r="Z116" s="160" t="str">
        <f>IF(Tabelle1[[#This Row],[JAMA Attribute]]="","",VLOOKUP(Tabelle1[[#This Row],[JAMA Attribute]],JAMA!A:F,6,FALSE))</f>
        <v/>
      </c>
      <c r="AA116" s="334"/>
      <c r="AB116" s="297"/>
      <c r="AC116" s="267" t="s">
        <v>1154</v>
      </c>
      <c r="AD116" s="267"/>
      <c r="AE116" s="267"/>
      <c r="AF116" s="267"/>
      <c r="AG116" s="270" t="s">
        <v>1686</v>
      </c>
      <c r="AH116" s="270"/>
      <c r="AI116" s="298" t="s">
        <v>1645</v>
      </c>
      <c r="AJ116" s="298"/>
      <c r="AK116" s="353"/>
      <c r="AL116" s="353"/>
      <c r="AM116" s="275"/>
      <c r="AN116" s="296"/>
      <c r="AO116" s="296"/>
      <c r="AP116" s="296"/>
      <c r="AQ116" s="296"/>
      <c r="AR116" s="160"/>
      <c r="AS116" s="181"/>
      <c r="AT116" s="181"/>
      <c r="AU116" s="181"/>
      <c r="AW116" s="181"/>
      <c r="AX116" s="296"/>
      <c r="AY116" s="160"/>
      <c r="BA116" s="160"/>
    </row>
    <row r="117" spans="1:53" ht="150.30000000000001" hidden="1" outlineLevel="1">
      <c r="A117" s="163"/>
      <c r="B117" s="160" t="str">
        <f>IF(Tabelle1[[#This Row],[SETlevel Attribute]]="","",VLOOKUP(Tabelle1[[#This Row],[SETlevel Attribute]],SETlevel!A:C,2,FALSE))</f>
        <v/>
      </c>
      <c r="C117" s="160" t="str">
        <f>IF(Tabelle1[[#This Row],[SETlevel Attribute]]="","",VLOOKUP(Tabelle1[[#This Row],[SETlevel Attribute]],SETlevel!A:C,3,FALSE))</f>
        <v/>
      </c>
      <c r="E117" s="185" t="str">
        <f>MIC!A$216</f>
        <v>Ports, internal variables, and parameters.Parameters.Group of parameters.Description</v>
      </c>
      <c r="F117" s="160" t="str">
        <f>IF(Tabelle1[[#This Row],[MIC Attribute]]="","",VLOOKUP(Tabelle1[[#This Row],[MIC Attribute]],MIC!A:D,2,FALSE))</f>
        <v>string</v>
      </c>
      <c r="G117" s="160" t="str">
        <f>IF(Tabelle1[[#This Row],[MIC Attribute]]="","",VLOOKUP(Tabelle1[[#This Row],[MIC Attribute]],MIC!A:D,3,FALSE))</f>
        <v>Description of the group of parameter. Similar to the description of a group of internal variables.</v>
      </c>
      <c r="H117" s="160" t="str">
        <f>IF(Tabelle1[[#This Row],[MIC Attribute]]="","",VLOOKUP(Tabelle1[[#This Row],[MIC Attribute]],MIC!A:D,4,FALSE))</f>
        <v>0..1</v>
      </c>
      <c r="J117" s="160" t="str">
        <f>IF(Tabelle1[[#This Row],[IDTA AAS SM Attribute]]="","",VLOOKUP(Tabelle1[[#This Row],[IDTA AAS SM Attribute]],IDTA!A:D,3,FALSE))</f>
        <v/>
      </c>
      <c r="K117" s="160" t="str">
        <f>IF(Tabelle1[[#This Row],[IDTA AAS SM Attribute]]="","",VLOOKUP(Tabelle1[[#This Row],[IDTA AAS SM Attribute]],IDTA!A:D,2,FALSE))</f>
        <v/>
      </c>
      <c r="L117" s="160" t="str">
        <f>IF(Tabelle1[[#This Row],[IDTA AAS SM Attribute]]="","",VLOOKUP(Tabelle1[[#This Row],[IDTA AAS SM Attribute]],IDTA!A:D,4,FALSE))</f>
        <v/>
      </c>
      <c r="N117" s="160" t="str">
        <f>IF(Tabelle1[[#This Row],[UMC4ES Attribute]]="","",VLOOKUP(Tabelle1[[#This Row],[UMC4ES Attribute]],ASSESS!A:I,9,FALSE))</f>
        <v/>
      </c>
      <c r="O117" s="160" t="str">
        <f>IF(Tabelle1[[#This Row],[UMC4ES Attribute]]="","",VLOOKUP(Tabelle1[[#This Row],[UMC4ES Attribute]],ASSESS!A:I,5,FALSE))</f>
        <v/>
      </c>
      <c r="P117" s="160" t="str">
        <f>IF(Tabelle1[[#This Row],[UMC4ES Attribute]]="","",VLOOKUP(Tabelle1[[#This Row],[UMC4ES Attribute]],ASSESS!A:I,8,FALSE))</f>
        <v/>
      </c>
      <c r="W117" s="163"/>
      <c r="Y117" s="160" t="str">
        <f>IF(Tabelle1[[#This Row],[JAMA Attribute]]="","",VLOOKUP(Tabelle1[[#This Row],[JAMA Attribute]],JAMA!A:F,5,FALSE))</f>
        <v/>
      </c>
      <c r="Z117" s="160" t="str">
        <f>IF(Tabelle1[[#This Row],[JAMA Attribute]]="","",VLOOKUP(Tabelle1[[#This Row],[JAMA Attribute]],JAMA!A:F,6,FALSE))</f>
        <v/>
      </c>
      <c r="AA117" s="334"/>
      <c r="AB117" s="297"/>
      <c r="AC117" s="267" t="s">
        <v>1154</v>
      </c>
      <c r="AD117" s="267"/>
      <c r="AE117" s="267"/>
      <c r="AF117" s="267"/>
      <c r="AG117" s="270" t="s">
        <v>1686</v>
      </c>
      <c r="AH117" s="270"/>
      <c r="AI117" s="298" t="s">
        <v>1645</v>
      </c>
      <c r="AJ117" s="298"/>
      <c r="AK117" s="353"/>
      <c r="AL117" s="353"/>
      <c r="AM117" s="275"/>
      <c r="AN117" s="296"/>
      <c r="AO117" s="296"/>
      <c r="AP117" s="296"/>
      <c r="AQ117" s="296"/>
      <c r="AR117" s="160"/>
      <c r="AS117" s="181"/>
      <c r="AT117" s="181"/>
      <c r="AU117" s="181"/>
      <c r="AW117" s="181"/>
      <c r="AX117" s="296"/>
      <c r="AY117" s="160"/>
      <c r="BA117" s="160"/>
    </row>
    <row r="118" spans="1:53" ht="150.30000000000001" hidden="1" outlineLevel="1">
      <c r="A118" s="163"/>
      <c r="B118" s="160" t="str">
        <f>IF(Tabelle1[[#This Row],[SETlevel Attribute]]="","",VLOOKUP(Tabelle1[[#This Row],[SETlevel Attribute]],SETlevel!A:C,2,FALSE))</f>
        <v/>
      </c>
      <c r="C118" s="160" t="str">
        <f>IF(Tabelle1[[#This Row],[SETlevel Attribute]]="","",VLOOKUP(Tabelle1[[#This Row],[SETlevel Attribute]],SETlevel!A:C,3,FALSE))</f>
        <v/>
      </c>
      <c r="E118" s="185" t="str">
        <f>MIC!A$217</f>
        <v>Ports, internal variables, and parameters.Parameters.Group of parameters.Group of parameters</v>
      </c>
      <c r="F118" s="160">
        <f>IF(Tabelle1[[#This Row],[MIC Attribute]]="","",VLOOKUP(Tabelle1[[#This Row],[MIC Attribute]],MIC!A:D,2,FALSE))</f>
        <v>0</v>
      </c>
      <c r="G118" s="160" t="str">
        <f>IF(Tabelle1[[#This Row],[MIC Attribute]]="","",VLOOKUP(Tabelle1[[#This Row],[MIC Attribute]],MIC!A:D,3,FALSE))</f>
        <v>This attribute permits to have groups within a group.</v>
      </c>
      <c r="H118" s="160" t="str">
        <f>IF(Tabelle1[[#This Row],[MIC Attribute]]="","",VLOOKUP(Tabelle1[[#This Row],[MIC Attribute]],MIC!A:D,4,FALSE))</f>
        <v>0..inf</v>
      </c>
      <c r="J118" s="160" t="str">
        <f>IF(Tabelle1[[#This Row],[IDTA AAS SM Attribute]]="","",VLOOKUP(Tabelle1[[#This Row],[IDTA AAS SM Attribute]],IDTA!A:D,3,FALSE))</f>
        <v/>
      </c>
      <c r="K118" s="160" t="str">
        <f>IF(Tabelle1[[#This Row],[IDTA AAS SM Attribute]]="","",VLOOKUP(Tabelle1[[#This Row],[IDTA AAS SM Attribute]],IDTA!A:D,2,FALSE))</f>
        <v/>
      </c>
      <c r="L118" s="160" t="str">
        <f>IF(Tabelle1[[#This Row],[IDTA AAS SM Attribute]]="","",VLOOKUP(Tabelle1[[#This Row],[IDTA AAS SM Attribute]],IDTA!A:D,4,FALSE))</f>
        <v/>
      </c>
      <c r="N118" s="160" t="str">
        <f>IF(Tabelle1[[#This Row],[UMC4ES Attribute]]="","",VLOOKUP(Tabelle1[[#This Row],[UMC4ES Attribute]],ASSESS!A:I,9,FALSE))</f>
        <v/>
      </c>
      <c r="O118" s="160" t="str">
        <f>IF(Tabelle1[[#This Row],[UMC4ES Attribute]]="","",VLOOKUP(Tabelle1[[#This Row],[UMC4ES Attribute]],ASSESS!A:I,5,FALSE))</f>
        <v/>
      </c>
      <c r="P118" s="160" t="str">
        <f>IF(Tabelle1[[#This Row],[UMC4ES Attribute]]="","",VLOOKUP(Tabelle1[[#This Row],[UMC4ES Attribute]],ASSESS!A:I,8,FALSE))</f>
        <v/>
      </c>
      <c r="W118" s="163"/>
      <c r="Y118" s="160" t="str">
        <f>IF(Tabelle1[[#This Row],[JAMA Attribute]]="","",VLOOKUP(Tabelle1[[#This Row],[JAMA Attribute]],JAMA!A:F,5,FALSE))</f>
        <v/>
      </c>
      <c r="Z118" s="160" t="str">
        <f>IF(Tabelle1[[#This Row],[JAMA Attribute]]="","",VLOOKUP(Tabelle1[[#This Row],[JAMA Attribute]],JAMA!A:F,6,FALSE))</f>
        <v/>
      </c>
      <c r="AA118" s="334"/>
      <c r="AB118" s="297"/>
      <c r="AC118" s="267" t="s">
        <v>1154</v>
      </c>
      <c r="AD118" s="267"/>
      <c r="AE118" s="267"/>
      <c r="AF118" s="267"/>
      <c r="AG118" s="270" t="s">
        <v>1686</v>
      </c>
      <c r="AH118" s="270"/>
      <c r="AI118" s="298" t="s">
        <v>1645</v>
      </c>
      <c r="AJ118" s="298"/>
      <c r="AK118" s="353"/>
      <c r="AL118" s="353"/>
      <c r="AM118" s="275"/>
      <c r="AN118" s="296"/>
      <c r="AO118" s="296"/>
      <c r="AP118" s="296"/>
      <c r="AQ118" s="296"/>
      <c r="AR118" s="160"/>
      <c r="AS118" s="181"/>
      <c r="AT118" s="181"/>
      <c r="AU118" s="181"/>
      <c r="AW118" s="181"/>
      <c r="AX118" s="296"/>
      <c r="AY118" s="160"/>
      <c r="BA118" s="160"/>
    </row>
    <row r="119" spans="1:53" ht="45.1" collapsed="1">
      <c r="A119" s="163"/>
      <c r="B119" s="160" t="str">
        <f>IF(Tabelle1[[#This Row],[SETlevel Attribute]]="","",VLOOKUP(Tabelle1[[#This Row],[SETlevel Attribute]],SETlevel!A:C,2,FALSE))</f>
        <v/>
      </c>
      <c r="C119" s="160" t="str">
        <f>IF(Tabelle1[[#This Row],[SETlevel Attribute]]="","",VLOOKUP(Tabelle1[[#This Row],[SETlevel Attribute]],SETlevel!A:C,3,FALSE))</f>
        <v/>
      </c>
      <c r="E119" s="185"/>
      <c r="F119" s="160" t="str">
        <f>IF(Tabelle1[[#This Row],[MIC Attribute]]="","",VLOOKUP(Tabelle1[[#This Row],[MIC Attribute]],MIC!A:D,2,FALSE))</f>
        <v/>
      </c>
      <c r="G119" s="160"/>
      <c r="H119" s="160" t="str">
        <f>IF(Tabelle1[[#This Row],[MIC Attribute]]="","",VLOOKUP(Tabelle1[[#This Row],[MIC Attribute]],MIC!A:D,4,FALSE))</f>
        <v/>
      </c>
      <c r="J119" s="160" t="str">
        <f>IF(Tabelle1[[#This Row],[IDTA AAS SM Attribute]]="","",VLOOKUP(Tabelle1[[#This Row],[IDTA AAS SM Attribute]],IDTA!A:D,3,FALSE))</f>
        <v/>
      </c>
      <c r="K119" s="160" t="str">
        <f>IF(Tabelle1[[#This Row],[IDTA AAS SM Attribute]]="","",VLOOKUP(Tabelle1[[#This Row],[IDTA AAS SM Attribute]],IDTA!A:D,2,FALSE))</f>
        <v/>
      </c>
      <c r="L119" s="160" t="str">
        <f>IF(Tabelle1[[#This Row],[IDTA AAS SM Attribute]]="","",VLOOKUP(Tabelle1[[#This Row],[IDTA AAS SM Attribute]],IDTA!A:D,4,FALSE))</f>
        <v/>
      </c>
      <c r="N119" s="160" t="str">
        <f>IF(Tabelle1[[#This Row],[UMC4ES Attribute]]="","",VLOOKUP(Tabelle1[[#This Row],[UMC4ES Attribute]],ASSESS!A:I,9,FALSE))</f>
        <v/>
      </c>
      <c r="O119" s="160" t="str">
        <f>IF(Tabelle1[[#This Row],[UMC4ES Attribute]]="","",VLOOKUP(Tabelle1[[#This Row],[UMC4ES Attribute]],ASSESS!A:I,5,FALSE))</f>
        <v/>
      </c>
      <c r="P119" s="160" t="str">
        <f>IF(Tabelle1[[#This Row],[UMC4ES Attribute]]="","",VLOOKUP(Tabelle1[[#This Row],[UMC4ES Attribute]],ASSESS!A:I,8,FALSE))</f>
        <v/>
      </c>
      <c r="W119" s="163"/>
      <c r="Y119" s="160" t="str">
        <f>IF(Tabelle1[[#This Row],[JAMA Attribute]]="","",VLOOKUP(Tabelle1[[#This Row],[JAMA Attribute]],JAMA!A:F,5,FALSE))</f>
        <v/>
      </c>
      <c r="Z119" s="160" t="str">
        <f>IF(Tabelle1[[#This Row],[JAMA Attribute]]="","",VLOOKUP(Tabelle1[[#This Row],[JAMA Attribute]],JAMA!A:F,6,FALSE))</f>
        <v/>
      </c>
      <c r="AA119" s="334"/>
      <c r="AB119" s="297"/>
      <c r="AC119" s="267"/>
      <c r="AD119" s="267"/>
      <c r="AE119" s="267"/>
      <c r="AF119" s="267"/>
      <c r="AG119" s="270"/>
      <c r="AH119" s="270"/>
      <c r="AI119" s="320" t="s">
        <v>1646</v>
      </c>
      <c r="AJ119" s="320" t="s">
        <v>1839</v>
      </c>
      <c r="AK119" s="352"/>
      <c r="AL119" s="352"/>
      <c r="AM119" s="275"/>
      <c r="AN119" s="296"/>
      <c r="AO119" s="296"/>
      <c r="AP119" s="296"/>
      <c r="AQ119" s="296"/>
      <c r="AR119" s="160"/>
      <c r="AS119" s="181"/>
      <c r="AT119" s="181"/>
      <c r="AU119" s="181"/>
      <c r="AW119" s="181"/>
      <c r="AX119" s="296"/>
      <c r="AY119" s="160"/>
      <c r="BA119" s="160"/>
    </row>
    <row r="120" spans="1:53" ht="180.35" hidden="1" outlineLevel="1">
      <c r="A120" s="163" t="str">
        <f>SETlevel!A$19</f>
        <v>model.verification.status</v>
      </c>
      <c r="B120" s="160" t="str">
        <f>IF(Tabelle1[[#This Row],[SETlevel Attribute]]="","",VLOOKUP(Tabelle1[[#This Row],[SETlevel Attribute]],SETlevel!A:C,2,FALSE))</f>
        <v>Boolean</v>
      </c>
      <c r="C120" s="160" t="str">
        <f>IF(Tabelle1[[#This Row],[SETlevel Attribute]]="","",VLOOKUP(Tabelle1[[#This Row],[SETlevel Attribute]],SETlevel!A:C,3,FALSE))</f>
        <v>Is the model verified, e.g. true or false</v>
      </c>
      <c r="E120" s="185"/>
      <c r="F120" s="160" t="str">
        <f>IF(Tabelle1[[#This Row],[MIC Attribute]]="","",VLOOKUP(Tabelle1[[#This Row],[MIC Attribute]],MIC!A:D,2,FALSE))</f>
        <v/>
      </c>
      <c r="G120" s="160"/>
      <c r="H120" s="160" t="str">
        <f>IF(Tabelle1[[#This Row],[MIC Attribute]]="","",VLOOKUP(Tabelle1[[#This Row],[MIC Attribute]],MIC!A:D,4,FALSE))</f>
        <v/>
      </c>
      <c r="J120" s="160" t="str">
        <f>IF(Tabelle1[[#This Row],[IDTA AAS SM Attribute]]="","",VLOOKUP(Tabelle1[[#This Row],[IDTA AAS SM Attribute]],IDTA!A:D,3,FALSE))</f>
        <v/>
      </c>
      <c r="K120" s="160" t="str">
        <f>IF(Tabelle1[[#This Row],[IDTA AAS SM Attribute]]="","",VLOOKUP(Tabelle1[[#This Row],[IDTA AAS SM Attribute]],IDTA!A:D,2,FALSE))</f>
        <v/>
      </c>
      <c r="L120" s="160" t="str">
        <f>IF(Tabelle1[[#This Row],[IDTA AAS SM Attribute]]="","",VLOOKUP(Tabelle1[[#This Row],[IDTA AAS SM Attribute]],IDTA!A:D,4,FALSE))</f>
        <v/>
      </c>
      <c r="N120" s="160" t="str">
        <f>IF(Tabelle1[[#This Row],[UMC4ES Attribute]]="","",VLOOKUP(Tabelle1[[#This Row],[UMC4ES Attribute]],ASSESS!A:I,9,FALSE))</f>
        <v/>
      </c>
      <c r="O120" s="160" t="str">
        <f>IF(Tabelle1[[#This Row],[UMC4ES Attribute]]="","",VLOOKUP(Tabelle1[[#This Row],[UMC4ES Attribute]],ASSESS!A:I,5,FALSE))</f>
        <v/>
      </c>
      <c r="P120" s="160" t="str">
        <f>IF(Tabelle1[[#This Row],[UMC4ES Attribute]]="","",VLOOKUP(Tabelle1[[#This Row],[UMC4ES Attribute]],ASSESS!A:I,8,FALSE))</f>
        <v/>
      </c>
      <c r="W120" s="163"/>
      <c r="Y120" s="160" t="str">
        <f>IF(Tabelle1[[#This Row],[JAMA Attribute]]="","",VLOOKUP(Tabelle1[[#This Row],[JAMA Attribute]],JAMA!A:F,5,FALSE))</f>
        <v/>
      </c>
      <c r="Z120" s="160" t="str">
        <f>IF(Tabelle1[[#This Row],[JAMA Attribute]]="","",VLOOKUP(Tabelle1[[#This Row],[JAMA Attribute]],JAMA!A:F,6,FALSE))</f>
        <v/>
      </c>
      <c r="AA120" s="334" t="s">
        <v>1764</v>
      </c>
      <c r="AB120" s="267" t="s">
        <v>1154</v>
      </c>
      <c r="AC120" s="267"/>
      <c r="AD120" s="267"/>
      <c r="AE120" s="267"/>
      <c r="AF120" s="267"/>
      <c r="AG120" s="270" t="s">
        <v>1685</v>
      </c>
      <c r="AH120" s="270" t="s">
        <v>1692</v>
      </c>
      <c r="AI120" s="266" t="s">
        <v>1646</v>
      </c>
      <c r="AJ120" s="298" t="s">
        <v>1910</v>
      </c>
      <c r="AK120" s="353" t="s">
        <v>1885</v>
      </c>
      <c r="AL120" s="353" t="s">
        <v>1911</v>
      </c>
      <c r="AM120" s="275"/>
      <c r="AN120" s="296" t="s">
        <v>1910</v>
      </c>
      <c r="AO120" s="296" t="s">
        <v>1692</v>
      </c>
      <c r="AP120" s="296" t="s">
        <v>1911</v>
      </c>
      <c r="AQ120" s="296" t="s">
        <v>1970</v>
      </c>
      <c r="AR120" s="160"/>
      <c r="AS120" s="181"/>
      <c r="AT120" s="181"/>
      <c r="AU120" s="181"/>
      <c r="AW120" s="181"/>
      <c r="AY120" s="160"/>
      <c r="BA120" s="160"/>
    </row>
    <row r="121" spans="1:53" ht="225.4" hidden="1" outlineLevel="1">
      <c r="A121" s="163" t="str">
        <f>SETlevel!A$22</f>
        <v>model.validation.status</v>
      </c>
      <c r="B121" s="160" t="str">
        <f>IF(Tabelle1[[#This Row],[SETlevel Attribute]]="","",VLOOKUP(Tabelle1[[#This Row],[SETlevel Attribute]],SETlevel!A:C,2,FALSE))</f>
        <v>Boolean</v>
      </c>
      <c r="C121" s="160" t="str">
        <f>IF(Tabelle1[[#This Row],[SETlevel Attribute]]="","",VLOOKUP(Tabelle1[[#This Row],[SETlevel Attribute]],SETlevel!A:C,3,FALSE))</f>
        <v>Is the model validated, according to the validation concept, e.g. true or false</v>
      </c>
      <c r="E121" s="185"/>
      <c r="F121" s="160" t="str">
        <f>IF(Tabelle1[[#This Row],[MIC Attribute]]="","",VLOOKUP(Tabelle1[[#This Row],[MIC Attribute]],MIC!A:D,2,FALSE))</f>
        <v/>
      </c>
      <c r="G121" s="160"/>
      <c r="H121" s="160" t="str">
        <f>IF(Tabelle1[[#This Row],[MIC Attribute]]="","",VLOOKUP(Tabelle1[[#This Row],[MIC Attribute]],MIC!A:D,4,FALSE))</f>
        <v/>
      </c>
      <c r="J121" s="160" t="str">
        <f>IF(Tabelle1[[#This Row],[IDTA AAS SM Attribute]]="","",VLOOKUP(Tabelle1[[#This Row],[IDTA AAS SM Attribute]],IDTA!A:D,3,FALSE))</f>
        <v/>
      </c>
      <c r="K121" s="160" t="str">
        <f>IF(Tabelle1[[#This Row],[IDTA AAS SM Attribute]]="","",VLOOKUP(Tabelle1[[#This Row],[IDTA AAS SM Attribute]],IDTA!A:D,2,FALSE))</f>
        <v/>
      </c>
      <c r="L121" s="160" t="str">
        <f>IF(Tabelle1[[#This Row],[IDTA AAS SM Attribute]]="","",VLOOKUP(Tabelle1[[#This Row],[IDTA AAS SM Attribute]],IDTA!A:D,4,FALSE))</f>
        <v/>
      </c>
      <c r="N121" s="160" t="str">
        <f>IF(Tabelle1[[#This Row],[UMC4ES Attribute]]="","",VLOOKUP(Tabelle1[[#This Row],[UMC4ES Attribute]],ASSESS!A:I,9,FALSE))</f>
        <v/>
      </c>
      <c r="O121" s="160" t="str">
        <f>IF(Tabelle1[[#This Row],[UMC4ES Attribute]]="","",VLOOKUP(Tabelle1[[#This Row],[UMC4ES Attribute]],ASSESS!A:I,5,FALSE))</f>
        <v/>
      </c>
      <c r="P121" s="160" t="str">
        <f>IF(Tabelle1[[#This Row],[UMC4ES Attribute]]="","",VLOOKUP(Tabelle1[[#This Row],[UMC4ES Attribute]],ASSESS!A:I,8,FALSE))</f>
        <v/>
      </c>
      <c r="W121" s="163" t="str">
        <f>JAMA!A$77</f>
        <v>Validation level</v>
      </c>
      <c r="Y121" s="160">
        <f>IF(Tabelle1[[#This Row],[JAMA Attribute]]="","",VLOOKUP(Tabelle1[[#This Row],[JAMA Attribute]],JAMA!A:F,5,FALSE))</f>
        <v>0</v>
      </c>
      <c r="Z121" s="160">
        <f>IF(Tabelle1[[#This Row],[JAMA Attribute]]="","",VLOOKUP(Tabelle1[[#This Row],[JAMA Attribute]],JAMA!A:F,6,FALSE))</f>
        <v>0</v>
      </c>
      <c r="AA121" s="337" t="s">
        <v>1765</v>
      </c>
      <c r="AB121" s="267" t="s">
        <v>1154</v>
      </c>
      <c r="AC121" s="267"/>
      <c r="AD121" s="267"/>
      <c r="AE121" s="267"/>
      <c r="AF121" s="267" t="s">
        <v>1154</v>
      </c>
      <c r="AG121" s="270" t="s">
        <v>1685</v>
      </c>
      <c r="AH121" s="270" t="s">
        <v>1692</v>
      </c>
      <c r="AI121" s="266" t="s">
        <v>1646</v>
      </c>
      <c r="AJ121" s="298" t="s">
        <v>1912</v>
      </c>
      <c r="AK121" s="353" t="s">
        <v>1885</v>
      </c>
      <c r="AL121" s="353" t="s">
        <v>1913</v>
      </c>
      <c r="AM121" s="275"/>
      <c r="AN121" s="296" t="s">
        <v>1971</v>
      </c>
      <c r="AO121" s="296" t="s">
        <v>1692</v>
      </c>
      <c r="AP121" s="296" t="s">
        <v>1913</v>
      </c>
      <c r="AQ121" s="296" t="s">
        <v>1972</v>
      </c>
      <c r="AR121" s="160"/>
      <c r="AS121" s="181"/>
      <c r="AT121" s="181"/>
      <c r="AU121" s="181"/>
      <c r="AW121" s="181"/>
      <c r="AY121" s="160"/>
      <c r="BA121" s="160"/>
    </row>
    <row r="122" spans="1:53" ht="105.2" hidden="1" outlineLevel="1">
      <c r="A122" s="163" t="str">
        <f>SETlevel!A$21</f>
        <v>model.validation.concept</v>
      </c>
      <c r="B122" s="160" t="str">
        <f>IF(Tabelle1[[#This Row],[SETlevel Attribute]]="","",VLOOKUP(Tabelle1[[#This Row],[SETlevel Attribute]],SETlevel!A:C,2,FALSE))</f>
        <v>Link</v>
      </c>
      <c r="C122" s="160" t="str">
        <f>IF(Tabelle1[[#This Row],[SETlevel Attribute]]="","",VLOOKUP(Tabelle1[[#This Row],[SETlevel Attribute]],SETlevel!A:C,3,FALSE))</f>
        <v>Link to document detailing the validation concepts used for model validation, if any exists</v>
      </c>
      <c r="E122" s="185" t="str">
        <f>MIC!A$219</f>
        <v>Verification and validation.Test.Method</v>
      </c>
      <c r="F122" s="160" t="str">
        <f>IF(Tabelle1[[#This Row],[MIC Attribute]]="","",VLOOKUP(Tabelle1[[#This Row],[MIC Attribute]],MIC!A:D,2,FALSE))</f>
        <v>string</v>
      </c>
      <c r="G122" s="160"/>
      <c r="H122" s="160">
        <f>IF(Tabelle1[[#This Row],[MIC Attribute]]="","",VLOOKUP(Tabelle1[[#This Row],[MIC Attribute]],MIC!A:D,4,FALSE))</f>
        <v>1</v>
      </c>
      <c r="J122" s="160" t="str">
        <f>IF(Tabelle1[[#This Row],[IDTA AAS SM Attribute]]="","",VLOOKUP(Tabelle1[[#This Row],[IDTA AAS SM Attribute]],IDTA!A:D,3,FALSE))</f>
        <v/>
      </c>
      <c r="K122" s="160" t="str">
        <f>IF(Tabelle1[[#This Row],[IDTA AAS SM Attribute]]="","",VLOOKUP(Tabelle1[[#This Row],[IDTA AAS SM Attribute]],IDTA!A:D,2,FALSE))</f>
        <v/>
      </c>
      <c r="L122" s="160" t="str">
        <f>IF(Tabelle1[[#This Row],[IDTA AAS SM Attribute]]="","",VLOOKUP(Tabelle1[[#This Row],[IDTA AAS SM Attribute]],IDTA!A:D,4,FALSE))</f>
        <v/>
      </c>
      <c r="N122" s="160" t="str">
        <f>IF(Tabelle1[[#This Row],[UMC4ES Attribute]]="","",VLOOKUP(Tabelle1[[#This Row],[UMC4ES Attribute]],ASSESS!A:I,9,FALSE))</f>
        <v/>
      </c>
      <c r="O122" s="160" t="str">
        <f>IF(Tabelle1[[#This Row],[UMC4ES Attribute]]="","",VLOOKUP(Tabelle1[[#This Row],[UMC4ES Attribute]],ASSESS!A:I,5,FALSE))</f>
        <v/>
      </c>
      <c r="P122" s="160" t="str">
        <f>IF(Tabelle1[[#This Row],[UMC4ES Attribute]]="","",VLOOKUP(Tabelle1[[#This Row],[UMC4ES Attribute]],ASSESS!A:I,8,FALSE))</f>
        <v/>
      </c>
      <c r="W122" s="163" t="str">
        <f>JAMA!A$76</f>
        <v>Validation scenario</v>
      </c>
      <c r="Y122" s="160" t="str">
        <f>IF(Tabelle1[[#This Row],[JAMA Attribute]]="","",VLOOKUP(Tabelle1[[#This Row],[JAMA Attribute]],JAMA!A:F,5,FALSE))</f>
        <v>Test case overview</v>
      </c>
      <c r="Z122" s="160" t="str">
        <f>IF(Tabelle1[[#This Row],[JAMA Attribute]]="","",VLOOKUP(Tabelle1[[#This Row],[JAMA Attribute]],JAMA!A:F,6,FALSE))</f>
        <v>High</v>
      </c>
      <c r="AA122" s="337" t="s">
        <v>1914</v>
      </c>
      <c r="AB122" s="267" t="s">
        <v>1154</v>
      </c>
      <c r="AC122" s="267" t="s">
        <v>1154</v>
      </c>
      <c r="AD122" s="267" t="s">
        <v>1154</v>
      </c>
      <c r="AE122" s="267"/>
      <c r="AF122" s="267"/>
      <c r="AG122" s="270" t="s">
        <v>1685</v>
      </c>
      <c r="AH122" s="270" t="s">
        <v>1692</v>
      </c>
      <c r="AI122" s="266" t="s">
        <v>1646</v>
      </c>
      <c r="AJ122" s="298" t="s">
        <v>1915</v>
      </c>
      <c r="AK122" s="353" t="s">
        <v>1908</v>
      </c>
      <c r="AL122" s="353" t="s">
        <v>1916</v>
      </c>
      <c r="AM122" s="275" t="s">
        <v>1870</v>
      </c>
      <c r="AN122" s="296" t="s">
        <v>1915</v>
      </c>
      <c r="AO122" s="296" t="s">
        <v>1692</v>
      </c>
      <c r="AP122" s="296" t="s">
        <v>1973</v>
      </c>
      <c r="AQ122" s="296"/>
      <c r="AR122" s="160"/>
      <c r="AS122" s="181"/>
      <c r="AT122" s="181"/>
      <c r="AU122" s="181"/>
      <c r="AW122" s="181"/>
      <c r="AY122" s="160"/>
      <c r="BA122" s="160"/>
    </row>
    <row r="123" spans="1:53" ht="195.35" hidden="1" outlineLevel="1">
      <c r="A123" s="163" t="str">
        <f>SETlevel!A$24</f>
        <v>model.validation.report</v>
      </c>
      <c r="B123" s="160" t="str">
        <f>IF(Tabelle1[[#This Row],[SETlevel Attribute]]="","",VLOOKUP(Tabelle1[[#This Row],[SETlevel Attribute]],SETlevel!A:C,2,FALSE))</f>
        <v>Link</v>
      </c>
      <c r="C123" s="160" t="str">
        <f>IF(Tabelle1[[#This Row],[SETlevel Attribute]]="","",VLOOKUP(Tabelle1[[#This Row],[SETlevel Attribute]],SETlevel!A:C,3,FALSE))</f>
        <v>Link to sensor model validation report, if any exists</v>
      </c>
      <c r="E123" s="185" t="str">
        <f>MIC!A$227</f>
        <v>Verification and validation.Test.Documentation</v>
      </c>
      <c r="F123" s="160" t="str">
        <f>IF(Tabelle1[[#This Row],[MIC Attribute]]="","",VLOOKUP(Tabelle1[[#This Row],[MIC Attribute]],MIC!A:D,2,FALSE))</f>
        <v>string</v>
      </c>
      <c r="G123" s="160"/>
      <c r="H123" s="160" t="str">
        <f>IF(Tabelle1[[#This Row],[MIC Attribute]]="","",VLOOKUP(Tabelle1[[#This Row],[MIC Attribute]],MIC!A:D,4,FALSE))</f>
        <v>0..1</v>
      </c>
      <c r="J123" s="160" t="str">
        <f>IF(Tabelle1[[#This Row],[IDTA AAS SM Attribute]]="","",VLOOKUP(Tabelle1[[#This Row],[IDTA AAS SM Attribute]],IDTA!A:D,3,FALSE))</f>
        <v/>
      </c>
      <c r="K123" s="160" t="str">
        <f>IF(Tabelle1[[#This Row],[IDTA AAS SM Attribute]]="","",VLOOKUP(Tabelle1[[#This Row],[IDTA AAS SM Attribute]],IDTA!A:D,2,FALSE))</f>
        <v/>
      </c>
      <c r="L123" s="160" t="str">
        <f>IF(Tabelle1[[#This Row],[IDTA AAS SM Attribute]]="","",VLOOKUP(Tabelle1[[#This Row],[IDTA AAS SM Attribute]],IDTA!A:D,4,FALSE))</f>
        <v/>
      </c>
      <c r="N123" s="160" t="str">
        <f>IF(Tabelle1[[#This Row],[UMC4ES Attribute]]="","",VLOOKUP(Tabelle1[[#This Row],[UMC4ES Attribute]],ASSESS!A:I,9,FALSE))</f>
        <v/>
      </c>
      <c r="O123" s="160" t="str">
        <f>IF(Tabelle1[[#This Row],[UMC4ES Attribute]]="","",VLOOKUP(Tabelle1[[#This Row],[UMC4ES Attribute]],ASSESS!A:I,5,FALSE))</f>
        <v/>
      </c>
      <c r="P123" s="160" t="str">
        <f>IF(Tabelle1[[#This Row],[UMC4ES Attribute]]="","",VLOOKUP(Tabelle1[[#This Row],[UMC4ES Attribute]],ASSESS!A:I,8,FALSE))</f>
        <v/>
      </c>
      <c r="W123" s="163" t="str">
        <f>JAMA!A$79</f>
        <v>Link to testing information</v>
      </c>
      <c r="Y123" s="160" t="str">
        <f>IF(Tabelle1[[#This Row],[JAMA Attribute]]="","",VLOOKUP(Tabelle1[[#This Row],[JAMA Attribute]],JAMA!A:F,5,FALSE))</f>
        <v>Test runbook(evaluation procedure, evaluation conditions, input information)</v>
      </c>
      <c r="Z123" s="160" t="str">
        <f>IF(Tabelle1[[#This Row],[JAMA Attribute]]="","",VLOOKUP(Tabelle1[[#This Row],[JAMA Attribute]],JAMA!A:F,6,FALSE))</f>
        <v>Mid</v>
      </c>
      <c r="AA123" s="337" t="s">
        <v>1918</v>
      </c>
      <c r="AB123" s="267" t="s">
        <v>1154</v>
      </c>
      <c r="AC123" s="267" t="s">
        <v>1154</v>
      </c>
      <c r="AD123" s="267" t="s">
        <v>1154</v>
      </c>
      <c r="AE123" s="267"/>
      <c r="AF123" s="267"/>
      <c r="AG123" s="270" t="s">
        <v>1685</v>
      </c>
      <c r="AH123" s="270" t="s">
        <v>1692</v>
      </c>
      <c r="AI123" s="266" t="s">
        <v>1646</v>
      </c>
      <c r="AJ123" s="298" t="s">
        <v>1917</v>
      </c>
      <c r="AK123" s="353" t="s">
        <v>1908</v>
      </c>
      <c r="AL123" s="353" t="s">
        <v>1919</v>
      </c>
      <c r="AM123" s="275"/>
      <c r="AN123" s="296" t="s">
        <v>1974</v>
      </c>
      <c r="AO123" s="296" t="s">
        <v>1692</v>
      </c>
      <c r="AP123" s="296" t="s">
        <v>1919</v>
      </c>
      <c r="AQ123" s="296" t="s">
        <v>1975</v>
      </c>
      <c r="AR123" s="160"/>
      <c r="AS123" s="181"/>
      <c r="AT123" s="181"/>
      <c r="AU123" s="181"/>
      <c r="AW123" s="181"/>
      <c r="AY123" s="160"/>
      <c r="BA123" s="160"/>
    </row>
    <row r="124" spans="1:53" s="197" customFormat="1" ht="120.25">
      <c r="A124" s="346"/>
      <c r="B124" s="197" t="str">
        <f>IF(Tabelle1[[#This Row],[SETlevel Attribute]]="","",VLOOKUP(Tabelle1[[#This Row],[SETlevel Attribute]],SETlevel!A:C,2,FALSE))</f>
        <v/>
      </c>
      <c r="C124" s="197" t="str">
        <f>IF(Tabelle1[[#This Row],[SETlevel Attribute]]="","",VLOOKUP(Tabelle1[[#This Row],[SETlevel Attribute]],SETlevel!A:C,3,FALSE))</f>
        <v/>
      </c>
      <c r="E124" s="412"/>
      <c r="F124" s="197" t="str">
        <f>IF(Tabelle1[[#This Row],[MIC Attribute]]="","",VLOOKUP(Tabelle1[[#This Row],[MIC Attribute]],MIC!A:D,2,FALSE))</f>
        <v/>
      </c>
      <c r="H124" s="197" t="str">
        <f>IF(Tabelle1[[#This Row],[MIC Attribute]]="","",VLOOKUP(Tabelle1[[#This Row],[MIC Attribute]],MIC!A:D,4,FALSE))</f>
        <v/>
      </c>
      <c r="J124" s="197" t="str">
        <f>IF(Tabelle1[[#This Row],[IDTA AAS SM Attribute]]="","",VLOOKUP(Tabelle1[[#This Row],[IDTA AAS SM Attribute]],IDTA!A:D,3,FALSE))</f>
        <v/>
      </c>
      <c r="K124" s="197" t="str">
        <f>IF(Tabelle1[[#This Row],[IDTA AAS SM Attribute]]="","",VLOOKUP(Tabelle1[[#This Row],[IDTA AAS SM Attribute]],IDTA!A:D,2,FALSE))</f>
        <v/>
      </c>
      <c r="L124" s="197" t="str">
        <f>IF(Tabelle1[[#This Row],[IDTA AAS SM Attribute]]="","",VLOOKUP(Tabelle1[[#This Row],[IDTA AAS SM Attribute]],IDTA!A:D,4,FALSE))</f>
        <v/>
      </c>
      <c r="N124" s="197" t="str">
        <f>IF(Tabelle1[[#This Row],[UMC4ES Attribute]]="","",VLOOKUP(Tabelle1[[#This Row],[UMC4ES Attribute]],ASSESS!A:I,9,FALSE))</f>
        <v/>
      </c>
      <c r="O124" s="197" t="str">
        <f>IF(Tabelle1[[#This Row],[UMC4ES Attribute]]="","",VLOOKUP(Tabelle1[[#This Row],[UMC4ES Attribute]],ASSESS!A:I,5,FALSE))</f>
        <v/>
      </c>
      <c r="P124" s="197" t="str">
        <f>IF(Tabelle1[[#This Row],[UMC4ES Attribute]]="","",VLOOKUP(Tabelle1[[#This Row],[UMC4ES Attribute]],ASSESS!A:I,8,FALSE))</f>
        <v/>
      </c>
      <c r="W124" s="346"/>
      <c r="Y124" s="197" t="str">
        <f>IF(Tabelle1[[#This Row],[JAMA Attribute]]="","",VLOOKUP(Tabelle1[[#This Row],[JAMA Attribute]],JAMA!A:F,5,FALSE))</f>
        <v/>
      </c>
      <c r="Z124" s="197" t="str">
        <f>IF(Tabelle1[[#This Row],[JAMA Attribute]]="","",VLOOKUP(Tabelle1[[#This Row],[JAMA Attribute]],JAMA!A:F,6,FALSE))</f>
        <v/>
      </c>
      <c r="AA124" s="334" t="s">
        <v>1925</v>
      </c>
      <c r="AB124" s="270"/>
      <c r="AC124" s="270"/>
      <c r="AD124" s="270"/>
      <c r="AE124" s="270"/>
      <c r="AF124" s="270"/>
      <c r="AG124" s="270"/>
      <c r="AH124" s="270"/>
      <c r="AI124" s="298" t="s">
        <v>1644</v>
      </c>
      <c r="AJ124" s="298" t="s">
        <v>1926</v>
      </c>
      <c r="AK124" s="353" t="s">
        <v>1927</v>
      </c>
      <c r="AL124" s="353" t="s">
        <v>1928</v>
      </c>
      <c r="AM124" s="347"/>
      <c r="AN124" s="356" t="s">
        <v>1969</v>
      </c>
      <c r="AO124" s="413" t="s">
        <v>1692</v>
      </c>
      <c r="AP124" s="356" t="s">
        <v>1928</v>
      </c>
      <c r="AQ124" s="356"/>
      <c r="AS124" s="243"/>
      <c r="AT124" s="243"/>
      <c r="AU124" s="243"/>
      <c r="AV124" s="243"/>
      <c r="AW124" s="243"/>
    </row>
    <row r="125" spans="1:53" ht="15.65">
      <c r="A125" s="163"/>
      <c r="B125" s="160" t="str">
        <f>IF(Tabelle1[[#This Row],[SETlevel Attribute]]="","",VLOOKUP(Tabelle1[[#This Row],[SETlevel Attribute]],SETlevel!A:C,2,FALSE))</f>
        <v/>
      </c>
      <c r="C125" s="160" t="str">
        <f>IF(Tabelle1[[#This Row],[SETlevel Attribute]]="","",VLOOKUP(Tabelle1[[#This Row],[SETlevel Attribute]],SETlevel!A:C,3,FALSE))</f>
        <v/>
      </c>
      <c r="E125" s="185"/>
      <c r="F125" s="160" t="str">
        <f>IF(Tabelle1[[#This Row],[MIC Attribute]]="","",VLOOKUP(Tabelle1[[#This Row],[MIC Attribute]],MIC!A:D,2,FALSE))</f>
        <v/>
      </c>
      <c r="G125" s="160"/>
      <c r="H125" s="160" t="str">
        <f>IF(Tabelle1[[#This Row],[MIC Attribute]]="","",VLOOKUP(Tabelle1[[#This Row],[MIC Attribute]],MIC!A:D,4,FALSE))</f>
        <v/>
      </c>
      <c r="J125" s="160" t="str">
        <f>IF(Tabelle1[[#This Row],[IDTA AAS SM Attribute]]="","",VLOOKUP(Tabelle1[[#This Row],[IDTA AAS SM Attribute]],IDTA!A:D,3,FALSE))</f>
        <v/>
      </c>
      <c r="K125" s="160" t="str">
        <f>IF(Tabelle1[[#This Row],[IDTA AAS SM Attribute]]="","",VLOOKUP(Tabelle1[[#This Row],[IDTA AAS SM Attribute]],IDTA!A:D,2,FALSE))</f>
        <v/>
      </c>
      <c r="L125" s="160" t="str">
        <f>IF(Tabelle1[[#This Row],[IDTA AAS SM Attribute]]="","",VLOOKUP(Tabelle1[[#This Row],[IDTA AAS SM Attribute]],IDTA!A:D,4,FALSE))</f>
        <v/>
      </c>
      <c r="N125" s="160" t="str">
        <f>IF(Tabelle1[[#This Row],[UMC4ES Attribute]]="","",VLOOKUP(Tabelle1[[#This Row],[UMC4ES Attribute]],ASSESS!A:I,9,FALSE))</f>
        <v/>
      </c>
      <c r="O125" s="160" t="str">
        <f>IF(Tabelle1[[#This Row],[UMC4ES Attribute]]="","",VLOOKUP(Tabelle1[[#This Row],[UMC4ES Attribute]],ASSESS!A:I,5,FALSE))</f>
        <v/>
      </c>
      <c r="P125" s="160" t="str">
        <f>IF(Tabelle1[[#This Row],[UMC4ES Attribute]]="","",VLOOKUP(Tabelle1[[#This Row],[UMC4ES Attribute]],ASSESS!A:I,8,FALSE))</f>
        <v/>
      </c>
      <c r="W125" s="163"/>
      <c r="Y125" s="160" t="str">
        <f>IF(Tabelle1[[#This Row],[JAMA Attribute]]="","",VLOOKUP(Tabelle1[[#This Row],[JAMA Attribute]],JAMA!A:F,5,FALSE))</f>
        <v/>
      </c>
      <c r="Z125" s="160" t="str">
        <f>IF(Tabelle1[[#This Row],[JAMA Attribute]]="","",VLOOKUP(Tabelle1[[#This Row],[JAMA Attribute]],JAMA!A:F,6,FALSE))</f>
        <v/>
      </c>
      <c r="AA125" s="334"/>
      <c r="AB125" s="267"/>
      <c r="AC125" s="267"/>
      <c r="AD125" s="267"/>
      <c r="AE125" s="267"/>
      <c r="AF125" s="267"/>
      <c r="AG125" s="270"/>
      <c r="AH125" s="270"/>
      <c r="AI125" s="266"/>
      <c r="AJ125" s="298"/>
      <c r="AK125" s="353"/>
      <c r="AL125" s="353"/>
      <c r="AM125" s="275"/>
      <c r="AN125" s="296"/>
      <c r="AO125" s="296"/>
      <c r="AP125" s="296"/>
      <c r="AQ125" s="296"/>
      <c r="AR125" s="160"/>
      <c r="AS125" s="181"/>
      <c r="AT125" s="181"/>
      <c r="AU125" s="181"/>
      <c r="AW125" s="181"/>
      <c r="AY125" s="160"/>
      <c r="BA125" s="160"/>
    </row>
    <row r="126" spans="1:53" ht="15.65">
      <c r="A126" s="163"/>
      <c r="B126" s="160" t="str">
        <f>IF(Tabelle1[[#This Row],[SETlevel Attribute]]="","",VLOOKUP(Tabelle1[[#This Row],[SETlevel Attribute]],SETlevel!A:C,2,FALSE))</f>
        <v/>
      </c>
      <c r="C126" s="160" t="str">
        <f>IF(Tabelle1[[#This Row],[SETlevel Attribute]]="","",VLOOKUP(Tabelle1[[#This Row],[SETlevel Attribute]],SETlevel!A:C,3,FALSE))</f>
        <v/>
      </c>
      <c r="E126" s="185"/>
      <c r="F126" s="160" t="str">
        <f>IF(Tabelle1[[#This Row],[MIC Attribute]]="","",VLOOKUP(Tabelle1[[#This Row],[MIC Attribute]],MIC!A:D,2,FALSE))</f>
        <v/>
      </c>
      <c r="G126" s="160"/>
      <c r="H126" s="160" t="str">
        <f>IF(Tabelle1[[#This Row],[MIC Attribute]]="","",VLOOKUP(Tabelle1[[#This Row],[MIC Attribute]],MIC!A:D,4,FALSE))</f>
        <v/>
      </c>
      <c r="J126" s="160" t="str">
        <f>IF(Tabelle1[[#This Row],[IDTA AAS SM Attribute]]="","",VLOOKUP(Tabelle1[[#This Row],[IDTA AAS SM Attribute]],IDTA!A:D,3,FALSE))</f>
        <v/>
      </c>
      <c r="K126" s="160" t="str">
        <f>IF(Tabelle1[[#This Row],[IDTA AAS SM Attribute]]="","",VLOOKUP(Tabelle1[[#This Row],[IDTA AAS SM Attribute]],IDTA!A:D,2,FALSE))</f>
        <v/>
      </c>
      <c r="L126" s="160" t="str">
        <f>IF(Tabelle1[[#This Row],[IDTA AAS SM Attribute]]="","",VLOOKUP(Tabelle1[[#This Row],[IDTA AAS SM Attribute]],IDTA!A:D,4,FALSE))</f>
        <v/>
      </c>
      <c r="N126" s="160" t="str">
        <f>IF(Tabelle1[[#This Row],[UMC4ES Attribute]]="","",VLOOKUP(Tabelle1[[#This Row],[UMC4ES Attribute]],ASSESS!A:I,9,FALSE))</f>
        <v/>
      </c>
      <c r="O126" s="160" t="str">
        <f>IF(Tabelle1[[#This Row],[UMC4ES Attribute]]="","",VLOOKUP(Tabelle1[[#This Row],[UMC4ES Attribute]],ASSESS!A:I,5,FALSE))</f>
        <v/>
      </c>
      <c r="P126" s="160" t="str">
        <f>IF(Tabelle1[[#This Row],[UMC4ES Attribute]]="","",VLOOKUP(Tabelle1[[#This Row],[UMC4ES Attribute]],ASSESS!A:I,8,FALSE))</f>
        <v/>
      </c>
      <c r="W126" s="163"/>
      <c r="Y126" s="160" t="str">
        <f>IF(Tabelle1[[#This Row],[JAMA Attribute]]="","",VLOOKUP(Tabelle1[[#This Row],[JAMA Attribute]],JAMA!A:F,5,FALSE))</f>
        <v/>
      </c>
      <c r="Z126" s="160" t="str">
        <f>IF(Tabelle1[[#This Row],[JAMA Attribute]]="","",VLOOKUP(Tabelle1[[#This Row],[JAMA Attribute]],JAMA!A:F,6,FALSE))</f>
        <v/>
      </c>
      <c r="AA126" s="334"/>
      <c r="AB126" s="267"/>
      <c r="AC126" s="267"/>
      <c r="AD126" s="267"/>
      <c r="AE126" s="267"/>
      <c r="AF126" s="267"/>
      <c r="AG126" s="270"/>
      <c r="AH126" s="270"/>
      <c r="AI126" s="266"/>
      <c r="AJ126" s="298"/>
      <c r="AK126" s="353"/>
      <c r="AL126" s="353"/>
      <c r="AM126" s="275"/>
      <c r="AN126" s="296"/>
      <c r="AO126" s="296"/>
      <c r="AP126" s="296"/>
      <c r="AQ126" s="296"/>
      <c r="AR126" s="160"/>
      <c r="AS126" s="181"/>
      <c r="AT126" s="181"/>
      <c r="AU126" s="181"/>
      <c r="AW126" s="181"/>
      <c r="AY126" s="160"/>
      <c r="BA126" s="160"/>
    </row>
    <row r="127" spans="1:53" ht="15.65">
      <c r="A127" s="163"/>
      <c r="B127" s="160" t="str">
        <f>IF(Tabelle1[[#This Row],[SETlevel Attribute]]="","",VLOOKUP(Tabelle1[[#This Row],[SETlevel Attribute]],SETlevel!A:C,2,FALSE))</f>
        <v/>
      </c>
      <c r="C127" s="160" t="str">
        <f>IF(Tabelle1[[#This Row],[SETlevel Attribute]]="","",VLOOKUP(Tabelle1[[#This Row],[SETlevel Attribute]],SETlevel!A:C,3,FALSE))</f>
        <v/>
      </c>
      <c r="E127" s="185"/>
      <c r="F127" s="160" t="str">
        <f>IF(Tabelle1[[#This Row],[MIC Attribute]]="","",VLOOKUP(Tabelle1[[#This Row],[MIC Attribute]],MIC!A:D,2,FALSE))</f>
        <v/>
      </c>
      <c r="G127" s="160"/>
      <c r="H127" s="160" t="str">
        <f>IF(Tabelle1[[#This Row],[MIC Attribute]]="","",VLOOKUP(Tabelle1[[#This Row],[MIC Attribute]],MIC!A:D,4,FALSE))</f>
        <v/>
      </c>
      <c r="J127" s="160" t="str">
        <f>IF(Tabelle1[[#This Row],[IDTA AAS SM Attribute]]="","",VLOOKUP(Tabelle1[[#This Row],[IDTA AAS SM Attribute]],IDTA!A:D,3,FALSE))</f>
        <v/>
      </c>
      <c r="K127" s="160" t="str">
        <f>IF(Tabelle1[[#This Row],[IDTA AAS SM Attribute]]="","",VLOOKUP(Tabelle1[[#This Row],[IDTA AAS SM Attribute]],IDTA!A:D,2,FALSE))</f>
        <v/>
      </c>
      <c r="L127" s="160" t="str">
        <f>IF(Tabelle1[[#This Row],[IDTA AAS SM Attribute]]="","",VLOOKUP(Tabelle1[[#This Row],[IDTA AAS SM Attribute]],IDTA!A:D,4,FALSE))</f>
        <v/>
      </c>
      <c r="N127" s="160" t="str">
        <f>IF(Tabelle1[[#This Row],[UMC4ES Attribute]]="","",VLOOKUP(Tabelle1[[#This Row],[UMC4ES Attribute]],ASSESS!A:I,9,FALSE))</f>
        <v/>
      </c>
      <c r="O127" s="160" t="str">
        <f>IF(Tabelle1[[#This Row],[UMC4ES Attribute]]="","",VLOOKUP(Tabelle1[[#This Row],[UMC4ES Attribute]],ASSESS!A:I,5,FALSE))</f>
        <v/>
      </c>
      <c r="P127" s="160" t="str">
        <f>IF(Tabelle1[[#This Row],[UMC4ES Attribute]]="","",VLOOKUP(Tabelle1[[#This Row],[UMC4ES Attribute]],ASSESS!A:I,8,FALSE))</f>
        <v/>
      </c>
      <c r="W127" s="163"/>
      <c r="Y127" s="160" t="str">
        <f>IF(Tabelle1[[#This Row],[JAMA Attribute]]="","",VLOOKUP(Tabelle1[[#This Row],[JAMA Attribute]],JAMA!A:F,5,FALSE))</f>
        <v/>
      </c>
      <c r="Z127" s="160" t="str">
        <f>IF(Tabelle1[[#This Row],[JAMA Attribute]]="","",VLOOKUP(Tabelle1[[#This Row],[JAMA Attribute]],JAMA!A:F,6,FALSE))</f>
        <v/>
      </c>
      <c r="AA127" s="334"/>
      <c r="AB127" s="267"/>
      <c r="AC127" s="267"/>
      <c r="AD127" s="267"/>
      <c r="AE127" s="267"/>
      <c r="AF127" s="267"/>
      <c r="AG127" s="270"/>
      <c r="AH127" s="270"/>
      <c r="AI127" s="266"/>
      <c r="AJ127" s="298"/>
      <c r="AK127" s="353"/>
      <c r="AL127" s="353"/>
      <c r="AM127" s="275"/>
      <c r="AN127" s="296"/>
      <c r="AO127" s="296"/>
      <c r="AP127" s="296"/>
      <c r="AQ127" s="296"/>
      <c r="AR127" s="160"/>
      <c r="AS127" s="181"/>
      <c r="AT127" s="181"/>
      <c r="AU127" s="181"/>
      <c r="AW127" s="181"/>
      <c r="AY127" s="160"/>
      <c r="BA127" s="160"/>
    </row>
    <row r="128" spans="1:53" ht="15.65">
      <c r="A128" s="163"/>
      <c r="B128" s="160" t="str">
        <f>IF(Tabelle1[[#This Row],[SETlevel Attribute]]="","",VLOOKUP(Tabelle1[[#This Row],[SETlevel Attribute]],SETlevel!A:C,2,FALSE))</f>
        <v/>
      </c>
      <c r="C128" s="160" t="str">
        <f>IF(Tabelle1[[#This Row],[SETlevel Attribute]]="","",VLOOKUP(Tabelle1[[#This Row],[SETlevel Attribute]],SETlevel!A:C,3,FALSE))</f>
        <v/>
      </c>
      <c r="E128" s="185"/>
      <c r="F128" s="160" t="str">
        <f>IF(Tabelle1[[#This Row],[MIC Attribute]]="","",VLOOKUP(Tabelle1[[#This Row],[MIC Attribute]],MIC!A:D,2,FALSE))</f>
        <v/>
      </c>
      <c r="G128" s="160"/>
      <c r="H128" s="160" t="str">
        <f>IF(Tabelle1[[#This Row],[MIC Attribute]]="","",VLOOKUP(Tabelle1[[#This Row],[MIC Attribute]],MIC!A:D,4,FALSE))</f>
        <v/>
      </c>
      <c r="J128" s="160" t="str">
        <f>IF(Tabelle1[[#This Row],[IDTA AAS SM Attribute]]="","",VLOOKUP(Tabelle1[[#This Row],[IDTA AAS SM Attribute]],IDTA!A:D,3,FALSE))</f>
        <v/>
      </c>
      <c r="K128" s="160" t="str">
        <f>IF(Tabelle1[[#This Row],[IDTA AAS SM Attribute]]="","",VLOOKUP(Tabelle1[[#This Row],[IDTA AAS SM Attribute]],IDTA!A:D,2,FALSE))</f>
        <v/>
      </c>
      <c r="L128" s="160" t="str">
        <f>IF(Tabelle1[[#This Row],[IDTA AAS SM Attribute]]="","",VLOOKUP(Tabelle1[[#This Row],[IDTA AAS SM Attribute]],IDTA!A:D,4,FALSE))</f>
        <v/>
      </c>
      <c r="N128" s="160" t="str">
        <f>IF(Tabelle1[[#This Row],[UMC4ES Attribute]]="","",VLOOKUP(Tabelle1[[#This Row],[UMC4ES Attribute]],ASSESS!A:I,9,FALSE))</f>
        <v/>
      </c>
      <c r="O128" s="160" t="str">
        <f>IF(Tabelle1[[#This Row],[UMC4ES Attribute]]="","",VLOOKUP(Tabelle1[[#This Row],[UMC4ES Attribute]],ASSESS!A:I,5,FALSE))</f>
        <v/>
      </c>
      <c r="P128" s="160" t="str">
        <f>IF(Tabelle1[[#This Row],[UMC4ES Attribute]]="","",VLOOKUP(Tabelle1[[#This Row],[UMC4ES Attribute]],ASSESS!A:I,8,FALSE))</f>
        <v/>
      </c>
      <c r="W128" s="163"/>
      <c r="Y128" s="160" t="str">
        <f>IF(Tabelle1[[#This Row],[JAMA Attribute]]="","",VLOOKUP(Tabelle1[[#This Row],[JAMA Attribute]],JAMA!A:F,5,FALSE))</f>
        <v/>
      </c>
      <c r="Z128" s="160" t="str">
        <f>IF(Tabelle1[[#This Row],[JAMA Attribute]]="","",VLOOKUP(Tabelle1[[#This Row],[JAMA Attribute]],JAMA!A:F,6,FALSE))</f>
        <v/>
      </c>
      <c r="AA128" s="334"/>
      <c r="AB128" s="267"/>
      <c r="AC128" s="267"/>
      <c r="AD128" s="267"/>
      <c r="AE128" s="267"/>
      <c r="AF128" s="267"/>
      <c r="AG128" s="270"/>
      <c r="AH128" s="270"/>
      <c r="AI128" s="266"/>
      <c r="AJ128" s="298"/>
      <c r="AK128" s="353"/>
      <c r="AL128" s="353"/>
      <c r="AM128" s="275"/>
      <c r="AN128" s="296"/>
      <c r="AO128" s="296"/>
      <c r="AP128" s="296"/>
      <c r="AQ128" s="296"/>
      <c r="AR128" s="160"/>
      <c r="AS128" s="181"/>
      <c r="AT128" s="181"/>
      <c r="AU128" s="181"/>
      <c r="AW128" s="181"/>
      <c r="AY128" s="160"/>
      <c r="BA128" s="160"/>
    </row>
    <row r="129" spans="1:53" ht="15.65">
      <c r="A129" s="163"/>
      <c r="B129" s="160" t="str">
        <f>IF(Tabelle1[[#This Row],[SETlevel Attribute]]="","",VLOOKUP(Tabelle1[[#This Row],[SETlevel Attribute]],SETlevel!A:C,2,FALSE))</f>
        <v/>
      </c>
      <c r="C129" s="160" t="str">
        <f>IF(Tabelle1[[#This Row],[SETlevel Attribute]]="","",VLOOKUP(Tabelle1[[#This Row],[SETlevel Attribute]],SETlevel!A:C,3,FALSE))</f>
        <v/>
      </c>
      <c r="E129" s="185"/>
      <c r="F129" s="160" t="str">
        <f>IF(Tabelle1[[#This Row],[MIC Attribute]]="","",VLOOKUP(Tabelle1[[#This Row],[MIC Attribute]],MIC!A:D,2,FALSE))</f>
        <v/>
      </c>
      <c r="G129" s="160"/>
      <c r="H129" s="160" t="str">
        <f>IF(Tabelle1[[#This Row],[MIC Attribute]]="","",VLOOKUP(Tabelle1[[#This Row],[MIC Attribute]],MIC!A:D,4,FALSE))</f>
        <v/>
      </c>
      <c r="J129" s="160" t="str">
        <f>IF(Tabelle1[[#This Row],[IDTA AAS SM Attribute]]="","",VLOOKUP(Tabelle1[[#This Row],[IDTA AAS SM Attribute]],IDTA!A:D,3,FALSE))</f>
        <v/>
      </c>
      <c r="K129" s="160" t="str">
        <f>IF(Tabelle1[[#This Row],[IDTA AAS SM Attribute]]="","",VLOOKUP(Tabelle1[[#This Row],[IDTA AAS SM Attribute]],IDTA!A:D,2,FALSE))</f>
        <v/>
      </c>
      <c r="L129" s="160" t="str">
        <f>IF(Tabelle1[[#This Row],[IDTA AAS SM Attribute]]="","",VLOOKUP(Tabelle1[[#This Row],[IDTA AAS SM Attribute]],IDTA!A:D,4,FALSE))</f>
        <v/>
      </c>
      <c r="N129" s="160" t="str">
        <f>IF(Tabelle1[[#This Row],[UMC4ES Attribute]]="","",VLOOKUP(Tabelle1[[#This Row],[UMC4ES Attribute]],ASSESS!A:I,9,FALSE))</f>
        <v/>
      </c>
      <c r="O129" s="160" t="str">
        <f>IF(Tabelle1[[#This Row],[UMC4ES Attribute]]="","",VLOOKUP(Tabelle1[[#This Row],[UMC4ES Attribute]],ASSESS!A:I,5,FALSE))</f>
        <v/>
      </c>
      <c r="P129" s="160" t="str">
        <f>IF(Tabelle1[[#This Row],[UMC4ES Attribute]]="","",VLOOKUP(Tabelle1[[#This Row],[UMC4ES Attribute]],ASSESS!A:I,8,FALSE))</f>
        <v/>
      </c>
      <c r="W129" s="163"/>
      <c r="Y129" s="160" t="str">
        <f>IF(Tabelle1[[#This Row],[JAMA Attribute]]="","",VLOOKUP(Tabelle1[[#This Row],[JAMA Attribute]],JAMA!A:F,5,FALSE))</f>
        <v/>
      </c>
      <c r="Z129" s="160" t="str">
        <f>IF(Tabelle1[[#This Row],[JAMA Attribute]]="","",VLOOKUP(Tabelle1[[#This Row],[JAMA Attribute]],JAMA!A:F,6,FALSE))</f>
        <v/>
      </c>
      <c r="AA129" s="334"/>
      <c r="AB129" s="267"/>
      <c r="AC129" s="267"/>
      <c r="AD129" s="267"/>
      <c r="AE129" s="267"/>
      <c r="AF129" s="267"/>
      <c r="AG129" s="270"/>
      <c r="AH129" s="270"/>
      <c r="AI129" s="266"/>
      <c r="AJ129" s="298"/>
      <c r="AK129" s="353"/>
      <c r="AL129" s="353"/>
      <c r="AM129" s="275"/>
      <c r="AN129" s="296"/>
      <c r="AO129" s="296"/>
      <c r="AP129" s="296"/>
      <c r="AQ129" s="296"/>
      <c r="AR129" s="160"/>
      <c r="AS129" s="181"/>
      <c r="AT129" s="181"/>
      <c r="AU129" s="181"/>
      <c r="AW129" s="181"/>
      <c r="AY129" s="160"/>
      <c r="BA129" s="160"/>
    </row>
    <row r="130" spans="1:53" ht="15.65">
      <c r="A130" s="163"/>
      <c r="B130" s="160" t="str">
        <f>IF(Tabelle1[[#This Row],[SETlevel Attribute]]="","",VLOOKUP(Tabelle1[[#This Row],[SETlevel Attribute]],SETlevel!A:C,2,FALSE))</f>
        <v/>
      </c>
      <c r="C130" s="160" t="str">
        <f>IF(Tabelle1[[#This Row],[SETlevel Attribute]]="","",VLOOKUP(Tabelle1[[#This Row],[SETlevel Attribute]],SETlevel!A:C,3,FALSE))</f>
        <v/>
      </c>
      <c r="E130" s="185"/>
      <c r="F130" s="160" t="str">
        <f>IF(Tabelle1[[#This Row],[MIC Attribute]]="","",VLOOKUP(Tabelle1[[#This Row],[MIC Attribute]],MIC!A:D,2,FALSE))</f>
        <v/>
      </c>
      <c r="G130" s="160"/>
      <c r="H130" s="160" t="str">
        <f>IF(Tabelle1[[#This Row],[MIC Attribute]]="","",VLOOKUP(Tabelle1[[#This Row],[MIC Attribute]],MIC!A:D,4,FALSE))</f>
        <v/>
      </c>
      <c r="J130" s="160" t="str">
        <f>IF(Tabelle1[[#This Row],[IDTA AAS SM Attribute]]="","",VLOOKUP(Tabelle1[[#This Row],[IDTA AAS SM Attribute]],IDTA!A:D,3,FALSE))</f>
        <v/>
      </c>
      <c r="K130" s="160" t="str">
        <f>IF(Tabelle1[[#This Row],[IDTA AAS SM Attribute]]="","",VLOOKUP(Tabelle1[[#This Row],[IDTA AAS SM Attribute]],IDTA!A:D,2,FALSE))</f>
        <v/>
      </c>
      <c r="L130" s="160" t="str">
        <f>IF(Tabelle1[[#This Row],[IDTA AAS SM Attribute]]="","",VLOOKUP(Tabelle1[[#This Row],[IDTA AAS SM Attribute]],IDTA!A:D,4,FALSE))</f>
        <v/>
      </c>
      <c r="N130" s="160" t="str">
        <f>IF(Tabelle1[[#This Row],[UMC4ES Attribute]]="","",VLOOKUP(Tabelle1[[#This Row],[UMC4ES Attribute]],ASSESS!A:I,9,FALSE))</f>
        <v/>
      </c>
      <c r="O130" s="160" t="str">
        <f>IF(Tabelle1[[#This Row],[UMC4ES Attribute]]="","",VLOOKUP(Tabelle1[[#This Row],[UMC4ES Attribute]],ASSESS!A:I,5,FALSE))</f>
        <v/>
      </c>
      <c r="P130" s="160" t="str">
        <f>IF(Tabelle1[[#This Row],[UMC4ES Attribute]]="","",VLOOKUP(Tabelle1[[#This Row],[UMC4ES Attribute]],ASSESS!A:I,8,FALSE))</f>
        <v/>
      </c>
      <c r="W130" s="163"/>
      <c r="Y130" s="160" t="str">
        <f>IF(Tabelle1[[#This Row],[JAMA Attribute]]="","",VLOOKUP(Tabelle1[[#This Row],[JAMA Attribute]],JAMA!A:F,5,FALSE))</f>
        <v/>
      </c>
      <c r="Z130" s="160" t="str">
        <f>IF(Tabelle1[[#This Row],[JAMA Attribute]]="","",VLOOKUP(Tabelle1[[#This Row],[JAMA Attribute]],JAMA!A:F,6,FALSE))</f>
        <v/>
      </c>
      <c r="AA130" s="334"/>
      <c r="AB130" s="267"/>
      <c r="AC130" s="267"/>
      <c r="AD130" s="267"/>
      <c r="AE130" s="267"/>
      <c r="AF130" s="267"/>
      <c r="AG130" s="270"/>
      <c r="AH130" s="270"/>
      <c r="AI130" s="266"/>
      <c r="AJ130" s="298"/>
      <c r="AK130" s="353"/>
      <c r="AL130" s="353"/>
      <c r="AM130" s="275"/>
      <c r="AN130" s="296"/>
      <c r="AO130" s="296"/>
      <c r="AP130" s="296"/>
      <c r="AQ130" s="296"/>
      <c r="AR130" s="160"/>
      <c r="AS130" s="181"/>
      <c r="AT130" s="181"/>
      <c r="AU130" s="181"/>
      <c r="AW130" s="181"/>
      <c r="AY130" s="160"/>
      <c r="BA130" s="160"/>
    </row>
    <row r="131" spans="1:53" ht="15.65">
      <c r="A131" s="163"/>
      <c r="B131" s="160" t="str">
        <f>IF(Tabelle1[[#This Row],[SETlevel Attribute]]="","",VLOOKUP(Tabelle1[[#This Row],[SETlevel Attribute]],SETlevel!A:C,2,FALSE))</f>
        <v/>
      </c>
      <c r="C131" s="160" t="str">
        <f>IF(Tabelle1[[#This Row],[SETlevel Attribute]]="","",VLOOKUP(Tabelle1[[#This Row],[SETlevel Attribute]],SETlevel!A:C,3,FALSE))</f>
        <v/>
      </c>
      <c r="E131" s="185"/>
      <c r="F131" s="160" t="str">
        <f>IF(Tabelle1[[#This Row],[MIC Attribute]]="","",VLOOKUP(Tabelle1[[#This Row],[MIC Attribute]],MIC!A:D,2,FALSE))</f>
        <v/>
      </c>
      <c r="G131" s="160"/>
      <c r="H131" s="160" t="str">
        <f>IF(Tabelle1[[#This Row],[MIC Attribute]]="","",VLOOKUP(Tabelle1[[#This Row],[MIC Attribute]],MIC!A:D,4,FALSE))</f>
        <v/>
      </c>
      <c r="J131" s="160" t="str">
        <f>IF(Tabelle1[[#This Row],[IDTA AAS SM Attribute]]="","",VLOOKUP(Tabelle1[[#This Row],[IDTA AAS SM Attribute]],IDTA!A:D,3,FALSE))</f>
        <v/>
      </c>
      <c r="K131" s="160" t="str">
        <f>IF(Tabelle1[[#This Row],[IDTA AAS SM Attribute]]="","",VLOOKUP(Tabelle1[[#This Row],[IDTA AAS SM Attribute]],IDTA!A:D,2,FALSE))</f>
        <v/>
      </c>
      <c r="L131" s="160" t="str">
        <f>IF(Tabelle1[[#This Row],[IDTA AAS SM Attribute]]="","",VLOOKUP(Tabelle1[[#This Row],[IDTA AAS SM Attribute]],IDTA!A:D,4,FALSE))</f>
        <v/>
      </c>
      <c r="N131" s="160" t="str">
        <f>IF(Tabelle1[[#This Row],[UMC4ES Attribute]]="","",VLOOKUP(Tabelle1[[#This Row],[UMC4ES Attribute]],ASSESS!A:I,9,FALSE))</f>
        <v/>
      </c>
      <c r="O131" s="160" t="str">
        <f>IF(Tabelle1[[#This Row],[UMC4ES Attribute]]="","",VLOOKUP(Tabelle1[[#This Row],[UMC4ES Attribute]],ASSESS!A:I,5,FALSE))</f>
        <v/>
      </c>
      <c r="P131" s="160" t="str">
        <f>IF(Tabelle1[[#This Row],[UMC4ES Attribute]]="","",VLOOKUP(Tabelle1[[#This Row],[UMC4ES Attribute]],ASSESS!A:I,8,FALSE))</f>
        <v/>
      </c>
      <c r="W131" s="163"/>
      <c r="Y131" s="160" t="str">
        <f>IF(Tabelle1[[#This Row],[JAMA Attribute]]="","",VLOOKUP(Tabelle1[[#This Row],[JAMA Attribute]],JAMA!A:F,5,FALSE))</f>
        <v/>
      </c>
      <c r="Z131" s="160" t="str">
        <f>IF(Tabelle1[[#This Row],[JAMA Attribute]]="","",VLOOKUP(Tabelle1[[#This Row],[JAMA Attribute]],JAMA!A:F,6,FALSE))</f>
        <v/>
      </c>
      <c r="AA131" s="334"/>
      <c r="AB131" s="267"/>
      <c r="AC131" s="267"/>
      <c r="AD131" s="267"/>
      <c r="AE131" s="267"/>
      <c r="AF131" s="267"/>
      <c r="AG131" s="270"/>
      <c r="AH131" s="270"/>
      <c r="AI131" s="266"/>
      <c r="AJ131" s="298"/>
      <c r="AK131" s="353"/>
      <c r="AL131" s="353"/>
      <c r="AM131" s="275"/>
      <c r="AN131" s="296"/>
      <c r="AO131" s="296"/>
      <c r="AP131" s="296"/>
      <c r="AQ131" s="296"/>
      <c r="AR131" s="160"/>
      <c r="AS131" s="181"/>
      <c r="AT131" s="181"/>
      <c r="AU131" s="181"/>
      <c r="AW131" s="181"/>
      <c r="AY131" s="160"/>
      <c r="BA131" s="160"/>
    </row>
    <row r="132" spans="1:53" ht="16.3" thickBot="1">
      <c r="A132" s="163"/>
      <c r="B132" s="160" t="str">
        <f>IF(Tabelle1[[#This Row],[SETlevel Attribute]]="","",VLOOKUP(Tabelle1[[#This Row],[SETlevel Attribute]],SETlevel!A:C,2,FALSE))</f>
        <v/>
      </c>
      <c r="C132" s="160" t="str">
        <f>IF(Tabelle1[[#This Row],[SETlevel Attribute]]="","",VLOOKUP(Tabelle1[[#This Row],[SETlevel Attribute]],SETlevel!A:C,3,FALSE))</f>
        <v/>
      </c>
      <c r="E132" s="185"/>
      <c r="F132" s="160" t="str">
        <f>IF(Tabelle1[[#This Row],[MIC Attribute]]="","",VLOOKUP(Tabelle1[[#This Row],[MIC Attribute]],MIC!A:D,2,FALSE))</f>
        <v/>
      </c>
      <c r="G132" s="160"/>
      <c r="H132" s="160" t="str">
        <f>IF(Tabelle1[[#This Row],[MIC Attribute]]="","",VLOOKUP(Tabelle1[[#This Row],[MIC Attribute]],MIC!A:D,4,FALSE))</f>
        <v/>
      </c>
      <c r="J132" s="160" t="str">
        <f>IF(Tabelle1[[#This Row],[IDTA AAS SM Attribute]]="","",VLOOKUP(Tabelle1[[#This Row],[IDTA AAS SM Attribute]],IDTA!A:D,3,FALSE))</f>
        <v/>
      </c>
      <c r="K132" s="160" t="str">
        <f>IF(Tabelle1[[#This Row],[IDTA AAS SM Attribute]]="","",VLOOKUP(Tabelle1[[#This Row],[IDTA AAS SM Attribute]],IDTA!A:D,2,FALSE))</f>
        <v/>
      </c>
      <c r="L132" s="160" t="str">
        <f>IF(Tabelle1[[#This Row],[IDTA AAS SM Attribute]]="","",VLOOKUP(Tabelle1[[#This Row],[IDTA AAS SM Attribute]],IDTA!A:D,4,FALSE))</f>
        <v/>
      </c>
      <c r="N132" s="160" t="str">
        <f>IF(Tabelle1[[#This Row],[UMC4ES Attribute]]="","",VLOOKUP(Tabelle1[[#This Row],[UMC4ES Attribute]],ASSESS!A:I,9,FALSE))</f>
        <v/>
      </c>
      <c r="O132" s="160" t="str">
        <f>IF(Tabelle1[[#This Row],[UMC4ES Attribute]]="","",VLOOKUP(Tabelle1[[#This Row],[UMC4ES Attribute]],ASSESS!A:I,5,FALSE))</f>
        <v/>
      </c>
      <c r="P132" s="160" t="str">
        <f>IF(Tabelle1[[#This Row],[UMC4ES Attribute]]="","",VLOOKUP(Tabelle1[[#This Row],[UMC4ES Attribute]],ASSESS!A:I,8,FALSE))</f>
        <v/>
      </c>
      <c r="W132" s="163"/>
      <c r="Y132" s="160" t="str">
        <f>IF(Tabelle1[[#This Row],[JAMA Attribute]]="","",VLOOKUP(Tabelle1[[#This Row],[JAMA Attribute]],JAMA!A:F,5,FALSE))</f>
        <v/>
      </c>
      <c r="Z132" s="160" t="str">
        <f>IF(Tabelle1[[#This Row],[JAMA Attribute]]="","",VLOOKUP(Tabelle1[[#This Row],[JAMA Attribute]],JAMA!A:F,6,FALSE))</f>
        <v/>
      </c>
      <c r="AA132" s="336"/>
      <c r="AB132" s="277"/>
      <c r="AC132" s="277"/>
      <c r="AD132" s="277"/>
      <c r="AE132" s="277"/>
      <c r="AF132" s="277"/>
      <c r="AG132" s="281"/>
      <c r="AH132" s="281"/>
      <c r="AI132" s="278"/>
      <c r="AJ132" s="341"/>
      <c r="AK132" s="358"/>
      <c r="AL132" s="358"/>
      <c r="AM132" s="279"/>
      <c r="AN132" s="296"/>
      <c r="AO132" s="296"/>
      <c r="AP132" s="296"/>
      <c r="AQ132" s="296"/>
      <c r="AR132" s="160"/>
      <c r="AS132" s="181"/>
      <c r="AT132" s="181"/>
      <c r="AU132" s="181"/>
      <c r="AW132" s="181"/>
      <c r="AY132" s="160"/>
      <c r="BA132" s="160"/>
    </row>
    <row r="133" spans="1:53" ht="15.65">
      <c r="A133" s="163"/>
      <c r="E133" s="185"/>
      <c r="F133" s="160"/>
      <c r="G133" s="160"/>
      <c r="H133" s="160"/>
      <c r="W133" s="163"/>
      <c r="AA133" s="365"/>
      <c r="AB133" s="181"/>
      <c r="AC133" s="181"/>
      <c r="AD133" s="181"/>
      <c r="AE133" s="181"/>
      <c r="AI133" s="160"/>
      <c r="AJ133" s="160"/>
      <c r="AK133" s="160"/>
      <c r="AL133" s="160"/>
      <c r="AM133" s="160"/>
      <c r="AN133" s="160"/>
      <c r="AO133" s="160"/>
      <c r="AP133" s="160"/>
      <c r="AQ133" s="160"/>
      <c r="AR133" s="160"/>
      <c r="AS133" s="181"/>
      <c r="AT133" s="181"/>
      <c r="AU133" s="181"/>
      <c r="AW133" s="181"/>
      <c r="AY133" s="160"/>
      <c r="BA133" s="160"/>
    </row>
    <row r="134" spans="1:53" ht="15.65">
      <c r="AE134" s="287"/>
    </row>
    <row r="135" spans="1:53" ht="15.65">
      <c r="AE135" s="287"/>
    </row>
    <row r="136" spans="1:53" ht="15.65">
      <c r="AE136" s="287"/>
    </row>
    <row r="137" spans="1:53" ht="15.65">
      <c r="AE137" s="287"/>
    </row>
  </sheetData>
  <conditionalFormatting sqref="AT20:AT21 AT23 BC134:BC1048576 AG1:AI2 AI3 AI25:AL25 AI8:AI18 AI7:AL7 AJ8:AL10 AJ12:AL18 AT120:AT133 AT6 AI5:AL5 AI51:AL54 AJ1:AL4 AI70:AL72 AI69 AI73 AI74:AL119 AI55 AI64:AL68 AT60:AT63 AT56 AT27:AT50">
    <cfRule type="cellIs" dxfId="184" priority="197" operator="equal">
      <formula>"open issue"</formula>
    </cfRule>
    <cfRule type="cellIs" dxfId="183" priority="198" operator="equal">
      <formula>"Mismatch to be solved"</formula>
    </cfRule>
    <cfRule type="cellIs" dxfId="182" priority="199" operator="equal">
      <formula>"Lack of correspondence"</formula>
    </cfRule>
    <cfRule type="cellIs" dxfId="181" priority="200" operator="equal">
      <formula>"Mismatch of details"</formula>
    </cfRule>
    <cfRule type="cellIs" dxfId="180" priority="201" operator="equal">
      <formula>"Match of correspondences"</formula>
    </cfRule>
  </conditionalFormatting>
  <conditionalFormatting sqref="AS20:AW21 AS23:AW23 AS25:AW33 AS3:AW18 AS51:AW55 AS64:AW119">
    <cfRule type="cellIs" dxfId="179" priority="195" operator="equal">
      <formula>"x"</formula>
    </cfRule>
  </conditionalFormatting>
  <conditionalFormatting sqref="AT19">
    <cfRule type="cellIs" dxfId="178" priority="169" operator="equal">
      <formula>"open issue"</formula>
    </cfRule>
    <cfRule type="cellIs" dxfId="177" priority="170" operator="equal">
      <formula>"Mismatch to be solved"</formula>
    </cfRule>
    <cfRule type="cellIs" dxfId="176" priority="171" operator="equal">
      <formula>"Lack of correspondence"</formula>
    </cfRule>
    <cfRule type="cellIs" dxfId="175" priority="172" operator="equal">
      <formula>"Mismatch of details"</formula>
    </cfRule>
    <cfRule type="cellIs" dxfId="174" priority="173" operator="equal">
      <formula>"Match of correspondences"</formula>
    </cfRule>
  </conditionalFormatting>
  <conditionalFormatting sqref="AS19:AW19">
    <cfRule type="cellIs" dxfId="173" priority="168" operator="equal">
      <formula>"x"</formula>
    </cfRule>
  </conditionalFormatting>
  <conditionalFormatting sqref="AT22">
    <cfRule type="cellIs" dxfId="172" priority="142" operator="equal">
      <formula>"open issue"</formula>
    </cfRule>
    <cfRule type="cellIs" dxfId="171" priority="143" operator="equal">
      <formula>"Mismatch to be solved"</formula>
    </cfRule>
    <cfRule type="cellIs" dxfId="170" priority="144" operator="equal">
      <formula>"Lack of correspondence"</formula>
    </cfRule>
    <cfRule type="cellIs" dxfId="169" priority="145" operator="equal">
      <formula>"Mismatch of details"</formula>
    </cfRule>
    <cfRule type="cellIs" dxfId="168" priority="146" operator="equal">
      <formula>"Match of correspondences"</formula>
    </cfRule>
  </conditionalFormatting>
  <conditionalFormatting sqref="AS22:AW22">
    <cfRule type="cellIs" dxfId="167" priority="141" operator="equal">
      <formula>"x"</formula>
    </cfRule>
  </conditionalFormatting>
  <conditionalFormatting sqref="AT24">
    <cfRule type="cellIs" dxfId="166" priority="136" operator="equal">
      <formula>"open issue"</formula>
    </cfRule>
    <cfRule type="cellIs" dxfId="165" priority="137" operator="equal">
      <formula>"Mismatch to be solved"</formula>
    </cfRule>
    <cfRule type="cellIs" dxfId="164" priority="138" operator="equal">
      <formula>"Lack of correspondence"</formula>
    </cfRule>
    <cfRule type="cellIs" dxfId="163" priority="139" operator="equal">
      <formula>"Mismatch of details"</formula>
    </cfRule>
    <cfRule type="cellIs" dxfId="162" priority="140" operator="equal">
      <formula>"Match of correspondences"</formula>
    </cfRule>
  </conditionalFormatting>
  <conditionalFormatting sqref="AS24:AW24">
    <cfRule type="cellIs" dxfId="161" priority="135" operator="equal">
      <formula>"x"</formula>
    </cfRule>
  </conditionalFormatting>
  <conditionalFormatting sqref="AJ11:AL11">
    <cfRule type="cellIs" dxfId="160" priority="110" operator="equal">
      <formula>"open issue"</formula>
    </cfRule>
    <cfRule type="cellIs" dxfId="159" priority="111" operator="equal">
      <formula>"Mismatch to be solved"</formula>
    </cfRule>
    <cfRule type="cellIs" dxfId="158" priority="112" operator="equal">
      <formula>"Lack of correspondence"</formula>
    </cfRule>
    <cfRule type="cellIs" dxfId="157" priority="113" operator="equal">
      <formula>"Mismatch of details"</formula>
    </cfRule>
    <cfRule type="cellIs" dxfId="156" priority="114" operator="equal">
      <formula>"Match of correspondences"</formula>
    </cfRule>
  </conditionalFormatting>
  <conditionalFormatting sqref="AH3:AH25 AH60:AH132 AH27:AH56">
    <cfRule type="containsText" dxfId="155" priority="83" operator="containsText" text="Recommended">
      <formula>NOT(ISERROR(SEARCH("Recommended",AH3)))</formula>
    </cfRule>
    <cfRule type="containsText" dxfId="154" priority="84" operator="containsText" text="Mandatory">
      <formula>NOT(ISERROR(SEARCH("Mandatory",AH3)))</formula>
    </cfRule>
  </conditionalFormatting>
  <conditionalFormatting sqref="AG3:AG25 AG60:AG132 AG27:AG56">
    <cfRule type="containsText" dxfId="153" priority="81" operator="containsText" text="To be discussed">
      <formula>NOT(ISERROR(SEARCH("To be discussed",AG3)))</formula>
    </cfRule>
    <cfRule type="containsText" dxfId="152" priority="82" operator="containsText" text="Aligned">
      <formula>NOT(ISERROR(SEARCH("Aligned",AG3)))</formula>
    </cfRule>
  </conditionalFormatting>
  <conditionalFormatting sqref="AJ24:AL24">
    <cfRule type="cellIs" dxfId="151" priority="71" operator="equal">
      <formula>"open issue"</formula>
    </cfRule>
    <cfRule type="cellIs" dxfId="150" priority="72" operator="equal">
      <formula>"Mismatch to be solved"</formula>
    </cfRule>
    <cfRule type="cellIs" dxfId="149" priority="73" operator="equal">
      <formula>"Lack of correspondence"</formula>
    </cfRule>
    <cfRule type="cellIs" dxfId="148" priority="74" operator="equal">
      <formula>"Mismatch of details"</formula>
    </cfRule>
    <cfRule type="cellIs" dxfId="147" priority="75" operator="equal">
      <formula>"Match of correspondences"</formula>
    </cfRule>
  </conditionalFormatting>
  <conditionalFormatting sqref="AJ22:AL22">
    <cfRule type="cellIs" dxfId="146" priority="66" operator="equal">
      <formula>"open issue"</formula>
    </cfRule>
    <cfRule type="cellIs" dxfId="145" priority="67" operator="equal">
      <formula>"Mismatch to be solved"</formula>
    </cfRule>
    <cfRule type="cellIs" dxfId="144" priority="68" operator="equal">
      <formula>"Lack of correspondence"</formula>
    </cfRule>
    <cfRule type="cellIs" dxfId="143" priority="69" operator="equal">
      <formula>"Mismatch of details"</formula>
    </cfRule>
    <cfRule type="cellIs" dxfId="142" priority="70" operator="equal">
      <formula>"Match of correspondences"</formula>
    </cfRule>
  </conditionalFormatting>
  <conditionalFormatting sqref="AI26">
    <cfRule type="cellIs" dxfId="141" priority="61" operator="equal">
      <formula>"open issue"</formula>
    </cfRule>
    <cfRule type="cellIs" dxfId="140" priority="62" operator="equal">
      <formula>"Mismatch to be solved"</formula>
    </cfRule>
    <cfRule type="cellIs" dxfId="139" priority="63" operator="equal">
      <formula>"Lack of correspondence"</formula>
    </cfRule>
    <cfRule type="cellIs" dxfId="138" priority="64" operator="equal">
      <formula>"Mismatch of details"</formula>
    </cfRule>
    <cfRule type="cellIs" dxfId="137" priority="65" operator="equal">
      <formula>"Match of correspondences"</formula>
    </cfRule>
  </conditionalFormatting>
  <conditionalFormatting sqref="AJ26:AL26">
    <cfRule type="cellIs" dxfId="136" priority="56" operator="equal">
      <formula>"open issue"</formula>
    </cfRule>
    <cfRule type="cellIs" dxfId="135" priority="57" operator="equal">
      <formula>"Mismatch to be solved"</formula>
    </cfRule>
    <cfRule type="cellIs" dxfId="134" priority="58" operator="equal">
      <formula>"Lack of correspondence"</formula>
    </cfRule>
    <cfRule type="cellIs" dxfId="133" priority="59" operator="equal">
      <formula>"Mismatch of details"</formula>
    </cfRule>
    <cfRule type="cellIs" dxfId="132" priority="60" operator="equal">
      <formula>"Match of correspondences"</formula>
    </cfRule>
  </conditionalFormatting>
  <conditionalFormatting sqref="AH26">
    <cfRule type="containsText" dxfId="131" priority="54" operator="containsText" text="Recommended">
      <formula>NOT(ISERROR(SEARCH("Recommended",AH26)))</formula>
    </cfRule>
    <cfRule type="containsText" dxfId="130" priority="55" operator="containsText" text="Mandatory">
      <formula>NOT(ISERROR(SEARCH("Mandatory",AH26)))</formula>
    </cfRule>
  </conditionalFormatting>
  <conditionalFormatting sqref="AG26">
    <cfRule type="containsText" dxfId="129" priority="45" operator="containsText" text="To be discussed">
      <formula>NOT(ISERROR(SEARCH("To be discussed",AG26)))</formula>
    </cfRule>
    <cfRule type="containsText" dxfId="128" priority="46" operator="containsText" text="Aligned">
      <formula>NOT(ISERROR(SEARCH("Aligned",AG26)))</formula>
    </cfRule>
  </conditionalFormatting>
  <conditionalFormatting sqref="AJ28:AL28">
    <cfRule type="cellIs" dxfId="127" priority="40" operator="equal">
      <formula>"open issue"</formula>
    </cfRule>
    <cfRule type="cellIs" dxfId="126" priority="41" operator="equal">
      <formula>"Mismatch to be solved"</formula>
    </cfRule>
    <cfRule type="cellIs" dxfId="125" priority="42" operator="equal">
      <formula>"Lack of correspondence"</formula>
    </cfRule>
    <cfRule type="cellIs" dxfId="124" priority="43" operator="equal">
      <formula>"Mismatch of details"</formula>
    </cfRule>
    <cfRule type="cellIs" dxfId="123" priority="44" operator="equal">
      <formula>"Match of correspondences"</formula>
    </cfRule>
  </conditionalFormatting>
  <conditionalFormatting sqref="AJ32:AL32">
    <cfRule type="cellIs" dxfId="122" priority="35" operator="equal">
      <formula>"open issue"</formula>
    </cfRule>
    <cfRule type="cellIs" dxfId="121" priority="36" operator="equal">
      <formula>"Mismatch to be solved"</formula>
    </cfRule>
    <cfRule type="cellIs" dxfId="120" priority="37" operator="equal">
      <formula>"Lack of correspondence"</formula>
    </cfRule>
    <cfRule type="cellIs" dxfId="119" priority="38" operator="equal">
      <formula>"Mismatch of details"</formula>
    </cfRule>
    <cfRule type="cellIs" dxfId="118" priority="39" operator="equal">
      <formula>"Match of correspondences"</formula>
    </cfRule>
  </conditionalFormatting>
  <conditionalFormatting sqref="AJ45:AL45">
    <cfRule type="cellIs" dxfId="117" priority="30" operator="equal">
      <formula>"open issue"</formula>
    </cfRule>
    <cfRule type="cellIs" dxfId="116" priority="31" operator="equal">
      <formula>"Mismatch to be solved"</formula>
    </cfRule>
    <cfRule type="cellIs" dxfId="115" priority="32" operator="equal">
      <formula>"Lack of correspondence"</formula>
    </cfRule>
    <cfRule type="cellIs" dxfId="114" priority="33" operator="equal">
      <formula>"Mismatch of details"</formula>
    </cfRule>
    <cfRule type="cellIs" dxfId="113" priority="34" operator="equal">
      <formula>"Match of correspondences"</formula>
    </cfRule>
  </conditionalFormatting>
  <conditionalFormatting sqref="AJ48:AL49">
    <cfRule type="cellIs" dxfId="112" priority="25" operator="equal">
      <formula>"open issue"</formula>
    </cfRule>
    <cfRule type="cellIs" dxfId="111" priority="26" operator="equal">
      <formula>"Mismatch to be solved"</formula>
    </cfRule>
    <cfRule type="cellIs" dxfId="110" priority="27" operator="equal">
      <formula>"Lack of correspondence"</formula>
    </cfRule>
    <cfRule type="cellIs" dxfId="109" priority="28" operator="equal">
      <formula>"Mismatch of details"</formula>
    </cfRule>
    <cfRule type="cellIs" dxfId="108" priority="29" operator="equal">
      <formula>"Match of correspondences"</formula>
    </cfRule>
  </conditionalFormatting>
  <conditionalFormatting sqref="AJ69:AL69">
    <cfRule type="cellIs" dxfId="107" priority="20" operator="equal">
      <formula>"open issue"</formula>
    </cfRule>
    <cfRule type="cellIs" dxfId="106" priority="21" operator="equal">
      <formula>"Mismatch to be solved"</formula>
    </cfRule>
    <cfRule type="cellIs" dxfId="105" priority="22" operator="equal">
      <formula>"Lack of correspondence"</formula>
    </cfRule>
    <cfRule type="cellIs" dxfId="104" priority="23" operator="equal">
      <formula>"Mismatch of details"</formula>
    </cfRule>
    <cfRule type="cellIs" dxfId="103" priority="24" operator="equal">
      <formula>"Match of correspondences"</formula>
    </cfRule>
  </conditionalFormatting>
  <conditionalFormatting sqref="AJ73:AL73">
    <cfRule type="cellIs" dxfId="102" priority="15" operator="equal">
      <formula>"open issue"</formula>
    </cfRule>
    <cfRule type="cellIs" dxfId="101" priority="16" operator="equal">
      <formula>"Mismatch to be solved"</formula>
    </cfRule>
    <cfRule type="cellIs" dxfId="100" priority="17" operator="equal">
      <formula>"Lack of correspondence"</formula>
    </cfRule>
    <cfRule type="cellIs" dxfId="99" priority="18" operator="equal">
      <formula>"Mismatch of details"</formula>
    </cfRule>
    <cfRule type="cellIs" dxfId="98" priority="19" operator="equal">
      <formula>"Match of correspondences"</formula>
    </cfRule>
  </conditionalFormatting>
  <conditionalFormatting sqref="AJ55:AL55">
    <cfRule type="cellIs" dxfId="97" priority="10" operator="equal">
      <formula>"open issue"</formula>
    </cfRule>
    <cfRule type="cellIs" dxfId="96" priority="11" operator="equal">
      <formula>"Mismatch to be solved"</formula>
    </cfRule>
    <cfRule type="cellIs" dxfId="95" priority="12" operator="equal">
      <formula>"Lack of correspondence"</formula>
    </cfRule>
    <cfRule type="cellIs" dxfId="94" priority="13" operator="equal">
      <formula>"Mismatch of details"</formula>
    </cfRule>
    <cfRule type="cellIs" dxfId="93" priority="14" operator="equal">
      <formula>"Match of correspondences"</formula>
    </cfRule>
  </conditionalFormatting>
  <conditionalFormatting sqref="AT57:AT59">
    <cfRule type="cellIs" dxfId="92" priority="5" operator="equal">
      <formula>"open issue"</formula>
    </cfRule>
    <cfRule type="cellIs" dxfId="91" priority="6" operator="equal">
      <formula>"Mismatch to be solved"</formula>
    </cfRule>
    <cfRule type="cellIs" dxfId="90" priority="7" operator="equal">
      <formula>"Lack of correspondence"</formula>
    </cfRule>
    <cfRule type="cellIs" dxfId="89" priority="8" operator="equal">
      <formula>"Mismatch of details"</formula>
    </cfRule>
    <cfRule type="cellIs" dxfId="88" priority="9" operator="equal">
      <formula>"Match of correspondences"</formula>
    </cfRule>
  </conditionalFormatting>
  <conditionalFormatting sqref="AH57:AH59">
    <cfRule type="containsText" dxfId="87" priority="3" operator="containsText" text="Recommended">
      <formula>NOT(ISERROR(SEARCH("Recommended",AH57)))</formula>
    </cfRule>
    <cfRule type="containsText" dxfId="86" priority="4" operator="containsText" text="Mandatory">
      <formula>NOT(ISERROR(SEARCH("Mandatory",AH57)))</formula>
    </cfRule>
  </conditionalFormatting>
  <conditionalFormatting sqref="AG57:AG59">
    <cfRule type="containsText" dxfId="85" priority="1" operator="containsText" text="To be discussed">
      <formula>NOT(ISERROR(SEARCH("To be discussed",AG57)))</formula>
    </cfRule>
    <cfRule type="containsText" dxfId="84" priority="2" operator="containsText" text="Aligned">
      <formula>NOT(ISERROR(SEARCH("Aligned",AG57)))</formula>
    </cfRule>
  </conditionalFormatting>
  <dataValidations count="3">
    <dataValidation type="list" allowBlank="1" showInputMessage="1" showErrorMessage="1" sqref="AI2:AI132">
      <formula1>Category</formula1>
    </dataValidation>
    <dataValidation type="list" allowBlank="1" showInputMessage="1" showErrorMessage="1" sqref="AG2:AG132">
      <formula1>"Aligned, To be discussed, Specific"</formula1>
    </dataValidation>
    <dataValidation type="list" allowBlank="1" showInputMessage="1" showErrorMessage="1" sqref="AH2:AH132">
      <formula1>"Mandatory,Recommended,Optional"</formula1>
    </dataValidation>
  </dataValidations>
  <pageMargins left="0.7" right="0.7" top="0.78740157499999996" bottom="0.78740157499999996"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8" sqref="A8:D8"/>
    </sheetView>
  </sheetViews>
  <sheetFormatPr baseColWidth="10" defaultColWidth="11.5546875" defaultRowHeight="15.05"/>
  <cols>
    <col min="1" max="1" width="6.109375" style="249" customWidth="1"/>
    <col min="2" max="2" width="33.21875" style="160" customWidth="1"/>
    <col min="3" max="3" width="48.109375" style="160" customWidth="1"/>
    <col min="4" max="4" width="38.88671875" style="160" customWidth="1"/>
    <col min="5" max="16384" width="11.5546875" style="160"/>
  </cols>
  <sheetData>
    <row r="1" spans="1:6">
      <c r="A1" s="249" t="s">
        <v>984</v>
      </c>
      <c r="B1" s="160" t="s">
        <v>985</v>
      </c>
      <c r="C1" s="160" t="s">
        <v>2</v>
      </c>
      <c r="D1" s="160" t="s">
        <v>986</v>
      </c>
      <c r="E1" s="160" t="s">
        <v>1168</v>
      </c>
      <c r="F1" s="160" t="s">
        <v>1642</v>
      </c>
    </row>
    <row r="2" spans="1:6" ht="45.1">
      <c r="A2" s="249">
        <v>1</v>
      </c>
      <c r="B2" s="160" t="s">
        <v>987</v>
      </c>
      <c r="C2" s="160" t="s">
        <v>988</v>
      </c>
      <c r="D2" s="160" t="s">
        <v>989</v>
      </c>
      <c r="E2" s="160" t="s">
        <v>1169</v>
      </c>
    </row>
    <row r="3" spans="1:6" ht="60.1">
      <c r="A3" s="249">
        <v>2</v>
      </c>
      <c r="B3" s="160" t="s">
        <v>990</v>
      </c>
      <c r="C3" s="160" t="s">
        <v>991</v>
      </c>
      <c r="D3" s="160" t="s">
        <v>992</v>
      </c>
      <c r="E3" s="160" t="s">
        <v>1169</v>
      </c>
    </row>
    <row r="4" spans="1:6" ht="45.1">
      <c r="A4" s="249">
        <v>3</v>
      </c>
      <c r="B4" s="160" t="s">
        <v>993</v>
      </c>
      <c r="C4" s="160" t="s">
        <v>994</v>
      </c>
      <c r="D4" s="160" t="s">
        <v>995</v>
      </c>
      <c r="E4" s="160" t="s">
        <v>1169</v>
      </c>
    </row>
    <row r="5" spans="1:6" ht="45.1">
      <c r="A5" s="249">
        <v>4</v>
      </c>
      <c r="B5" s="160" t="s">
        <v>996</v>
      </c>
      <c r="C5" s="160" t="s">
        <v>997</v>
      </c>
      <c r="D5" s="160" t="s">
        <v>998</v>
      </c>
      <c r="E5" s="160" t="s">
        <v>1169</v>
      </c>
    </row>
    <row r="6" spans="1:6" ht="30.05">
      <c r="A6" s="249" t="s">
        <v>1660</v>
      </c>
      <c r="B6" s="160" t="s">
        <v>1659</v>
      </c>
      <c r="C6" s="160" t="s">
        <v>1661</v>
      </c>
    </row>
    <row r="7" spans="1:6">
      <c r="A7" s="249" t="s">
        <v>1662</v>
      </c>
      <c r="B7" s="160" t="s">
        <v>1663</v>
      </c>
    </row>
    <row r="8" spans="1:6" ht="30.05">
      <c r="A8" s="249">
        <v>5</v>
      </c>
      <c r="B8" s="160" t="s">
        <v>1658</v>
      </c>
      <c r="C8" s="160" t="s">
        <v>999</v>
      </c>
      <c r="E8" s="160" t="s">
        <v>1169</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
  <sheetViews>
    <sheetView topLeftCell="A16" zoomScaleNormal="100" workbookViewId="0">
      <selection activeCell="C24" sqref="C24"/>
    </sheetView>
  </sheetViews>
  <sheetFormatPr baseColWidth="10" defaultColWidth="11.44140625" defaultRowHeight="15.05"/>
  <cols>
    <col min="1" max="1" width="7.88671875" style="162" customWidth="1"/>
    <col min="2" max="2" width="7.33203125" style="162" customWidth="1"/>
    <col min="3" max="3" width="35.44140625" style="162" bestFit="1" customWidth="1"/>
    <col min="4" max="4" width="25.5546875" style="162" customWidth="1"/>
    <col min="5" max="5" width="99.21875" style="160" customWidth="1"/>
    <col min="6" max="6" width="41.6640625" style="160" customWidth="1"/>
    <col min="7" max="8" width="11.44140625" style="162"/>
    <col min="9" max="9" width="22.44140625" style="162" bestFit="1" customWidth="1"/>
    <col min="10" max="10" width="15.5546875" style="162" bestFit="1" customWidth="1"/>
    <col min="11" max="12" width="11.44140625" style="162"/>
    <col min="13" max="13" width="25.109375" style="162" customWidth="1"/>
    <col min="14" max="14" width="25.21875" style="162" customWidth="1"/>
    <col min="15" max="16384" width="11.44140625" style="162"/>
  </cols>
  <sheetData>
    <row r="1" spans="1:12">
      <c r="C1" s="252" t="s">
        <v>838</v>
      </c>
      <c r="D1" s="253" t="s">
        <v>1168</v>
      </c>
      <c r="E1" s="254" t="s">
        <v>2</v>
      </c>
      <c r="F1" s="254" t="s">
        <v>1710</v>
      </c>
    </row>
    <row r="2" spans="1:12" ht="45.1">
      <c r="C2" s="264" t="s">
        <v>1160</v>
      </c>
      <c r="D2" s="161" t="s">
        <v>1654</v>
      </c>
      <c r="E2" s="256" t="s">
        <v>1719</v>
      </c>
      <c r="F2" s="256" t="s">
        <v>1711</v>
      </c>
    </row>
    <row r="3" spans="1:12" ht="60.1">
      <c r="C3" s="264" t="s">
        <v>1159</v>
      </c>
      <c r="D3" s="161" t="s">
        <v>1654</v>
      </c>
      <c r="E3" s="256" t="s">
        <v>1720</v>
      </c>
      <c r="F3" s="256" t="s">
        <v>1713</v>
      </c>
    </row>
    <row r="4" spans="1:12" ht="75.150000000000006">
      <c r="C4" s="264" t="s">
        <v>1683</v>
      </c>
      <c r="D4" s="161" t="s">
        <v>1654</v>
      </c>
      <c r="E4" s="256" t="s">
        <v>1721</v>
      </c>
      <c r="F4" s="256" t="s">
        <v>1712</v>
      </c>
    </row>
    <row r="5" spans="1:12" ht="60.1">
      <c r="A5" s="250"/>
      <c r="B5" s="250"/>
      <c r="C5" s="264" t="s">
        <v>1665</v>
      </c>
      <c r="D5" s="161" t="s">
        <v>1699</v>
      </c>
      <c r="E5" s="256" t="s">
        <v>1722</v>
      </c>
      <c r="F5" s="256" t="s">
        <v>1716</v>
      </c>
    </row>
    <row r="6" spans="1:12" ht="60.75" thickBot="1">
      <c r="A6" s="250"/>
      <c r="B6" s="250"/>
      <c r="C6" s="264" t="s">
        <v>1666</v>
      </c>
      <c r="D6" s="161" t="s">
        <v>1654</v>
      </c>
      <c r="E6" s="256" t="s">
        <v>1717</v>
      </c>
      <c r="F6" s="256" t="s">
        <v>1656</v>
      </c>
    </row>
    <row r="7" spans="1:12" ht="45.7" thickBot="1">
      <c r="A7" s="401" t="s">
        <v>1773</v>
      </c>
      <c r="B7" s="251"/>
      <c r="C7" s="264" t="s">
        <v>1644</v>
      </c>
      <c r="D7" s="161" t="s">
        <v>1655</v>
      </c>
      <c r="E7" s="256" t="s">
        <v>1718</v>
      </c>
      <c r="F7" s="256"/>
    </row>
    <row r="8" spans="1:12" ht="30.7" thickBot="1">
      <c r="A8" s="402"/>
      <c r="B8" s="398" t="s">
        <v>1772</v>
      </c>
      <c r="C8" s="264" t="s">
        <v>1651</v>
      </c>
      <c r="D8" s="161" t="s">
        <v>1655</v>
      </c>
      <c r="E8" s="256" t="s">
        <v>1725</v>
      </c>
      <c r="F8" s="256"/>
    </row>
    <row r="9" spans="1:12" ht="45.7" thickBot="1">
      <c r="A9" s="251"/>
      <c r="B9" s="399"/>
      <c r="C9" s="264" t="s">
        <v>1649</v>
      </c>
      <c r="D9" s="161" t="s">
        <v>1655</v>
      </c>
      <c r="E9" s="256" t="s">
        <v>1724</v>
      </c>
      <c r="F9" s="256"/>
    </row>
    <row r="10" spans="1:12" ht="60.1">
      <c r="A10" s="251"/>
      <c r="B10" s="251"/>
      <c r="C10" s="264" t="s">
        <v>1645</v>
      </c>
      <c r="D10" s="161" t="s">
        <v>1655</v>
      </c>
      <c r="E10" s="256" t="s">
        <v>1723</v>
      </c>
      <c r="F10" s="256"/>
    </row>
    <row r="11" spans="1:12" ht="45.7" thickBot="1">
      <c r="A11" s="251"/>
      <c r="B11" s="251"/>
      <c r="C11" s="264" t="s">
        <v>1697</v>
      </c>
      <c r="D11" s="161" t="s">
        <v>1653</v>
      </c>
      <c r="E11" s="256" t="s">
        <v>1726</v>
      </c>
      <c r="F11" s="256"/>
      <c r="L11" s="160"/>
    </row>
    <row r="12" spans="1:12" ht="45.1">
      <c r="A12" s="251"/>
      <c r="B12" s="398" t="s">
        <v>1669</v>
      </c>
      <c r="C12" s="264" t="s">
        <v>1646</v>
      </c>
      <c r="D12" s="161" t="s">
        <v>1655</v>
      </c>
      <c r="E12" s="256" t="s">
        <v>1727</v>
      </c>
      <c r="F12" s="256"/>
      <c r="L12" s="160"/>
    </row>
    <row r="13" spans="1:12">
      <c r="A13" s="251"/>
      <c r="B13" s="400"/>
      <c r="C13" s="255"/>
      <c r="D13" s="161"/>
      <c r="E13" s="256"/>
      <c r="F13" s="256"/>
      <c r="L13" s="160"/>
    </row>
    <row r="14" spans="1:12" ht="15.65" thickBot="1">
      <c r="A14" s="251"/>
      <c r="B14" s="399"/>
      <c r="C14" s="257"/>
      <c r="D14" s="258"/>
      <c r="E14" s="259"/>
      <c r="F14" s="259"/>
      <c r="L14" s="160"/>
    </row>
    <row r="15" spans="1:12">
      <c r="A15" s="250"/>
      <c r="B15" s="250"/>
      <c r="L15" s="160"/>
    </row>
    <row r="16" spans="1:12" ht="15.65" thickBot="1">
      <c r="L16" s="160"/>
    </row>
    <row r="17" spans="3:12">
      <c r="C17" s="262" t="s">
        <v>1774</v>
      </c>
      <c r="D17" s="260" t="s">
        <v>1653</v>
      </c>
      <c r="E17" s="261" t="s">
        <v>1714</v>
      </c>
      <c r="F17" s="280"/>
      <c r="L17" s="160"/>
    </row>
    <row r="18" spans="3:12" ht="135.25">
      <c r="C18" s="263" t="s">
        <v>1775</v>
      </c>
      <c r="D18" s="161" t="s">
        <v>1653</v>
      </c>
      <c r="E18" s="256" t="s">
        <v>1715</v>
      </c>
      <c r="F18" s="256" t="s">
        <v>1667</v>
      </c>
    </row>
    <row r="19" spans="3:12" ht="15.65" thickBot="1">
      <c r="G19" s="265"/>
    </row>
    <row r="20" spans="3:12" ht="15.65" thickBot="1">
      <c r="C20" s="283" t="s">
        <v>1773</v>
      </c>
      <c r="D20" s="284" t="s">
        <v>1642</v>
      </c>
      <c r="E20" s="285" t="s">
        <v>1818</v>
      </c>
      <c r="F20" s="286"/>
    </row>
    <row r="21" spans="3:12" ht="15.65" thickBot="1"/>
    <row r="22" spans="3:12" ht="15.65" thickTop="1">
      <c r="D22" s="305" t="s">
        <v>1801</v>
      </c>
      <c r="E22" s="309"/>
      <c r="F22" s="312"/>
      <c r="G22" s="296"/>
    </row>
    <row r="23" spans="3:12">
      <c r="D23" s="306" t="s">
        <v>1807</v>
      </c>
      <c r="E23" s="296" t="s">
        <v>1819</v>
      </c>
      <c r="F23" s="312"/>
      <c r="G23" s="296"/>
    </row>
    <row r="24" spans="3:12" ht="30.05">
      <c r="D24" s="306" t="s">
        <v>1802</v>
      </c>
      <c r="E24" s="296" t="s">
        <v>1829</v>
      </c>
      <c r="F24" s="312"/>
      <c r="G24" s="296"/>
    </row>
    <row r="25" spans="3:12">
      <c r="D25" s="306" t="s">
        <v>1803</v>
      </c>
      <c r="E25" s="296" t="s">
        <v>1821</v>
      </c>
      <c r="F25" s="312"/>
      <c r="G25" s="296"/>
    </row>
    <row r="26" spans="3:12">
      <c r="D26" s="306" t="s">
        <v>1804</v>
      </c>
      <c r="E26" s="296" t="s">
        <v>1822</v>
      </c>
      <c r="F26" s="312"/>
      <c r="G26" s="296"/>
    </row>
    <row r="27" spans="3:12">
      <c r="D27" s="306" t="s">
        <v>1805</v>
      </c>
      <c r="E27" s="296" t="s">
        <v>1820</v>
      </c>
      <c r="F27" s="312"/>
      <c r="G27" s="296"/>
    </row>
    <row r="28" spans="3:12" ht="45.1">
      <c r="D28" s="306" t="s">
        <v>1871</v>
      </c>
      <c r="E28" s="296" t="s">
        <v>1823</v>
      </c>
      <c r="F28" s="312"/>
      <c r="G28" s="296"/>
    </row>
    <row r="29" spans="3:12" ht="30.05">
      <c r="D29" s="306" t="s">
        <v>1806</v>
      </c>
      <c r="E29" s="310" t="s">
        <v>1828</v>
      </c>
      <c r="F29" s="312"/>
      <c r="G29" s="296"/>
    </row>
    <row r="30" spans="3:12">
      <c r="D30" s="307"/>
      <c r="E30" s="296"/>
      <c r="F30" s="312"/>
      <c r="G30" s="296"/>
    </row>
    <row r="31" spans="3:12" ht="15.65" thickBot="1">
      <c r="D31" s="308"/>
      <c r="E31" s="311" t="s">
        <v>1827</v>
      </c>
      <c r="F31" s="312"/>
      <c r="G31" s="296"/>
    </row>
    <row r="32" spans="3:12" ht="15.65" thickTop="1"/>
  </sheetData>
  <mergeCells count="3">
    <mergeCell ref="B8:B9"/>
    <mergeCell ref="B12:B14"/>
    <mergeCell ref="A7:A8"/>
  </mergeCells>
  <pageMargins left="0.7" right="0.7" top="0.78740157499999996" bottom="0.78740157499999996"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D22" sqref="D22"/>
    </sheetView>
  </sheetViews>
  <sheetFormatPr baseColWidth="10" defaultRowHeight="15.05"/>
  <sheetData>
    <row r="1" spans="1:7">
      <c r="A1" s="403" t="s">
        <v>1672</v>
      </c>
      <c r="B1" s="406" t="s">
        <v>1708</v>
      </c>
      <c r="C1" s="406"/>
      <c r="D1" s="407"/>
      <c r="E1" s="162"/>
      <c r="F1" s="162"/>
      <c r="G1" s="162"/>
    </row>
    <row r="2" spans="1:7">
      <c r="A2" s="404"/>
      <c r="B2" s="408" t="s">
        <v>1673</v>
      </c>
      <c r="C2" s="408"/>
      <c r="D2" s="409"/>
      <c r="E2" s="162"/>
      <c r="F2" s="162"/>
      <c r="G2" s="162"/>
    </row>
    <row r="3" spans="1:7" ht="15.65" thickBot="1">
      <c r="A3" s="405"/>
      <c r="B3" s="410" t="s">
        <v>1674</v>
      </c>
      <c r="C3" s="410"/>
      <c r="D3" s="411"/>
      <c r="E3" s="162"/>
      <c r="F3" s="162"/>
      <c r="G3" s="162"/>
    </row>
    <row r="4" spans="1:7" ht="45.1">
      <c r="A4" s="160" t="s">
        <v>1709</v>
      </c>
      <c r="B4" s="162"/>
      <c r="C4" s="162"/>
      <c r="D4" s="162"/>
      <c r="E4" s="162"/>
      <c r="F4" s="162"/>
      <c r="G4" s="162"/>
    </row>
    <row r="5" spans="1:7">
      <c r="A5" s="160"/>
      <c r="B5" s="162"/>
      <c r="C5" s="162" t="s">
        <v>1675</v>
      </c>
      <c r="D5" s="162"/>
      <c r="E5" s="162"/>
      <c r="F5" s="162"/>
      <c r="G5" s="162"/>
    </row>
    <row r="6" spans="1:7">
      <c r="A6" s="162"/>
      <c r="B6" s="162"/>
      <c r="C6" s="162" t="s">
        <v>1676</v>
      </c>
      <c r="D6" s="162"/>
      <c r="E6" s="162"/>
      <c r="F6" s="162"/>
      <c r="G6" s="162"/>
    </row>
    <row r="7" spans="1:7">
      <c r="A7" s="162"/>
      <c r="B7" s="162"/>
      <c r="C7" s="162" t="s">
        <v>1677</v>
      </c>
      <c r="D7" s="162"/>
      <c r="E7" s="162"/>
      <c r="F7" s="162"/>
      <c r="G7" s="162"/>
    </row>
    <row r="8" spans="1:7">
      <c r="A8" s="162"/>
      <c r="B8" s="162"/>
      <c r="C8" s="162" t="s">
        <v>1680</v>
      </c>
      <c r="D8" s="162"/>
      <c r="E8" s="162"/>
      <c r="F8" s="162"/>
      <c r="G8" s="162"/>
    </row>
    <row r="9" spans="1:7">
      <c r="A9" s="162"/>
      <c r="B9" s="162"/>
      <c r="C9" s="162" t="s">
        <v>1678</v>
      </c>
      <c r="D9" s="162"/>
      <c r="E9" s="162"/>
      <c r="F9" s="162"/>
      <c r="G9" s="162"/>
    </row>
    <row r="10" spans="1:7">
      <c r="A10" s="162"/>
      <c r="B10" s="162"/>
      <c r="C10" s="162" t="s">
        <v>1679</v>
      </c>
      <c r="D10" s="162"/>
      <c r="E10" s="162"/>
      <c r="F10" s="162"/>
      <c r="G10" s="162"/>
    </row>
    <row r="11" spans="1:7">
      <c r="A11" s="162"/>
      <c r="B11" s="162"/>
      <c r="C11" s="162" t="s">
        <v>1681</v>
      </c>
      <c r="D11" s="162"/>
      <c r="E11" s="162"/>
      <c r="F11" s="162"/>
      <c r="G11" s="162"/>
    </row>
    <row r="12" spans="1:7">
      <c r="A12" s="162"/>
      <c r="B12" s="162"/>
      <c r="C12" s="162" t="s">
        <v>1682</v>
      </c>
      <c r="D12" s="162"/>
      <c r="E12" s="162"/>
      <c r="F12" s="162"/>
      <c r="G12" s="162"/>
    </row>
    <row r="19" spans="1:3">
      <c r="A19" s="162"/>
      <c r="B19" s="162"/>
      <c r="C19" s="162"/>
    </row>
  </sheetData>
  <mergeCells count="4">
    <mergeCell ref="A1:A3"/>
    <mergeCell ref="B1:D1"/>
    <mergeCell ref="B2:D2"/>
    <mergeCell ref="B3:D3"/>
  </mergeCell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Y58"/>
  <sheetViews>
    <sheetView topLeftCell="M1" zoomScale="80" zoomScaleNormal="80" workbookViewId="0">
      <pane ySplit="1" topLeftCell="A2" activePane="bottomLeft" state="frozen"/>
      <selection activeCell="L1" sqref="L1"/>
      <selection pane="bottomLeft" activeCell="AL11" sqref="AL11"/>
    </sheetView>
  </sheetViews>
  <sheetFormatPr baseColWidth="10" defaultColWidth="10.77734375" defaultRowHeight="15.05" outlineLevelCol="1"/>
  <cols>
    <col min="1" max="1" width="13.6640625" style="160" customWidth="1" collapsed="1"/>
    <col min="2" max="2" width="23.6640625" style="160" hidden="1" customWidth="1" outlineLevel="1"/>
    <col min="3" max="3" width="31.21875" style="160" hidden="1" customWidth="1" outlineLevel="1"/>
    <col min="4" max="4" width="22.6640625" style="160" hidden="1" customWidth="1" outlineLevel="1"/>
    <col min="5" max="5" width="18.5546875" style="160" hidden="1" customWidth="1" collapsed="1"/>
    <col min="6" max="6" width="26.21875" style="160" hidden="1" customWidth="1" outlineLevel="1"/>
    <col min="7" max="7" width="27.44140625" style="160" hidden="1" customWidth="1" outlineLevel="1"/>
    <col min="8" max="8" width="26.44140625" style="160" hidden="1" customWidth="1" outlineLevel="1"/>
    <col min="9" max="9" width="13.21875" style="160" customWidth="1" collapsed="1"/>
    <col min="10" max="10" width="25.21875" style="160" hidden="1" customWidth="1" outlineLevel="1"/>
    <col min="11" max="11" width="45.77734375" style="160" hidden="1" customWidth="1" outlineLevel="1"/>
    <col min="12" max="12" width="24.5546875" style="160" hidden="1" customWidth="1" outlineLevel="1"/>
    <col min="13" max="13" width="12.109375" style="160" customWidth="1" collapsed="1"/>
    <col min="14" max="14" width="24.21875" style="160" hidden="1" customWidth="1" outlineLevel="1"/>
    <col min="15" max="15" width="38.21875" style="160" hidden="1" customWidth="1" outlineLevel="1"/>
    <col min="16" max="16" width="24.44140625" style="160" hidden="1" customWidth="1" outlineLevel="1"/>
    <col min="17" max="17" width="14.6640625" style="160" customWidth="1" collapsed="1"/>
    <col min="18" max="18" width="31.21875" style="160" hidden="1" customWidth="1" outlineLevel="1"/>
    <col min="19" max="19" width="31.6640625" style="160" hidden="1" customWidth="1" outlineLevel="1"/>
    <col min="20" max="20" width="31.44140625" style="160" hidden="1" customWidth="1" outlineLevel="1"/>
    <col min="21" max="21" width="10" style="160" customWidth="1" collapsed="1"/>
    <col min="22" max="24" width="31.44140625" style="160" hidden="1" customWidth="1" outlineLevel="1"/>
    <col min="25" max="25" width="11.21875" style="160" customWidth="1" collapsed="1"/>
    <col min="26" max="28" width="31.44140625" style="160" hidden="1" customWidth="1" outlineLevel="1"/>
    <col min="29" max="29" width="15.6640625" style="160" customWidth="1"/>
    <col min="30" max="30" width="6.77734375" style="181" customWidth="1" outlineLevel="1"/>
    <col min="31" max="32" width="5.6640625" style="181" customWidth="1" outlineLevel="1"/>
    <col min="33" max="33" width="6.77734375" style="181" customWidth="1" outlineLevel="1"/>
    <col min="34" max="34" width="10.77734375" customWidth="1" outlineLevel="1"/>
    <col min="35" max="35" width="15.5546875" customWidth="1"/>
    <col min="36" max="36" width="15.21875" customWidth="1"/>
    <col min="37" max="37" width="31.5546875" style="181" customWidth="1"/>
    <col min="38" max="38" width="33.44140625" style="160" customWidth="1"/>
    <col min="39" max="39" width="17.21875" style="160" customWidth="1"/>
    <col min="40" max="40" width="33.33203125" style="160" bestFit="1" customWidth="1"/>
    <col min="41" max="41" width="48" style="160" customWidth="1"/>
    <col min="42" max="42" width="21.44140625" bestFit="1" customWidth="1" collapsed="1"/>
    <col min="43" max="43" width="19.5546875" style="160" hidden="1" customWidth="1" outlineLevel="1"/>
    <col min="45" max="45" width="18.5546875" style="160" bestFit="1" customWidth="1"/>
    <col min="46" max="46" width="23.21875" style="160" bestFit="1" customWidth="1"/>
    <col min="47" max="47" width="12.5546875" style="160" bestFit="1" customWidth="1" collapsed="1"/>
    <col min="48" max="48" width="17.21875" style="160" hidden="1" customWidth="1" outlineLevel="1"/>
    <col min="49" max="49" width="15.5546875" style="160" hidden="1" customWidth="1" outlineLevel="1"/>
    <col min="50" max="50" width="24.21875" style="160" hidden="1" customWidth="1" outlineLevel="1"/>
    <col min="51" max="51" width="29.21875" style="160" hidden="1" customWidth="1" outlineLevel="1"/>
    <col min="52" max="52" width="28.77734375" style="160" customWidth="1"/>
    <col min="53" max="53" width="24.5546875" style="160" customWidth="1"/>
    <col min="54" max="54" width="27.77734375" style="160" customWidth="1"/>
    <col min="55" max="16384" width="10.77734375" style="160"/>
  </cols>
  <sheetData>
    <row r="1" spans="1:51" ht="62.65">
      <c r="A1" s="291" t="s">
        <v>789</v>
      </c>
      <c r="B1" s="181" t="s">
        <v>790</v>
      </c>
      <c r="C1" s="181" t="s">
        <v>791</v>
      </c>
      <c r="D1" s="181" t="s">
        <v>792</v>
      </c>
      <c r="E1" s="291" t="s">
        <v>793</v>
      </c>
      <c r="F1" s="181" t="s">
        <v>794</v>
      </c>
      <c r="G1" s="181" t="s">
        <v>795</v>
      </c>
      <c r="H1" s="181" t="s">
        <v>796</v>
      </c>
      <c r="I1" s="291" t="s">
        <v>797</v>
      </c>
      <c r="J1" s="181" t="s">
        <v>798</v>
      </c>
      <c r="K1" s="181" t="s">
        <v>799</v>
      </c>
      <c r="L1" s="181" t="s">
        <v>800</v>
      </c>
      <c r="M1" s="291" t="s">
        <v>801</v>
      </c>
      <c r="N1" s="181" t="s">
        <v>802</v>
      </c>
      <c r="O1" s="181" t="s">
        <v>803</v>
      </c>
      <c r="P1" s="181" t="s">
        <v>804</v>
      </c>
      <c r="Q1" s="181" t="s">
        <v>1776</v>
      </c>
      <c r="R1" s="181" t="s">
        <v>1150</v>
      </c>
      <c r="S1" s="181" t="s">
        <v>1149</v>
      </c>
      <c r="T1" s="181" t="s">
        <v>1148</v>
      </c>
      <c r="U1" s="292" t="s">
        <v>1290</v>
      </c>
      <c r="V1" s="292" t="s">
        <v>1291</v>
      </c>
      <c r="W1" s="292" t="s">
        <v>1293</v>
      </c>
      <c r="X1" s="292" t="s">
        <v>1292</v>
      </c>
      <c r="Y1" s="292" t="s">
        <v>1641</v>
      </c>
      <c r="Z1" s="292" t="s">
        <v>1638</v>
      </c>
      <c r="AA1" s="292" t="s">
        <v>1639</v>
      </c>
      <c r="AB1" s="292" t="s">
        <v>1640</v>
      </c>
      <c r="AC1" s="293" t="s">
        <v>1706</v>
      </c>
      <c r="AD1" s="288" t="s">
        <v>1698</v>
      </c>
      <c r="AE1" s="288" t="s">
        <v>1642</v>
      </c>
      <c r="AF1" s="288" t="s">
        <v>1653</v>
      </c>
      <c r="AG1" s="288" t="s">
        <v>1699</v>
      </c>
      <c r="AH1" s="288" t="s">
        <v>1684</v>
      </c>
      <c r="AI1" s="288" t="s">
        <v>1688</v>
      </c>
      <c r="AJ1" s="288" t="s">
        <v>529</v>
      </c>
      <c r="AK1" s="288" t="s">
        <v>1296</v>
      </c>
      <c r="AL1" s="294" t="s">
        <v>806</v>
      </c>
      <c r="AM1" s="271" t="s">
        <v>805</v>
      </c>
      <c r="AN1" s="181" t="s">
        <v>808</v>
      </c>
      <c r="AO1" s="181" t="s">
        <v>807</v>
      </c>
      <c r="AP1" s="181" t="s">
        <v>809</v>
      </c>
      <c r="AQ1" s="181" t="s">
        <v>810</v>
      </c>
      <c r="AR1" s="181" t="s">
        <v>811</v>
      </c>
      <c r="AS1" s="181" t="s">
        <v>121</v>
      </c>
      <c r="AT1" s="181" t="s">
        <v>7</v>
      </c>
      <c r="AU1" s="291" t="s">
        <v>1707</v>
      </c>
      <c r="AV1" s="181" t="s">
        <v>812</v>
      </c>
      <c r="AW1" s="181" t="s">
        <v>813</v>
      </c>
      <c r="AX1" s="181" t="s">
        <v>814</v>
      </c>
      <c r="AY1" s="181" t="s">
        <v>815</v>
      </c>
    </row>
    <row r="2" spans="1:51" ht="150.30000000000001">
      <c r="A2" s="163" t="str">
        <f>SETlevel!A$7</f>
        <v>model.name</v>
      </c>
      <c r="B2" s="160" t="str">
        <f>IF(Tabelle16[[#This Row],[SETlevel Attribute]]="","",VLOOKUP(Tabelle16[[#This Row],[SETlevel Attribute]],SETlevel!A:C,2,FALSE))</f>
        <v>String</v>
      </c>
      <c r="C2" s="160" t="str">
        <f>IF(Tabelle16[[#This Row],[SETlevel Attribute]]="","",VLOOKUP(Tabelle16[[#This Row],[SETlevel Attribute]],SETlevel!A:C,3,FALSE))</f>
        <v>Sensor Model Name. This can be the name of the model file or the name of the Model as it is called</v>
      </c>
      <c r="E2" s="163"/>
      <c r="F2" s="160" t="str">
        <f>IF(Tabelle16[[#This Row],[Ind 4.0 Attribute]]="","",VLOOKUP(Tabelle16[[#This Row],[Ind 4.0 Attribute]],#REF!,9,FALSE))</f>
        <v/>
      </c>
      <c r="G2" s="160" t="str">
        <f>IF(Tabelle16[[#This Row],[Ind 4.0 Attribute]]="","",VLOOKUP(Tabelle16[[#This Row],[Ind 4.0 Attribute]],#REF!,5,FALSE))</f>
        <v/>
      </c>
      <c r="H2" s="160" t="str">
        <f>IF(Tabelle16[[#This Row],[Ind 4.0 Attribute]]="","",VLOOKUP(Tabelle16[[#This Row],[Ind 4.0 Attribute]],#REF!,7,FALSE))</f>
        <v/>
      </c>
      <c r="I2" s="163"/>
      <c r="K2" s="160" t="str">
        <f>IF(Tabelle16[[#This Row],[JAMA Attribute]]="","",VLOOKUP(Tabelle16[[#This Row],[JAMA Attribute]],JAMA!A:F,5,FALSE))</f>
        <v/>
      </c>
      <c r="L2" s="160" t="str">
        <f>IF(Tabelle16[[#This Row],[JAMA Attribute]]="","",VLOOKUP(Tabelle16[[#This Row],[JAMA Attribute]],JAMA!A:F,6,FALSE))</f>
        <v/>
      </c>
      <c r="M2" s="163" t="str">
        <f>MIC!A$2</f>
        <v>General information.Name</v>
      </c>
      <c r="N2" s="160" t="str">
        <f>IF(Tabelle16[[#This Row],[MIC Attribute]]="","",VLOOKUP(Tabelle16[[#This Row],[MIC Attribute]],MIC!A:D,2,FALSE))</f>
        <v>string</v>
      </c>
      <c r="O2" s="160" t="str">
        <f>IF(Tabelle16[[#This Row],[MIC Attribute]]="","",VLOOKUP(Tabelle16[[#This Row],[MIC Attribute]],MIC!A:D,3,FALSE))</f>
        <v>Name of the simulation model. Typically short, clear, and based on what the model represents or computes. Is not necessarily a unique identifier for the simulation model (if a unique identifier is needed, it can be managed outside the MIC).</v>
      </c>
      <c r="P2" s="160">
        <f>IF(Tabelle16[[#This Row],[MIC Attribute]]="","",VLOOKUP(Tabelle16[[#This Row],[MIC Attribute]],MIC!A:D,4,FALSE))</f>
        <v>1</v>
      </c>
      <c r="R2" s="160" t="str">
        <f>IF(Tabelle16[[#This Row],[IDTA  Attribute]]="","",VLOOKUP(Tabelle16[[#This Row],[IDTA  Attribute]],IDTA!A:D,3,FALSE))</f>
        <v/>
      </c>
      <c r="S2" s="160" t="str">
        <f>IF(Tabelle16[[#This Row],[IDTA  Attribute]]="","",VLOOKUP(Tabelle16[[#This Row],[IDTA  Attribute]],IDTA!A:D,2,FALSE))</f>
        <v/>
      </c>
      <c r="T2" s="160" t="str">
        <f>IF(Tabelle16[[#This Row],[IDTA  Attribute]]="","",VLOOKUP(Tabelle16[[#This Row],[IDTA  Attribute]],IDTA!A:D,4,FALSE))</f>
        <v/>
      </c>
      <c r="V2" s="160" t="str">
        <f>IF(Tabelle16[[#This Row],[UMC4ES Attribute]]="","",VLOOKUP(Tabelle16[[#This Row],[UMC4ES Attribute]],ASSESS!A:I,9,FALSE))</f>
        <v/>
      </c>
      <c r="W2" s="160" t="str">
        <f>IF(Tabelle16[[#This Row],[UMC4ES Attribute]]="","",VLOOKUP(Tabelle16[[#This Row],[UMC4ES Attribute]],ASSESS!A:I,5,FALSE))</f>
        <v/>
      </c>
      <c r="X2" s="160" t="str">
        <f>IF(Tabelle16[[#This Row],[UMC4ES Attribute]]="","",VLOOKUP(Tabelle16[[#This Row],[UMC4ES Attribute]],ASSESS!A:I,8,FALSE))</f>
        <v/>
      </c>
      <c r="AC2" s="289" t="s">
        <v>1729</v>
      </c>
      <c r="AD2" s="267" t="s">
        <v>1154</v>
      </c>
      <c r="AE2" s="267" t="s">
        <v>1154</v>
      </c>
      <c r="AF2" s="267" t="s">
        <v>1768</v>
      </c>
      <c r="AG2" s="267"/>
      <c r="AH2" s="270" t="s">
        <v>1687</v>
      </c>
      <c r="AI2" s="270" t="s">
        <v>1671</v>
      </c>
      <c r="AJ2" s="266" t="s">
        <v>1160</v>
      </c>
      <c r="AK2" s="266" t="s">
        <v>1732</v>
      </c>
      <c r="AL2" s="275" t="s">
        <v>1693</v>
      </c>
      <c r="AM2" s="266" t="s">
        <v>823</v>
      </c>
      <c r="AN2" s="160" t="s">
        <v>824</v>
      </c>
      <c r="AP2" s="181"/>
      <c r="AQ2" s="181"/>
      <c r="AR2" s="181"/>
      <c r="AS2" s="181"/>
      <c r="AT2" s="181"/>
      <c r="AU2" s="163"/>
    </row>
    <row r="3" spans="1:51" ht="15.65">
      <c r="A3" s="163" t="s">
        <v>1728</v>
      </c>
      <c r="B3" s="160" t="e">
        <f>IF(Tabelle16[[#This Row],[SETlevel Attribute]]="","",VLOOKUP(Tabelle16[[#This Row],[SETlevel Attribute]],SETlevel!A:C,2,FALSE))</f>
        <v>#N/A</v>
      </c>
      <c r="C3" s="160" t="e">
        <f>IF(Tabelle16[[#This Row],[SETlevel Attribute]]="","",VLOOKUP(Tabelle16[[#This Row],[SETlevel Attribute]],SETlevel!A:C,3,FALSE))</f>
        <v>#N/A</v>
      </c>
      <c r="E3" s="163"/>
      <c r="F3" s="160" t="str">
        <f>IF(Tabelle16[[#This Row],[Ind 4.0 Attribute]]="","",VLOOKUP(Tabelle16[[#This Row],[Ind 4.0 Attribute]],#REF!,9,FALSE))</f>
        <v/>
      </c>
      <c r="G3" s="160" t="str">
        <f>IF(Tabelle16[[#This Row],[Ind 4.0 Attribute]]="","",VLOOKUP(Tabelle16[[#This Row],[Ind 4.0 Attribute]],#REF!,5,FALSE))</f>
        <v/>
      </c>
      <c r="H3" s="160" t="str">
        <f>IF(Tabelle16[[#This Row],[Ind 4.0 Attribute]]="","",VLOOKUP(Tabelle16[[#This Row],[Ind 4.0 Attribute]],#REF!,7,FALSE))</f>
        <v/>
      </c>
      <c r="I3" s="163"/>
      <c r="K3" s="160" t="str">
        <f>IF(Tabelle16[[#This Row],[JAMA Attribute]]="","",VLOOKUP(Tabelle16[[#This Row],[JAMA Attribute]],JAMA!A:F,5,FALSE))</f>
        <v/>
      </c>
      <c r="L3" s="160" t="str">
        <f>IF(Tabelle16[[#This Row],[JAMA Attribute]]="","",VLOOKUP(Tabelle16[[#This Row],[JAMA Attribute]],JAMA!A:F,6,FALSE))</f>
        <v/>
      </c>
      <c r="M3" s="185"/>
      <c r="N3" s="160" t="str">
        <f>IF(Tabelle16[[#This Row],[MIC Attribute]]="","",VLOOKUP(Tabelle16[[#This Row],[MIC Attribute]],MIC!A:D,2,FALSE))</f>
        <v/>
      </c>
      <c r="P3" s="160" t="str">
        <f>IF(Tabelle16[[#This Row],[MIC Attribute]]="","",VLOOKUP(Tabelle16[[#This Row],[MIC Attribute]],MIC!A:D,4,FALSE))</f>
        <v/>
      </c>
      <c r="R3" s="160" t="str">
        <f>IF(Tabelle16[[#This Row],[IDTA  Attribute]]="","",VLOOKUP(Tabelle16[[#This Row],[IDTA  Attribute]],IDTA!A:D,3,FALSE))</f>
        <v/>
      </c>
      <c r="S3" s="160" t="str">
        <f>IF(Tabelle16[[#This Row],[IDTA  Attribute]]="","",VLOOKUP(Tabelle16[[#This Row],[IDTA  Attribute]],IDTA!A:D,2,FALSE))</f>
        <v/>
      </c>
      <c r="T3" s="160" t="str">
        <f>IF(Tabelle16[[#This Row],[IDTA  Attribute]]="","",VLOOKUP(Tabelle16[[#This Row],[IDTA  Attribute]],IDTA!A:D,4,FALSE))</f>
        <v/>
      </c>
      <c r="V3" s="160" t="str">
        <f>IF(Tabelle16[[#This Row],[UMC4ES Attribute]]="","",VLOOKUP(Tabelle16[[#This Row],[UMC4ES Attribute]],ASSESS!A:I,9,FALSE))</f>
        <v/>
      </c>
      <c r="W3" s="160" t="str">
        <f>IF(Tabelle16[[#This Row],[UMC4ES Attribute]]="","",VLOOKUP(Tabelle16[[#This Row],[UMC4ES Attribute]],ASSESS!A:I,5,FALSE))</f>
        <v/>
      </c>
      <c r="X3" s="160" t="str">
        <f>IF(Tabelle16[[#This Row],[UMC4ES Attribute]]="","",VLOOKUP(Tabelle16[[#This Row],[UMC4ES Attribute]],ASSESS!A:I,8,FALSE))</f>
        <v/>
      </c>
      <c r="AC3" s="289" t="s">
        <v>1731</v>
      </c>
      <c r="AD3" s="267" t="s">
        <v>1154</v>
      </c>
      <c r="AE3" s="267"/>
      <c r="AF3" s="267"/>
      <c r="AG3" s="267"/>
      <c r="AH3" s="270" t="s">
        <v>1686</v>
      </c>
      <c r="AI3" s="270"/>
      <c r="AJ3" s="266"/>
      <c r="AK3" s="266"/>
      <c r="AL3" s="275"/>
      <c r="AM3" s="266"/>
      <c r="AP3" s="181"/>
      <c r="AQ3" s="181"/>
      <c r="AR3" s="181"/>
      <c r="AS3" s="181"/>
      <c r="AT3" s="181"/>
      <c r="AU3" s="163"/>
    </row>
    <row r="4" spans="1:51" ht="287.25" customHeight="1">
      <c r="A4" s="163"/>
      <c r="B4" s="160" t="str">
        <f>IF(Tabelle16[[#This Row],[SETlevel Attribute]]="","",VLOOKUP(Tabelle16[[#This Row],[SETlevel Attribute]],SETlevel!A:C,2,FALSE))</f>
        <v/>
      </c>
      <c r="C4" s="160" t="str">
        <f>IF(Tabelle16[[#This Row],[SETlevel Attribute]]="","",VLOOKUP(Tabelle16[[#This Row],[SETlevel Attribute]],SETlevel!A:C,3,FALSE))</f>
        <v/>
      </c>
      <c r="E4" s="163" t="e">
        <f>#REF!</f>
        <v>#REF!</v>
      </c>
      <c r="F4" s="160" t="e">
        <f>IF(Tabelle16[[#This Row],[Ind 4.0 Attribute]]="","",VLOOKUP(Tabelle16[[#This Row],[Ind 4.0 Attribute]],#REF!,9,FALSE))</f>
        <v>#REF!</v>
      </c>
      <c r="G4" s="160" t="e">
        <f>IF(Tabelle16[[#This Row],[Ind 4.0 Attribute]]="","",VLOOKUP(Tabelle16[[#This Row],[Ind 4.0 Attribute]],#REF!,5,FALSE))</f>
        <v>#REF!</v>
      </c>
      <c r="H4" s="160" t="e">
        <f>IF(Tabelle16[[#This Row],[Ind 4.0 Attribute]]="","",VLOOKUP(Tabelle16[[#This Row],[Ind 4.0 Attribute]],#REF!,7,FALSE))</f>
        <v>#REF!</v>
      </c>
      <c r="I4" s="163"/>
      <c r="K4" s="160" t="str">
        <f>IF(Tabelle16[[#This Row],[JAMA Attribute]]="","",VLOOKUP(Tabelle16[[#This Row],[JAMA Attribute]],JAMA!A:F,5,FALSE))</f>
        <v/>
      </c>
      <c r="L4" s="160" t="str">
        <f>IF(Tabelle16[[#This Row],[JAMA Attribute]]="","",VLOOKUP(Tabelle16[[#This Row],[JAMA Attribute]],JAMA!A:F,6,FALSE))</f>
        <v/>
      </c>
      <c r="M4" s="163" t="str">
        <f>MIC!A$7</f>
        <v>General information.Description</v>
      </c>
      <c r="N4" s="160" t="str">
        <f>IF(Tabelle16[[#This Row],[MIC Attribute]]="","",VLOOKUP(Tabelle16[[#This Row],[MIC Attribute]],MIC!A:D,2,FALSE))</f>
        <v>string</v>
      </c>
      <c r="O4" s="160" t="str">
        <f>IF(Tabelle16[[#This Row],[MIC Attribute]]="","",VLOOKUP(Tabelle16[[#This Row],[MIC Attribute]],MIC!A:D,3,FALSE))</f>
        <v>Summarizes what the simulation model represents, and what it is used for. Should be as unambiguous as possible (e.g. with a clear identification of the represented system). Can potentially summarize information from the rest of the MIC (such as modelling hypothesis). Can reflect multiple uses.</v>
      </c>
      <c r="P4" s="160">
        <f>IF(Tabelle16[[#This Row],[MIC Attribute]]="","",VLOOKUP(Tabelle16[[#This Row],[MIC Attribute]],MIC!A:D,4,FALSE))</f>
        <v>1</v>
      </c>
      <c r="R4" s="160" t="str">
        <f>IF(Tabelle16[[#This Row],[IDTA  Attribute]]="","",VLOOKUP(Tabelle16[[#This Row],[IDTA  Attribute]],IDTA!A:D,3,FALSE))</f>
        <v/>
      </c>
      <c r="S4" s="160" t="str">
        <f>IF(Tabelle16[[#This Row],[IDTA  Attribute]]="","",VLOOKUP(Tabelle16[[#This Row],[IDTA  Attribute]],IDTA!A:D,2,FALSE))</f>
        <v/>
      </c>
      <c r="T4" s="160" t="str">
        <f>IF(Tabelle16[[#This Row],[IDTA  Attribute]]="","",VLOOKUP(Tabelle16[[#This Row],[IDTA  Attribute]],IDTA!A:D,4,FALSE))</f>
        <v/>
      </c>
      <c r="V4" s="160" t="str">
        <f>IF(Tabelle16[[#This Row],[UMC4ES Attribute]]="","",VLOOKUP(Tabelle16[[#This Row],[UMC4ES Attribute]],ASSESS!A:I,9,FALSE))</f>
        <v/>
      </c>
      <c r="W4" s="160" t="str">
        <f>IF(Tabelle16[[#This Row],[UMC4ES Attribute]]="","",VLOOKUP(Tabelle16[[#This Row],[UMC4ES Attribute]],ASSESS!A:I,5,FALSE))</f>
        <v/>
      </c>
      <c r="X4" s="160" t="str">
        <f>IF(Tabelle16[[#This Row],[UMC4ES Attribute]]="","",VLOOKUP(Tabelle16[[#This Row],[UMC4ES Attribute]],ASSESS!A:I,8,FALSE))</f>
        <v/>
      </c>
      <c r="AC4" s="289" t="s">
        <v>1749</v>
      </c>
      <c r="AD4" s="267"/>
      <c r="AE4" s="267" t="s">
        <v>1154</v>
      </c>
      <c r="AF4" s="267"/>
      <c r="AG4" s="267"/>
      <c r="AH4" s="270" t="s">
        <v>1687</v>
      </c>
      <c r="AI4" s="270" t="s">
        <v>1692</v>
      </c>
      <c r="AJ4" s="266" t="s">
        <v>1160</v>
      </c>
      <c r="AK4" s="266" t="s">
        <v>1769</v>
      </c>
      <c r="AL4" s="275" t="s">
        <v>825</v>
      </c>
      <c r="AM4" s="266" t="s">
        <v>816</v>
      </c>
      <c r="AN4" s="160" t="s">
        <v>1770</v>
      </c>
      <c r="AO4" s="160" t="s">
        <v>1670</v>
      </c>
      <c r="AP4" s="181"/>
      <c r="AQ4" s="181"/>
      <c r="AR4" s="181"/>
      <c r="AS4" s="181"/>
      <c r="AT4" s="181"/>
      <c r="AU4" s="163"/>
    </row>
    <row r="5" spans="1:51" ht="375.65">
      <c r="A5" s="163" t="str">
        <f>SETlevel!A$8</f>
        <v>model.version</v>
      </c>
      <c r="B5" s="160" t="str">
        <f>IF(Tabelle16[[#This Row],[SETlevel Attribute]]="","",VLOOKUP(Tabelle16[[#This Row],[SETlevel Attribute]],SETlevel!A:C,2,FALSE))</f>
        <v>String</v>
      </c>
      <c r="C5" s="160" t="str">
        <f>IF(Tabelle16[[#This Row],[SETlevel Attribute]]="","",VLOOKUP(Tabelle16[[#This Row],[SETlevel Attribute]],SETlevel!A:C,3,FALSE))</f>
        <v>Sensor Model Version</v>
      </c>
      <c r="E5" s="163" t="e">
        <f>#REF!</f>
        <v>#REF!</v>
      </c>
      <c r="F5" s="160" t="e">
        <f>IF(Tabelle16[[#This Row],[Ind 4.0 Attribute]]="","",VLOOKUP(Tabelle16[[#This Row],[Ind 4.0 Attribute]],#REF!,9,FALSE))</f>
        <v>#REF!</v>
      </c>
      <c r="G5" s="160" t="e">
        <f>IF(Tabelle16[[#This Row],[Ind 4.0 Attribute]]="","",VLOOKUP(Tabelle16[[#This Row],[Ind 4.0 Attribute]],#REF!,5,FALSE))</f>
        <v>#REF!</v>
      </c>
      <c r="H5" s="160" t="e">
        <f>IF(Tabelle16[[#This Row],[Ind 4.0 Attribute]]="","",VLOOKUP(Tabelle16[[#This Row],[Ind 4.0 Attribute]],#REF!,7,FALSE))</f>
        <v>#REF!</v>
      </c>
      <c r="I5" s="163" t="str">
        <f>JAMA!A$25</f>
        <v>Version</v>
      </c>
      <c r="K5" s="160" t="str">
        <f>IF(Tabelle16[[#This Row],[JAMA Attribute]]="","",VLOOKUP(Tabelle16[[#This Row],[JAMA Attribute]],JAMA!A:F,5,FALSE))</f>
        <v>・It can be manage major and minor version
・It can be manage both plant model version and control model version, when both model would teransfer.</v>
      </c>
      <c r="L5" s="160" t="str">
        <f>IF(Tabelle16[[#This Row],[JAMA Attribute]]="","",VLOOKUP(Tabelle16[[#This Row],[JAMA Attribute]],JAMA!A:F,6,FALSE))</f>
        <v>High</v>
      </c>
      <c r="M5" s="163" t="str">
        <f>MIC!A$19</f>
        <v>General information.Version</v>
      </c>
      <c r="N5" s="160" t="str">
        <f>IF(Tabelle16[[#This Row],[MIC Attribute]]="","",VLOOKUP(Tabelle16[[#This Row],[MIC Attribute]],MIC!A:D,2,FALSE))</f>
        <v>string</v>
      </c>
      <c r="O5" s="160" t="str">
        <f>IF(Tabelle16[[#This Row],[MIC Attribute]]="","",VLOOKUP(Tabelle16[[#This Row],[MIC Attribute]],MIC!A:D,3,FALSE))</f>
        <v>Version of the simulation model (not of the MIC). Not used during the preliminary specification of a simulation model. Updated when the development is complete. External versioning solutions can also be used to further track modifications (during the preliminary specification, or during the development).</v>
      </c>
      <c r="P5" s="160">
        <f>IF(Tabelle16[[#This Row],[MIC Attribute]]="","",VLOOKUP(Tabelle16[[#This Row],[MIC Attribute]],MIC!A:D,4,FALSE))</f>
        <v>1</v>
      </c>
      <c r="R5" s="160" t="str">
        <f>IF(Tabelle16[[#This Row],[IDTA  Attribute]]="","",VLOOKUP(Tabelle16[[#This Row],[IDTA  Attribute]],IDTA!A:D,3,FALSE))</f>
        <v/>
      </c>
      <c r="S5" s="160" t="str">
        <f>IF(Tabelle16[[#This Row],[IDTA  Attribute]]="","",VLOOKUP(Tabelle16[[#This Row],[IDTA  Attribute]],IDTA!A:D,2,FALSE))</f>
        <v/>
      </c>
      <c r="T5" s="160" t="str">
        <f>IF(Tabelle16[[#This Row],[IDTA  Attribute]]="","",VLOOKUP(Tabelle16[[#This Row],[IDTA  Attribute]],IDTA!A:D,4,FALSE))</f>
        <v/>
      </c>
      <c r="V5" s="160" t="str">
        <f>IF(Tabelle16[[#This Row],[UMC4ES Attribute]]="","",VLOOKUP(Tabelle16[[#This Row],[UMC4ES Attribute]],ASSESS!A:I,9,FALSE))</f>
        <v/>
      </c>
      <c r="W5" s="160" t="str">
        <f>IF(Tabelle16[[#This Row],[UMC4ES Attribute]]="","",VLOOKUP(Tabelle16[[#This Row],[UMC4ES Attribute]],ASSESS!A:I,5,FALSE))</f>
        <v/>
      </c>
      <c r="X5" s="160" t="str">
        <f>IF(Tabelle16[[#This Row],[UMC4ES Attribute]]="","",VLOOKUP(Tabelle16[[#This Row],[UMC4ES Attribute]],ASSESS!A:I,8,FALSE))</f>
        <v/>
      </c>
      <c r="AA5" s="160" t="str">
        <f>IF(Tabelle16[[#This Row],[LOTAR Attribute]]="","",VLOOKUP(Tabelle16[[#This Row],[LOTAR Attribute]],LOTAR!A:D,4,FALSE))</f>
        <v/>
      </c>
      <c r="AB5" s="160" t="str">
        <f>IF(Tabelle16[[#This Row],[LOTAR Attribute]]="","",VLOOKUP(Tabelle16[[#This Row],[LOTAR Attribute]],LOTAR!A:D,2,FALSE))</f>
        <v/>
      </c>
      <c r="AC5" s="289" t="s">
        <v>1700</v>
      </c>
      <c r="AD5" s="267" t="s">
        <v>1701</v>
      </c>
      <c r="AE5" s="267" t="s">
        <v>1701</v>
      </c>
      <c r="AF5" s="267" t="s">
        <v>1702</v>
      </c>
      <c r="AG5" s="267" t="s">
        <v>1701</v>
      </c>
      <c r="AH5" s="270" t="s">
        <v>1685</v>
      </c>
      <c r="AI5" s="270" t="s">
        <v>1671</v>
      </c>
      <c r="AJ5" s="266" t="s">
        <v>1160</v>
      </c>
      <c r="AK5" s="268" t="s">
        <v>1705</v>
      </c>
      <c r="AL5" s="273" t="s">
        <v>1668</v>
      </c>
      <c r="AM5" s="266" t="s">
        <v>823</v>
      </c>
      <c r="AN5" s="160" t="s">
        <v>1164</v>
      </c>
      <c r="AP5" s="181"/>
      <c r="AQ5" s="181"/>
      <c r="AR5" s="181"/>
      <c r="AS5" s="181"/>
      <c r="AT5" s="181"/>
      <c r="AU5" s="163"/>
    </row>
    <row r="6" spans="1:51" ht="165.3">
      <c r="A6" s="160" t="str">
        <f>SETlevel!A$9</f>
        <v>model.releasedate</v>
      </c>
      <c r="B6" s="160" t="str">
        <f>IF(Tabelle16[[#This Row],[SETlevel Attribute]]="","",VLOOKUP(Tabelle16[[#This Row],[SETlevel Attribute]],SETlevel!A:C,2,FALSE))</f>
        <v>String</v>
      </c>
      <c r="C6" s="160" t="str">
        <f>IF(Tabelle16[[#This Row],[SETlevel Attribute]]="","",VLOOKUP(Tabelle16[[#This Row],[SETlevel Attribute]],SETlevel!A:C,3,FALSE))</f>
        <v>Sensor Model Release Date in ISO8601</v>
      </c>
      <c r="E6" s="163"/>
      <c r="F6" s="160" t="str">
        <f>IF(Tabelle16[[#This Row],[Ind 4.0 Attribute]]="","",VLOOKUP(Tabelle16[[#This Row],[Ind 4.0 Attribute]],#REF!,9,FALSE))</f>
        <v/>
      </c>
      <c r="G6" s="160" t="str">
        <f>IF(Tabelle16[[#This Row],[Ind 4.0 Attribute]]="","",VLOOKUP(Tabelle16[[#This Row],[Ind 4.0 Attribute]],#REF!,5,FALSE))</f>
        <v/>
      </c>
      <c r="H6" s="160" t="str">
        <f>IF(Tabelle16[[#This Row],[Ind 4.0 Attribute]]="","",VLOOKUP(Tabelle16[[#This Row],[Ind 4.0 Attribute]],#REF!,7,FALSE))</f>
        <v/>
      </c>
      <c r="I6" s="163" t="str">
        <f>JAMA!A$24</f>
        <v>Create date</v>
      </c>
      <c r="K6" s="160" t="str">
        <f>IF(Tabelle16[[#This Row],[JAMA Attribute]]="","",VLOOKUP(Tabelle16[[#This Row],[JAMA Attribute]],JAMA!A:F,5,FALSE))</f>
        <v>Last modeify date</v>
      </c>
      <c r="L6" s="160" t="str">
        <f>IF(Tabelle16[[#This Row],[JAMA Attribute]]="","",VLOOKUP(Tabelle16[[#This Row],[JAMA Attribute]],JAMA!A:F,6,FALSE))</f>
        <v>High</v>
      </c>
      <c r="M6" s="163" t="str">
        <f>MIC!A$23</f>
        <v>General information.Version date</v>
      </c>
      <c r="N6" s="160" t="str">
        <f>IF(Tabelle16[[#This Row],[MIC Attribute]]="","",VLOOKUP(Tabelle16[[#This Row],[MIC Attribute]],MIC!A:D,2,FALSE))</f>
        <v>string</v>
      </c>
      <c r="O6" s="160" t="str">
        <f>IF(Tabelle16[[#This Row],[MIC Attribute]]="","",VLOOKUP(Tabelle16[[#This Row],[MIC Attribute]],MIC!A:D,3,FALSE))</f>
        <v>Release date of this version of the simulation model in the following format : YYYY-MM-DD for a day, YYYY-MM for a month, or YYYY for a year.</v>
      </c>
      <c r="P6" s="160">
        <f>IF(Tabelle16[[#This Row],[MIC Attribute]]="","",VLOOKUP(Tabelle16[[#This Row],[MIC Attribute]],MIC!A:D,4,FALSE))</f>
        <v>1</v>
      </c>
      <c r="R6" s="160" t="str">
        <f>IF(Tabelle16[[#This Row],[IDTA  Attribute]]="","",VLOOKUP(Tabelle16[[#This Row],[IDTA  Attribute]],IDTA!A:D,3,FALSE))</f>
        <v/>
      </c>
      <c r="S6" s="160" t="str">
        <f>IF(Tabelle16[[#This Row],[IDTA  Attribute]]="","",VLOOKUP(Tabelle16[[#This Row],[IDTA  Attribute]],IDTA!A:D,2,FALSE))</f>
        <v/>
      </c>
      <c r="T6" s="160" t="str">
        <f>IF(Tabelle16[[#This Row],[IDTA  Attribute]]="","",VLOOKUP(Tabelle16[[#This Row],[IDTA  Attribute]],IDTA!A:D,4,FALSE))</f>
        <v/>
      </c>
      <c r="V6" s="160" t="str">
        <f>IF(Tabelle16[[#This Row],[UMC4ES Attribute]]="","",VLOOKUP(Tabelle16[[#This Row],[UMC4ES Attribute]],ASSESS!A:I,9,FALSE))</f>
        <v/>
      </c>
      <c r="W6" s="160" t="str">
        <f>IF(Tabelle16[[#This Row],[UMC4ES Attribute]]="","",VLOOKUP(Tabelle16[[#This Row],[UMC4ES Attribute]],ASSESS!A:I,5,FALSE))</f>
        <v/>
      </c>
      <c r="X6" s="160" t="str">
        <f>IF(Tabelle16[[#This Row],[UMC4ES Attribute]]="","",VLOOKUP(Tabelle16[[#This Row],[UMC4ES Attribute]],ASSESS!A:I,8,FALSE))</f>
        <v/>
      </c>
      <c r="AC6" s="289" t="s">
        <v>1734</v>
      </c>
      <c r="AD6" s="267" t="s">
        <v>1701</v>
      </c>
      <c r="AE6" s="267" t="s">
        <v>1701</v>
      </c>
      <c r="AF6" s="267"/>
      <c r="AG6" s="267" t="s">
        <v>1154</v>
      </c>
      <c r="AH6" s="270" t="s">
        <v>1687</v>
      </c>
      <c r="AI6" s="270" t="s">
        <v>1671</v>
      </c>
      <c r="AJ6" s="266" t="s">
        <v>1160</v>
      </c>
      <c r="AK6" s="266" t="s">
        <v>1736</v>
      </c>
      <c r="AL6" s="275" t="s">
        <v>1689</v>
      </c>
      <c r="AM6" s="266" t="s">
        <v>816</v>
      </c>
      <c r="AN6" s="160" t="s">
        <v>1165</v>
      </c>
      <c r="AP6" s="181"/>
      <c r="AQ6" s="181"/>
      <c r="AR6" s="181"/>
      <c r="AS6" s="181"/>
      <c r="AT6" s="181"/>
      <c r="AU6" s="163"/>
    </row>
    <row r="7" spans="1:51" ht="195.35">
      <c r="A7" s="163" t="str">
        <f>SETlevel!A$10</f>
        <v>model.releasestatus</v>
      </c>
      <c r="B7" s="160" t="str">
        <f>IF(Tabelle16[[#This Row],[SETlevel Attribute]]="","",VLOOKUP(Tabelle16[[#This Row],[SETlevel Attribute]],SETlevel!A:C,2,FALSE))</f>
        <v>String</v>
      </c>
      <c r="C7" s="160" t="str">
        <f>IF(Tabelle16[[#This Row],[SETlevel Attribute]]="","",VLOOKUP(Tabelle16[[#This Row],[SETlevel Attribute]],SETlevel!A:C,3,FALSE))</f>
        <v>Development Status, e.g. In Development or Released, etc.</v>
      </c>
      <c r="E7" s="163"/>
      <c r="F7" s="160" t="str">
        <f>IF(Tabelle16[[#This Row],[Ind 4.0 Attribute]]="","",VLOOKUP(Tabelle16[[#This Row],[Ind 4.0 Attribute]],#REF!,9,FALSE))</f>
        <v/>
      </c>
      <c r="G7" s="160" t="str">
        <f>IF(Tabelle16[[#This Row],[Ind 4.0 Attribute]]="","",VLOOKUP(Tabelle16[[#This Row],[Ind 4.0 Attribute]],#REF!,5,FALSE))</f>
        <v/>
      </c>
      <c r="H7" s="160" t="str">
        <f>IF(Tabelle16[[#This Row],[Ind 4.0 Attribute]]="","",VLOOKUP(Tabelle16[[#This Row],[Ind 4.0 Attribute]],#REF!,7,FALSE))</f>
        <v/>
      </c>
      <c r="I7" s="163"/>
      <c r="K7" s="160" t="str">
        <f>IF(Tabelle16[[#This Row],[JAMA Attribute]]="","",VLOOKUP(Tabelle16[[#This Row],[JAMA Attribute]],JAMA!A:F,5,FALSE))</f>
        <v/>
      </c>
      <c r="L7" s="160" t="str">
        <f>IF(Tabelle16[[#This Row],[JAMA Attribute]]="","",VLOOKUP(Tabelle16[[#This Row],[JAMA Attribute]],JAMA!A:F,6,FALSE))</f>
        <v/>
      </c>
      <c r="M7" s="163"/>
      <c r="N7" s="160" t="str">
        <f>IF(Tabelle16[[#This Row],[MIC Attribute]]="","",VLOOKUP(Tabelle16[[#This Row],[MIC Attribute]],MIC!A:D,2,FALSE))</f>
        <v/>
      </c>
      <c r="O7" s="160" t="str">
        <f>IF(Tabelle16[[#This Row],[MIC Attribute]]="","",VLOOKUP(Tabelle16[[#This Row],[MIC Attribute]],MIC!A:D,3,FALSE))</f>
        <v/>
      </c>
      <c r="P7" s="160" t="str">
        <f>IF(Tabelle16[[#This Row],[MIC Attribute]]="","",VLOOKUP(Tabelle16[[#This Row],[MIC Attribute]],MIC!A:D,4,FALSE))</f>
        <v/>
      </c>
      <c r="R7" s="160" t="str">
        <f>IF(Tabelle16[[#This Row],[IDTA  Attribute]]="","",VLOOKUP(Tabelle16[[#This Row],[IDTA  Attribute]],IDTA!A:D,3,FALSE))</f>
        <v/>
      </c>
      <c r="S7" s="160" t="str">
        <f>IF(Tabelle16[[#This Row],[IDTA  Attribute]]="","",VLOOKUP(Tabelle16[[#This Row],[IDTA  Attribute]],IDTA!A:D,2,FALSE))</f>
        <v/>
      </c>
      <c r="T7" s="160" t="str">
        <f>IF(Tabelle16[[#This Row],[IDTA  Attribute]]="","",VLOOKUP(Tabelle16[[#This Row],[IDTA  Attribute]],IDTA!A:D,4,FALSE))</f>
        <v/>
      </c>
      <c r="V7" s="160" t="str">
        <f>IF(Tabelle16[[#This Row],[UMC4ES Attribute]]="","",VLOOKUP(Tabelle16[[#This Row],[UMC4ES Attribute]],ASSESS!A:I,9,FALSE))</f>
        <v/>
      </c>
      <c r="W7" s="160" t="str">
        <f>IF(Tabelle16[[#This Row],[UMC4ES Attribute]]="","",VLOOKUP(Tabelle16[[#This Row],[UMC4ES Attribute]],ASSESS!A:I,5,FALSE))</f>
        <v/>
      </c>
      <c r="X7" s="160" t="str">
        <f>IF(Tabelle16[[#This Row],[UMC4ES Attribute]]="","",VLOOKUP(Tabelle16[[#This Row],[UMC4ES Attribute]],ASSESS!A:I,8,FALSE))</f>
        <v/>
      </c>
      <c r="AC7" s="289" t="s">
        <v>1735</v>
      </c>
      <c r="AD7" s="267" t="s">
        <v>1701</v>
      </c>
      <c r="AE7" s="267"/>
      <c r="AF7" s="267"/>
      <c r="AG7" s="267"/>
      <c r="AH7" s="270" t="s">
        <v>1687</v>
      </c>
      <c r="AI7" s="270" t="s">
        <v>1692</v>
      </c>
      <c r="AJ7" s="266" t="s">
        <v>1160</v>
      </c>
      <c r="AK7" s="266" t="s">
        <v>1737</v>
      </c>
      <c r="AL7" s="275" t="s">
        <v>1690</v>
      </c>
      <c r="AM7" s="266" t="s">
        <v>1652</v>
      </c>
      <c r="AN7" s="160" t="s">
        <v>821</v>
      </c>
      <c r="AP7" s="181"/>
      <c r="AQ7" s="181"/>
      <c r="AR7" s="181"/>
      <c r="AS7" s="181"/>
      <c r="AT7" s="181"/>
      <c r="AU7" s="163"/>
    </row>
    <row r="8" spans="1:51" ht="225.4">
      <c r="A8" s="163"/>
      <c r="B8" s="160" t="str">
        <f>IF(Tabelle16[[#This Row],[SETlevel Attribute]]="","",VLOOKUP(Tabelle16[[#This Row],[SETlevel Attribute]],SETlevel!A:C,2,FALSE))</f>
        <v/>
      </c>
      <c r="C8" s="160" t="str">
        <f>IF(Tabelle16[[#This Row],[SETlevel Attribute]]="","",VLOOKUP(Tabelle16[[#This Row],[SETlevel Attribute]],SETlevel!A:C,3,FALSE))</f>
        <v/>
      </c>
      <c r="E8" s="163"/>
      <c r="F8" s="160" t="str">
        <f>IF(Tabelle16[[#This Row],[Ind 4.0 Attribute]]="","",VLOOKUP(Tabelle16[[#This Row],[Ind 4.0 Attribute]],#REF!,9,FALSE))</f>
        <v/>
      </c>
      <c r="G8" s="160" t="str">
        <f>IF(Tabelle16[[#This Row],[Ind 4.0 Attribute]]="","",VLOOKUP(Tabelle16[[#This Row],[Ind 4.0 Attribute]],#REF!,5,FALSE))</f>
        <v/>
      </c>
      <c r="H8" s="160" t="str">
        <f>IF(Tabelle16[[#This Row],[Ind 4.0 Attribute]]="","",VLOOKUP(Tabelle16[[#This Row],[Ind 4.0 Attribute]],#REF!,7,FALSE))</f>
        <v/>
      </c>
      <c r="I8" s="163" t="str">
        <f>JAMA!A$26</f>
        <v>Lifecycle stage</v>
      </c>
      <c r="K8" s="160" t="str">
        <f>IF(Tabelle16[[#This Row],[JAMA Attribute]]="","",VLOOKUP(Tabelle16[[#This Row],[JAMA Attribute]],JAMA!A:F,5,FALSE))</f>
        <v>Use Prostep SMARTSE １．２　Figura3</v>
      </c>
      <c r="L8" s="160" t="str">
        <f>IF(Tabelle16[[#This Row],[JAMA Attribute]]="","",VLOOKUP(Tabelle16[[#This Row],[JAMA Attribute]],JAMA!A:F,6,FALSE))</f>
        <v>Mid</v>
      </c>
      <c r="M8" s="163" t="str">
        <f>MIC!A$15</f>
        <v>General information.Life cycle state</v>
      </c>
      <c r="N8" s="160" t="str">
        <f>IF(Tabelle16[[#This Row],[MIC Attribute]]="","",VLOOKUP(Tabelle16[[#This Row],[MIC Attribute]],MIC!A:D,2,FALSE))</f>
        <v>string</v>
      </c>
      <c r="O8" s="160" t="str">
        <f>IF(Tabelle16[[#This Row],[MIC Attribute]]="","",VLOOKUP(Tabelle16[[#This Row],[MIC Attribute]],MIC!A:D,3,FALSE))</f>
        <v xml:space="preserve">Life cycle state the simulation model is currently in. Can permit to distinguish a MIC used for the preliminary specification of a simulation model which has not been developed yet, a MIC used to describe a simulation model whose development is complete, or a MIC used for the modification of a simulation model, for example. </v>
      </c>
      <c r="P8" s="160">
        <f>IF(Tabelle16[[#This Row],[MIC Attribute]]="","",VLOOKUP(Tabelle16[[#This Row],[MIC Attribute]],MIC!A:D,4,FALSE))</f>
        <v>1</v>
      </c>
      <c r="R8" s="160" t="str">
        <f>IF(Tabelle16[[#This Row],[IDTA  Attribute]]="","",VLOOKUP(Tabelle16[[#This Row],[IDTA  Attribute]],IDTA!A:D,3,FALSE))</f>
        <v/>
      </c>
      <c r="S8" s="160" t="str">
        <f>IF(Tabelle16[[#This Row],[IDTA  Attribute]]="","",VLOOKUP(Tabelle16[[#This Row],[IDTA  Attribute]],IDTA!A:D,2,FALSE))</f>
        <v/>
      </c>
      <c r="T8" s="160" t="str">
        <f>IF(Tabelle16[[#This Row],[IDTA  Attribute]]="","",VLOOKUP(Tabelle16[[#This Row],[IDTA  Attribute]],IDTA!A:D,4,FALSE))</f>
        <v/>
      </c>
      <c r="V8" s="160" t="str">
        <f>IF(Tabelle16[[#This Row],[UMC4ES Attribute]]="","",VLOOKUP(Tabelle16[[#This Row],[UMC4ES Attribute]],ASSESS!A:I,9,FALSE))</f>
        <v/>
      </c>
      <c r="W8" s="160" t="str">
        <f>IF(Tabelle16[[#This Row],[UMC4ES Attribute]]="","",VLOOKUP(Tabelle16[[#This Row],[UMC4ES Attribute]],ASSESS!A:I,5,FALSE))</f>
        <v/>
      </c>
      <c r="X8" s="160" t="str">
        <f>IF(Tabelle16[[#This Row],[UMC4ES Attribute]]="","",VLOOKUP(Tabelle16[[#This Row],[UMC4ES Attribute]],ASSESS!A:I,8,FALSE))</f>
        <v/>
      </c>
      <c r="AC8" s="289" t="s">
        <v>1703</v>
      </c>
      <c r="AD8" s="267"/>
      <c r="AE8" s="267" t="s">
        <v>1701</v>
      </c>
      <c r="AF8" s="267"/>
      <c r="AG8" s="267" t="s">
        <v>1701</v>
      </c>
      <c r="AH8" s="270" t="s">
        <v>1687</v>
      </c>
      <c r="AI8" s="270" t="s">
        <v>1738</v>
      </c>
      <c r="AJ8" s="266" t="s">
        <v>1160</v>
      </c>
      <c r="AK8" s="266" t="s">
        <v>1733</v>
      </c>
      <c r="AL8" s="275" t="s">
        <v>1691</v>
      </c>
      <c r="AM8" s="266" t="s">
        <v>816</v>
      </c>
      <c r="AN8" s="160" t="s">
        <v>1166</v>
      </c>
      <c r="AP8" s="181"/>
      <c r="AQ8" s="181"/>
      <c r="AR8" s="181"/>
      <c r="AS8" s="181"/>
      <c r="AT8" s="181"/>
      <c r="AU8" s="163"/>
    </row>
    <row r="9" spans="1:51" ht="58.25" customHeight="1">
      <c r="A9" s="163" t="str">
        <f>SETlevel!A$5</f>
        <v>model.manufacturer</v>
      </c>
      <c r="B9" s="160" t="str">
        <f>IF(Tabelle16[[#This Row],[SETlevel Attribute]]="","",VLOOKUP(Tabelle16[[#This Row],[SETlevel Attribute]],SETlevel!A:C,2,FALSE))</f>
        <v>String</v>
      </c>
      <c r="C9" s="160" t="str">
        <f>IF(Tabelle16[[#This Row],[SETlevel Attribute]]="","",VLOOKUP(Tabelle16[[#This Row],[SETlevel Attribute]],SETlevel!A:C,3,FALSE))</f>
        <v>Company Name providing the Model</v>
      </c>
      <c r="E9" s="163"/>
      <c r="F9" s="160" t="str">
        <f>IF(Tabelle16[[#This Row],[Ind 4.0 Attribute]]="","",VLOOKUP(Tabelle16[[#This Row],[Ind 4.0 Attribute]],#REF!,9,FALSE))</f>
        <v/>
      </c>
      <c r="G9" s="160" t="str">
        <f>IF(Tabelle16[[#This Row],[Ind 4.0 Attribute]]="","",VLOOKUP(Tabelle16[[#This Row],[Ind 4.0 Attribute]],#REF!,5,FALSE))</f>
        <v/>
      </c>
      <c r="H9" s="160" t="str">
        <f>IF(Tabelle16[[#This Row],[Ind 4.0 Attribute]]="","",VLOOKUP(Tabelle16[[#This Row],[Ind 4.0 Attribute]],#REF!,7,FALSE))</f>
        <v/>
      </c>
      <c r="I9" s="163" t="str">
        <f>JAMA!A$37</f>
        <v>Organization</v>
      </c>
      <c r="K9" s="160" t="str">
        <f>IF(Tabelle16[[#This Row],[JAMA Attribute]]="","",VLOOKUP(Tabelle16[[#This Row],[JAMA Attribute]],JAMA!A:F,5,FALSE))</f>
        <v>Company name, Department name</v>
      </c>
      <c r="L9" s="160" t="str">
        <f>IF(Tabelle16[[#This Row],[JAMA Attribute]]="","",VLOOKUP(Tabelle16[[#This Row],[JAMA Attribute]],JAMA!A:F,6,FALSE))</f>
        <v>High</v>
      </c>
      <c r="M9" s="163" t="str">
        <f>MIC!A$10</f>
        <v>General information.Owner</v>
      </c>
      <c r="N9" s="160" t="str">
        <f>IF(Tabelle16[[#This Row],[MIC Attribute]]="","",VLOOKUP(Tabelle16[[#This Row],[MIC Attribute]],MIC!A:D,2,FALSE))</f>
        <v>string</v>
      </c>
      <c r="O9" s="160" t="str">
        <f>IF(Tabelle16[[#This Row],[MIC Attribute]]="","",VLOOKUP(Tabelle16[[#This Row],[MIC Attribute]],MIC!A:D,3,FALSE))</f>
        <v xml:space="preserve">Person or institution responsible for the simulation model. Can be the developer or author. The owner can potentially provide further information about the simulation model, or make the simulation model available. </v>
      </c>
      <c r="P9" s="160">
        <f>IF(Tabelle16[[#This Row],[MIC Attribute]]="","",VLOOKUP(Tabelle16[[#This Row],[MIC Attribute]],MIC!A:D,4,FALSE))</f>
        <v>1</v>
      </c>
      <c r="Q9" s="160" t="str">
        <f>IDTA!A$44</f>
        <v xml:space="preserve">simModManufacturerInformation.company </v>
      </c>
      <c r="R9" s="160" t="str">
        <f>IF(Tabelle16[[#This Row],[IDTA  Attribute]]="","",VLOOKUP(Tabelle16[[#This Row],[IDTA  Attribute]],IDTA!A:D,3,FALSE))</f>
        <v>[string]</v>
      </c>
      <c r="S9" s="160" t="str">
        <f>IF(Tabelle16[[#This Row],[IDTA  Attribute]]="","",VLOOKUP(Tabelle16[[#This Row],[IDTA  Attribute]],IDTA!A:D,2,FALSE))</f>
        <v xml:space="preserve">name of the company </v>
      </c>
      <c r="T9" s="160">
        <f>IF(Tabelle16[[#This Row],[IDTA  Attribute]]="","",VLOOKUP(Tabelle16[[#This Row],[IDTA  Attribute]],IDTA!A:D,4,FALSE))</f>
        <v>1</v>
      </c>
      <c r="V9" s="160" t="str">
        <f>IF(Tabelle16[[#This Row],[UMC4ES Attribute]]="","",VLOOKUP(Tabelle16[[#This Row],[UMC4ES Attribute]],ASSESS!A:I,9,FALSE))</f>
        <v/>
      </c>
      <c r="W9" s="160" t="str">
        <f>IF(Tabelle16[[#This Row],[UMC4ES Attribute]]="","",VLOOKUP(Tabelle16[[#This Row],[UMC4ES Attribute]],ASSESS!A:I,5,FALSE))</f>
        <v/>
      </c>
      <c r="X9" s="160" t="str">
        <f>IF(Tabelle16[[#This Row],[UMC4ES Attribute]]="","",VLOOKUP(Tabelle16[[#This Row],[UMC4ES Attribute]],ASSESS!A:I,8,FALSE))</f>
        <v/>
      </c>
      <c r="AC9" s="289" t="s">
        <v>1755</v>
      </c>
      <c r="AD9" s="267" t="s">
        <v>1154</v>
      </c>
      <c r="AE9" s="267" t="s">
        <v>1154</v>
      </c>
      <c r="AF9" s="267" t="s">
        <v>1154</v>
      </c>
      <c r="AG9" s="267"/>
      <c r="AH9" s="270" t="s">
        <v>1685</v>
      </c>
      <c r="AI9" s="270" t="s">
        <v>1692</v>
      </c>
      <c r="AJ9" s="266" t="s">
        <v>1160</v>
      </c>
      <c r="AK9" s="266" t="s">
        <v>1779</v>
      </c>
      <c r="AL9" s="275" t="s">
        <v>1771</v>
      </c>
      <c r="AM9" s="266" t="s">
        <v>816</v>
      </c>
      <c r="AN9" s="160" t="s">
        <v>822</v>
      </c>
      <c r="AP9" s="181"/>
      <c r="AQ9" s="181"/>
      <c r="AR9" s="181"/>
      <c r="AS9" s="181"/>
      <c r="AT9" s="181"/>
      <c r="AU9" s="163"/>
    </row>
    <row r="10" spans="1:51" ht="41.5" customHeight="1">
      <c r="A10" s="163"/>
      <c r="B10" s="160" t="str">
        <f>IF(Tabelle16[[#This Row],[SETlevel Attribute]]="","",VLOOKUP(Tabelle16[[#This Row],[SETlevel Attribute]],SETlevel!A:C,2,FALSE))</f>
        <v/>
      </c>
      <c r="C10" s="160" t="str">
        <f>IF(Tabelle16[[#This Row],[SETlevel Attribute]]="","",VLOOKUP(Tabelle16[[#This Row],[SETlevel Attribute]],SETlevel!A:C,3,FALSE))</f>
        <v/>
      </c>
      <c r="E10" s="163"/>
      <c r="F10" s="160" t="str">
        <f>IF(Tabelle16[[#This Row],[Ind 4.0 Attribute]]="","",VLOOKUP(Tabelle16[[#This Row],[Ind 4.0 Attribute]],#REF!,9,FALSE))</f>
        <v/>
      </c>
      <c r="G10" s="160" t="str">
        <f>IF(Tabelle16[[#This Row],[Ind 4.0 Attribute]]="","",VLOOKUP(Tabelle16[[#This Row],[Ind 4.0 Attribute]],#REF!,5,FALSE))</f>
        <v/>
      </c>
      <c r="H10" s="160" t="str">
        <f>IF(Tabelle16[[#This Row],[Ind 4.0 Attribute]]="","",VLOOKUP(Tabelle16[[#This Row],[Ind 4.0 Attribute]],#REF!,7,FALSE))</f>
        <v/>
      </c>
      <c r="I10" s="163"/>
      <c r="K10" s="160" t="str">
        <f>IF(Tabelle16[[#This Row],[JAMA Attribute]]="","",VLOOKUP(Tabelle16[[#This Row],[JAMA Attribute]],JAMA!A:F,5,FALSE))</f>
        <v/>
      </c>
      <c r="L10" s="160" t="str">
        <f>IF(Tabelle16[[#This Row],[JAMA Attribute]]="","",VLOOKUP(Tabelle16[[#This Row],[JAMA Attribute]],JAMA!A:F,6,FALSE))</f>
        <v/>
      </c>
      <c r="M10" s="185"/>
      <c r="N10" s="160" t="str">
        <f>IF(Tabelle16[[#This Row],[MIC Attribute]]="","",VLOOKUP(Tabelle16[[#This Row],[MIC Attribute]],MIC!A:D,2,FALSE))</f>
        <v/>
      </c>
      <c r="O10" s="160" t="str">
        <f>IF(Tabelle16[[#This Row],[MIC Attribute]]="","",VLOOKUP(Tabelle16[[#This Row],[MIC Attribute]],MIC!A:D,3,FALSE))</f>
        <v/>
      </c>
      <c r="P10" s="160" t="str">
        <f>IF(Tabelle16[[#This Row],[MIC Attribute]]="","",VLOOKUP(Tabelle16[[#This Row],[MIC Attribute]],MIC!A:D,4,FALSE))</f>
        <v/>
      </c>
      <c r="Q10" s="160" t="str">
        <f>IDTA!A$45</f>
        <v xml:space="preserve">simModManufacturerInformation.language </v>
      </c>
      <c r="R10" s="160" t="str">
        <f>IF(Tabelle16[[#This Row],[IDTA  Attribute]]="","",VLOOKUP(Tabelle16[[#This Row],[IDTA  Attribute]],IDTA!A:D,3,FALSE))</f>
        <v>[string]</v>
      </c>
      <c r="S10" s="160" t="str">
        <f>IF(Tabelle16[[#This Row],[IDTA  Attribute]]="","",VLOOKUP(Tabelle16[[#This Row],[IDTA  Attribute]],IDTA!A:D,2,FALSE))</f>
        <v xml:space="preserve">available language </v>
      </c>
      <c r="T10" s="160" t="str">
        <f>IF(Tabelle16[[#This Row],[IDTA  Attribute]]="","",VLOOKUP(Tabelle16[[#This Row],[IDTA  Attribute]],IDTA!A:D,4,FALSE))</f>
        <v xml:space="preserve">1..* </v>
      </c>
      <c r="V10" s="160" t="str">
        <f>IF(Tabelle16[[#This Row],[UMC4ES Attribute]]="","",VLOOKUP(Tabelle16[[#This Row],[UMC4ES Attribute]],ASSESS!A:I,9,FALSE))</f>
        <v/>
      </c>
      <c r="W10" s="160" t="str">
        <f>IF(Tabelle16[[#This Row],[UMC4ES Attribute]]="","",VLOOKUP(Tabelle16[[#This Row],[UMC4ES Attribute]],ASSESS!A:I,5,FALSE))</f>
        <v/>
      </c>
      <c r="X10" s="160" t="str">
        <f>IF(Tabelle16[[#This Row],[UMC4ES Attribute]]="","",VLOOKUP(Tabelle16[[#This Row],[UMC4ES Attribute]],ASSESS!A:I,8,FALSE))</f>
        <v/>
      </c>
      <c r="AC10" s="289" t="s">
        <v>1743</v>
      </c>
      <c r="AD10" s="267"/>
      <c r="AE10" s="267"/>
      <c r="AF10" s="267" t="s">
        <v>1154</v>
      </c>
      <c r="AG10" s="267"/>
      <c r="AH10" s="270" t="s">
        <v>1686</v>
      </c>
      <c r="AI10" s="270"/>
      <c r="AJ10" s="266" t="s">
        <v>1160</v>
      </c>
      <c r="AK10" s="266"/>
      <c r="AL10" s="275"/>
      <c r="AM10" s="266" t="s">
        <v>817</v>
      </c>
      <c r="AP10" s="181"/>
      <c r="AQ10" s="181"/>
      <c r="AR10" s="181"/>
      <c r="AS10" s="181"/>
      <c r="AT10" s="181"/>
      <c r="AU10" s="163"/>
    </row>
    <row r="11" spans="1:51" ht="50.75" customHeight="1">
      <c r="A11" s="163"/>
      <c r="B11" s="160" t="str">
        <f>IF(Tabelle16[[#This Row],[SETlevel Attribute]]="","",VLOOKUP(Tabelle16[[#This Row],[SETlevel Attribute]],SETlevel!A:C,2,FALSE))</f>
        <v/>
      </c>
      <c r="C11" s="160" t="str">
        <f>IF(Tabelle16[[#This Row],[SETlevel Attribute]]="","",VLOOKUP(Tabelle16[[#This Row],[SETlevel Attribute]],SETlevel!A:C,3,FALSE))</f>
        <v/>
      </c>
      <c r="E11" s="163"/>
      <c r="F11" s="160" t="str">
        <f>IF(Tabelle16[[#This Row],[Ind 4.0 Attribute]]="","",VLOOKUP(Tabelle16[[#This Row],[Ind 4.0 Attribute]],#REF!,9,FALSE))</f>
        <v/>
      </c>
      <c r="G11" s="160" t="str">
        <f>IF(Tabelle16[[#This Row],[Ind 4.0 Attribute]]="","",VLOOKUP(Tabelle16[[#This Row],[Ind 4.0 Attribute]],#REF!,5,FALSE))</f>
        <v/>
      </c>
      <c r="H11" s="160" t="str">
        <f>IF(Tabelle16[[#This Row],[Ind 4.0 Attribute]]="","",VLOOKUP(Tabelle16[[#This Row],[Ind 4.0 Attribute]],#REF!,7,FALSE))</f>
        <v/>
      </c>
      <c r="I11" s="163" t="str">
        <f>JAMA!A$39</f>
        <v>Email address</v>
      </c>
      <c r="K11" s="160">
        <f>IF(Tabelle16[[#This Row],[JAMA Attribute]]="","",VLOOKUP(Tabelle16[[#This Row],[JAMA Attribute]],JAMA!A:F,5,FALSE))</f>
        <v>0</v>
      </c>
      <c r="L11" s="160" t="str">
        <f>IF(Tabelle16[[#This Row],[JAMA Attribute]]="","",VLOOKUP(Tabelle16[[#This Row],[JAMA Attribute]],JAMA!A:F,6,FALSE))</f>
        <v>High</v>
      </c>
      <c r="M11" s="185"/>
      <c r="N11" s="160" t="str">
        <f>IF(Tabelle16[[#This Row],[MIC Attribute]]="","",VLOOKUP(Tabelle16[[#This Row],[MIC Attribute]],MIC!A:D,2,FALSE))</f>
        <v/>
      </c>
      <c r="O11" s="160" t="str">
        <f>IF(Tabelle16[[#This Row],[MIC Attribute]]="","",VLOOKUP(Tabelle16[[#This Row],[MIC Attribute]],MIC!A:D,3,FALSE))</f>
        <v/>
      </c>
      <c r="P11" s="160" t="str">
        <f>IF(Tabelle16[[#This Row],[MIC Attribute]]="","",VLOOKUP(Tabelle16[[#This Row],[MIC Attribute]],MIC!A:D,4,FALSE))</f>
        <v/>
      </c>
      <c r="Q11" s="160" t="str">
        <f>IDTA!A$46</f>
        <v xml:space="preserve">simModManufacturerInformation.email </v>
      </c>
      <c r="R11" s="160" t="str">
        <f>IF(Tabelle16[[#This Row],[IDTA  Attribute]]="","",VLOOKUP(Tabelle16[[#This Row],[IDTA  Attribute]],IDTA!A:D,3,FALSE))</f>
        <v>n/a</v>
      </c>
      <c r="S11" s="160" t="str">
        <f>IF(Tabelle16[[#This Row],[IDTA  Attribute]]="","",VLOOKUP(Tabelle16[[#This Row],[IDTA  Attribute]],IDTA!A:D,2,FALSE))</f>
        <v xml:space="preserve">E-mail address and encryption method </v>
      </c>
      <c r="T11" s="160" t="str">
        <f>IF(Tabelle16[[#This Row],[IDTA  Attribute]]="","",VLOOKUP(Tabelle16[[#This Row],[IDTA  Attribute]],IDTA!A:D,4,FALSE))</f>
        <v xml:space="preserve">0..1 </v>
      </c>
      <c r="V11" s="160" t="str">
        <f>IF(Tabelle16[[#This Row],[UMC4ES Attribute]]="","",VLOOKUP(Tabelle16[[#This Row],[UMC4ES Attribute]],ASSESS!A:I,9,FALSE))</f>
        <v/>
      </c>
      <c r="W11" s="160" t="str">
        <f>IF(Tabelle16[[#This Row],[UMC4ES Attribute]]="","",VLOOKUP(Tabelle16[[#This Row],[UMC4ES Attribute]],ASSESS!A:I,5,FALSE))</f>
        <v/>
      </c>
      <c r="X11" s="160" t="str">
        <f>IF(Tabelle16[[#This Row],[UMC4ES Attribute]]="","",VLOOKUP(Tabelle16[[#This Row],[UMC4ES Attribute]],ASSESS!A:I,8,FALSE))</f>
        <v/>
      </c>
      <c r="AC11" s="289" t="s">
        <v>1742</v>
      </c>
      <c r="AD11" s="267"/>
      <c r="AE11" s="267"/>
      <c r="AF11" s="267" t="s">
        <v>1154</v>
      </c>
      <c r="AG11" s="267" t="s">
        <v>1154</v>
      </c>
      <c r="AH11" s="270" t="s">
        <v>1686</v>
      </c>
      <c r="AI11" s="270"/>
      <c r="AJ11" s="266" t="s">
        <v>1160</v>
      </c>
      <c r="AK11" s="268"/>
      <c r="AL11" s="275" t="s">
        <v>1780</v>
      </c>
      <c r="AM11" s="266" t="s">
        <v>817</v>
      </c>
      <c r="AP11" s="181"/>
      <c r="AQ11" s="181"/>
      <c r="AR11" s="181"/>
      <c r="AS11" s="181"/>
      <c r="AT11" s="181"/>
      <c r="AU11" s="163"/>
    </row>
    <row r="12" spans="1:51" ht="55.75" customHeight="1">
      <c r="A12" s="163" t="str">
        <f>SETlevel!A$11</f>
        <v>model.use-restrictions</v>
      </c>
      <c r="B12" s="160" t="str">
        <f>IF(Tabelle16[[#This Row],[SETlevel Attribute]]="","",VLOOKUP(Tabelle16[[#This Row],[SETlevel Attribute]],SETlevel!A:C,2,FALSE))</f>
        <v>String</v>
      </c>
      <c r="C12" s="160" t="str">
        <f>IF(Tabelle16[[#This Row],[SETlevel Attribute]]="","",VLOOKUP(Tabelle16[[#This Row],[SETlevel Attribute]],SETlevel!A:C,3,FALSE))</f>
        <v>Legal or contractual restrictions on the use and distribution of the model that have to be respected.</v>
      </c>
      <c r="E12" s="163"/>
      <c r="F12" s="160" t="str">
        <f>IF(Tabelle16[[#This Row],[Ind 4.0 Attribute]]="","",VLOOKUP(Tabelle16[[#This Row],[Ind 4.0 Attribute]],#REF!,9,FALSE))</f>
        <v/>
      </c>
      <c r="G12" s="160" t="str">
        <f>IF(Tabelle16[[#This Row],[Ind 4.0 Attribute]]="","",VLOOKUP(Tabelle16[[#This Row],[Ind 4.0 Attribute]],#REF!,5,FALSE))</f>
        <v/>
      </c>
      <c r="H12" s="160" t="str">
        <f>IF(Tabelle16[[#This Row],[Ind 4.0 Attribute]]="","",VLOOKUP(Tabelle16[[#This Row],[Ind 4.0 Attribute]],#REF!,7,FALSE))</f>
        <v/>
      </c>
      <c r="I12" s="163" t="str">
        <f>JAMA!A$28</f>
        <v>Confidentiality</v>
      </c>
      <c r="K12" s="160" t="str">
        <f>IF(Tabelle16[[#This Row],[JAMA Attribute]]="","",VLOOKUP(Tabelle16[[#This Row],[JAMA Attribute]],JAMA!A:F,5,FALSE))</f>
        <v>・Confidentiality level for the entire project.
Use Prostep SMARTSE Annex F tableF4.
The security class x transfer data (including security measures) and the corresponding method (recommend, etc.) will be decided between the two parties.</v>
      </c>
      <c r="L12" s="160" t="str">
        <f>IF(Tabelle16[[#This Row],[JAMA Attribute]]="","",VLOOKUP(Tabelle16[[#This Row],[JAMA Attribute]],JAMA!A:F,6,FALSE))</f>
        <v>High</v>
      </c>
      <c r="M12" s="163" t="str">
        <f>MIC!A$27</f>
        <v>General information.Confidentiality</v>
      </c>
      <c r="N12" s="160" t="str">
        <f>IF(Tabelle16[[#This Row],[MIC Attribute]]="","",VLOOKUP(Tabelle16[[#This Row],[MIC Attribute]],MIC!A:D,2,FALSE))</f>
        <v>string</v>
      </c>
      <c r="O12" s="160" t="str">
        <f>IF(Tabelle16[[#This Row],[MIC Attribute]]="","",VLOOKUP(Tabelle16[[#This Row],[MIC Attribute]],MIC!A:D,3,FALSE))</f>
        <v>Identifies who has access to the simulation model. Can be set to “Public” if anyone has access. Can include multiple names of persons or institutions. Can also be set to a confidentiality level defined on a clear scale (e.g. a within a given company), but this scale needs to be referenced. Can also identify a legal document such as a Non Disclosure Agreement (NDA).</v>
      </c>
      <c r="P12" s="160" t="str">
        <f>IF(Tabelle16[[#This Row],[MIC Attribute]]="","",VLOOKUP(Tabelle16[[#This Row],[MIC Attribute]],MIC!A:D,4,FALSE))</f>
        <v>0..inf</v>
      </c>
      <c r="R12" s="160" t="str">
        <f>IF(Tabelle16[[#This Row],[IDTA  Attribute]]="","",VLOOKUP(Tabelle16[[#This Row],[IDTA  Attribute]],IDTA!A:D,3,FALSE))</f>
        <v/>
      </c>
      <c r="S12" s="160" t="str">
        <f>IF(Tabelle16[[#This Row],[IDTA  Attribute]]="","",VLOOKUP(Tabelle16[[#This Row],[IDTA  Attribute]],IDTA!A:D,2,FALSE))</f>
        <v/>
      </c>
      <c r="T12" s="160" t="str">
        <f>IF(Tabelle16[[#This Row],[IDTA  Attribute]]="","",VLOOKUP(Tabelle16[[#This Row],[IDTA  Attribute]],IDTA!A:D,4,FALSE))</f>
        <v/>
      </c>
      <c r="V12" s="160" t="str">
        <f>IF(Tabelle16[[#This Row],[UMC4ES Attribute]]="","",VLOOKUP(Tabelle16[[#This Row],[UMC4ES Attribute]],ASSESS!A:I,9,FALSE))</f>
        <v/>
      </c>
      <c r="W12" s="160" t="str">
        <f>IF(Tabelle16[[#This Row],[UMC4ES Attribute]]="","",VLOOKUP(Tabelle16[[#This Row],[UMC4ES Attribute]],ASSESS!A:I,5,FALSE))</f>
        <v/>
      </c>
      <c r="X12" s="160" t="str">
        <f>IF(Tabelle16[[#This Row],[UMC4ES Attribute]]="","",VLOOKUP(Tabelle16[[#This Row],[UMC4ES Attribute]],ASSESS!A:I,8,FALSE))</f>
        <v/>
      </c>
      <c r="AC12" s="289" t="s">
        <v>1747</v>
      </c>
      <c r="AD12" s="267" t="s">
        <v>1154</v>
      </c>
      <c r="AE12" s="267" t="s">
        <v>1154</v>
      </c>
      <c r="AF12" s="267" t="s">
        <v>1768</v>
      </c>
      <c r="AG12" s="267" t="s">
        <v>1154</v>
      </c>
      <c r="AH12" s="270" t="s">
        <v>1687</v>
      </c>
      <c r="AI12" s="270" t="s">
        <v>1671</v>
      </c>
      <c r="AJ12" s="266" t="s">
        <v>1160</v>
      </c>
      <c r="AK12" s="266" t="s">
        <v>1777</v>
      </c>
      <c r="AL12" s="275" t="s">
        <v>1778</v>
      </c>
      <c r="AM12" s="266" t="s">
        <v>823</v>
      </c>
      <c r="AN12" s="160" t="s">
        <v>1167</v>
      </c>
      <c r="AP12" s="181"/>
      <c r="AQ12" s="181"/>
      <c r="AR12" s="181"/>
      <c r="AS12" s="181"/>
      <c r="AT12" s="181"/>
      <c r="AU12" s="163"/>
    </row>
    <row r="13" spans="1:51" ht="39.450000000000003" customHeight="1">
      <c r="A13" s="163" t="str">
        <f>SETlevel!A$11</f>
        <v>model.use-restrictions</v>
      </c>
      <c r="B13" s="160" t="str">
        <f>IF(Tabelle16[[#This Row],[SETlevel Attribute]]="","",VLOOKUP(Tabelle16[[#This Row],[SETlevel Attribute]],SETlevel!A:C,2,FALSE))</f>
        <v>String</v>
      </c>
      <c r="C13" s="160" t="str">
        <f>IF(Tabelle16[[#This Row],[SETlevel Attribute]]="","",VLOOKUP(Tabelle16[[#This Row],[SETlevel Attribute]],SETlevel!A:C,3,FALSE))</f>
        <v>Legal or contractual restrictions on the use and distribution of the model that have to be respected.</v>
      </c>
      <c r="E13" s="163" t="e">
        <f>#REF!</f>
        <v>#REF!</v>
      </c>
      <c r="F13" s="160" t="e">
        <f>IF(Tabelle16[[#This Row],[Ind 4.0 Attribute]]="","",VLOOKUP(Tabelle16[[#This Row],[Ind 4.0 Attribute]],#REF!,9,FALSE))</f>
        <v>#REF!</v>
      </c>
      <c r="G13" s="160" t="e">
        <f>IF(Tabelle16[[#This Row],[Ind 4.0 Attribute]]="","",VLOOKUP(Tabelle16[[#This Row],[Ind 4.0 Attribute]],#REF!,5,FALSE))</f>
        <v>#REF!</v>
      </c>
      <c r="H13" s="160" t="e">
        <f>IF(Tabelle16[[#This Row],[Ind 4.0 Attribute]]="","",VLOOKUP(Tabelle16[[#This Row],[Ind 4.0 Attribute]],#REF!,7,FALSE))</f>
        <v>#REF!</v>
      </c>
      <c r="I13" s="163" t="str">
        <f>JAMA!A$42</f>
        <v>Licence type</v>
      </c>
      <c r="K13" s="160" t="str">
        <f>IF(Tabelle16[[#This Row],[JAMA Attribute]]="","",VLOOKUP(Tabelle16[[#This Row],[JAMA Attribute]],JAMA!A:F,5,FALSE))</f>
        <v>Scope of permission to use the model</v>
      </c>
      <c r="L13" s="160" t="str">
        <f>IF(Tabelle16[[#This Row],[JAMA Attribute]]="","",VLOOKUP(Tabelle16[[#This Row],[JAMA Attribute]],JAMA!A:F,6,FALSE))</f>
        <v>High</v>
      </c>
      <c r="M13" s="163" t="str">
        <f>MIC!A$32</f>
        <v>General information.License</v>
      </c>
      <c r="N13" s="160" t="str">
        <f>IF(Tabelle16[[#This Row],[MIC Attribute]]="","",VLOOKUP(Tabelle16[[#This Row],[MIC Attribute]],MIC!A:D,2,FALSE))</f>
        <v>string</v>
      </c>
      <c r="P13" s="160" t="str">
        <f>IF(Tabelle16[[#This Row],[MIC Attribute]]="","",VLOOKUP(Tabelle16[[#This Row],[MIC Attribute]],MIC!A:D,4,FALSE))</f>
        <v>0..inf</v>
      </c>
      <c r="Q13" s="160" t="str">
        <f>IDTA!A$6</f>
        <v xml:space="preserve">simulationModel.licenseModel  </v>
      </c>
      <c r="R13" s="160" t="str">
        <f>IF(Tabelle16[[#This Row],[IDTA  Attribute]]="","",VLOOKUP(Tabelle16[[#This Row],[IDTA  Attribute]],IDTA!A:D,3,FALSE))</f>
        <v>[string]</v>
      </c>
      <c r="S13" s="160" t="str">
        <f>IF(Tabelle16[[#This Row],[IDTA  Attribute]]="","",VLOOKUP(Tabelle16[[#This Row],[IDTA  Attribute]],IDTA!A:D,2,FALSE))</f>
        <v xml:space="preserve">If a simulation model usage will be charged and how it will be charged. </v>
      </c>
      <c r="T13" s="160" t="str">
        <f>IF(Tabelle16[[#This Row],[IDTA  Attribute]]="","",VLOOKUP(Tabelle16[[#This Row],[IDTA  Attribute]],IDTA!A:D,4,FALSE))</f>
        <v xml:space="preserve">0..1 </v>
      </c>
      <c r="V13" s="160" t="str">
        <f>IF(Tabelle16[[#This Row],[UMC4ES Attribute]]="","",VLOOKUP(Tabelle16[[#This Row],[UMC4ES Attribute]],ASSESS!A:I,9,FALSE))</f>
        <v/>
      </c>
      <c r="W13" s="160" t="str">
        <f>IF(Tabelle16[[#This Row],[UMC4ES Attribute]]="","",VLOOKUP(Tabelle16[[#This Row],[UMC4ES Attribute]],ASSESS!A:I,5,FALSE))</f>
        <v/>
      </c>
      <c r="X13" s="160" t="str">
        <f>IF(Tabelle16[[#This Row],[UMC4ES Attribute]]="","",VLOOKUP(Tabelle16[[#This Row],[UMC4ES Attribute]],ASSESS!A:I,8,FALSE))</f>
        <v/>
      </c>
      <c r="AC13" s="289" t="s">
        <v>1759</v>
      </c>
      <c r="AD13" s="267" t="s">
        <v>1154</v>
      </c>
      <c r="AE13" s="267" t="s">
        <v>1154</v>
      </c>
      <c r="AF13" s="267" t="s">
        <v>1154</v>
      </c>
      <c r="AG13" s="267" t="s">
        <v>1154</v>
      </c>
      <c r="AH13" s="270" t="s">
        <v>1685</v>
      </c>
      <c r="AI13" s="270" t="s">
        <v>1692</v>
      </c>
      <c r="AJ13" s="266" t="s">
        <v>1160</v>
      </c>
      <c r="AK13" s="266"/>
      <c r="AL13" s="275" t="s">
        <v>1694</v>
      </c>
      <c r="AM13" s="266" t="s">
        <v>816</v>
      </c>
      <c r="AP13" s="181"/>
      <c r="AQ13" s="181"/>
      <c r="AR13" s="181"/>
      <c r="AS13" s="181"/>
      <c r="AT13" s="181"/>
      <c r="AU13" s="163"/>
    </row>
    <row r="14" spans="1:51" ht="90.2">
      <c r="A14" s="163" t="str">
        <f>SETlevel!A$11</f>
        <v>model.use-restrictions</v>
      </c>
      <c r="B14" s="160" t="str">
        <f>IF(Tabelle16[[#This Row],[SETlevel Attribute]]="","",VLOOKUP(Tabelle16[[#This Row],[SETlevel Attribute]],SETlevel!A:C,2,FALSE))</f>
        <v>String</v>
      </c>
      <c r="C14" s="160" t="str">
        <f>IF(Tabelle16[[#This Row],[SETlevel Attribute]]="","",VLOOKUP(Tabelle16[[#This Row],[SETlevel Attribute]],SETlevel!A:C,3,FALSE))</f>
        <v>Legal or contractual restrictions on the use and distribution of the model that have to be respected.</v>
      </c>
      <c r="E14" s="163" t="e">
        <f>#REF!</f>
        <v>#REF!</v>
      </c>
      <c r="F14" s="160" t="e">
        <f>IF(Tabelle16[[#This Row],[Ind 4.0 Attribute]]="","",VLOOKUP(Tabelle16[[#This Row],[Ind 4.0 Attribute]],#REF!,9,FALSE))</f>
        <v>#REF!</v>
      </c>
      <c r="G14" s="160" t="e">
        <f>IF(Tabelle16[[#This Row],[Ind 4.0 Attribute]]="","",VLOOKUP(Tabelle16[[#This Row],[Ind 4.0 Attribute]],#REF!,5,FALSE))</f>
        <v>#REF!</v>
      </c>
      <c r="H14" s="160" t="e">
        <f>IF(Tabelle16[[#This Row],[Ind 4.0 Attribute]]="","",VLOOKUP(Tabelle16[[#This Row],[Ind 4.0 Attribute]],#REF!,7,FALSE))</f>
        <v>#REF!</v>
      </c>
      <c r="I14" s="163" t="str">
        <f>JAMA!A$43</f>
        <v>Individual license type</v>
      </c>
      <c r="K14" s="160" t="str">
        <f>IF(Tabelle16[[#This Row],[JAMA Attribute]]="","",VLOOKUP(Tabelle16[[#This Row],[JAMA Attribute]],JAMA!A:F,5,FALSE))</f>
        <v>Describe when a license is required to use the intellectual property included in the model
e.g.License file、Dongle、Network lisence</v>
      </c>
      <c r="L14" s="160" t="str">
        <f>IF(Tabelle16[[#This Row],[JAMA Attribute]]="","",VLOOKUP(Tabelle16[[#This Row],[JAMA Attribute]],JAMA!A:F,6,FALSE))</f>
        <v>High</v>
      </c>
      <c r="M14" s="163" t="str">
        <f>MIC!A$32</f>
        <v>General information.License</v>
      </c>
      <c r="N14" s="160" t="str">
        <f>IF(Tabelle16[[#This Row],[MIC Attribute]]="","",VLOOKUP(Tabelle16[[#This Row],[MIC Attribute]],MIC!A:D,2,FALSE))</f>
        <v>string</v>
      </c>
      <c r="P14" s="160" t="str">
        <f>IF(Tabelle16[[#This Row],[MIC Attribute]]="","",VLOOKUP(Tabelle16[[#This Row],[MIC Attribute]],MIC!A:D,4,FALSE))</f>
        <v>0..inf</v>
      </c>
      <c r="Q14" s="160" t="str">
        <f>IDTA!A$6</f>
        <v xml:space="preserve">simulationModel.licenseModel  </v>
      </c>
      <c r="R14" s="160" t="str">
        <f>IF(Tabelle16[[#This Row],[IDTA  Attribute]]="","",VLOOKUP(Tabelle16[[#This Row],[IDTA  Attribute]],IDTA!A:D,3,FALSE))</f>
        <v>[string]</v>
      </c>
      <c r="S14" s="160" t="str">
        <f>IF(Tabelle16[[#This Row],[IDTA  Attribute]]="","",VLOOKUP(Tabelle16[[#This Row],[IDTA  Attribute]],IDTA!A:D,2,FALSE))</f>
        <v xml:space="preserve">If a simulation model usage will be charged and how it will be charged. </v>
      </c>
      <c r="T14" s="160" t="str">
        <f>IF(Tabelle16[[#This Row],[IDTA  Attribute]]="","",VLOOKUP(Tabelle16[[#This Row],[IDTA  Attribute]],IDTA!A:D,4,FALSE))</f>
        <v xml:space="preserve">0..1 </v>
      </c>
      <c r="V14" s="160" t="str">
        <f>IF(Tabelle16[[#This Row],[UMC4ES Attribute]]="","",VLOOKUP(Tabelle16[[#This Row],[UMC4ES Attribute]],ASSESS!A:I,9,FALSE))</f>
        <v/>
      </c>
      <c r="W14" s="160" t="str">
        <f>IF(Tabelle16[[#This Row],[UMC4ES Attribute]]="","",VLOOKUP(Tabelle16[[#This Row],[UMC4ES Attribute]],ASSESS!A:I,5,FALSE))</f>
        <v/>
      </c>
      <c r="X14" s="160" t="str">
        <f>IF(Tabelle16[[#This Row],[UMC4ES Attribute]]="","",VLOOKUP(Tabelle16[[#This Row],[UMC4ES Attribute]],ASSESS!A:I,8,FALSE))</f>
        <v/>
      </c>
      <c r="AC14" s="272"/>
      <c r="AD14" s="267"/>
      <c r="AE14" s="267"/>
      <c r="AF14" s="267"/>
      <c r="AG14" s="267" t="s">
        <v>1154</v>
      </c>
      <c r="AH14" s="270" t="s">
        <v>1686</v>
      </c>
      <c r="AI14" s="270"/>
      <c r="AJ14" s="266" t="s">
        <v>1160</v>
      </c>
      <c r="AK14" s="266"/>
      <c r="AL14" s="275" t="s">
        <v>826</v>
      </c>
      <c r="AM14" s="266" t="s">
        <v>816</v>
      </c>
      <c r="AP14" s="181"/>
      <c r="AQ14" s="181"/>
      <c r="AR14" s="181"/>
      <c r="AS14" s="181"/>
      <c r="AT14" s="181"/>
      <c r="AU14" s="163"/>
    </row>
    <row r="15" spans="1:51" ht="90.2">
      <c r="A15" s="163" t="str">
        <f>SETlevel!A$11</f>
        <v>model.use-restrictions</v>
      </c>
      <c r="B15" s="160" t="str">
        <f>IF(Tabelle16[[#This Row],[SETlevel Attribute]]="","",VLOOKUP(Tabelle16[[#This Row],[SETlevel Attribute]],SETlevel!A:C,2,FALSE))</f>
        <v>String</v>
      </c>
      <c r="C15" s="160" t="str">
        <f>IF(Tabelle16[[#This Row],[SETlevel Attribute]]="","",VLOOKUP(Tabelle16[[#This Row],[SETlevel Attribute]],SETlevel!A:C,3,FALSE))</f>
        <v>Legal or contractual restrictions on the use and distribution of the model that have to be respected.</v>
      </c>
      <c r="E15" s="163" t="e">
        <f>#REF!</f>
        <v>#REF!</v>
      </c>
      <c r="F15" s="160" t="e">
        <f>IF(Tabelle16[[#This Row],[Ind 4.0 Attribute]]="","",VLOOKUP(Tabelle16[[#This Row],[Ind 4.0 Attribute]],#REF!,9,FALSE))</f>
        <v>#REF!</v>
      </c>
      <c r="G15" s="160" t="e">
        <f>IF(Tabelle16[[#This Row],[Ind 4.0 Attribute]]="","",VLOOKUP(Tabelle16[[#This Row],[Ind 4.0 Attribute]],#REF!,5,FALSE))</f>
        <v>#REF!</v>
      </c>
      <c r="H15" s="160" t="e">
        <f>IF(Tabelle16[[#This Row],[Ind 4.0 Attribute]]="","",VLOOKUP(Tabelle16[[#This Row],[Ind 4.0 Attribute]],#REF!,7,FALSE))</f>
        <v>#REF!</v>
      </c>
      <c r="I15" s="163" t="str">
        <f>JAMA!A$45</f>
        <v>additional runtime licenses</v>
      </c>
      <c r="K15" s="160" t="str">
        <f>IF(Tabelle16[[#This Row],[JAMA Attribute]]="","",VLOOKUP(Tabelle16[[#This Row],[JAMA Attribute]],JAMA!A:F,5,FALSE))</f>
        <v>Runtime license required to use the model</v>
      </c>
      <c r="L15" s="160" t="str">
        <f>IF(Tabelle16[[#This Row],[JAMA Attribute]]="","",VLOOKUP(Tabelle16[[#This Row],[JAMA Attribute]],JAMA!A:F,6,FALSE))</f>
        <v>High</v>
      </c>
      <c r="M15" s="163" t="str">
        <f>MIC!A$32</f>
        <v>General information.License</v>
      </c>
      <c r="N15" s="160" t="str">
        <f>IF(Tabelle16[[#This Row],[MIC Attribute]]="","",VLOOKUP(Tabelle16[[#This Row],[MIC Attribute]],MIC!A:D,2,FALSE))</f>
        <v>string</v>
      </c>
      <c r="P15" s="160" t="str">
        <f>IF(Tabelle16[[#This Row],[MIC Attribute]]="","",VLOOKUP(Tabelle16[[#This Row],[MIC Attribute]],MIC!A:D,4,FALSE))</f>
        <v>0..inf</v>
      </c>
      <c r="Q15" s="160" t="str">
        <f>IDTA!A$6</f>
        <v xml:space="preserve">simulationModel.licenseModel  </v>
      </c>
      <c r="R15" s="160" t="str">
        <f>IF(Tabelle16[[#This Row],[IDTA  Attribute]]="","",VLOOKUP(Tabelle16[[#This Row],[IDTA  Attribute]],IDTA!A:D,3,FALSE))</f>
        <v>[string]</v>
      </c>
      <c r="S15" s="160" t="str">
        <f>IF(Tabelle16[[#This Row],[IDTA  Attribute]]="","",VLOOKUP(Tabelle16[[#This Row],[IDTA  Attribute]],IDTA!A:D,2,FALSE))</f>
        <v xml:space="preserve">If a simulation model usage will be charged and how it will be charged. </v>
      </c>
      <c r="T15" s="160" t="str">
        <f>IF(Tabelle16[[#This Row],[IDTA  Attribute]]="","",VLOOKUP(Tabelle16[[#This Row],[IDTA  Attribute]],IDTA!A:D,4,FALSE))</f>
        <v xml:space="preserve">0..1 </v>
      </c>
      <c r="V15" s="160" t="str">
        <f>IF(Tabelle16[[#This Row],[UMC4ES Attribute]]="","",VLOOKUP(Tabelle16[[#This Row],[UMC4ES Attribute]],ASSESS!A:I,9,FALSE))</f>
        <v/>
      </c>
      <c r="W15" s="160" t="str">
        <f>IF(Tabelle16[[#This Row],[UMC4ES Attribute]]="","",VLOOKUP(Tabelle16[[#This Row],[UMC4ES Attribute]],ASSESS!A:I,5,FALSE))</f>
        <v/>
      </c>
      <c r="X15" s="160" t="str">
        <f>IF(Tabelle16[[#This Row],[UMC4ES Attribute]]="","",VLOOKUP(Tabelle16[[#This Row],[UMC4ES Attribute]],ASSESS!A:I,8,FALSE))</f>
        <v/>
      </c>
      <c r="AC15" s="272"/>
      <c r="AD15" s="267"/>
      <c r="AE15" s="267"/>
      <c r="AF15" s="267"/>
      <c r="AG15" s="267" t="s">
        <v>1154</v>
      </c>
      <c r="AH15" s="270" t="s">
        <v>1686</v>
      </c>
      <c r="AI15" s="270"/>
      <c r="AJ15" s="266" t="s">
        <v>1160</v>
      </c>
      <c r="AK15" s="266"/>
      <c r="AL15" s="275" t="s">
        <v>826</v>
      </c>
      <c r="AM15" s="266" t="s">
        <v>816</v>
      </c>
      <c r="AP15" s="181"/>
      <c r="AQ15" s="181"/>
      <c r="AR15" s="181"/>
      <c r="AS15" s="181"/>
      <c r="AT15" s="181"/>
      <c r="AU15" s="163"/>
    </row>
    <row r="16" spans="1:51" ht="90.2">
      <c r="A16" s="163" t="str">
        <f>SETlevel!A$11</f>
        <v>model.use-restrictions</v>
      </c>
      <c r="B16" s="160" t="str">
        <f>IF(Tabelle16[[#This Row],[SETlevel Attribute]]="","",VLOOKUP(Tabelle16[[#This Row],[SETlevel Attribute]],SETlevel!A:C,2,FALSE))</f>
        <v>String</v>
      </c>
      <c r="C16" s="160" t="str">
        <f>IF(Tabelle16[[#This Row],[SETlevel Attribute]]="","",VLOOKUP(Tabelle16[[#This Row],[SETlevel Attribute]],SETlevel!A:C,3,FALSE))</f>
        <v>Legal or contractual restrictions on the use and distribution of the model that have to be respected.</v>
      </c>
      <c r="E16" s="163" t="e">
        <f>#REF!</f>
        <v>#REF!</v>
      </c>
      <c r="F16" s="160" t="e">
        <f>IF(Tabelle16[[#This Row],[Ind 4.0 Attribute]]="","",VLOOKUP(Tabelle16[[#This Row],[Ind 4.0 Attribute]],#REF!,9,FALSE))</f>
        <v>#REF!</v>
      </c>
      <c r="G16" s="160" t="e">
        <f>IF(Tabelle16[[#This Row],[Ind 4.0 Attribute]]="","",VLOOKUP(Tabelle16[[#This Row],[Ind 4.0 Attribute]],#REF!,5,FALSE))</f>
        <v>#REF!</v>
      </c>
      <c r="H16" s="160" t="e">
        <f>IF(Tabelle16[[#This Row],[Ind 4.0 Attribute]]="","",VLOOKUP(Tabelle16[[#This Row],[Ind 4.0 Attribute]],#REF!,7,FALSE))</f>
        <v>#REF!</v>
      </c>
      <c r="I16" s="163" t="str">
        <f>JAMA!A$46</f>
        <v>List of additional licenses</v>
      </c>
      <c r="K16" s="160" t="str">
        <f>IF(Tabelle16[[#This Row],[JAMA Attribute]]="","",VLOOKUP(Tabelle16[[#This Row],[JAMA Attribute]],JAMA!A:F,5,FALSE))</f>
        <v>Software license required to use the model</v>
      </c>
      <c r="L16" s="160" t="str">
        <f>IF(Tabelle16[[#This Row],[JAMA Attribute]]="","",VLOOKUP(Tabelle16[[#This Row],[JAMA Attribute]],JAMA!A:F,6,FALSE))</f>
        <v>High</v>
      </c>
      <c r="M16" s="163" t="str">
        <f>MIC!A$32</f>
        <v>General information.License</v>
      </c>
      <c r="N16" s="160" t="str">
        <f>IF(Tabelle16[[#This Row],[MIC Attribute]]="","",VLOOKUP(Tabelle16[[#This Row],[MIC Attribute]],MIC!A:D,2,FALSE))</f>
        <v>string</v>
      </c>
      <c r="P16" s="160" t="str">
        <f>IF(Tabelle16[[#This Row],[MIC Attribute]]="","",VLOOKUP(Tabelle16[[#This Row],[MIC Attribute]],MIC!A:D,4,FALSE))</f>
        <v>0..inf</v>
      </c>
      <c r="Q16" s="160" t="str">
        <f>IDTA!A$6</f>
        <v xml:space="preserve">simulationModel.licenseModel  </v>
      </c>
      <c r="R16" s="160" t="str">
        <f>IF(Tabelle16[[#This Row],[IDTA  Attribute]]="","",VLOOKUP(Tabelle16[[#This Row],[IDTA  Attribute]],IDTA!A:D,3,FALSE))</f>
        <v>[string]</v>
      </c>
      <c r="S16" s="160" t="str">
        <f>IF(Tabelle16[[#This Row],[IDTA  Attribute]]="","",VLOOKUP(Tabelle16[[#This Row],[IDTA  Attribute]],IDTA!A:D,2,FALSE))</f>
        <v xml:space="preserve">If a simulation model usage will be charged and how it will be charged. </v>
      </c>
      <c r="T16" s="160" t="str">
        <f>IF(Tabelle16[[#This Row],[IDTA  Attribute]]="","",VLOOKUP(Tabelle16[[#This Row],[IDTA  Attribute]],IDTA!A:D,4,FALSE))</f>
        <v xml:space="preserve">0..1 </v>
      </c>
      <c r="V16" s="160" t="str">
        <f>IF(Tabelle16[[#This Row],[UMC4ES Attribute]]="","",VLOOKUP(Tabelle16[[#This Row],[UMC4ES Attribute]],ASSESS!A:I,9,FALSE))</f>
        <v/>
      </c>
      <c r="W16" s="160" t="str">
        <f>IF(Tabelle16[[#This Row],[UMC4ES Attribute]]="","",VLOOKUP(Tabelle16[[#This Row],[UMC4ES Attribute]],ASSESS!A:I,5,FALSE))</f>
        <v/>
      </c>
      <c r="X16" s="160" t="str">
        <f>IF(Tabelle16[[#This Row],[UMC4ES Attribute]]="","",VLOOKUP(Tabelle16[[#This Row],[UMC4ES Attribute]],ASSESS!A:I,8,FALSE))</f>
        <v/>
      </c>
      <c r="AC16" s="272"/>
      <c r="AD16" s="267"/>
      <c r="AE16" s="267"/>
      <c r="AF16" s="267"/>
      <c r="AG16" s="267" t="s">
        <v>1154</v>
      </c>
      <c r="AH16" s="270" t="s">
        <v>1686</v>
      </c>
      <c r="AI16" s="270"/>
      <c r="AJ16" s="266" t="s">
        <v>1160</v>
      </c>
      <c r="AK16" s="266"/>
      <c r="AL16" s="275" t="s">
        <v>826</v>
      </c>
      <c r="AM16" s="266" t="s">
        <v>816</v>
      </c>
      <c r="AP16" s="181"/>
      <c r="AQ16" s="181"/>
      <c r="AR16" s="181"/>
      <c r="AS16" s="181"/>
      <c r="AT16" s="181"/>
      <c r="AU16" s="163"/>
    </row>
    <row r="17" spans="1:47" ht="90.2">
      <c r="A17" s="163" t="str">
        <f>SETlevel!A$11</f>
        <v>model.use-restrictions</v>
      </c>
      <c r="B17" s="160" t="str">
        <f>IF(Tabelle16[[#This Row],[SETlevel Attribute]]="","",VLOOKUP(Tabelle16[[#This Row],[SETlevel Attribute]],SETlevel!A:C,2,FALSE))</f>
        <v>String</v>
      </c>
      <c r="C17" s="160" t="str">
        <f>IF(Tabelle16[[#This Row],[SETlevel Attribute]]="","",VLOOKUP(Tabelle16[[#This Row],[SETlevel Attribute]],SETlevel!A:C,3,FALSE))</f>
        <v>Legal or contractual restrictions on the use and distribution of the model that have to be respected.</v>
      </c>
      <c r="E17" s="163" t="e">
        <f>#REF!</f>
        <v>#REF!</v>
      </c>
      <c r="F17" s="160" t="e">
        <f>IF(Tabelle16[[#This Row],[Ind 4.0 Attribute]]="","",VLOOKUP(Tabelle16[[#This Row],[Ind 4.0 Attribute]],#REF!,9,FALSE))</f>
        <v>#REF!</v>
      </c>
      <c r="G17" s="160" t="e">
        <f>IF(Tabelle16[[#This Row],[Ind 4.0 Attribute]]="","",VLOOKUP(Tabelle16[[#This Row],[Ind 4.0 Attribute]],#REF!,5,FALSE))</f>
        <v>#REF!</v>
      </c>
      <c r="H17" s="160" t="e">
        <f>IF(Tabelle16[[#This Row],[Ind 4.0 Attribute]]="","",VLOOKUP(Tabelle16[[#This Row],[Ind 4.0 Attribute]],#REF!,7,FALSE))</f>
        <v>#REF!</v>
      </c>
      <c r="I17" s="163" t="str">
        <f>JAMA!A$41</f>
        <v>Property rights</v>
      </c>
      <c r="K17" s="160" t="str">
        <f>IF(Tabelle16[[#This Row],[JAMA Attribute]]="","",VLOOKUP(Tabelle16[[#This Row],[JAMA Attribute]],JAMA!A:F,5,FALSE))</f>
        <v>Intellectual property rights included in the model</v>
      </c>
      <c r="L17" s="160" t="str">
        <f>IF(Tabelle16[[#This Row],[JAMA Attribute]]="","",VLOOKUP(Tabelle16[[#This Row],[JAMA Attribute]],JAMA!A:F,6,FALSE))</f>
        <v>Mid</v>
      </c>
      <c r="M17" s="163" t="str">
        <f>MIC!A$32</f>
        <v>General information.License</v>
      </c>
      <c r="N17" s="160" t="str">
        <f>IF(Tabelle16[[#This Row],[MIC Attribute]]="","",VLOOKUP(Tabelle16[[#This Row],[MIC Attribute]],MIC!A:D,2,FALSE))</f>
        <v>string</v>
      </c>
      <c r="P17" s="160" t="str">
        <f>IF(Tabelle16[[#This Row],[MIC Attribute]]="","",VLOOKUP(Tabelle16[[#This Row],[MIC Attribute]],MIC!A:D,4,FALSE))</f>
        <v>0..inf</v>
      </c>
      <c r="Q17" s="160" t="str">
        <f>IDTA!A$6</f>
        <v xml:space="preserve">simulationModel.licenseModel  </v>
      </c>
      <c r="R17" s="160" t="str">
        <f>IF(Tabelle16[[#This Row],[IDTA  Attribute]]="","",VLOOKUP(Tabelle16[[#This Row],[IDTA  Attribute]],IDTA!A:D,3,FALSE))</f>
        <v>[string]</v>
      </c>
      <c r="S17" s="160" t="str">
        <f>IF(Tabelle16[[#This Row],[IDTA  Attribute]]="","",VLOOKUP(Tabelle16[[#This Row],[IDTA  Attribute]],IDTA!A:D,2,FALSE))</f>
        <v xml:space="preserve">If a simulation model usage will be charged and how it will be charged. </v>
      </c>
      <c r="T17" s="160" t="str">
        <f>IF(Tabelle16[[#This Row],[IDTA  Attribute]]="","",VLOOKUP(Tabelle16[[#This Row],[IDTA  Attribute]],IDTA!A:D,4,FALSE))</f>
        <v xml:space="preserve">0..1 </v>
      </c>
      <c r="V17" s="160" t="str">
        <f>IF(Tabelle16[[#This Row],[UMC4ES Attribute]]="","",VLOOKUP(Tabelle16[[#This Row],[UMC4ES Attribute]],ASSESS!A:I,9,FALSE))</f>
        <v/>
      </c>
      <c r="W17" s="160" t="str">
        <f>IF(Tabelle16[[#This Row],[UMC4ES Attribute]]="","",VLOOKUP(Tabelle16[[#This Row],[UMC4ES Attribute]],ASSESS!A:I,5,FALSE))</f>
        <v/>
      </c>
      <c r="X17" s="160" t="str">
        <f>IF(Tabelle16[[#This Row],[UMC4ES Attribute]]="","",VLOOKUP(Tabelle16[[#This Row],[UMC4ES Attribute]],ASSESS!A:I,8,FALSE))</f>
        <v/>
      </c>
      <c r="AC17" s="272"/>
      <c r="AD17" s="267"/>
      <c r="AE17" s="267"/>
      <c r="AF17" s="267"/>
      <c r="AG17" s="267" t="s">
        <v>1154</v>
      </c>
      <c r="AH17" s="270" t="s">
        <v>1686</v>
      </c>
      <c r="AI17" s="270"/>
      <c r="AJ17" s="266" t="s">
        <v>1160</v>
      </c>
      <c r="AK17" s="266"/>
      <c r="AL17" s="275" t="s">
        <v>826</v>
      </c>
      <c r="AM17" s="266" t="s">
        <v>816</v>
      </c>
      <c r="AP17" s="181"/>
      <c r="AQ17" s="181"/>
      <c r="AR17" s="181"/>
      <c r="AS17" s="181"/>
      <c r="AT17" s="181"/>
      <c r="AU17" s="163"/>
    </row>
    <row r="18" spans="1:47" ht="90.2">
      <c r="A18" s="163"/>
      <c r="B18" s="160" t="str">
        <f>IF(Tabelle16[[#This Row],[SETlevel Attribute]]="","",VLOOKUP(Tabelle16[[#This Row],[SETlevel Attribute]],SETlevel!A:C,2,FALSE))</f>
        <v/>
      </c>
      <c r="C18" s="160" t="str">
        <f>IF(Tabelle16[[#This Row],[SETlevel Attribute]]="","",VLOOKUP(Tabelle16[[#This Row],[SETlevel Attribute]],SETlevel!A:C,3,FALSE))</f>
        <v/>
      </c>
      <c r="E18" s="163"/>
      <c r="F18" s="160" t="str">
        <f>IF(Tabelle16[[#This Row],[Ind 4.0 Attribute]]="","",VLOOKUP(Tabelle16[[#This Row],[Ind 4.0 Attribute]],#REF!,9,FALSE))</f>
        <v/>
      </c>
      <c r="G18" s="160" t="str">
        <f>IF(Tabelle16[[#This Row],[Ind 4.0 Attribute]]="","",VLOOKUP(Tabelle16[[#This Row],[Ind 4.0 Attribute]],#REF!,5,FALSE))</f>
        <v/>
      </c>
      <c r="H18" s="160" t="str">
        <f>IF(Tabelle16[[#This Row],[Ind 4.0 Attribute]]="","",VLOOKUP(Tabelle16[[#This Row],[Ind 4.0 Attribute]],#REF!,7,FALSE))</f>
        <v/>
      </c>
      <c r="I18" s="163" t="str">
        <f>JAMA!A$10</f>
        <v>Sender</v>
      </c>
      <c r="K18" s="160" t="str">
        <f>IF(Tabelle16[[#This Row],[JAMA Attribute]]="","",VLOOKUP(Tabelle16[[#This Row],[JAMA Attribute]],JAMA!A:F,5,FALSE))</f>
        <v>Link to a person and organazation object</v>
      </c>
      <c r="L18" s="160" t="str">
        <f>IF(Tabelle16[[#This Row],[JAMA Attribute]]="","",VLOOKUP(Tabelle16[[#This Row],[JAMA Attribute]],JAMA!A:F,6,FALSE))</f>
        <v>High</v>
      </c>
      <c r="M18" s="163" t="str">
        <f>MIC!A$10</f>
        <v>General information.Owner</v>
      </c>
      <c r="N18" s="160" t="str">
        <f>IF(Tabelle16[[#This Row],[MIC Attribute]]="","",VLOOKUP(Tabelle16[[#This Row],[MIC Attribute]],MIC!A:D,2,FALSE))</f>
        <v>string</v>
      </c>
      <c r="O18" s="160" t="str">
        <f>IF(Tabelle16[[#This Row],[MIC Attribute]]="","",VLOOKUP(Tabelle16[[#This Row],[MIC Attribute]],MIC!A:D,3,FALSE))</f>
        <v xml:space="preserve">Person or institution responsible for the simulation model. Can be the developer or author. The owner can potentially provide further information about the simulation model, or make the simulation model available. </v>
      </c>
      <c r="P18" s="160">
        <f>IF(Tabelle16[[#This Row],[MIC Attribute]]="","",VLOOKUP(Tabelle16[[#This Row],[MIC Attribute]],MIC!A:D,4,FALSE))</f>
        <v>1</v>
      </c>
      <c r="R18" s="160" t="str">
        <f>IF(Tabelle16[[#This Row],[IDTA  Attribute]]="","",VLOOKUP(Tabelle16[[#This Row],[IDTA  Attribute]],IDTA!A:D,3,FALSE))</f>
        <v/>
      </c>
      <c r="S18" s="160" t="str">
        <f>IF(Tabelle16[[#This Row],[IDTA  Attribute]]="","",VLOOKUP(Tabelle16[[#This Row],[IDTA  Attribute]],IDTA!A:D,2,FALSE))</f>
        <v/>
      </c>
      <c r="T18" s="160" t="str">
        <f>IF(Tabelle16[[#This Row],[IDTA  Attribute]]="","",VLOOKUP(Tabelle16[[#This Row],[IDTA  Attribute]],IDTA!A:D,4,FALSE))</f>
        <v/>
      </c>
      <c r="V18" s="160" t="str">
        <f>IF(Tabelle16[[#This Row],[UMC4ES Attribute]]="","",VLOOKUP(Tabelle16[[#This Row],[UMC4ES Attribute]],ASSESS!A:I,9,FALSE))</f>
        <v/>
      </c>
      <c r="W18" s="160" t="str">
        <f>IF(Tabelle16[[#This Row],[UMC4ES Attribute]]="","",VLOOKUP(Tabelle16[[#This Row],[UMC4ES Attribute]],ASSESS!A:I,5,FALSE))</f>
        <v/>
      </c>
      <c r="X18" s="160" t="str">
        <f>IF(Tabelle16[[#This Row],[UMC4ES Attribute]]="","",VLOOKUP(Tabelle16[[#This Row],[UMC4ES Attribute]],ASSESS!A:I,8,FALSE))</f>
        <v/>
      </c>
      <c r="AC18" s="272"/>
      <c r="AD18" s="267"/>
      <c r="AE18" s="267" t="s">
        <v>1154</v>
      </c>
      <c r="AF18" s="267"/>
      <c r="AG18" s="267" t="s">
        <v>1154</v>
      </c>
      <c r="AH18" s="270" t="s">
        <v>1686</v>
      </c>
      <c r="AI18" s="270"/>
      <c r="AJ18" s="266" t="s">
        <v>1159</v>
      </c>
      <c r="AK18" s="266"/>
      <c r="AL18" s="275" t="s">
        <v>827</v>
      </c>
      <c r="AM18" s="266" t="s">
        <v>817</v>
      </c>
      <c r="AN18" s="160" t="s">
        <v>828</v>
      </c>
      <c r="AP18" s="181"/>
      <c r="AQ18" s="181"/>
      <c r="AR18" s="181"/>
      <c r="AS18" s="181"/>
      <c r="AT18" s="181"/>
      <c r="AU18" s="163"/>
    </row>
    <row r="19" spans="1:47" ht="75.150000000000006">
      <c r="A19" s="163"/>
      <c r="B19" s="160" t="str">
        <f>IF(Tabelle16[[#This Row],[SETlevel Attribute]]="","",VLOOKUP(Tabelle16[[#This Row],[SETlevel Attribute]],SETlevel!A:C,2,FALSE))</f>
        <v/>
      </c>
      <c r="C19" s="160" t="str">
        <f>IF(Tabelle16[[#This Row],[SETlevel Attribute]]="","",VLOOKUP(Tabelle16[[#This Row],[SETlevel Attribute]],SETlevel!A:C,3,FALSE))</f>
        <v/>
      </c>
      <c r="E19" s="163"/>
      <c r="F19" s="160" t="str">
        <f>IF(Tabelle16[[#This Row],[Ind 4.0 Attribute]]="","",VLOOKUP(Tabelle16[[#This Row],[Ind 4.0 Attribute]],#REF!,9,FALSE))</f>
        <v/>
      </c>
      <c r="G19" s="160" t="str">
        <f>IF(Tabelle16[[#This Row],[Ind 4.0 Attribute]]="","",VLOOKUP(Tabelle16[[#This Row],[Ind 4.0 Attribute]],#REF!,5,FALSE))</f>
        <v/>
      </c>
      <c r="H19" s="160" t="str">
        <f>IF(Tabelle16[[#This Row],[Ind 4.0 Attribute]]="","",VLOOKUP(Tabelle16[[#This Row],[Ind 4.0 Attribute]],#REF!,7,FALSE))</f>
        <v/>
      </c>
      <c r="I19" s="163" t="str">
        <f>JAMA!A$11</f>
        <v>Recipient</v>
      </c>
      <c r="K19" s="160" t="str">
        <f>IF(Tabelle16[[#This Row],[JAMA Attribute]]="","",VLOOKUP(Tabelle16[[#This Row],[JAMA Attribute]],JAMA!A:F,5,FALSE))</f>
        <v>Link to a person and organazation object</v>
      </c>
      <c r="L19" s="160" t="str">
        <f>IF(Tabelle16[[#This Row],[JAMA Attribute]]="","",VLOOKUP(Tabelle16[[#This Row],[JAMA Attribute]],JAMA!A:F,6,FALSE))</f>
        <v>High</v>
      </c>
      <c r="M19" s="163"/>
      <c r="N19" s="160" t="str">
        <f>IF(Tabelle16[[#This Row],[MIC Attribute]]="","",VLOOKUP(Tabelle16[[#This Row],[MIC Attribute]],MIC!A:D,2,FALSE))</f>
        <v/>
      </c>
      <c r="O19" s="160" t="str">
        <f>IF(Tabelle16[[#This Row],[MIC Attribute]]="","",VLOOKUP(Tabelle16[[#This Row],[MIC Attribute]],MIC!A:D,3,FALSE))</f>
        <v/>
      </c>
      <c r="P19" s="160" t="str">
        <f>IF(Tabelle16[[#This Row],[MIC Attribute]]="","",VLOOKUP(Tabelle16[[#This Row],[MIC Attribute]],MIC!A:D,4,FALSE))</f>
        <v/>
      </c>
      <c r="R19" s="160" t="str">
        <f>IF(Tabelle16[[#This Row],[IDTA  Attribute]]="","",VLOOKUP(Tabelle16[[#This Row],[IDTA  Attribute]],IDTA!A:D,3,FALSE))</f>
        <v/>
      </c>
      <c r="S19" s="160" t="str">
        <f>IF(Tabelle16[[#This Row],[IDTA  Attribute]]="","",VLOOKUP(Tabelle16[[#This Row],[IDTA  Attribute]],IDTA!A:D,2,FALSE))</f>
        <v/>
      </c>
      <c r="T19" s="160" t="str">
        <f>IF(Tabelle16[[#This Row],[IDTA  Attribute]]="","",VLOOKUP(Tabelle16[[#This Row],[IDTA  Attribute]],IDTA!A:D,4,FALSE))</f>
        <v/>
      </c>
      <c r="V19" s="160" t="str">
        <f>IF(Tabelle16[[#This Row],[UMC4ES Attribute]]="","",VLOOKUP(Tabelle16[[#This Row],[UMC4ES Attribute]],ASSESS!A:I,9,FALSE))</f>
        <v/>
      </c>
      <c r="W19" s="160" t="str">
        <f>IF(Tabelle16[[#This Row],[UMC4ES Attribute]]="","",VLOOKUP(Tabelle16[[#This Row],[UMC4ES Attribute]],ASSESS!A:I,5,FALSE))</f>
        <v/>
      </c>
      <c r="X19" s="160" t="str">
        <f>IF(Tabelle16[[#This Row],[UMC4ES Attribute]]="","",VLOOKUP(Tabelle16[[#This Row],[UMC4ES Attribute]],ASSESS!A:I,8,FALSE))</f>
        <v/>
      </c>
      <c r="AC19" s="272"/>
      <c r="AD19" s="267"/>
      <c r="AE19" s="267"/>
      <c r="AF19" s="267"/>
      <c r="AG19" s="267" t="s">
        <v>1154</v>
      </c>
      <c r="AH19" s="270" t="s">
        <v>1686</v>
      </c>
      <c r="AI19" s="270"/>
      <c r="AJ19" s="266" t="s">
        <v>1159</v>
      </c>
      <c r="AK19" s="266"/>
      <c r="AL19" s="275" t="s">
        <v>829</v>
      </c>
      <c r="AM19" s="266" t="s">
        <v>817</v>
      </c>
      <c r="AN19" s="160" t="s">
        <v>830</v>
      </c>
      <c r="AP19" s="181"/>
      <c r="AQ19" s="181"/>
      <c r="AR19" s="181"/>
      <c r="AS19" s="181"/>
      <c r="AT19" s="181"/>
      <c r="AU19" s="163"/>
    </row>
    <row r="20" spans="1:47" ht="90.2">
      <c r="A20" s="163"/>
      <c r="B20" s="160" t="str">
        <f>IF(Tabelle16[[#This Row],[SETlevel Attribute]]="","",VLOOKUP(Tabelle16[[#This Row],[SETlevel Attribute]],SETlevel!A:C,2,FALSE))</f>
        <v/>
      </c>
      <c r="C20" s="160" t="str">
        <f>IF(Tabelle16[[#This Row],[SETlevel Attribute]]="","",VLOOKUP(Tabelle16[[#This Row],[SETlevel Attribute]],SETlevel!A:C,3,FALSE))</f>
        <v/>
      </c>
      <c r="E20" s="163"/>
      <c r="F20" s="160" t="str">
        <f>IF(Tabelle16[[#This Row],[Ind 4.0 Attribute]]="","",VLOOKUP(Tabelle16[[#This Row],[Ind 4.0 Attribute]],#REF!,9,FALSE))</f>
        <v/>
      </c>
      <c r="G20" s="160" t="str">
        <f>IF(Tabelle16[[#This Row],[Ind 4.0 Attribute]]="","",VLOOKUP(Tabelle16[[#This Row],[Ind 4.0 Attribute]],#REF!,5,FALSE))</f>
        <v/>
      </c>
      <c r="H20" s="160" t="str">
        <f>IF(Tabelle16[[#This Row],[Ind 4.0 Attribute]]="","",VLOOKUP(Tabelle16[[#This Row],[Ind 4.0 Attribute]],#REF!,7,FALSE))</f>
        <v/>
      </c>
      <c r="I20" s="163" t="str">
        <f>JAMA!A$16</f>
        <v>Transfer ID</v>
      </c>
      <c r="K20" s="160" t="str">
        <f>IF(Tabelle16[[#This Row],[JAMA Attribute]]="","",VLOOKUP(Tabelle16[[#This Row],[JAMA Attribute]],JAMA!A:F,5,FALSE))</f>
        <v>Unique ID for transfer</v>
      </c>
      <c r="L20" s="160" t="str">
        <f>IF(Tabelle16[[#This Row],[JAMA Attribute]]="","",VLOOKUP(Tabelle16[[#This Row],[JAMA Attribute]],JAMA!A:F,6,FALSE))</f>
        <v>High</v>
      </c>
      <c r="M20" s="163"/>
      <c r="N20" s="160" t="str">
        <f>IF(Tabelle16[[#This Row],[MIC Attribute]]="","",VLOOKUP(Tabelle16[[#This Row],[MIC Attribute]],MIC!A:D,2,FALSE))</f>
        <v/>
      </c>
      <c r="O20" s="160" t="str">
        <f>IF(Tabelle16[[#This Row],[MIC Attribute]]="","",VLOOKUP(Tabelle16[[#This Row],[MIC Attribute]],MIC!A:D,3,FALSE))</f>
        <v/>
      </c>
      <c r="P20" s="160" t="str">
        <f>IF(Tabelle16[[#This Row],[MIC Attribute]]="","",VLOOKUP(Tabelle16[[#This Row],[MIC Attribute]],MIC!A:D,4,FALSE))</f>
        <v/>
      </c>
      <c r="R20" s="160" t="str">
        <f>IF(Tabelle16[[#This Row],[IDTA  Attribute]]="","",VLOOKUP(Tabelle16[[#This Row],[IDTA  Attribute]],IDTA!A:D,3,FALSE))</f>
        <v/>
      </c>
      <c r="S20" s="160" t="str">
        <f>IF(Tabelle16[[#This Row],[IDTA  Attribute]]="","",VLOOKUP(Tabelle16[[#This Row],[IDTA  Attribute]],IDTA!A:D,2,FALSE))</f>
        <v/>
      </c>
      <c r="T20" s="160" t="str">
        <f>IF(Tabelle16[[#This Row],[IDTA  Attribute]]="","",VLOOKUP(Tabelle16[[#This Row],[IDTA  Attribute]],IDTA!A:D,4,FALSE))</f>
        <v/>
      </c>
      <c r="V20" s="160" t="str">
        <f>IF(Tabelle16[[#This Row],[UMC4ES Attribute]]="","",VLOOKUP(Tabelle16[[#This Row],[UMC4ES Attribute]],ASSESS!A:I,9,FALSE))</f>
        <v/>
      </c>
      <c r="W20" s="160" t="str">
        <f>IF(Tabelle16[[#This Row],[UMC4ES Attribute]]="","",VLOOKUP(Tabelle16[[#This Row],[UMC4ES Attribute]],ASSESS!A:I,5,FALSE))</f>
        <v/>
      </c>
      <c r="X20" s="160" t="str">
        <f>IF(Tabelle16[[#This Row],[UMC4ES Attribute]]="","",VLOOKUP(Tabelle16[[#This Row],[UMC4ES Attribute]],ASSESS!A:I,8,FALSE))</f>
        <v/>
      </c>
      <c r="AC20" s="272"/>
      <c r="AD20" s="267"/>
      <c r="AE20" s="267"/>
      <c r="AF20" s="267"/>
      <c r="AG20" s="267" t="s">
        <v>1154</v>
      </c>
      <c r="AH20" s="270" t="s">
        <v>1686</v>
      </c>
      <c r="AI20" s="270"/>
      <c r="AJ20" s="266" t="s">
        <v>1159</v>
      </c>
      <c r="AK20" s="266"/>
      <c r="AL20" s="275" t="s">
        <v>831</v>
      </c>
      <c r="AM20" s="266" t="s">
        <v>817</v>
      </c>
      <c r="AN20" s="160" t="s">
        <v>832</v>
      </c>
      <c r="AP20" s="181"/>
      <c r="AQ20" s="181"/>
      <c r="AR20" s="181"/>
      <c r="AS20" s="181"/>
      <c r="AT20" s="181"/>
      <c r="AU20" s="163"/>
    </row>
    <row r="21" spans="1:47" ht="60.1">
      <c r="A21" s="163"/>
      <c r="B21" s="160" t="str">
        <f>IF(Tabelle16[[#This Row],[SETlevel Attribute]]="","",VLOOKUP(Tabelle16[[#This Row],[SETlevel Attribute]],SETlevel!A:C,2,FALSE))</f>
        <v/>
      </c>
      <c r="C21" s="160" t="str">
        <f>IF(Tabelle16[[#This Row],[SETlevel Attribute]]="","",VLOOKUP(Tabelle16[[#This Row],[SETlevel Attribute]],SETlevel!A:C,3,FALSE))</f>
        <v/>
      </c>
      <c r="E21" s="163"/>
      <c r="F21" s="160" t="str">
        <f>IF(Tabelle16[[#This Row],[Ind 4.0 Attribute]]="","",VLOOKUP(Tabelle16[[#This Row],[Ind 4.0 Attribute]],#REF!,9,FALSE))</f>
        <v/>
      </c>
      <c r="G21" s="160" t="str">
        <f>IF(Tabelle16[[#This Row],[Ind 4.0 Attribute]]="","",VLOOKUP(Tabelle16[[#This Row],[Ind 4.0 Attribute]],#REF!,5,FALSE))</f>
        <v/>
      </c>
      <c r="H21" s="160" t="str">
        <f>IF(Tabelle16[[#This Row],[Ind 4.0 Attribute]]="","",VLOOKUP(Tabelle16[[#This Row],[Ind 4.0 Attribute]],#REF!,7,FALSE))</f>
        <v/>
      </c>
      <c r="I21" s="163" t="str">
        <f>JAMA!A$15</f>
        <v>Transfere date</v>
      </c>
      <c r="K21" s="160" t="str">
        <f>IF(Tabelle16[[#This Row],[JAMA Attribute]]="","",VLOOKUP(Tabelle16[[#This Row],[JAMA Attribute]],JAMA!A:F,5,FALSE))</f>
        <v>Date</v>
      </c>
      <c r="L21" s="160" t="str">
        <f>IF(Tabelle16[[#This Row],[JAMA Attribute]]="","",VLOOKUP(Tabelle16[[#This Row],[JAMA Attribute]],JAMA!A:F,6,FALSE))</f>
        <v>High</v>
      </c>
      <c r="M21" s="163"/>
      <c r="N21" s="160" t="str">
        <f>IF(Tabelle16[[#This Row],[MIC Attribute]]="","",VLOOKUP(Tabelle16[[#This Row],[MIC Attribute]],MIC!A:D,2,FALSE))</f>
        <v/>
      </c>
      <c r="O21" s="160" t="str">
        <f>IF(Tabelle16[[#This Row],[MIC Attribute]]="","",VLOOKUP(Tabelle16[[#This Row],[MIC Attribute]],MIC!A:D,3,FALSE))</f>
        <v/>
      </c>
      <c r="P21" s="160" t="str">
        <f>IF(Tabelle16[[#This Row],[MIC Attribute]]="","",VLOOKUP(Tabelle16[[#This Row],[MIC Attribute]],MIC!A:D,4,FALSE))</f>
        <v/>
      </c>
      <c r="R21" s="160" t="str">
        <f>IF(Tabelle16[[#This Row],[IDTA  Attribute]]="","",VLOOKUP(Tabelle16[[#This Row],[IDTA  Attribute]],IDTA!A:D,3,FALSE))</f>
        <v/>
      </c>
      <c r="S21" s="160" t="str">
        <f>IF(Tabelle16[[#This Row],[IDTA  Attribute]]="","",VLOOKUP(Tabelle16[[#This Row],[IDTA  Attribute]],IDTA!A:D,2,FALSE))</f>
        <v/>
      </c>
      <c r="T21" s="160" t="str">
        <f>IF(Tabelle16[[#This Row],[IDTA  Attribute]]="","",VLOOKUP(Tabelle16[[#This Row],[IDTA  Attribute]],IDTA!A:D,4,FALSE))</f>
        <v/>
      </c>
      <c r="V21" s="160" t="str">
        <f>IF(Tabelle16[[#This Row],[UMC4ES Attribute]]="","",VLOOKUP(Tabelle16[[#This Row],[UMC4ES Attribute]],ASSESS!A:I,9,FALSE))</f>
        <v/>
      </c>
      <c r="W21" s="160" t="str">
        <f>IF(Tabelle16[[#This Row],[UMC4ES Attribute]]="","",VLOOKUP(Tabelle16[[#This Row],[UMC4ES Attribute]],ASSESS!A:I,5,FALSE))</f>
        <v/>
      </c>
      <c r="X21" s="160" t="str">
        <f>IF(Tabelle16[[#This Row],[UMC4ES Attribute]]="","",VLOOKUP(Tabelle16[[#This Row],[UMC4ES Attribute]],ASSESS!A:I,8,FALSE))</f>
        <v/>
      </c>
      <c r="AC21" s="272"/>
      <c r="AD21" s="267"/>
      <c r="AE21" s="267"/>
      <c r="AF21" s="267"/>
      <c r="AG21" s="267" t="s">
        <v>1154</v>
      </c>
      <c r="AH21" s="270" t="s">
        <v>1686</v>
      </c>
      <c r="AI21" s="270"/>
      <c r="AJ21" s="266" t="s">
        <v>1159</v>
      </c>
      <c r="AK21" s="266"/>
      <c r="AL21" s="275" t="s">
        <v>831</v>
      </c>
      <c r="AM21" s="266" t="s">
        <v>817</v>
      </c>
      <c r="AN21" s="160" t="s">
        <v>833</v>
      </c>
      <c r="AP21" s="181"/>
      <c r="AQ21" s="181"/>
      <c r="AR21" s="181"/>
      <c r="AS21" s="181"/>
      <c r="AT21" s="181"/>
      <c r="AU21" s="163"/>
    </row>
    <row r="22" spans="1:47" ht="75.150000000000006">
      <c r="A22" s="163"/>
      <c r="B22" s="160" t="str">
        <f>IF(Tabelle16[[#This Row],[SETlevel Attribute]]="","",VLOOKUP(Tabelle16[[#This Row],[SETlevel Attribute]],SETlevel!A:C,2,FALSE))</f>
        <v/>
      </c>
      <c r="C22" s="160" t="str">
        <f>IF(Tabelle16[[#This Row],[SETlevel Attribute]]="","",VLOOKUP(Tabelle16[[#This Row],[SETlevel Attribute]],SETlevel!A:C,3,FALSE))</f>
        <v/>
      </c>
      <c r="E22" s="163"/>
      <c r="F22" s="160" t="str">
        <f>IF(Tabelle16[[#This Row],[Ind 4.0 Attribute]]="","",VLOOKUP(Tabelle16[[#This Row],[Ind 4.0 Attribute]],#REF!,9,FALSE))</f>
        <v/>
      </c>
      <c r="G22" s="160" t="str">
        <f>IF(Tabelle16[[#This Row],[Ind 4.0 Attribute]]="","",VLOOKUP(Tabelle16[[#This Row],[Ind 4.0 Attribute]],#REF!,5,FALSE))</f>
        <v/>
      </c>
      <c r="H22" s="160" t="str">
        <f>IF(Tabelle16[[#This Row],[Ind 4.0 Attribute]]="","",VLOOKUP(Tabelle16[[#This Row],[Ind 4.0 Attribute]],#REF!,7,FALSE))</f>
        <v/>
      </c>
      <c r="I22" s="163" t="str">
        <f>JAMA!A$14</f>
        <v>Transfer method</v>
      </c>
      <c r="K22" s="160">
        <f>IF(Tabelle16[[#This Row],[JAMA Attribute]]="","",VLOOKUP(Tabelle16[[#This Row],[JAMA Attribute]],JAMA!A:F,5,FALSE))</f>
        <v>0</v>
      </c>
      <c r="L22" s="160">
        <f>IF(Tabelle16[[#This Row],[JAMA Attribute]]="","",VLOOKUP(Tabelle16[[#This Row],[JAMA Attribute]],JAMA!A:F,6,FALSE))</f>
        <v>0</v>
      </c>
      <c r="M22" s="163"/>
      <c r="N22" s="160" t="str">
        <f>IF(Tabelle16[[#This Row],[MIC Attribute]]="","",VLOOKUP(Tabelle16[[#This Row],[MIC Attribute]],MIC!A:D,2,FALSE))</f>
        <v/>
      </c>
      <c r="O22" s="160" t="str">
        <f>IF(Tabelle16[[#This Row],[MIC Attribute]]="","",VLOOKUP(Tabelle16[[#This Row],[MIC Attribute]],MIC!A:D,3,FALSE))</f>
        <v/>
      </c>
      <c r="P22" s="160" t="str">
        <f>IF(Tabelle16[[#This Row],[MIC Attribute]]="","",VLOOKUP(Tabelle16[[#This Row],[MIC Attribute]],MIC!A:D,4,FALSE))</f>
        <v/>
      </c>
      <c r="R22" s="160" t="str">
        <f>IF(Tabelle16[[#This Row],[IDTA  Attribute]]="","",VLOOKUP(Tabelle16[[#This Row],[IDTA  Attribute]],IDTA!A:D,3,FALSE))</f>
        <v/>
      </c>
      <c r="S22" s="160" t="str">
        <f>IF(Tabelle16[[#This Row],[IDTA  Attribute]]="","",VLOOKUP(Tabelle16[[#This Row],[IDTA  Attribute]],IDTA!A:D,2,FALSE))</f>
        <v/>
      </c>
      <c r="T22" s="160" t="str">
        <f>IF(Tabelle16[[#This Row],[IDTA  Attribute]]="","",VLOOKUP(Tabelle16[[#This Row],[IDTA  Attribute]],IDTA!A:D,4,FALSE))</f>
        <v/>
      </c>
      <c r="V22" s="160" t="str">
        <f>IF(Tabelle16[[#This Row],[UMC4ES Attribute]]="","",VLOOKUP(Tabelle16[[#This Row],[UMC4ES Attribute]],ASSESS!A:I,9,FALSE))</f>
        <v/>
      </c>
      <c r="W22" s="160" t="str">
        <f>IF(Tabelle16[[#This Row],[UMC4ES Attribute]]="","",VLOOKUP(Tabelle16[[#This Row],[UMC4ES Attribute]],ASSESS!A:I,5,FALSE))</f>
        <v/>
      </c>
      <c r="X22" s="160" t="str">
        <f>IF(Tabelle16[[#This Row],[UMC4ES Attribute]]="","",VLOOKUP(Tabelle16[[#This Row],[UMC4ES Attribute]],ASSESS!A:I,8,FALSE))</f>
        <v/>
      </c>
      <c r="AC22" s="272"/>
      <c r="AD22" s="267"/>
      <c r="AE22" s="267"/>
      <c r="AF22" s="267"/>
      <c r="AG22" s="267" t="s">
        <v>1154</v>
      </c>
      <c r="AH22" s="270" t="s">
        <v>1686</v>
      </c>
      <c r="AI22" s="270"/>
      <c r="AJ22" s="266" t="s">
        <v>1159</v>
      </c>
      <c r="AK22" s="266"/>
      <c r="AL22" s="275" t="s">
        <v>831</v>
      </c>
      <c r="AM22" s="266" t="s">
        <v>817</v>
      </c>
      <c r="AN22" s="160" t="s">
        <v>834</v>
      </c>
      <c r="AP22" s="181"/>
      <c r="AQ22" s="181"/>
      <c r="AR22" s="181"/>
      <c r="AS22" s="181"/>
      <c r="AT22" s="181"/>
      <c r="AU22" s="163"/>
    </row>
    <row r="23" spans="1:47" ht="105.2">
      <c r="A23" s="163"/>
      <c r="B23" s="160" t="str">
        <f>IF(Tabelle16[[#This Row],[SETlevel Attribute]]="","",VLOOKUP(Tabelle16[[#This Row],[SETlevel Attribute]],SETlevel!A:C,2,FALSE))</f>
        <v/>
      </c>
      <c r="C23" s="160" t="str">
        <f>IF(Tabelle16[[#This Row],[SETlevel Attribute]]="","",VLOOKUP(Tabelle16[[#This Row],[SETlevel Attribute]],SETlevel!A:C,3,FALSE))</f>
        <v/>
      </c>
      <c r="E23" s="163"/>
      <c r="F23" s="160" t="str">
        <f>IF(Tabelle16[[#This Row],[Ind 4.0 Attribute]]="","",VLOOKUP(Tabelle16[[#This Row],[Ind 4.0 Attribute]],#REF!,9,FALSE))</f>
        <v/>
      </c>
      <c r="G23" s="160" t="str">
        <f>IF(Tabelle16[[#This Row],[Ind 4.0 Attribute]]="","",VLOOKUP(Tabelle16[[#This Row],[Ind 4.0 Attribute]],#REF!,5,FALSE))</f>
        <v/>
      </c>
      <c r="H23" s="160" t="str">
        <f>IF(Tabelle16[[#This Row],[Ind 4.0 Attribute]]="","",VLOOKUP(Tabelle16[[#This Row],[Ind 4.0 Attribute]],#REF!,7,FALSE))</f>
        <v/>
      </c>
      <c r="I23" s="163" t="str">
        <f>JAMA!A$17</f>
        <v>Transfer Reason</v>
      </c>
      <c r="K23" s="160" t="str">
        <f>IF(Tabelle16[[#This Row],[JAMA Attribute]]="","",VLOOKUP(Tabelle16[[#This Row],[JAMA Attribute]],JAMA!A:F,5,FALSE))</f>
        <v xml:space="preserve"> </v>
      </c>
      <c r="L23" s="160" t="str">
        <f>IF(Tabelle16[[#This Row],[JAMA Attribute]]="","",VLOOKUP(Tabelle16[[#This Row],[JAMA Attribute]],JAMA!A:F,6,FALSE))</f>
        <v>High</v>
      </c>
      <c r="M23" s="163"/>
      <c r="N23" s="160" t="str">
        <f>IF(Tabelle16[[#This Row],[MIC Attribute]]="","",VLOOKUP(Tabelle16[[#This Row],[MIC Attribute]],MIC!A:D,2,FALSE))</f>
        <v/>
      </c>
      <c r="O23" s="160" t="str">
        <f>IF(Tabelle16[[#This Row],[MIC Attribute]]="","",VLOOKUP(Tabelle16[[#This Row],[MIC Attribute]],MIC!A:D,3,FALSE))</f>
        <v/>
      </c>
      <c r="P23" s="160" t="str">
        <f>IF(Tabelle16[[#This Row],[MIC Attribute]]="","",VLOOKUP(Tabelle16[[#This Row],[MIC Attribute]],MIC!A:D,4,FALSE))</f>
        <v/>
      </c>
      <c r="R23" s="160" t="str">
        <f>IF(Tabelle16[[#This Row],[IDTA  Attribute]]="","",VLOOKUP(Tabelle16[[#This Row],[IDTA  Attribute]],IDTA!A:D,3,FALSE))</f>
        <v/>
      </c>
      <c r="S23" s="160" t="str">
        <f>IF(Tabelle16[[#This Row],[IDTA  Attribute]]="","",VLOOKUP(Tabelle16[[#This Row],[IDTA  Attribute]],IDTA!A:D,2,FALSE))</f>
        <v/>
      </c>
      <c r="T23" s="160" t="str">
        <f>IF(Tabelle16[[#This Row],[IDTA  Attribute]]="","",VLOOKUP(Tabelle16[[#This Row],[IDTA  Attribute]],IDTA!A:D,4,FALSE))</f>
        <v/>
      </c>
      <c r="V23" s="160" t="str">
        <f>IF(Tabelle16[[#This Row],[UMC4ES Attribute]]="","",VLOOKUP(Tabelle16[[#This Row],[UMC4ES Attribute]],ASSESS!A:I,9,FALSE))</f>
        <v/>
      </c>
      <c r="W23" s="160" t="str">
        <f>IF(Tabelle16[[#This Row],[UMC4ES Attribute]]="","",VLOOKUP(Tabelle16[[#This Row],[UMC4ES Attribute]],ASSESS!A:I,5,FALSE))</f>
        <v/>
      </c>
      <c r="X23" s="160" t="str">
        <f>IF(Tabelle16[[#This Row],[UMC4ES Attribute]]="","",VLOOKUP(Tabelle16[[#This Row],[UMC4ES Attribute]],ASSESS!A:I,8,FALSE))</f>
        <v/>
      </c>
      <c r="AC23" s="272"/>
      <c r="AD23" s="267"/>
      <c r="AE23" s="267"/>
      <c r="AF23" s="267"/>
      <c r="AG23" s="267" t="s">
        <v>1154</v>
      </c>
      <c r="AH23" s="270" t="s">
        <v>1686</v>
      </c>
      <c r="AI23" s="270"/>
      <c r="AJ23" s="266" t="s">
        <v>1159</v>
      </c>
      <c r="AK23" s="266"/>
      <c r="AL23" s="275" t="s">
        <v>831</v>
      </c>
      <c r="AM23" s="266" t="s">
        <v>817</v>
      </c>
      <c r="AN23" s="160" t="s">
        <v>835</v>
      </c>
      <c r="AP23" s="181"/>
      <c r="AQ23" s="181"/>
      <c r="AR23" s="181"/>
      <c r="AS23" s="181"/>
      <c r="AT23" s="181"/>
      <c r="AU23" s="163"/>
    </row>
    <row r="24" spans="1:47" ht="105.2">
      <c r="A24" s="163"/>
      <c r="B24" s="160" t="str">
        <f>IF(Tabelle16[[#This Row],[SETlevel Attribute]]="","",VLOOKUP(Tabelle16[[#This Row],[SETlevel Attribute]],SETlevel!A:C,2,FALSE))</f>
        <v/>
      </c>
      <c r="C24" s="160" t="str">
        <f>IF(Tabelle16[[#This Row],[SETlevel Attribute]]="","",VLOOKUP(Tabelle16[[#This Row],[SETlevel Attribute]],SETlevel!A:C,3,FALSE))</f>
        <v/>
      </c>
      <c r="E24" s="163"/>
      <c r="F24" s="160" t="str">
        <f>IF(Tabelle16[[#This Row],[Ind 4.0 Attribute]]="","",VLOOKUP(Tabelle16[[#This Row],[Ind 4.0 Attribute]],#REF!,9,FALSE))</f>
        <v/>
      </c>
      <c r="G24" s="160" t="str">
        <f>IF(Tabelle16[[#This Row],[Ind 4.0 Attribute]]="","",VLOOKUP(Tabelle16[[#This Row],[Ind 4.0 Attribute]],#REF!,5,FALSE))</f>
        <v/>
      </c>
      <c r="H24" s="160" t="str">
        <f>IF(Tabelle16[[#This Row],[Ind 4.0 Attribute]]="","",VLOOKUP(Tabelle16[[#This Row],[Ind 4.0 Attribute]],#REF!,7,FALSE))</f>
        <v/>
      </c>
      <c r="I24" s="163"/>
      <c r="K24" s="160" t="str">
        <f>IF(Tabelle16[[#This Row],[JAMA Attribute]]="","",VLOOKUP(Tabelle16[[#This Row],[JAMA Attribute]],JAMA!A:F,5,FALSE))</f>
        <v/>
      </c>
      <c r="L24" s="160" t="str">
        <f>IF(Tabelle16[[#This Row],[JAMA Attribute]]="","",VLOOKUP(Tabelle16[[#This Row],[JAMA Attribute]],JAMA!A:F,6,FALSE))</f>
        <v/>
      </c>
      <c r="M24" s="163"/>
      <c r="N24" s="160" t="str">
        <f>IF(Tabelle16[[#This Row],[MIC Attribute]]="","",VLOOKUP(Tabelle16[[#This Row],[MIC Attribute]],MIC!A:D,2,FALSE))</f>
        <v/>
      </c>
      <c r="O24" s="160" t="str">
        <f>IF(Tabelle16[[#This Row],[MIC Attribute]]="","",VLOOKUP(Tabelle16[[#This Row],[MIC Attribute]],MIC!A:D,3,FALSE))</f>
        <v/>
      </c>
      <c r="P24" s="160" t="str">
        <f>IF(Tabelle16[[#This Row],[MIC Attribute]]="","",VLOOKUP(Tabelle16[[#This Row],[MIC Attribute]],MIC!A:D,4,FALSE))</f>
        <v/>
      </c>
      <c r="R24" s="160" t="str">
        <f>IF(Tabelle16[[#This Row],[IDTA  Attribute]]="","",VLOOKUP(Tabelle16[[#This Row],[IDTA  Attribute]],IDTA!A:D,3,FALSE))</f>
        <v/>
      </c>
      <c r="S24" s="160" t="str">
        <f>IF(Tabelle16[[#This Row],[IDTA  Attribute]]="","",VLOOKUP(Tabelle16[[#This Row],[IDTA  Attribute]],IDTA!A:D,2,FALSE))</f>
        <v/>
      </c>
      <c r="T24" s="160" t="str">
        <f>IF(Tabelle16[[#This Row],[IDTA  Attribute]]="","",VLOOKUP(Tabelle16[[#This Row],[IDTA  Attribute]],IDTA!A:D,4,FALSE))</f>
        <v/>
      </c>
      <c r="V24" s="160" t="str">
        <f>IF(Tabelle16[[#This Row],[UMC4ES Attribute]]="","",VLOOKUP(Tabelle16[[#This Row],[UMC4ES Attribute]],ASSESS!A:I,9,FALSE))</f>
        <v/>
      </c>
      <c r="W24" s="160" t="str">
        <f>IF(Tabelle16[[#This Row],[UMC4ES Attribute]]="","",VLOOKUP(Tabelle16[[#This Row],[UMC4ES Attribute]],ASSESS!A:I,5,FALSE))</f>
        <v/>
      </c>
      <c r="X24" s="160" t="str">
        <f>IF(Tabelle16[[#This Row],[UMC4ES Attribute]]="","",VLOOKUP(Tabelle16[[#This Row],[UMC4ES Attribute]],ASSESS!A:I,8,FALSE))</f>
        <v/>
      </c>
      <c r="AC24" s="272"/>
      <c r="AD24" s="267"/>
      <c r="AE24" s="267"/>
      <c r="AF24" s="267"/>
      <c r="AG24" s="267"/>
      <c r="AH24" s="270" t="s">
        <v>1686</v>
      </c>
      <c r="AI24" s="270"/>
      <c r="AJ24" s="266" t="s">
        <v>1159</v>
      </c>
      <c r="AK24" s="266"/>
      <c r="AL24" s="275" t="s">
        <v>836</v>
      </c>
      <c r="AM24" s="266" t="s">
        <v>817</v>
      </c>
      <c r="AN24" s="160" t="s">
        <v>837</v>
      </c>
      <c r="AP24" s="181"/>
      <c r="AQ24" s="181"/>
      <c r="AR24" s="181"/>
      <c r="AS24" s="181"/>
      <c r="AT24" s="181"/>
      <c r="AU24" s="163"/>
    </row>
    <row r="25" spans="1:47" ht="45.1">
      <c r="A25" s="163"/>
      <c r="B25" s="160" t="str">
        <f>IF(Tabelle16[[#This Row],[SETlevel Attribute]]="","",VLOOKUP(Tabelle16[[#This Row],[SETlevel Attribute]],SETlevel!A:C,2,FALSE))</f>
        <v/>
      </c>
      <c r="C25" s="160" t="str">
        <f>IF(Tabelle16[[#This Row],[SETlevel Attribute]]="","",VLOOKUP(Tabelle16[[#This Row],[SETlevel Attribute]],SETlevel!A:C,3,FALSE))</f>
        <v/>
      </c>
      <c r="E25" s="163"/>
      <c r="F25" s="160" t="str">
        <f>IF(Tabelle16[[#This Row],[Ind 4.0 Attribute]]="","",VLOOKUP(Tabelle16[[#This Row],[Ind 4.0 Attribute]],#REF!,9,FALSE))</f>
        <v/>
      </c>
      <c r="G25" s="160" t="str">
        <f>IF(Tabelle16[[#This Row],[Ind 4.0 Attribute]]="","",VLOOKUP(Tabelle16[[#This Row],[Ind 4.0 Attribute]],#REF!,5,FALSE))</f>
        <v/>
      </c>
      <c r="H25" s="160" t="str">
        <f>IF(Tabelle16[[#This Row],[Ind 4.0 Attribute]]="","",VLOOKUP(Tabelle16[[#This Row],[Ind 4.0 Attribute]],#REF!,7,FALSE))</f>
        <v/>
      </c>
      <c r="I25" s="163"/>
      <c r="K25" s="160" t="str">
        <f>IF(Tabelle16[[#This Row],[JAMA Attribute]]="","",VLOOKUP(Tabelle16[[#This Row],[JAMA Attribute]],JAMA!A:F,5,FALSE))</f>
        <v/>
      </c>
      <c r="L25" s="160" t="str">
        <f>IF(Tabelle16[[#This Row],[JAMA Attribute]]="","",VLOOKUP(Tabelle16[[#This Row],[JAMA Attribute]],JAMA!A:F,6,FALSE))</f>
        <v/>
      </c>
      <c r="M25" s="163"/>
      <c r="N25" s="160" t="str">
        <f>IF(Tabelle16[[#This Row],[MIC Attribute]]="","",VLOOKUP(Tabelle16[[#This Row],[MIC Attribute]],MIC!A:D,2,FALSE))</f>
        <v/>
      </c>
      <c r="P25" s="160" t="str">
        <f>IF(Tabelle16[[#This Row],[MIC Attribute]]="","",VLOOKUP(Tabelle16[[#This Row],[MIC Attribute]],MIC!A:D,4,FALSE))</f>
        <v/>
      </c>
      <c r="Q25" s="160" t="str">
        <f>IDTA!A$10</f>
        <v xml:space="preserve">simulationModel.modelFile  </v>
      </c>
      <c r="R25" s="160" t="str">
        <f>IF(Tabelle16[[#This Row],[IDTA  Attribute]]="","",VLOOKUP(Tabelle16[[#This Row],[IDTA  Attribute]],IDTA!A:D,3,FALSE))</f>
        <v>n/a</v>
      </c>
      <c r="S25" s="160" t="str">
        <f>IF(Tabelle16[[#This Row],[IDTA  Attribute]]="","",VLOOKUP(Tabelle16[[#This Row],[IDTA  Attribute]],IDTA!A:D,2,FALSE))</f>
        <v xml:space="preserve">Providing versions of the simulation model and with characteristics to distinguish them. </v>
      </c>
      <c r="T25" s="160">
        <f>IF(Tabelle16[[#This Row],[IDTA  Attribute]]="","",VLOOKUP(Tabelle16[[#This Row],[IDTA  Attribute]],IDTA!A:D,4,FALSE))</f>
        <v>1</v>
      </c>
      <c r="V25" s="160" t="str">
        <f>IF(Tabelle16[[#This Row],[UMC4ES Attribute]]="","",VLOOKUP(Tabelle16[[#This Row],[UMC4ES Attribute]],ASSESS!A:I,9,FALSE))</f>
        <v/>
      </c>
      <c r="W25" s="160" t="str">
        <f>IF(Tabelle16[[#This Row],[UMC4ES Attribute]]="","",VLOOKUP(Tabelle16[[#This Row],[UMC4ES Attribute]],ASSESS!A:I,5,FALSE))</f>
        <v/>
      </c>
      <c r="X25" s="160" t="str">
        <f>IF(Tabelle16[[#This Row],[UMC4ES Attribute]]="","",VLOOKUP(Tabelle16[[#This Row],[UMC4ES Attribute]],ASSESS!A:I,8,FALSE))</f>
        <v/>
      </c>
      <c r="AC25" s="272"/>
      <c r="AD25" s="267"/>
      <c r="AE25" s="267"/>
      <c r="AF25" s="267" t="s">
        <v>1154</v>
      </c>
      <c r="AG25" s="267"/>
      <c r="AH25" s="270" t="s">
        <v>1687</v>
      </c>
      <c r="AI25" s="270"/>
      <c r="AJ25" s="266" t="s">
        <v>1159</v>
      </c>
      <c r="AK25" s="266"/>
      <c r="AL25" s="275"/>
      <c r="AM25" s="266" t="s">
        <v>817</v>
      </c>
      <c r="AP25" s="181"/>
      <c r="AQ25" s="181"/>
      <c r="AR25" s="181"/>
      <c r="AS25" s="181"/>
      <c r="AT25" s="181"/>
      <c r="AU25" s="163"/>
    </row>
    <row r="26" spans="1:47" ht="75.150000000000006">
      <c r="A26" s="163"/>
      <c r="B26" s="160" t="str">
        <f>IF(Tabelle16[[#This Row],[SETlevel Attribute]]="","",VLOOKUP(Tabelle16[[#This Row],[SETlevel Attribute]],SETlevel!A:C,2,FALSE))</f>
        <v/>
      </c>
      <c r="C26" s="160" t="str">
        <f>IF(Tabelle16[[#This Row],[SETlevel Attribute]]="","",VLOOKUP(Tabelle16[[#This Row],[SETlevel Attribute]],SETlevel!A:C,3,FALSE))</f>
        <v/>
      </c>
      <c r="E26" s="163"/>
      <c r="F26" s="160" t="str">
        <f>IF(Tabelle16[[#This Row],[Ind 4.0 Attribute]]="","",VLOOKUP(Tabelle16[[#This Row],[Ind 4.0 Attribute]],#REF!,9,FALSE))</f>
        <v/>
      </c>
      <c r="G26" s="160" t="str">
        <f>IF(Tabelle16[[#This Row],[Ind 4.0 Attribute]]="","",VLOOKUP(Tabelle16[[#This Row],[Ind 4.0 Attribute]],#REF!,5,FALSE))</f>
        <v/>
      </c>
      <c r="H26" s="160" t="str">
        <f>IF(Tabelle16[[#This Row],[Ind 4.0 Attribute]]="","",VLOOKUP(Tabelle16[[#This Row],[Ind 4.0 Attribute]],#REF!,7,FALSE))</f>
        <v/>
      </c>
      <c r="I26" s="163"/>
      <c r="K26" s="160" t="str">
        <f>IF(Tabelle16[[#This Row],[JAMA Attribute]]="","",VLOOKUP(Tabelle16[[#This Row],[JAMA Attribute]],JAMA!A:F,5,FALSE))</f>
        <v/>
      </c>
      <c r="L26" s="160" t="str">
        <f>IF(Tabelle16[[#This Row],[JAMA Attribute]]="","",VLOOKUP(Tabelle16[[#This Row],[JAMA Attribute]],JAMA!A:F,6,FALSE))</f>
        <v/>
      </c>
      <c r="M26" s="163"/>
      <c r="N26" s="160" t="str">
        <f>IF(Tabelle16[[#This Row],[MIC Attribute]]="","",VLOOKUP(Tabelle16[[#This Row],[MIC Attribute]],MIC!A:D,2,FALSE))</f>
        <v/>
      </c>
      <c r="P26" s="160" t="str">
        <f>IF(Tabelle16[[#This Row],[MIC Attribute]]="","",VLOOKUP(Tabelle16[[#This Row],[MIC Attribute]],MIC!A:D,4,FALSE))</f>
        <v/>
      </c>
      <c r="Q26" s="160" t="str">
        <f>IDTA!A$38</f>
        <v xml:space="preserve">modelFile.modelFileVersion </v>
      </c>
      <c r="R26" s="160" t="str">
        <f>IF(Tabelle16[[#This Row],[IDTA  Attribute]]="","",VLOOKUP(Tabelle16[[#This Row],[IDTA  Attribute]],IDTA!A:D,3,FALSE))</f>
        <v>n/a</v>
      </c>
      <c r="S26" s="160" t="str">
        <f>IF(Tabelle16[[#This Row],[IDTA  Attribute]]="","",VLOOKUP(Tabelle16[[#This Row],[IDTA  Attribute]],IDTA!A:D,2,FALSE))</f>
        <v xml:space="preserve">Provision of a version of the simulation model with information to distinguish the versions. The versions are primarily intended for bug fixes without content changes. </v>
      </c>
      <c r="T26" s="160" t="str">
        <f>IF(Tabelle16[[#This Row],[IDTA  Attribute]]="","",VLOOKUP(Tabelle16[[#This Row],[IDTA  Attribute]],IDTA!A:D,4,FALSE))</f>
        <v xml:space="preserve">1..* </v>
      </c>
      <c r="V26" s="160" t="str">
        <f>IF(Tabelle16[[#This Row],[UMC4ES Attribute]]="","",VLOOKUP(Tabelle16[[#This Row],[UMC4ES Attribute]],ASSESS!A:I,9,FALSE))</f>
        <v/>
      </c>
      <c r="W26" s="160" t="str">
        <f>IF(Tabelle16[[#This Row],[UMC4ES Attribute]]="","",VLOOKUP(Tabelle16[[#This Row],[UMC4ES Attribute]],ASSESS!A:I,5,FALSE))</f>
        <v/>
      </c>
      <c r="X26" s="160" t="str">
        <f>IF(Tabelle16[[#This Row],[UMC4ES Attribute]]="","",VLOOKUP(Tabelle16[[#This Row],[UMC4ES Attribute]],ASSESS!A:I,8,FALSE))</f>
        <v/>
      </c>
      <c r="AC26" s="272"/>
      <c r="AD26" s="267"/>
      <c r="AE26" s="267"/>
      <c r="AF26" s="267" t="s">
        <v>1154</v>
      </c>
      <c r="AG26" s="267"/>
      <c r="AH26" s="270" t="s">
        <v>1687</v>
      </c>
      <c r="AI26" s="270"/>
      <c r="AJ26" s="266" t="s">
        <v>1159</v>
      </c>
      <c r="AK26" s="266"/>
      <c r="AL26" s="275"/>
      <c r="AM26" s="266" t="s">
        <v>817</v>
      </c>
      <c r="AP26" s="181"/>
      <c r="AQ26" s="181"/>
      <c r="AR26" s="181"/>
      <c r="AS26" s="181"/>
      <c r="AT26" s="181"/>
      <c r="AU26" s="163"/>
    </row>
    <row r="27" spans="1:47" ht="45.1">
      <c r="A27" s="163"/>
      <c r="B27" s="160" t="str">
        <f>IF(Tabelle16[[#This Row],[SETlevel Attribute]]="","",VLOOKUP(Tabelle16[[#This Row],[SETlevel Attribute]],SETlevel!A:C,2,FALSE))</f>
        <v/>
      </c>
      <c r="C27" s="160" t="str">
        <f>IF(Tabelle16[[#This Row],[SETlevel Attribute]]="","",VLOOKUP(Tabelle16[[#This Row],[SETlevel Attribute]],SETlevel!A:C,3,FALSE))</f>
        <v/>
      </c>
      <c r="E27" s="163"/>
      <c r="F27" s="160" t="str">
        <f>IF(Tabelle16[[#This Row],[Ind 4.0 Attribute]]="","",VLOOKUP(Tabelle16[[#This Row],[Ind 4.0 Attribute]],#REF!,9,FALSE))</f>
        <v/>
      </c>
      <c r="G27" s="160" t="str">
        <f>IF(Tabelle16[[#This Row],[Ind 4.0 Attribute]]="","",VLOOKUP(Tabelle16[[#This Row],[Ind 4.0 Attribute]],#REF!,5,FALSE))</f>
        <v/>
      </c>
      <c r="H27" s="160" t="str">
        <f>IF(Tabelle16[[#This Row],[Ind 4.0 Attribute]]="","",VLOOKUP(Tabelle16[[#This Row],[Ind 4.0 Attribute]],#REF!,7,FALSE))</f>
        <v/>
      </c>
      <c r="I27" s="163"/>
      <c r="K27" s="160" t="str">
        <f>IF(Tabelle16[[#This Row],[JAMA Attribute]]="","",VLOOKUP(Tabelle16[[#This Row],[JAMA Attribute]],JAMA!A:F,5,FALSE))</f>
        <v/>
      </c>
      <c r="L27" s="160" t="str">
        <f>IF(Tabelle16[[#This Row],[JAMA Attribute]]="","",VLOOKUP(Tabelle16[[#This Row],[JAMA Attribute]],JAMA!A:F,6,FALSE))</f>
        <v/>
      </c>
      <c r="M27" s="163"/>
      <c r="N27" s="160" t="str">
        <f>IF(Tabelle16[[#This Row],[MIC Attribute]]="","",VLOOKUP(Tabelle16[[#This Row],[MIC Attribute]],MIC!A:D,2,FALSE))</f>
        <v/>
      </c>
      <c r="P27" s="160" t="str">
        <f>IF(Tabelle16[[#This Row],[MIC Attribute]]="","",VLOOKUP(Tabelle16[[#This Row],[MIC Attribute]],MIC!A:D,4,FALSE))</f>
        <v/>
      </c>
      <c r="Q27" s="160" t="str">
        <f>IDTA!A$39</f>
        <v xml:space="preserve">modelFileVersion.modelVersionId </v>
      </c>
      <c r="R27" s="160" t="str">
        <f>IF(Tabelle16[[#This Row],[IDTA  Attribute]]="","",VLOOKUP(Tabelle16[[#This Row],[IDTA  Attribute]],IDTA!A:D,3,FALSE))</f>
        <v>[string]</v>
      </c>
      <c r="S27" s="160" t="str">
        <f>IF(Tabelle16[[#This Row],[IDTA  Attribute]]="","",VLOOKUP(Tabelle16[[#This Row],[IDTA  Attribute]],IDTA!A:D,2,FALSE))</f>
        <v xml:space="preserve">Version number of the model from the vendor. </v>
      </c>
      <c r="T27" s="160">
        <f>IF(Tabelle16[[#This Row],[IDTA  Attribute]]="","",VLOOKUP(Tabelle16[[#This Row],[IDTA  Attribute]],IDTA!A:D,4,FALSE))</f>
        <v>1</v>
      </c>
      <c r="V27" s="160" t="str">
        <f>IF(Tabelle16[[#This Row],[UMC4ES Attribute]]="","",VLOOKUP(Tabelle16[[#This Row],[UMC4ES Attribute]],ASSESS!A:I,9,FALSE))</f>
        <v/>
      </c>
      <c r="W27" s="160" t="str">
        <f>IF(Tabelle16[[#This Row],[UMC4ES Attribute]]="","",VLOOKUP(Tabelle16[[#This Row],[UMC4ES Attribute]],ASSESS!A:I,5,FALSE))</f>
        <v/>
      </c>
      <c r="X27" s="160" t="str">
        <f>IF(Tabelle16[[#This Row],[UMC4ES Attribute]]="","",VLOOKUP(Tabelle16[[#This Row],[UMC4ES Attribute]],ASSESS!A:I,8,FALSE))</f>
        <v/>
      </c>
      <c r="AC27" s="272"/>
      <c r="AD27" s="267"/>
      <c r="AE27" s="267"/>
      <c r="AF27" s="267" t="s">
        <v>1154</v>
      </c>
      <c r="AG27" s="267"/>
      <c r="AH27" s="270" t="s">
        <v>1687</v>
      </c>
      <c r="AI27" s="270"/>
      <c r="AJ27" s="266" t="s">
        <v>1159</v>
      </c>
      <c r="AK27" s="266"/>
      <c r="AL27" s="275"/>
      <c r="AM27" s="266" t="s">
        <v>817</v>
      </c>
      <c r="AP27" s="181"/>
      <c r="AQ27" s="181"/>
      <c r="AR27" s="181"/>
      <c r="AS27" s="181"/>
      <c r="AT27" s="181"/>
      <c r="AU27" s="163"/>
    </row>
    <row r="28" spans="1:47" ht="30.05">
      <c r="A28" s="163"/>
      <c r="B28" s="160" t="str">
        <f>IF(Tabelle16[[#This Row],[SETlevel Attribute]]="","",VLOOKUP(Tabelle16[[#This Row],[SETlevel Attribute]],SETlevel!A:C,2,FALSE))</f>
        <v/>
      </c>
      <c r="C28" s="160" t="str">
        <f>IF(Tabelle16[[#This Row],[SETlevel Attribute]]="","",VLOOKUP(Tabelle16[[#This Row],[SETlevel Attribute]],SETlevel!A:C,3,FALSE))</f>
        <v/>
      </c>
      <c r="E28" s="163"/>
      <c r="F28" s="160" t="str">
        <f>IF(Tabelle16[[#This Row],[Ind 4.0 Attribute]]="","",VLOOKUP(Tabelle16[[#This Row],[Ind 4.0 Attribute]],#REF!,9,FALSE))</f>
        <v/>
      </c>
      <c r="G28" s="160" t="str">
        <f>IF(Tabelle16[[#This Row],[Ind 4.0 Attribute]]="","",VLOOKUP(Tabelle16[[#This Row],[Ind 4.0 Attribute]],#REF!,5,FALSE))</f>
        <v/>
      </c>
      <c r="H28" s="160" t="str">
        <f>IF(Tabelle16[[#This Row],[Ind 4.0 Attribute]]="","",VLOOKUP(Tabelle16[[#This Row],[Ind 4.0 Attribute]],#REF!,7,FALSE))</f>
        <v/>
      </c>
      <c r="I28" s="163"/>
      <c r="K28" s="160" t="str">
        <f>IF(Tabelle16[[#This Row],[JAMA Attribute]]="","",VLOOKUP(Tabelle16[[#This Row],[JAMA Attribute]],JAMA!A:F,5,FALSE))</f>
        <v/>
      </c>
      <c r="L28" s="160" t="str">
        <f>IF(Tabelle16[[#This Row],[JAMA Attribute]]="","",VLOOKUP(Tabelle16[[#This Row],[JAMA Attribute]],JAMA!A:F,6,FALSE))</f>
        <v/>
      </c>
      <c r="M28" s="163"/>
      <c r="N28" s="160" t="str">
        <f>IF(Tabelle16[[#This Row],[MIC Attribute]]="","",VLOOKUP(Tabelle16[[#This Row],[MIC Attribute]],MIC!A:D,2,FALSE))</f>
        <v/>
      </c>
      <c r="P28" s="160" t="str">
        <f>IF(Tabelle16[[#This Row],[MIC Attribute]]="","",VLOOKUP(Tabelle16[[#This Row],[MIC Attribute]],MIC!A:D,4,FALSE))</f>
        <v/>
      </c>
      <c r="Q28" s="160" t="str">
        <f>IDTA!A$40</f>
        <v>modelFile.modelPreviewImage</v>
      </c>
      <c r="R28" s="160" t="str">
        <f>IF(Tabelle16[[#This Row],[IDTA  Attribute]]="","",VLOOKUP(Tabelle16[[#This Row],[IDTA  Attribute]],IDTA!A:D,3,FALSE))</f>
        <v>[File]</v>
      </c>
      <c r="S28" s="160" t="str">
        <f>IF(Tabelle16[[#This Row],[IDTA  Attribute]]="","",VLOOKUP(Tabelle16[[#This Row],[IDTA  Attribute]],IDTA!A:D,2,FALSE))</f>
        <v xml:space="preserve">Image file to represent the model in user interfaces, e.g. in a search. </v>
      </c>
      <c r="T28" s="160" t="str">
        <f>IF(Tabelle16[[#This Row],[IDTA  Attribute]]="","",VLOOKUP(Tabelle16[[#This Row],[IDTA  Attribute]],IDTA!A:D,4,FALSE))</f>
        <v xml:space="preserve">0..1 </v>
      </c>
      <c r="V28" s="160" t="str">
        <f>IF(Tabelle16[[#This Row],[UMC4ES Attribute]]="","",VLOOKUP(Tabelle16[[#This Row],[UMC4ES Attribute]],ASSESS!A:I,9,FALSE))</f>
        <v/>
      </c>
      <c r="W28" s="160" t="str">
        <f>IF(Tabelle16[[#This Row],[UMC4ES Attribute]]="","",VLOOKUP(Tabelle16[[#This Row],[UMC4ES Attribute]],ASSESS!A:I,5,FALSE))</f>
        <v/>
      </c>
      <c r="X28" s="160" t="str">
        <f>IF(Tabelle16[[#This Row],[UMC4ES Attribute]]="","",VLOOKUP(Tabelle16[[#This Row],[UMC4ES Attribute]],ASSESS!A:I,8,FALSE))</f>
        <v/>
      </c>
      <c r="AC28" s="272"/>
      <c r="AD28" s="267"/>
      <c r="AE28" s="267"/>
      <c r="AF28" s="267" t="s">
        <v>1154</v>
      </c>
      <c r="AG28" s="267"/>
      <c r="AH28" s="270" t="s">
        <v>1687</v>
      </c>
      <c r="AI28" s="270"/>
      <c r="AJ28" s="266" t="s">
        <v>1159</v>
      </c>
      <c r="AK28" s="266"/>
      <c r="AL28" s="275"/>
      <c r="AM28" s="266" t="s">
        <v>817</v>
      </c>
      <c r="AP28" s="181"/>
      <c r="AQ28" s="181"/>
      <c r="AR28" s="181"/>
      <c r="AS28" s="181"/>
      <c r="AT28" s="181"/>
      <c r="AU28" s="163"/>
    </row>
    <row r="29" spans="1:47" ht="30.05">
      <c r="A29" s="163"/>
      <c r="B29" s="160" t="str">
        <f>IF(Tabelle16[[#This Row],[SETlevel Attribute]]="","",VLOOKUP(Tabelle16[[#This Row],[SETlevel Attribute]],SETlevel!A:C,2,FALSE))</f>
        <v/>
      </c>
      <c r="C29" s="160" t="str">
        <f>IF(Tabelle16[[#This Row],[SETlevel Attribute]]="","",VLOOKUP(Tabelle16[[#This Row],[SETlevel Attribute]],SETlevel!A:C,3,FALSE))</f>
        <v/>
      </c>
      <c r="E29" s="163"/>
      <c r="F29" s="160" t="str">
        <f>IF(Tabelle16[[#This Row],[Ind 4.0 Attribute]]="","",VLOOKUP(Tabelle16[[#This Row],[Ind 4.0 Attribute]],#REF!,9,FALSE))</f>
        <v/>
      </c>
      <c r="G29" s="160" t="str">
        <f>IF(Tabelle16[[#This Row],[Ind 4.0 Attribute]]="","",VLOOKUP(Tabelle16[[#This Row],[Ind 4.0 Attribute]],#REF!,5,FALSE))</f>
        <v/>
      </c>
      <c r="H29" s="160" t="str">
        <f>IF(Tabelle16[[#This Row],[Ind 4.0 Attribute]]="","",VLOOKUP(Tabelle16[[#This Row],[Ind 4.0 Attribute]],#REF!,7,FALSE))</f>
        <v/>
      </c>
      <c r="I29" s="163"/>
      <c r="K29" s="160" t="str">
        <f>IF(Tabelle16[[#This Row],[JAMA Attribute]]="","",VLOOKUP(Tabelle16[[#This Row],[JAMA Attribute]],JAMA!A:F,5,FALSE))</f>
        <v/>
      </c>
      <c r="L29" s="160" t="str">
        <f>IF(Tabelle16[[#This Row],[JAMA Attribute]]="","",VLOOKUP(Tabelle16[[#This Row],[JAMA Attribute]],JAMA!A:F,6,FALSE))</f>
        <v/>
      </c>
      <c r="M29" s="163"/>
      <c r="N29" s="160" t="str">
        <f>IF(Tabelle16[[#This Row],[MIC Attribute]]="","",VLOOKUP(Tabelle16[[#This Row],[MIC Attribute]],MIC!A:D,2,FALSE))</f>
        <v/>
      </c>
      <c r="P29" s="160" t="str">
        <f>IF(Tabelle16[[#This Row],[MIC Attribute]]="","",VLOOKUP(Tabelle16[[#This Row],[MIC Attribute]],MIC!A:D,4,FALSE))</f>
        <v/>
      </c>
      <c r="Q29" s="160" t="str">
        <f>IDTA!A$41</f>
        <v xml:space="preserve">modelFileVersion.digitalFile </v>
      </c>
      <c r="R29" s="160" t="str">
        <f>IF(Tabelle16[[#This Row],[IDTA  Attribute]]="","",VLOOKUP(Tabelle16[[#This Row],[IDTA  Attribute]],IDTA!A:D,3,FALSE))</f>
        <v>[File]</v>
      </c>
      <c r="S29" s="160" t="str">
        <f>IF(Tabelle16[[#This Row],[IDTA  Attribute]]="","",VLOOKUP(Tabelle16[[#This Row],[IDTA  Attribute]],IDTA!A:D,2,FALSE))</f>
        <v xml:space="preserve">Deployment of the model file. </v>
      </c>
      <c r="T29" s="160">
        <f>IF(Tabelle16[[#This Row],[IDTA  Attribute]]="","",VLOOKUP(Tabelle16[[#This Row],[IDTA  Attribute]],IDTA!A:D,4,FALSE))</f>
        <v>1</v>
      </c>
      <c r="V29" s="160" t="str">
        <f>IF(Tabelle16[[#This Row],[UMC4ES Attribute]]="","",VLOOKUP(Tabelle16[[#This Row],[UMC4ES Attribute]],ASSESS!A:I,9,FALSE))</f>
        <v/>
      </c>
      <c r="W29" s="160" t="str">
        <f>IF(Tabelle16[[#This Row],[UMC4ES Attribute]]="","",VLOOKUP(Tabelle16[[#This Row],[UMC4ES Attribute]],ASSESS!A:I,5,FALSE))</f>
        <v/>
      </c>
      <c r="X29" s="160" t="str">
        <f>IF(Tabelle16[[#This Row],[UMC4ES Attribute]]="","",VLOOKUP(Tabelle16[[#This Row],[UMC4ES Attribute]],ASSESS!A:I,8,FALSE))</f>
        <v/>
      </c>
      <c r="AC29" s="272"/>
      <c r="AD29" s="267"/>
      <c r="AE29" s="267"/>
      <c r="AF29" s="267" t="s">
        <v>1154</v>
      </c>
      <c r="AG29" s="267"/>
      <c r="AH29" s="270" t="s">
        <v>1687</v>
      </c>
      <c r="AI29" s="270"/>
      <c r="AJ29" s="266" t="s">
        <v>1159</v>
      </c>
      <c r="AK29" s="266"/>
      <c r="AL29" s="275"/>
      <c r="AM29" s="266" t="s">
        <v>817</v>
      </c>
      <c r="AP29" s="181"/>
      <c r="AQ29" s="181"/>
      <c r="AR29" s="181"/>
      <c r="AS29" s="181"/>
      <c r="AT29" s="181"/>
      <c r="AU29" s="163"/>
    </row>
    <row r="30" spans="1:47" ht="45.1">
      <c r="A30" s="163"/>
      <c r="B30" s="160" t="str">
        <f>IF(Tabelle16[[#This Row],[SETlevel Attribute]]="","",VLOOKUP(Tabelle16[[#This Row],[SETlevel Attribute]],SETlevel!A:C,2,FALSE))</f>
        <v/>
      </c>
      <c r="C30" s="160" t="str">
        <f>IF(Tabelle16[[#This Row],[SETlevel Attribute]]="","",VLOOKUP(Tabelle16[[#This Row],[SETlevel Attribute]],SETlevel!A:C,3,FALSE))</f>
        <v/>
      </c>
      <c r="E30" s="163"/>
      <c r="F30" s="160" t="str">
        <f>IF(Tabelle16[[#This Row],[Ind 4.0 Attribute]]="","",VLOOKUP(Tabelle16[[#This Row],[Ind 4.0 Attribute]],#REF!,9,FALSE))</f>
        <v/>
      </c>
      <c r="G30" s="160" t="str">
        <f>IF(Tabelle16[[#This Row],[Ind 4.0 Attribute]]="","",VLOOKUP(Tabelle16[[#This Row],[Ind 4.0 Attribute]],#REF!,5,FALSE))</f>
        <v/>
      </c>
      <c r="H30" s="160" t="str">
        <f>IF(Tabelle16[[#This Row],[Ind 4.0 Attribute]]="","",VLOOKUP(Tabelle16[[#This Row],[Ind 4.0 Attribute]],#REF!,7,FALSE))</f>
        <v/>
      </c>
      <c r="I30" s="163"/>
      <c r="K30" s="160" t="str">
        <f>IF(Tabelle16[[#This Row],[JAMA Attribute]]="","",VLOOKUP(Tabelle16[[#This Row],[JAMA Attribute]],JAMA!A:F,5,FALSE))</f>
        <v/>
      </c>
      <c r="L30" s="160" t="str">
        <f>IF(Tabelle16[[#This Row],[JAMA Attribute]]="","",VLOOKUP(Tabelle16[[#This Row],[JAMA Attribute]],JAMA!A:F,6,FALSE))</f>
        <v/>
      </c>
      <c r="M30" s="163"/>
      <c r="N30" s="160" t="str">
        <f>IF(Tabelle16[[#This Row],[MIC Attribute]]="","",VLOOKUP(Tabelle16[[#This Row],[MIC Attribute]],MIC!A:D,2,FALSE))</f>
        <v/>
      </c>
      <c r="P30" s="160" t="str">
        <f>IF(Tabelle16[[#This Row],[MIC Attribute]]="","",VLOOKUP(Tabelle16[[#This Row],[MIC Attribute]],MIC!A:D,4,FALSE))</f>
        <v/>
      </c>
      <c r="Q30" s="160" t="str">
        <f>IDTA!A$42</f>
        <v xml:space="preserve">modelFileVersion.modelFileReleaseNotesTxt </v>
      </c>
      <c r="R30" s="160" t="str">
        <f>IF(Tabelle16[[#This Row],[IDTA  Attribute]]="","",VLOOKUP(Tabelle16[[#This Row],[IDTA  Attribute]],IDTA!A:D,3,FALSE))</f>
        <v>[langString]</v>
      </c>
      <c r="S30" s="160" t="str">
        <f>IF(Tabelle16[[#This Row],[IDTA  Attribute]]="","",VLOOKUP(Tabelle16[[#This Row],[IDTA  Attribute]],IDTA!A:D,2,FALSE))</f>
        <v xml:space="preserve">contains information about this release </v>
      </c>
      <c r="T30" s="160" t="str">
        <f>IF(Tabelle16[[#This Row],[IDTA  Attribute]]="","",VLOOKUP(Tabelle16[[#This Row],[IDTA  Attribute]],IDTA!A:D,4,FALSE))</f>
        <v xml:space="preserve">0..1 </v>
      </c>
      <c r="V30" s="160" t="str">
        <f>IF(Tabelle16[[#This Row],[UMC4ES Attribute]]="","",VLOOKUP(Tabelle16[[#This Row],[UMC4ES Attribute]],ASSESS!A:I,9,FALSE))</f>
        <v/>
      </c>
      <c r="W30" s="160" t="str">
        <f>IF(Tabelle16[[#This Row],[UMC4ES Attribute]]="","",VLOOKUP(Tabelle16[[#This Row],[UMC4ES Attribute]],ASSESS!A:I,5,FALSE))</f>
        <v/>
      </c>
      <c r="X30" s="160" t="str">
        <f>IF(Tabelle16[[#This Row],[UMC4ES Attribute]]="","",VLOOKUP(Tabelle16[[#This Row],[UMC4ES Attribute]],ASSESS!A:I,8,FALSE))</f>
        <v/>
      </c>
      <c r="AC30" s="272"/>
      <c r="AD30" s="267"/>
      <c r="AE30" s="267"/>
      <c r="AF30" s="267" t="s">
        <v>1154</v>
      </c>
      <c r="AG30" s="267"/>
      <c r="AH30" s="270" t="s">
        <v>1687</v>
      </c>
      <c r="AI30" s="270"/>
      <c r="AJ30" s="266" t="s">
        <v>1159</v>
      </c>
      <c r="AK30" s="266"/>
      <c r="AL30" s="275"/>
      <c r="AM30" s="266" t="s">
        <v>817</v>
      </c>
      <c r="AP30" s="181"/>
      <c r="AQ30" s="181"/>
      <c r="AR30" s="181"/>
      <c r="AS30" s="181"/>
      <c r="AT30" s="181"/>
      <c r="AU30" s="163"/>
    </row>
    <row r="31" spans="1:47" ht="45.1">
      <c r="A31" s="163"/>
      <c r="B31" s="160" t="str">
        <f>IF(Tabelle16[[#This Row],[SETlevel Attribute]]="","",VLOOKUP(Tabelle16[[#This Row],[SETlevel Attribute]],SETlevel!A:C,2,FALSE))</f>
        <v/>
      </c>
      <c r="C31" s="160" t="str">
        <f>IF(Tabelle16[[#This Row],[SETlevel Attribute]]="","",VLOOKUP(Tabelle16[[#This Row],[SETlevel Attribute]],SETlevel!A:C,3,FALSE))</f>
        <v/>
      </c>
      <c r="E31" s="163"/>
      <c r="F31" s="160" t="str">
        <f>IF(Tabelle16[[#This Row],[Ind 4.0 Attribute]]="","",VLOOKUP(Tabelle16[[#This Row],[Ind 4.0 Attribute]],#REF!,9,FALSE))</f>
        <v/>
      </c>
      <c r="G31" s="160" t="str">
        <f>IF(Tabelle16[[#This Row],[Ind 4.0 Attribute]]="","",VLOOKUP(Tabelle16[[#This Row],[Ind 4.0 Attribute]],#REF!,5,FALSE))</f>
        <v/>
      </c>
      <c r="H31" s="160" t="str">
        <f>IF(Tabelle16[[#This Row],[Ind 4.0 Attribute]]="","",VLOOKUP(Tabelle16[[#This Row],[Ind 4.0 Attribute]],#REF!,7,FALSE))</f>
        <v/>
      </c>
      <c r="I31" s="163"/>
      <c r="K31" s="160" t="str">
        <f>IF(Tabelle16[[#This Row],[JAMA Attribute]]="","",VLOOKUP(Tabelle16[[#This Row],[JAMA Attribute]],JAMA!A:F,5,FALSE))</f>
        <v/>
      </c>
      <c r="L31" s="160" t="str">
        <f>IF(Tabelle16[[#This Row],[JAMA Attribute]]="","",VLOOKUP(Tabelle16[[#This Row],[JAMA Attribute]],JAMA!A:F,6,FALSE))</f>
        <v/>
      </c>
      <c r="M31" s="185"/>
      <c r="N31" s="160" t="str">
        <f>IF(Tabelle16[[#This Row],[MIC Attribute]]="","",VLOOKUP(Tabelle16[[#This Row],[MIC Attribute]],MIC!A:D,2,FALSE))</f>
        <v/>
      </c>
      <c r="P31" s="160" t="str">
        <f>IF(Tabelle16[[#This Row],[MIC Attribute]]="","",VLOOKUP(Tabelle16[[#This Row],[MIC Attribute]],MIC!A:D,4,FALSE))</f>
        <v/>
      </c>
      <c r="Q31" s="160" t="str">
        <f>IDTA!A$43</f>
        <v xml:space="preserve">modelFileVersion.modelFileReleaseNotesFile </v>
      </c>
      <c r="R31" s="160" t="str">
        <f>IF(Tabelle16[[#This Row],[IDTA  Attribute]]="","",VLOOKUP(Tabelle16[[#This Row],[IDTA  Attribute]],IDTA!A:D,3,FALSE))</f>
        <v>[File]</v>
      </c>
      <c r="S31" s="160" t="str">
        <f>IF(Tabelle16[[#This Row],[IDTA  Attribute]]="","",VLOOKUP(Tabelle16[[#This Row],[IDTA  Attribute]],IDTA!A:D,2,FALSE))</f>
        <v xml:space="preserve">release notes link or file </v>
      </c>
      <c r="T31" s="160" t="str">
        <f>IF(Tabelle16[[#This Row],[IDTA  Attribute]]="","",VLOOKUP(Tabelle16[[#This Row],[IDTA  Attribute]],IDTA!A:D,4,FALSE))</f>
        <v>0..1</v>
      </c>
      <c r="V31" s="160" t="str">
        <f>IF(Tabelle16[[#This Row],[UMC4ES Attribute]]="","",VLOOKUP(Tabelle16[[#This Row],[UMC4ES Attribute]],ASSESS!A:I,9,FALSE))</f>
        <v/>
      </c>
      <c r="W31" s="160" t="str">
        <f>IF(Tabelle16[[#This Row],[UMC4ES Attribute]]="","",VLOOKUP(Tabelle16[[#This Row],[UMC4ES Attribute]],ASSESS!A:I,5,FALSE))</f>
        <v/>
      </c>
      <c r="X31" s="160" t="str">
        <f>IF(Tabelle16[[#This Row],[UMC4ES Attribute]]="","",VLOOKUP(Tabelle16[[#This Row],[UMC4ES Attribute]],ASSESS!A:I,8,FALSE))</f>
        <v/>
      </c>
      <c r="AC31" s="272"/>
      <c r="AD31" s="267"/>
      <c r="AE31" s="267"/>
      <c r="AF31" s="267" t="s">
        <v>1154</v>
      </c>
      <c r="AG31" s="267"/>
      <c r="AH31" s="270" t="s">
        <v>1687</v>
      </c>
      <c r="AI31" s="270"/>
      <c r="AJ31" s="266" t="s">
        <v>1159</v>
      </c>
      <c r="AK31" s="266"/>
      <c r="AL31" s="275"/>
      <c r="AM31" s="266" t="s">
        <v>817</v>
      </c>
      <c r="AP31" s="181"/>
      <c r="AQ31" s="181"/>
      <c r="AR31" s="181"/>
      <c r="AS31" s="181"/>
      <c r="AT31" s="181"/>
    </row>
    <row r="32" spans="1:47" ht="345.6">
      <c r="A32" s="163"/>
      <c r="B32" s="160" t="str">
        <f>IF(Tabelle16[[#This Row],[SETlevel Attribute]]="","",VLOOKUP(Tabelle16[[#This Row],[SETlevel Attribute]],SETlevel!A:C,2,FALSE))</f>
        <v/>
      </c>
      <c r="C32" s="160" t="str">
        <f>IF(Tabelle16[[#This Row],[SETlevel Attribute]]="","",VLOOKUP(Tabelle16[[#This Row],[SETlevel Attribute]],SETlevel!A:C,3,FALSE))</f>
        <v/>
      </c>
      <c r="E32" s="163" t="e">
        <f>#REF!</f>
        <v>#REF!</v>
      </c>
      <c r="F32" s="160" t="e">
        <f>IF(Tabelle16[[#This Row],[Ind 4.0 Attribute]]="","",VLOOKUP(Tabelle16[[#This Row],[Ind 4.0 Attribute]],#REF!,9,FALSE))</f>
        <v>#REF!</v>
      </c>
      <c r="G32" s="160" t="e">
        <f>IF(Tabelle16[[#This Row],[Ind 4.0 Attribute]]="","",VLOOKUP(Tabelle16[[#This Row],[Ind 4.0 Attribute]],#REF!,5,FALSE))</f>
        <v>#REF!</v>
      </c>
      <c r="H32" s="160" t="e">
        <f>IF(Tabelle16[[#This Row],[Ind 4.0 Attribute]]="","",VLOOKUP(Tabelle16[[#This Row],[Ind 4.0 Attribute]],#REF!,7,FALSE))</f>
        <v>#REF!</v>
      </c>
      <c r="I32" s="163"/>
      <c r="K32" s="160" t="str">
        <f>IF(Tabelle16[[#This Row],[JAMA Attribute]]="","",VLOOKUP(Tabelle16[[#This Row],[JAMA Attribute]],JAMA!A:F,5,FALSE))</f>
        <v/>
      </c>
      <c r="L32" s="160" t="str">
        <f>IF(Tabelle16[[#This Row],[JAMA Attribute]]="","",VLOOKUP(Tabelle16[[#This Row],[JAMA Attribute]],JAMA!A:F,6,FALSE))</f>
        <v/>
      </c>
      <c r="M32" s="163" t="str">
        <f>MIC!A$7</f>
        <v>General information.Description</v>
      </c>
      <c r="N32" s="160" t="str">
        <f>IF(Tabelle16[[#This Row],[MIC Attribute]]="","",VLOOKUP(Tabelle16[[#This Row],[MIC Attribute]],MIC!A:D,2,FALSE))</f>
        <v>string</v>
      </c>
      <c r="O32" s="160" t="str">
        <f>IF(Tabelle16[[#This Row],[MIC Attribute]]="","",VLOOKUP(Tabelle16[[#This Row],[MIC Attribute]],MIC!A:D,3,FALSE))</f>
        <v>Summarizes what the simulation model represents, and what it is used for. Should be as unambiguous as possible (e.g. with a clear identification of the represented system). Can potentially summarize information from the rest of the MIC (such as modelling hypothesis). Can reflect multiple uses.</v>
      </c>
      <c r="P32" s="160">
        <f>IF(Tabelle16[[#This Row],[MIC Attribute]]="","",VLOOKUP(Tabelle16[[#This Row],[MIC Attribute]],MIC!A:D,4,FALSE))</f>
        <v>1</v>
      </c>
      <c r="R32" s="160" t="str">
        <f>IF(Tabelle16[[#This Row],[IDTA  Attribute]]="","",VLOOKUP(Tabelle16[[#This Row],[IDTA  Attribute]],IDTA!A:D,3,FALSE))</f>
        <v/>
      </c>
      <c r="S32" s="160" t="str">
        <f>IF(Tabelle16[[#This Row],[IDTA  Attribute]]="","",VLOOKUP(Tabelle16[[#This Row],[IDTA  Attribute]],IDTA!A:D,2,FALSE))</f>
        <v/>
      </c>
      <c r="T32" s="160" t="str">
        <f>IF(Tabelle16[[#This Row],[IDTA  Attribute]]="","",VLOOKUP(Tabelle16[[#This Row],[IDTA  Attribute]],IDTA!A:D,4,FALSE))</f>
        <v/>
      </c>
      <c r="V32" s="160" t="str">
        <f>IF(Tabelle16[[#This Row],[UMC4ES Attribute]]="","",VLOOKUP(Tabelle16[[#This Row],[UMC4ES Attribute]],ASSESS!A:I,9,FALSE))</f>
        <v/>
      </c>
      <c r="W32" s="160" t="str">
        <f>IF(Tabelle16[[#This Row],[UMC4ES Attribute]]="","",VLOOKUP(Tabelle16[[#This Row],[UMC4ES Attribute]],ASSESS!A:I,5,FALSE))</f>
        <v/>
      </c>
      <c r="X32" s="160" t="str">
        <f>IF(Tabelle16[[#This Row],[UMC4ES Attribute]]="","",VLOOKUP(Tabelle16[[#This Row],[UMC4ES Attribute]],ASSESS!A:I,8,FALSE))</f>
        <v/>
      </c>
      <c r="AC32" s="289" t="s">
        <v>1749</v>
      </c>
      <c r="AD32" s="267"/>
      <c r="AE32" s="267" t="s">
        <v>1154</v>
      </c>
      <c r="AF32" s="267"/>
      <c r="AG32" s="267"/>
      <c r="AH32" s="270" t="s">
        <v>1686</v>
      </c>
      <c r="AI32" s="270" t="s">
        <v>1692</v>
      </c>
      <c r="AJ32" s="266" t="s">
        <v>1683</v>
      </c>
      <c r="AK32" s="282" t="s">
        <v>1748</v>
      </c>
      <c r="AL32" s="275" t="s">
        <v>1753</v>
      </c>
      <c r="AM32" s="266" t="s">
        <v>816</v>
      </c>
      <c r="AO32" s="160" t="s">
        <v>1670</v>
      </c>
      <c r="AP32" s="181"/>
      <c r="AQ32" s="181"/>
      <c r="AR32" s="181"/>
      <c r="AS32" s="181"/>
      <c r="AT32" s="181"/>
      <c r="AU32" s="163"/>
    </row>
    <row r="33" spans="1:47" ht="150.30000000000001">
      <c r="A33" s="163" t="str">
        <f>SETlevel!A$14</f>
        <v>model.purpose</v>
      </c>
      <c r="B33" s="160" t="str">
        <f>IF(Tabelle16[[#This Row],[SETlevel Attribute]]="","",VLOOKUP(Tabelle16[[#This Row],[SETlevel Attribute]],SETlevel!A:C,2,FALSE))</f>
        <v>String</v>
      </c>
      <c r="C33" s="160" t="str">
        <f>IF(Tabelle16[[#This Row],[SETlevel Attribute]]="","",VLOOKUP(Tabelle16[[#This Row],[SETlevel Attribute]],SETlevel!A:C,3,FALSE))</f>
        <v>Purpose for which the model has been built/validated, e.g. HAD function validation in OEM environment at object-list level</v>
      </c>
      <c r="E33" s="163" t="e">
        <f>#REF!</f>
        <v>#REF!</v>
      </c>
      <c r="F33" s="160" t="e">
        <f>IF(Tabelle16[[#This Row],[Ind 4.0 Attribute]]="","",VLOOKUP(Tabelle16[[#This Row],[Ind 4.0 Attribute]],#REF!,9,FALSE))</f>
        <v>#REF!</v>
      </c>
      <c r="G33" s="160" t="e">
        <f>IF(Tabelle16[[#This Row],[Ind 4.0 Attribute]]="","",VLOOKUP(Tabelle16[[#This Row],[Ind 4.0 Attribute]],#REF!,5,FALSE))</f>
        <v>#REF!</v>
      </c>
      <c r="H33" s="160" t="e">
        <f>IF(Tabelle16[[#This Row],[Ind 4.0 Attribute]]="","",VLOOKUP(Tabelle16[[#This Row],[Ind 4.0 Attribute]],#REF!,7,FALSE))</f>
        <v>#REF!</v>
      </c>
      <c r="I33" s="163" t="str">
        <f>JAMA!A$23</f>
        <v>Purpose</v>
      </c>
      <c r="K33" s="160">
        <f>IF(Tabelle16[[#This Row],[JAMA Attribute]]="","",VLOOKUP(Tabelle16[[#This Row],[JAMA Attribute]],JAMA!A:F,5,FALSE))</f>
        <v>0</v>
      </c>
      <c r="L33" s="160" t="str">
        <f>IF(Tabelle16[[#This Row],[JAMA Attribute]]="","",VLOOKUP(Tabelle16[[#This Row],[JAMA Attribute]],JAMA!A:F,6,FALSE))</f>
        <v>High</v>
      </c>
      <c r="M33" s="163"/>
      <c r="N33" s="160" t="str">
        <f>IF(Tabelle16[[#This Row],[MIC Attribute]]="","",VLOOKUP(Tabelle16[[#This Row],[MIC Attribute]],MIC!A:D,2,FALSE))</f>
        <v/>
      </c>
      <c r="O33" s="160" t="str">
        <f>IF(Tabelle16[[#This Row],[MIC Attribute]]="","",VLOOKUP(Tabelle16[[#This Row],[MIC Attribute]],MIC!A:D,3,FALSE))</f>
        <v/>
      </c>
      <c r="P33" s="160" t="str">
        <f>IF(Tabelle16[[#This Row],[MIC Attribute]]="","",VLOOKUP(Tabelle16[[#This Row],[MIC Attribute]],MIC!A:D,4,FALSE))</f>
        <v/>
      </c>
      <c r="Q33" s="160" t="str">
        <f>IDTA!A$18</f>
        <v xml:space="preserve">simPurpose,posSimPurpose </v>
      </c>
      <c r="R33" s="160" t="str">
        <f>IF(Tabelle16[[#This Row],[IDTA  Attribute]]="","",VLOOKUP(Tabelle16[[#This Row],[IDTA  Attribute]],IDTA!A:D,3,FALSE))</f>
        <v>[string]</v>
      </c>
      <c r="S33" s="160" t="str">
        <f>IF(Tabelle16[[#This Row],[IDTA  Attribute]]="","",VLOOKUP(Tabelle16[[#This Row],[IDTA  Attribute]],IDTA!A:D,2,FALSE))</f>
        <v xml:space="preserve">List of simulation purposes for which the model is intended. </v>
      </c>
      <c r="T33" s="160" t="str">
        <f>IF(Tabelle16[[#This Row],[IDTA  Attribute]]="","",VLOOKUP(Tabelle16[[#This Row],[IDTA  Attribute]],IDTA!A:D,4,FALSE))</f>
        <v xml:space="preserve">1..* </v>
      </c>
      <c r="V33" s="160" t="str">
        <f>IF(Tabelle16[[#This Row],[UMC4ES Attribute]]="","",VLOOKUP(Tabelle16[[#This Row],[UMC4ES Attribute]],ASSESS!A:I,9,FALSE))</f>
        <v/>
      </c>
      <c r="W33" s="160" t="str">
        <f>IF(Tabelle16[[#This Row],[UMC4ES Attribute]]="","",VLOOKUP(Tabelle16[[#This Row],[UMC4ES Attribute]],ASSESS!A:I,5,FALSE))</f>
        <v/>
      </c>
      <c r="X33" s="160" t="str">
        <f>IF(Tabelle16[[#This Row],[UMC4ES Attribute]]="","",VLOOKUP(Tabelle16[[#This Row],[UMC4ES Attribute]],ASSESS!A:I,8,FALSE))</f>
        <v/>
      </c>
      <c r="AC33" s="289" t="s">
        <v>1761</v>
      </c>
      <c r="AD33" s="267" t="s">
        <v>1154</v>
      </c>
      <c r="AE33" s="267"/>
      <c r="AF33" s="267" t="s">
        <v>1154</v>
      </c>
      <c r="AG33" s="267"/>
      <c r="AH33" s="270" t="s">
        <v>1686</v>
      </c>
      <c r="AI33" s="270"/>
      <c r="AJ33" s="266" t="s">
        <v>1683</v>
      </c>
      <c r="AK33" s="266"/>
      <c r="AL33" s="275" t="s">
        <v>1695</v>
      </c>
      <c r="AM33" s="266" t="s">
        <v>816</v>
      </c>
      <c r="AN33" s="160" t="s">
        <v>1152</v>
      </c>
      <c r="AP33" s="181"/>
      <c r="AQ33" s="181"/>
      <c r="AR33" s="181"/>
      <c r="AS33" s="181"/>
      <c r="AT33" s="181"/>
      <c r="AU33" s="163"/>
    </row>
    <row r="34" spans="1:47" ht="30.05">
      <c r="A34" s="163"/>
      <c r="B34" s="160" t="str">
        <f>IF(Tabelle16[[#This Row],[SETlevel Attribute]]="","",VLOOKUP(Tabelle16[[#This Row],[SETlevel Attribute]],SETlevel!A:C,2,FALSE))</f>
        <v/>
      </c>
      <c r="C34" s="160" t="str">
        <f>IF(Tabelle16[[#This Row],[SETlevel Attribute]]="","",VLOOKUP(Tabelle16[[#This Row],[SETlevel Attribute]],SETlevel!A:C,3,FALSE))</f>
        <v/>
      </c>
      <c r="E34" s="163" t="e">
        <f>#REF!</f>
        <v>#REF!</v>
      </c>
      <c r="F34" s="160" t="e">
        <f>IF(Tabelle16[[#This Row],[Ind 4.0 Attribute]]="","",VLOOKUP(Tabelle16[[#This Row],[Ind 4.0 Attribute]],#REF!,9,FALSE))</f>
        <v>#REF!</v>
      </c>
      <c r="G34" s="160" t="e">
        <f>IF(Tabelle16[[#This Row],[Ind 4.0 Attribute]]="","",VLOOKUP(Tabelle16[[#This Row],[Ind 4.0 Attribute]],#REF!,5,FALSE))</f>
        <v>#REF!</v>
      </c>
      <c r="H34" s="160" t="e">
        <f>IF(Tabelle16[[#This Row],[Ind 4.0 Attribute]]="","",VLOOKUP(Tabelle16[[#This Row],[Ind 4.0 Attribute]],#REF!,7,FALSE))</f>
        <v>#REF!</v>
      </c>
      <c r="I34" s="163" t="str">
        <f>JAMA!A$22</f>
        <v>Content</v>
      </c>
      <c r="K34" s="160">
        <f>IF(Tabelle16[[#This Row],[JAMA Attribute]]="","",VLOOKUP(Tabelle16[[#This Row],[JAMA Attribute]],JAMA!A:F,5,FALSE))</f>
        <v>0</v>
      </c>
      <c r="L34" s="160" t="str">
        <f>IF(Tabelle16[[#This Row],[JAMA Attribute]]="","",VLOOKUP(Tabelle16[[#This Row],[JAMA Attribute]],JAMA!A:F,6,FALSE))</f>
        <v>High</v>
      </c>
      <c r="M34" s="163"/>
      <c r="N34" s="160" t="str">
        <f>IF(Tabelle16[[#This Row],[MIC Attribute]]="","",VLOOKUP(Tabelle16[[#This Row],[MIC Attribute]],MIC!A:D,2,FALSE))</f>
        <v/>
      </c>
      <c r="P34" s="160" t="str">
        <f>IF(Tabelle16[[#This Row],[MIC Attribute]]="","",VLOOKUP(Tabelle16[[#This Row],[MIC Attribute]],MIC!A:D,4,FALSE))</f>
        <v/>
      </c>
      <c r="Q34" s="160" t="str">
        <f>IDTA!A$2</f>
        <v xml:space="preserve">simulationModel.summary </v>
      </c>
      <c r="R34" s="160" t="str">
        <f>IF(Tabelle16[[#This Row],[IDTA  Attribute]]="","",VLOOKUP(Tabelle16[[#This Row],[IDTA  Attribute]],IDTA!A:D,3,FALSE))</f>
        <v>[langString]</v>
      </c>
      <c r="S34" s="160" t="str">
        <f>IF(Tabelle16[[#This Row],[IDTA  Attribute]]="","",VLOOKUP(Tabelle16[[#This Row],[IDTA  Attribute]],IDTA!A:D,2,FALSE))</f>
        <v>Summary of the contents of the simulation model in text form</v>
      </c>
      <c r="T34" s="160" t="str">
        <f>IF(Tabelle16[[#This Row],[IDTA  Attribute]]="","",VLOOKUP(Tabelle16[[#This Row],[IDTA  Attribute]],IDTA!A:D,4,FALSE))</f>
        <v xml:space="preserve">0..1 </v>
      </c>
      <c r="V34" s="160" t="str">
        <f>IF(Tabelle16[[#This Row],[UMC4ES Attribute]]="","",VLOOKUP(Tabelle16[[#This Row],[UMC4ES Attribute]],ASSESS!A:I,9,FALSE))</f>
        <v/>
      </c>
      <c r="W34" s="160" t="str">
        <f>IF(Tabelle16[[#This Row],[UMC4ES Attribute]]="","",VLOOKUP(Tabelle16[[#This Row],[UMC4ES Attribute]],ASSESS!A:I,5,FALSE))</f>
        <v/>
      </c>
      <c r="X34" s="160" t="str">
        <f>IF(Tabelle16[[#This Row],[UMC4ES Attribute]]="","",VLOOKUP(Tabelle16[[#This Row],[UMC4ES Attribute]],ASSESS!A:I,8,FALSE))</f>
        <v/>
      </c>
      <c r="AC34" s="289"/>
      <c r="AD34" s="267"/>
      <c r="AE34" s="267"/>
      <c r="AF34" s="267" t="s">
        <v>1154</v>
      </c>
      <c r="AG34" s="267" t="s">
        <v>1154</v>
      </c>
      <c r="AH34" s="270" t="s">
        <v>1687</v>
      </c>
      <c r="AI34" s="270"/>
      <c r="AJ34" s="266" t="s">
        <v>1683</v>
      </c>
      <c r="AK34" s="266"/>
      <c r="AL34" s="275" t="s">
        <v>1696</v>
      </c>
      <c r="AM34" s="266" t="s">
        <v>816</v>
      </c>
      <c r="AP34" s="181"/>
      <c r="AQ34" s="181"/>
      <c r="AR34" s="181"/>
      <c r="AS34" s="181"/>
      <c r="AT34" s="181"/>
      <c r="AU34" s="163"/>
    </row>
    <row r="35" spans="1:47" ht="60.1">
      <c r="A35" s="163" t="str">
        <f>SETlevel!$A4</f>
        <v>model.type</v>
      </c>
      <c r="B35" s="160" t="str">
        <f>IF(Tabelle16[[#This Row],[SETlevel Attribute]]="","",VLOOKUP(Tabelle16[[#This Row],[SETlevel Attribute]],SETlevel!A:C,2,FALSE))</f>
        <v>Enum</v>
      </c>
      <c r="C35" s="160" t="str">
        <f>IF(Tabelle16[[#This Row],[SETlevel Attribute]]="","",VLOOKUP(Tabelle16[[#This Row],[SETlevel Attribute]],SETlevel!A:C,3,FALSE))</f>
        <v>Type of model, e.g. traffic participant, sensor, vehicle dynamic and actuator models. (See list below)</v>
      </c>
      <c r="E35" s="163"/>
      <c r="F35" s="160" t="str">
        <f>IF(Tabelle16[[#This Row],[Ind 4.0 Attribute]]="","",VLOOKUP(Tabelle16[[#This Row],[Ind 4.0 Attribute]],#REF!,9,FALSE))</f>
        <v/>
      </c>
      <c r="G35" s="160" t="str">
        <f>IF(Tabelle16[[#This Row],[Ind 4.0 Attribute]]="","",VLOOKUP(Tabelle16[[#This Row],[Ind 4.0 Attribute]],#REF!,5,FALSE))</f>
        <v/>
      </c>
      <c r="H35" s="160" t="str">
        <f>IF(Tabelle16[[#This Row],[Ind 4.0 Attribute]]="","",VLOOKUP(Tabelle16[[#This Row],[Ind 4.0 Attribute]],#REF!,7,FALSE))</f>
        <v/>
      </c>
      <c r="I35" s="163" t="str">
        <f>JAMA!A$13</f>
        <v>Model type</v>
      </c>
      <c r="K35" s="160" t="str">
        <f>IF(Tabelle16[[#This Row],[JAMA Attribute]]="","",VLOOKUP(Tabelle16[[#This Row],[JAMA Attribute]],JAMA!A:F,5,FALSE))</f>
        <v>Control/Plant</v>
      </c>
      <c r="L35" s="160" t="str">
        <f>IF(Tabelle16[[#This Row],[JAMA Attribute]]="","",VLOOKUP(Tabelle16[[#This Row],[JAMA Attribute]],JAMA!A:F,6,FALSE))</f>
        <v>High</v>
      </c>
      <c r="M35" s="163" t="str">
        <f>MIC!A$138</f>
        <v>Content and computation.Behavior.Model type</v>
      </c>
      <c r="N35" s="160" t="str">
        <f>IF(Tabelle16[[#This Row],[MIC Attribute]]="","",VLOOKUP(Tabelle16[[#This Row],[MIC Attribute]],MIC!A:D,2,FALSE))</f>
        <v>string</v>
      </c>
      <c r="P35" s="160" t="str">
        <f>IF(Tabelle16[[#This Row],[MIC Attribute]]="","",VLOOKUP(Tabelle16[[#This Row],[MIC Attribute]],MIC!A:D,4,FALSE))</f>
        <v>0..inf</v>
      </c>
      <c r="Q35" s="160" t="str">
        <f>IDTA!A$4</f>
        <v>simulationModel.typeOfModel</v>
      </c>
      <c r="R35" s="160" t="str">
        <f>IF(Tabelle16[[#This Row],[IDTA  Attribute]]="","",VLOOKUP(Tabelle16[[#This Row],[IDTA  Attribute]],IDTA!A:D,3,FALSE))</f>
        <v>[string]</v>
      </c>
      <c r="S35" s="160" t="str">
        <f>IF(Tabelle16[[#This Row],[IDTA  Attribute]]="","",VLOOKUP(Tabelle16[[#This Row],[IDTA  Attribute]],IDTA!A:D,2,FALSE))</f>
        <v>List of modeling approaches used for the model.</v>
      </c>
      <c r="T35" s="160" t="str">
        <f>IF(Tabelle16[[#This Row],[IDTA  Attribute]]="","",VLOOKUP(Tabelle16[[#This Row],[IDTA  Attribute]],IDTA!A:D,4,FALSE))</f>
        <v xml:space="preserve">0..1 </v>
      </c>
      <c r="V35" s="160" t="str">
        <f>IF(Tabelle16[[#This Row],[UMC4ES Attribute]]="","",VLOOKUP(Tabelle16[[#This Row],[UMC4ES Attribute]],ASSESS!A:I,9,FALSE))</f>
        <v/>
      </c>
      <c r="W35" s="160" t="str">
        <f>IF(Tabelle16[[#This Row],[UMC4ES Attribute]]="","",VLOOKUP(Tabelle16[[#This Row],[UMC4ES Attribute]],ASSESS!A:I,5,FALSE))</f>
        <v/>
      </c>
      <c r="X35" s="160" t="str">
        <f>IF(Tabelle16[[#This Row],[UMC4ES Attribute]]="","",VLOOKUP(Tabelle16[[#This Row],[UMC4ES Attribute]],ASSESS!A:I,8,FALSE))</f>
        <v/>
      </c>
      <c r="AC35" s="289" t="s">
        <v>1762</v>
      </c>
      <c r="AD35" s="267" t="s">
        <v>1154</v>
      </c>
      <c r="AE35" s="267" t="s">
        <v>1154</v>
      </c>
      <c r="AF35" s="267" t="s">
        <v>1154</v>
      </c>
      <c r="AG35" s="267" t="s">
        <v>1154</v>
      </c>
      <c r="AH35" s="270" t="s">
        <v>1687</v>
      </c>
      <c r="AI35" s="270"/>
      <c r="AJ35" s="266" t="s">
        <v>1683</v>
      </c>
      <c r="AK35" s="266"/>
      <c r="AL35" s="275"/>
      <c r="AM35" s="266" t="s">
        <v>816</v>
      </c>
      <c r="AP35" s="181"/>
      <c r="AQ35" s="181"/>
      <c r="AR35" s="181"/>
      <c r="AS35" s="181"/>
      <c r="AT35" s="181"/>
      <c r="AU35" s="163"/>
    </row>
    <row r="36" spans="1:47" ht="60.1">
      <c r="A36" s="163"/>
      <c r="B36" s="160" t="str">
        <f>IF(Tabelle16[[#This Row],[SETlevel Attribute]]="","",VLOOKUP(Tabelle16[[#This Row],[SETlevel Attribute]],SETlevel!A:C,2,FALSE))</f>
        <v/>
      </c>
      <c r="C36" s="160" t="str">
        <f>IF(Tabelle16[[#This Row],[SETlevel Attribute]]="","",VLOOKUP(Tabelle16[[#This Row],[SETlevel Attribute]],SETlevel!A:C,3,FALSE))</f>
        <v/>
      </c>
      <c r="E36" s="163"/>
      <c r="F36" s="160" t="str">
        <f>IF(Tabelle16[[#This Row],[Ind 4.0 Attribute]]="","",VLOOKUP(Tabelle16[[#This Row],[Ind 4.0 Attribute]],#REF!,9,FALSE))</f>
        <v/>
      </c>
      <c r="G36" s="160" t="str">
        <f>IF(Tabelle16[[#This Row],[Ind 4.0 Attribute]]="","",VLOOKUP(Tabelle16[[#This Row],[Ind 4.0 Attribute]],#REF!,5,FALSE))</f>
        <v/>
      </c>
      <c r="H36" s="160" t="str">
        <f>IF(Tabelle16[[#This Row],[Ind 4.0 Attribute]]="","",VLOOKUP(Tabelle16[[#This Row],[Ind 4.0 Attribute]],#REF!,7,FALSE))</f>
        <v/>
      </c>
      <c r="I36" s="163"/>
      <c r="K36" s="160" t="str">
        <f>IF(Tabelle16[[#This Row],[JAMA Attribute]]="","",VLOOKUP(Tabelle16[[#This Row],[JAMA Attribute]],JAMA!A:F,5,FALSE))</f>
        <v/>
      </c>
      <c r="L36" s="160" t="str">
        <f>IF(Tabelle16[[#This Row],[JAMA Attribute]]="","",VLOOKUP(Tabelle16[[#This Row],[JAMA Attribute]],JAMA!A:F,6,FALSE))</f>
        <v/>
      </c>
      <c r="M36" s="163" t="str">
        <f>MIC!A$138</f>
        <v>Content and computation.Behavior.Model type</v>
      </c>
      <c r="N36" s="160" t="str">
        <f>IF(Tabelle16[[#This Row],[MIC Attribute]]="","",VLOOKUP(Tabelle16[[#This Row],[MIC Attribute]],MIC!A:D,2,FALSE))</f>
        <v>string</v>
      </c>
      <c r="P36" s="160" t="str">
        <f>IF(Tabelle16[[#This Row],[MIC Attribute]]="","",VLOOKUP(Tabelle16[[#This Row],[MIC Attribute]],MIC!A:D,4,FALSE))</f>
        <v>0..inf</v>
      </c>
      <c r="Q36" s="160" t="str">
        <f>IDTA!A$5</f>
        <v>simulationModel.scopeOfModel</v>
      </c>
      <c r="R36" s="160" t="str">
        <f>IF(Tabelle16[[#This Row],[IDTA  Attribute]]="","",VLOOKUP(Tabelle16[[#This Row],[IDTA  Attribute]],IDTA!A:D,3,FALSE))</f>
        <v>[string]</v>
      </c>
      <c r="S36" s="160" t="str">
        <f>IF(Tabelle16[[#This Row],[IDTA  Attribute]]="","",VLOOKUP(Tabelle16[[#This Row],[IDTA  Attribute]],IDTA!A:D,2,FALSE))</f>
        <v>List of basic physical characteristics which are represented by the model.</v>
      </c>
      <c r="T36" s="160" t="str">
        <f>IF(Tabelle16[[#This Row],[IDTA  Attribute]]="","",VLOOKUP(Tabelle16[[#This Row],[IDTA  Attribute]],IDTA!A:D,4,FALSE))</f>
        <v xml:space="preserve">0..1 </v>
      </c>
      <c r="V36" s="160" t="str">
        <f>IF(Tabelle16[[#This Row],[UMC4ES Attribute]]="","",VLOOKUP(Tabelle16[[#This Row],[UMC4ES Attribute]],ASSESS!A:I,9,FALSE))</f>
        <v/>
      </c>
      <c r="W36" s="160" t="str">
        <f>IF(Tabelle16[[#This Row],[UMC4ES Attribute]]="","",VLOOKUP(Tabelle16[[#This Row],[UMC4ES Attribute]],ASSESS!A:I,5,FALSE))</f>
        <v/>
      </c>
      <c r="X36" s="160" t="str">
        <f>IF(Tabelle16[[#This Row],[UMC4ES Attribute]]="","",VLOOKUP(Tabelle16[[#This Row],[UMC4ES Attribute]],ASSESS!A:I,8,FALSE))</f>
        <v/>
      </c>
      <c r="AC36" s="289"/>
      <c r="AD36" s="267"/>
      <c r="AE36" s="267" t="s">
        <v>1154</v>
      </c>
      <c r="AF36" s="267" t="s">
        <v>1154</v>
      </c>
      <c r="AG36" s="267"/>
      <c r="AH36" s="270" t="s">
        <v>1687</v>
      </c>
      <c r="AI36" s="270"/>
      <c r="AJ36" s="266" t="s">
        <v>1683</v>
      </c>
      <c r="AK36" s="266"/>
      <c r="AL36" s="275"/>
      <c r="AM36" s="266" t="s">
        <v>817</v>
      </c>
      <c r="AP36" s="181"/>
      <c r="AQ36" s="181"/>
      <c r="AR36" s="181"/>
      <c r="AS36" s="181"/>
      <c r="AT36" s="181"/>
      <c r="AU36" s="163"/>
    </row>
    <row r="37" spans="1:47" ht="75.150000000000006">
      <c r="A37" s="163" t="str">
        <f>SETlevel!A$15</f>
        <v>model.modelling-approach</v>
      </c>
      <c r="B37" s="160" t="str">
        <f>IF(Tabelle16[[#This Row],[SETlevel Attribute]]="","",VLOOKUP(Tabelle16[[#This Row],[SETlevel Attribute]],SETlevel!A:C,2,FALSE))</f>
        <v>String</v>
      </c>
      <c r="C37" s="160" t="str">
        <f>IF(Tabelle16[[#This Row],[SETlevel Attribute]]="","",VLOOKUP(Tabelle16[[#This Row],[SETlevel Attribute]],SETlevel!A:C,3,FALSE))</f>
        <v>Description of the modelling approach taken, e.g. Sensor model is purely object-list driven, weather effects are not modelled.</v>
      </c>
      <c r="E37" s="163"/>
      <c r="F37" s="160" t="str">
        <f>IF(Tabelle16[[#This Row],[Ind 4.0 Attribute]]="","",VLOOKUP(Tabelle16[[#This Row],[Ind 4.0 Attribute]],#REF!,9,FALSE))</f>
        <v/>
      </c>
      <c r="G37" s="160" t="str">
        <f>IF(Tabelle16[[#This Row],[Ind 4.0 Attribute]]="","",VLOOKUP(Tabelle16[[#This Row],[Ind 4.0 Attribute]],#REF!,5,FALSE))</f>
        <v/>
      </c>
      <c r="H37" s="160" t="str">
        <f>IF(Tabelle16[[#This Row],[Ind 4.0 Attribute]]="","",VLOOKUP(Tabelle16[[#This Row],[Ind 4.0 Attribute]],#REF!,7,FALSE))</f>
        <v/>
      </c>
      <c r="I37" s="163" t="str">
        <f>JAMA!A$73</f>
        <v>Physical domain</v>
      </c>
      <c r="K37" s="160">
        <f>IF(Tabelle16[[#This Row],[JAMA Attribute]]="","",VLOOKUP(Tabelle16[[#This Row],[JAMA Attribute]],JAMA!A:F,5,FALSE))</f>
        <v>0</v>
      </c>
      <c r="L37" s="160">
        <f>IF(Tabelle16[[#This Row],[JAMA Attribute]]="","",VLOOKUP(Tabelle16[[#This Row],[JAMA Attribute]],JAMA!A:F,6,FALSE))</f>
        <v>0</v>
      </c>
      <c r="M37" s="163" t="str">
        <f>MIC!A$122</f>
        <v>Content and computation.Modelling choice.Explicative text</v>
      </c>
      <c r="N37" s="160" t="str">
        <f>IF(Tabelle16[[#This Row],[MIC Attribute]]="","",VLOOKUP(Tabelle16[[#This Row],[MIC Attribute]],MIC!A:D,2,FALSE))</f>
        <v>string</v>
      </c>
      <c r="P37" s="160" t="str">
        <f>IF(Tabelle16[[#This Row],[MIC Attribute]]="","",VLOOKUP(Tabelle16[[#This Row],[MIC Attribute]],MIC!A:D,4,FALSE))</f>
        <v>0..1</v>
      </c>
      <c r="Q37" s="160" t="str">
        <f>IDTA!A$7</f>
        <v xml:space="preserve">simulationModel.engineeringDomain </v>
      </c>
      <c r="R37" s="160" t="str">
        <f>IF(Tabelle16[[#This Row],[IDTA  Attribute]]="","",VLOOKUP(Tabelle16[[#This Row],[IDTA  Attribute]],IDTA!A:D,3,FALSE))</f>
        <v>[string]</v>
      </c>
      <c r="S37" s="160" t="str">
        <f>IF(Tabelle16[[#This Row],[IDTA  Attribute]]="","",VLOOKUP(Tabelle16[[#This Row],[IDTA  Attribute]],IDTA!A:D,2,FALSE))</f>
        <v>List of engineering disciplines supported or mapped with the model.</v>
      </c>
      <c r="T37" s="160" t="str">
        <f>IF(Tabelle16[[#This Row],[IDTA  Attribute]]="","",VLOOKUP(Tabelle16[[#This Row],[IDTA  Attribute]],IDTA!A:D,4,FALSE))</f>
        <v>0..*</v>
      </c>
      <c r="V37" s="160" t="str">
        <f>IF(Tabelle16[[#This Row],[UMC4ES Attribute]]="","",VLOOKUP(Tabelle16[[#This Row],[UMC4ES Attribute]],ASSESS!A:I,9,FALSE))</f>
        <v/>
      </c>
      <c r="W37" s="160" t="str">
        <f>IF(Tabelle16[[#This Row],[UMC4ES Attribute]]="","",VLOOKUP(Tabelle16[[#This Row],[UMC4ES Attribute]],ASSESS!A:I,5,FALSE))</f>
        <v/>
      </c>
      <c r="X37" s="160" t="str">
        <f>IF(Tabelle16[[#This Row],[UMC4ES Attribute]]="","",VLOOKUP(Tabelle16[[#This Row],[UMC4ES Attribute]],ASSESS!A:I,8,FALSE))</f>
        <v/>
      </c>
      <c r="AC37" s="289" t="s">
        <v>1760</v>
      </c>
      <c r="AD37" s="267" t="s">
        <v>1154</v>
      </c>
      <c r="AE37" s="267" t="s">
        <v>1154</v>
      </c>
      <c r="AF37" s="267" t="s">
        <v>1154</v>
      </c>
      <c r="AG37" s="267" t="s">
        <v>1154</v>
      </c>
      <c r="AH37" s="270" t="s">
        <v>1687</v>
      </c>
      <c r="AI37" s="270"/>
      <c r="AJ37" s="266" t="s">
        <v>1683</v>
      </c>
      <c r="AK37" s="266"/>
      <c r="AL37" s="275" t="s">
        <v>1664</v>
      </c>
      <c r="AM37" s="266" t="s">
        <v>823</v>
      </c>
      <c r="AP37" s="181"/>
      <c r="AQ37" s="181"/>
      <c r="AR37" s="181"/>
      <c r="AS37" s="181"/>
      <c r="AT37" s="181"/>
      <c r="AU37" s="163"/>
    </row>
    <row r="38" spans="1:47" ht="45.1">
      <c r="A38" s="163"/>
      <c r="B38" s="160" t="str">
        <f>IF(Tabelle16[[#This Row],[SETlevel Attribute]]="","",VLOOKUP(Tabelle16[[#This Row],[SETlevel Attribute]],SETlevel!A:C,2,FALSE))</f>
        <v/>
      </c>
      <c r="C38" s="160" t="str">
        <f>IF(Tabelle16[[#This Row],[SETlevel Attribute]]="","",VLOOKUP(Tabelle16[[#This Row],[SETlevel Attribute]],SETlevel!A:C,3,FALSE))</f>
        <v/>
      </c>
      <c r="E38" s="163"/>
      <c r="F38" s="160" t="str">
        <f>IF(Tabelle16[[#This Row],[Ind 4.0 Attribute]]="","",VLOOKUP(Tabelle16[[#This Row],[Ind 4.0 Attribute]],#REF!,9,FALSE))</f>
        <v/>
      </c>
      <c r="G38" s="160" t="str">
        <f>IF(Tabelle16[[#This Row],[Ind 4.0 Attribute]]="","",VLOOKUP(Tabelle16[[#This Row],[Ind 4.0 Attribute]],#REF!,5,FALSE))</f>
        <v/>
      </c>
      <c r="H38" s="160" t="str">
        <f>IF(Tabelle16[[#This Row],[Ind 4.0 Attribute]]="","",VLOOKUP(Tabelle16[[#This Row],[Ind 4.0 Attribute]],#REF!,7,FALSE))</f>
        <v/>
      </c>
      <c r="I38" s="163" t="str">
        <f>JAMA!A$74</f>
        <v>Other Physical domain</v>
      </c>
      <c r="K38" s="160">
        <f>IF(Tabelle16[[#This Row],[JAMA Attribute]]="","",VLOOKUP(Tabelle16[[#This Row],[JAMA Attribute]],JAMA!A:F,5,FALSE))</f>
        <v>0</v>
      </c>
      <c r="L38" s="160" t="str">
        <f>IF(Tabelle16[[#This Row],[JAMA Attribute]]="","",VLOOKUP(Tabelle16[[#This Row],[JAMA Attribute]],JAMA!A:F,6,FALSE))</f>
        <v>Low</v>
      </c>
      <c r="M38" s="163"/>
      <c r="N38" s="160" t="str">
        <f>IF(Tabelle16[[#This Row],[MIC Attribute]]="","",VLOOKUP(Tabelle16[[#This Row],[MIC Attribute]],MIC!A:D,2,FALSE))</f>
        <v/>
      </c>
      <c r="P38" s="160" t="str">
        <f>IF(Tabelle16[[#This Row],[MIC Attribute]]="","",VLOOKUP(Tabelle16[[#This Row],[MIC Attribute]],MIC!A:D,4,FALSE))</f>
        <v/>
      </c>
      <c r="Q38" s="160" t="str">
        <f>IDTA!A$7</f>
        <v xml:space="preserve">simulationModel.engineeringDomain </v>
      </c>
      <c r="R38" s="160" t="str">
        <f>IF(Tabelle16[[#This Row],[IDTA  Attribute]]="","",VLOOKUP(Tabelle16[[#This Row],[IDTA  Attribute]],IDTA!A:D,3,FALSE))</f>
        <v>[string]</v>
      </c>
      <c r="S38" s="160" t="str">
        <f>IF(Tabelle16[[#This Row],[IDTA  Attribute]]="","",VLOOKUP(Tabelle16[[#This Row],[IDTA  Attribute]],IDTA!A:D,2,FALSE))</f>
        <v>List of engineering disciplines supported or mapped with the model.</v>
      </c>
      <c r="T38" s="160" t="str">
        <f>IF(Tabelle16[[#This Row],[IDTA  Attribute]]="","",VLOOKUP(Tabelle16[[#This Row],[IDTA  Attribute]],IDTA!A:D,4,FALSE))</f>
        <v>0..*</v>
      </c>
      <c r="V38" s="160" t="str">
        <f>IF(Tabelle16[[#This Row],[UMC4ES Attribute]]="","",VLOOKUP(Tabelle16[[#This Row],[UMC4ES Attribute]],ASSESS!A:I,9,FALSE))</f>
        <v/>
      </c>
      <c r="W38" s="160" t="str">
        <f>IF(Tabelle16[[#This Row],[UMC4ES Attribute]]="","",VLOOKUP(Tabelle16[[#This Row],[UMC4ES Attribute]],ASSESS!A:I,5,FALSE))</f>
        <v/>
      </c>
      <c r="X38" s="160" t="str">
        <f>IF(Tabelle16[[#This Row],[UMC4ES Attribute]]="","",VLOOKUP(Tabelle16[[#This Row],[UMC4ES Attribute]],ASSESS!A:I,8,FALSE))</f>
        <v/>
      </c>
      <c r="AC38" s="289"/>
      <c r="AD38" s="267"/>
      <c r="AE38" s="267" t="s">
        <v>1154</v>
      </c>
      <c r="AF38" s="267"/>
      <c r="AG38" s="267" t="s">
        <v>1154</v>
      </c>
      <c r="AH38" s="270" t="s">
        <v>1687</v>
      </c>
      <c r="AI38" s="270"/>
      <c r="AJ38" s="266" t="s">
        <v>1683</v>
      </c>
      <c r="AK38" s="266"/>
      <c r="AL38" s="275"/>
      <c r="AM38" s="266" t="s">
        <v>823</v>
      </c>
      <c r="AP38" s="181"/>
      <c r="AQ38" s="181"/>
      <c r="AR38" s="181"/>
      <c r="AS38" s="181"/>
      <c r="AT38" s="181"/>
      <c r="AU38" s="163"/>
    </row>
    <row r="39" spans="1:47" ht="255.45">
      <c r="A39" s="163" t="str">
        <f>SETlevel!A$25</f>
        <v>model.limitations</v>
      </c>
      <c r="B39" s="160" t="str">
        <f>IF(Tabelle16[[#This Row],[SETlevel Attribute]]="","",VLOOKUP(Tabelle16[[#This Row],[SETlevel Attribute]],SETlevel!A:C,2,FALSE))</f>
        <v>String</v>
      </c>
      <c r="C39" s="160" t="str">
        <f>IF(Tabelle16[[#This Row],[SETlevel Attribute]]="","",VLOOKUP(Tabelle16[[#This Row],[SETlevel Attribute]],SETlevel!A:C,3,FALSE))</f>
        <v>Description of all limitations that apply to the sensor model and its usage, e.g. This delivery is a pre-release and the model is intended to be used for checking the interfaces of the simulation toolchain. The model is not validated; thus it is not intended to be used for validation or verification of any sensor, especially not for ARS810 or ARS840. In particular the existence of this model shall not be used to imply the existence of sensors ARS810 nor ARS840 nor their properties. This delivery is not developed according to process defined in ISO 26262 (Standard for Functional Safety).</v>
      </c>
      <c r="E39" s="163"/>
      <c r="F39" s="160" t="str">
        <f>IF(Tabelle16[[#This Row],[Ind 4.0 Attribute]]="","",VLOOKUP(Tabelle16[[#This Row],[Ind 4.0 Attribute]],#REF!,9,FALSE))</f>
        <v/>
      </c>
      <c r="G39" s="160" t="str">
        <f>IF(Tabelle16[[#This Row],[Ind 4.0 Attribute]]="","",VLOOKUP(Tabelle16[[#This Row],[Ind 4.0 Attribute]],#REF!,5,FALSE))</f>
        <v/>
      </c>
      <c r="H39" s="160" t="str">
        <f>IF(Tabelle16[[#This Row],[Ind 4.0 Attribute]]="","",VLOOKUP(Tabelle16[[#This Row],[Ind 4.0 Attribute]],#REF!,7,FALSE))</f>
        <v/>
      </c>
      <c r="I39" s="163" t="str">
        <f>JAMA!A$73</f>
        <v>Physical domain</v>
      </c>
      <c r="K39" s="160">
        <f>IF(Tabelle16[[#This Row],[JAMA Attribute]]="","",VLOOKUP(Tabelle16[[#This Row],[JAMA Attribute]],JAMA!A:F,5,FALSE))</f>
        <v>0</v>
      </c>
      <c r="L39" s="160">
        <f>IF(Tabelle16[[#This Row],[JAMA Attribute]]="","",VLOOKUP(Tabelle16[[#This Row],[JAMA Attribute]],JAMA!A:F,6,FALSE))</f>
        <v>0</v>
      </c>
      <c r="M39" s="185" t="str">
        <f>MIC!A$122</f>
        <v>Content and computation.Modelling choice.Explicative text</v>
      </c>
      <c r="N39" s="160" t="str">
        <f>IF(Tabelle16[[#This Row],[MIC Attribute]]="","",VLOOKUP(Tabelle16[[#This Row],[MIC Attribute]],MIC!A:D,2,FALSE))</f>
        <v>string</v>
      </c>
      <c r="P39" s="160" t="str">
        <f>IF(Tabelle16[[#This Row],[MIC Attribute]]="","",VLOOKUP(Tabelle16[[#This Row],[MIC Attribute]],MIC!A:D,4,FALSE))</f>
        <v>0..1</v>
      </c>
      <c r="Q39" s="160" t="str">
        <f>IDTA!A$7</f>
        <v xml:space="preserve">simulationModel.engineeringDomain </v>
      </c>
      <c r="R39" s="160" t="str">
        <f>IF(Tabelle16[[#This Row],[IDTA  Attribute]]="","",VLOOKUP(Tabelle16[[#This Row],[IDTA  Attribute]],IDTA!A:D,3,FALSE))</f>
        <v>[string]</v>
      </c>
      <c r="S39" s="160" t="str">
        <f>IF(Tabelle16[[#This Row],[IDTA  Attribute]]="","",VLOOKUP(Tabelle16[[#This Row],[IDTA  Attribute]],IDTA!A:D,2,FALSE))</f>
        <v>List of engineering disciplines supported or mapped with the model.</v>
      </c>
      <c r="T39" s="160" t="str">
        <f>IF(Tabelle16[[#This Row],[IDTA  Attribute]]="","",VLOOKUP(Tabelle16[[#This Row],[IDTA  Attribute]],IDTA!A:D,4,FALSE))</f>
        <v>0..*</v>
      </c>
      <c r="V39" s="160" t="str">
        <f>IF(Tabelle16[[#This Row],[UMC4ES Attribute]]="","",VLOOKUP(Tabelle16[[#This Row],[UMC4ES Attribute]],ASSESS!A:I,9,FALSE))</f>
        <v/>
      </c>
      <c r="W39" s="160" t="str">
        <f>IF(Tabelle16[[#This Row],[UMC4ES Attribute]]="","",VLOOKUP(Tabelle16[[#This Row],[UMC4ES Attribute]],ASSESS!A:I,5,FALSE))</f>
        <v/>
      </c>
      <c r="X39" s="160" t="str">
        <f>IF(Tabelle16[[#This Row],[UMC4ES Attribute]]="","",VLOOKUP(Tabelle16[[#This Row],[UMC4ES Attribute]],ASSESS!A:I,8,FALSE))</f>
        <v/>
      </c>
      <c r="AC39" s="289" t="s">
        <v>1763</v>
      </c>
      <c r="AD39" s="267" t="s">
        <v>1154</v>
      </c>
      <c r="AE39" s="267" t="s">
        <v>1154</v>
      </c>
      <c r="AF39" s="267" t="s">
        <v>1154</v>
      </c>
      <c r="AG39" s="267" t="s">
        <v>1154</v>
      </c>
      <c r="AH39" s="270" t="s">
        <v>1687</v>
      </c>
      <c r="AI39" s="270"/>
      <c r="AJ39" s="266" t="s">
        <v>1683</v>
      </c>
      <c r="AK39" s="266"/>
      <c r="AL39" s="275" t="s">
        <v>1664</v>
      </c>
      <c r="AM39" s="266"/>
      <c r="AP39" s="181"/>
      <c r="AQ39" s="181"/>
      <c r="AR39" s="181"/>
      <c r="AS39" s="181"/>
      <c r="AT39" s="181"/>
      <c r="AU39" s="163"/>
    </row>
    <row r="40" spans="1:47" ht="75.150000000000006">
      <c r="A40" s="163" t="str">
        <f>SETlevel!A$14</f>
        <v>model.purpose</v>
      </c>
      <c r="B40" s="160" t="str">
        <f>IF(Tabelle16[[#This Row],[SETlevel Attribute]]="","",VLOOKUP(Tabelle16[[#This Row],[SETlevel Attribute]],SETlevel!A:C,2,FALSE))</f>
        <v>String</v>
      </c>
      <c r="C40" s="160" t="str">
        <f>IF(Tabelle16[[#This Row],[SETlevel Attribute]]="","",VLOOKUP(Tabelle16[[#This Row],[SETlevel Attribute]],SETlevel!A:C,3,FALSE))</f>
        <v>Purpose for which the model has been built/validated, e.g. HAD function validation in OEM environment at object-list level</v>
      </c>
      <c r="E40" s="163"/>
      <c r="F40" s="160" t="str">
        <f>IF(Tabelle16[[#This Row],[Ind 4.0 Attribute]]="","",VLOOKUP(Tabelle16[[#This Row],[Ind 4.0 Attribute]],#REF!,9,FALSE))</f>
        <v/>
      </c>
      <c r="G40" s="160" t="str">
        <f>IF(Tabelle16[[#This Row],[Ind 4.0 Attribute]]="","",VLOOKUP(Tabelle16[[#This Row],[Ind 4.0 Attribute]],#REF!,5,FALSE))</f>
        <v/>
      </c>
      <c r="H40" s="160" t="str">
        <f>IF(Tabelle16[[#This Row],[Ind 4.0 Attribute]]="","",VLOOKUP(Tabelle16[[#This Row],[Ind 4.0 Attribute]],#REF!,7,FALSE))</f>
        <v/>
      </c>
      <c r="I40" s="163" t="str">
        <f>JAMA!A$73</f>
        <v>Physical domain</v>
      </c>
      <c r="K40" s="160">
        <f>IF(Tabelle16[[#This Row],[JAMA Attribute]]="","",VLOOKUP(Tabelle16[[#This Row],[JAMA Attribute]],JAMA!A:F,5,FALSE))</f>
        <v>0</v>
      </c>
      <c r="L40" s="160">
        <f>IF(Tabelle16[[#This Row],[JAMA Attribute]]="","",VLOOKUP(Tabelle16[[#This Row],[JAMA Attribute]],JAMA!A:F,6,FALSE))</f>
        <v>0</v>
      </c>
      <c r="M40" s="185" t="str">
        <f>MIC!A$122</f>
        <v>Content and computation.Modelling choice.Explicative text</v>
      </c>
      <c r="N40" s="160" t="str">
        <f>IF(Tabelle16[[#This Row],[MIC Attribute]]="","",VLOOKUP(Tabelle16[[#This Row],[MIC Attribute]],MIC!A:D,2,FALSE))</f>
        <v>string</v>
      </c>
      <c r="P40" s="160" t="str">
        <f>IF(Tabelle16[[#This Row],[MIC Attribute]]="","",VLOOKUP(Tabelle16[[#This Row],[MIC Attribute]],MIC!A:D,4,FALSE))</f>
        <v>0..1</v>
      </c>
      <c r="Q40" s="160" t="str">
        <f>IDTA!A$7</f>
        <v xml:space="preserve">simulationModel.engineeringDomain </v>
      </c>
      <c r="R40" s="160" t="str">
        <f>IF(Tabelle16[[#This Row],[IDTA  Attribute]]="","",VLOOKUP(Tabelle16[[#This Row],[IDTA  Attribute]],IDTA!A:D,3,FALSE))</f>
        <v>[string]</v>
      </c>
      <c r="S40" s="160" t="str">
        <f>IF(Tabelle16[[#This Row],[IDTA  Attribute]]="","",VLOOKUP(Tabelle16[[#This Row],[IDTA  Attribute]],IDTA!A:D,2,FALSE))</f>
        <v>List of engineering disciplines supported or mapped with the model.</v>
      </c>
      <c r="T40" s="160" t="str">
        <f>IF(Tabelle16[[#This Row],[IDTA  Attribute]]="","",VLOOKUP(Tabelle16[[#This Row],[IDTA  Attribute]],IDTA!A:D,4,FALSE))</f>
        <v>0..*</v>
      </c>
      <c r="V40" s="160" t="str">
        <f>IF(Tabelle16[[#This Row],[UMC4ES Attribute]]="","",VLOOKUP(Tabelle16[[#This Row],[UMC4ES Attribute]],ASSESS!A:I,9,FALSE))</f>
        <v/>
      </c>
      <c r="W40" s="160" t="str">
        <f>IF(Tabelle16[[#This Row],[UMC4ES Attribute]]="","",VLOOKUP(Tabelle16[[#This Row],[UMC4ES Attribute]],ASSESS!A:I,5,FALSE))</f>
        <v/>
      </c>
      <c r="X40" s="160" t="str">
        <f>IF(Tabelle16[[#This Row],[UMC4ES Attribute]]="","",VLOOKUP(Tabelle16[[#This Row],[UMC4ES Attribute]],ASSESS!A:I,8,FALSE))</f>
        <v/>
      </c>
      <c r="AC40" s="289"/>
      <c r="AD40" s="267" t="s">
        <v>1154</v>
      </c>
      <c r="AE40" s="267" t="s">
        <v>1154</v>
      </c>
      <c r="AF40" s="267" t="s">
        <v>1154</v>
      </c>
      <c r="AG40" s="267" t="s">
        <v>1154</v>
      </c>
      <c r="AH40" s="270" t="s">
        <v>1687</v>
      </c>
      <c r="AI40" s="270"/>
      <c r="AJ40" s="266" t="s">
        <v>1683</v>
      </c>
      <c r="AK40" s="266"/>
      <c r="AL40" s="275" t="s">
        <v>1664</v>
      </c>
      <c r="AM40" s="266"/>
      <c r="AP40" s="181"/>
      <c r="AQ40" s="181"/>
      <c r="AR40" s="181"/>
      <c r="AS40" s="181"/>
      <c r="AT40" s="181"/>
      <c r="AU40" s="163"/>
    </row>
    <row r="41" spans="1:47" ht="120.25">
      <c r="A41" s="163" t="str">
        <f>SETlevel!A$36</f>
        <v>trafficparticipant.version</v>
      </c>
      <c r="B41" s="160" t="str">
        <f>IF(Tabelle16[[#This Row],[SETlevel Attribute]]="","",VLOOKUP(Tabelle16[[#This Row],[SETlevel Attribute]],SETlevel!A:C,2,FALSE))</f>
        <v>String</v>
      </c>
      <c r="C41" s="160" t="str">
        <f>IF(Tabelle16[[#This Row],[SETlevel Attribute]]="","",VLOOKUP(Tabelle16[[#This Row],[SETlevel Attribute]],SETlevel!A:C,3,FALSE))</f>
        <v>Actual Version of the real HW represented by the model, e.g. for Car, Truck, Bus, 2 Wheelers, …</v>
      </c>
      <c r="E41" s="163"/>
      <c r="F41" s="160" t="str">
        <f>IF(Tabelle16[[#This Row],[Ind 4.0 Attribute]]="","",VLOOKUP(Tabelle16[[#This Row],[Ind 4.0 Attribute]],#REF!,9,FALSE))</f>
        <v/>
      </c>
      <c r="G41" s="160" t="str">
        <f>IF(Tabelle16[[#This Row],[Ind 4.0 Attribute]]="","",VLOOKUP(Tabelle16[[#This Row],[Ind 4.0 Attribute]],#REF!,5,FALSE))</f>
        <v/>
      </c>
      <c r="H41" s="160" t="str">
        <f>IF(Tabelle16[[#This Row],[Ind 4.0 Attribute]]="","",VLOOKUP(Tabelle16[[#This Row],[Ind 4.0 Attribute]],#REF!,7,FALSE))</f>
        <v/>
      </c>
      <c r="I41" s="163"/>
      <c r="K41" s="160" t="str">
        <f>IF(Tabelle16[[#This Row],[JAMA Attribute]]="","",VLOOKUP(Tabelle16[[#This Row],[JAMA Attribute]],JAMA!A:F,5,FALSE))</f>
        <v/>
      </c>
      <c r="L41" s="160" t="str">
        <f>IF(Tabelle16[[#This Row],[JAMA Attribute]]="","",VLOOKUP(Tabelle16[[#This Row],[JAMA Attribute]],JAMA!A:F,6,FALSE))</f>
        <v/>
      </c>
      <c r="M41" s="163"/>
      <c r="N41" s="160" t="str">
        <f>IF(Tabelle16[[#This Row],[MIC Attribute]]="","",VLOOKUP(Tabelle16[[#This Row],[MIC Attribute]],MIC!A:D,2,FALSE))</f>
        <v/>
      </c>
      <c r="O41" s="160" t="str">
        <f>IF(Tabelle16[[#This Row],[MIC Attribute]]="","",VLOOKUP(Tabelle16[[#This Row],[MIC Attribute]],MIC!A:D,3,FALSE))</f>
        <v/>
      </c>
      <c r="P41" s="160" t="str">
        <f>IF(Tabelle16[[#This Row],[MIC Attribute]]="","",VLOOKUP(Tabelle16[[#This Row],[MIC Attribute]],MIC!A:D,4,FALSE))</f>
        <v/>
      </c>
      <c r="R41" s="160" t="str">
        <f>IF(Tabelle16[[#This Row],[IDTA  Attribute]]="","",VLOOKUP(Tabelle16[[#This Row],[IDTA  Attribute]],IDTA!A:D,3,FALSE))</f>
        <v/>
      </c>
      <c r="S41" s="160" t="str">
        <f>IF(Tabelle16[[#This Row],[IDTA  Attribute]]="","",VLOOKUP(Tabelle16[[#This Row],[IDTA  Attribute]],IDTA!A:D,2,FALSE))</f>
        <v/>
      </c>
      <c r="T41" s="160" t="str">
        <f>IF(Tabelle16[[#This Row],[IDTA  Attribute]]="","",VLOOKUP(Tabelle16[[#This Row],[IDTA  Attribute]],IDTA!A:D,4,FALSE))</f>
        <v/>
      </c>
      <c r="V41" s="160" t="str">
        <f>IF(Tabelle16[[#This Row],[UMC4ES Attribute]]="","",VLOOKUP(Tabelle16[[#This Row],[UMC4ES Attribute]],ASSESS!A:I,9,FALSE))</f>
        <v/>
      </c>
      <c r="W41" s="160" t="str">
        <f>IF(Tabelle16[[#This Row],[UMC4ES Attribute]]="","",VLOOKUP(Tabelle16[[#This Row],[UMC4ES Attribute]],ASSESS!A:I,5,FALSE))</f>
        <v/>
      </c>
      <c r="X41" s="160" t="str">
        <f>IF(Tabelle16[[#This Row],[UMC4ES Attribute]]="","",VLOOKUP(Tabelle16[[#This Row],[UMC4ES Attribute]],ASSESS!A:I,8,FALSE))</f>
        <v/>
      </c>
      <c r="AC41" s="289" t="s">
        <v>1730</v>
      </c>
      <c r="AD41" s="267" t="s">
        <v>1701</v>
      </c>
      <c r="AE41" s="267"/>
      <c r="AF41" s="267"/>
      <c r="AG41" s="267"/>
      <c r="AH41" s="270" t="s">
        <v>1686</v>
      </c>
      <c r="AI41" s="270"/>
      <c r="AJ41" s="266" t="s">
        <v>1666</v>
      </c>
      <c r="AK41" s="269"/>
      <c r="AL41" s="274" t="s">
        <v>818</v>
      </c>
      <c r="AM41" s="266" t="s">
        <v>817</v>
      </c>
      <c r="AN41" s="160" t="s">
        <v>819</v>
      </c>
      <c r="AP41" s="181"/>
      <c r="AQ41" s="181"/>
      <c r="AR41" s="181"/>
      <c r="AS41" s="181"/>
      <c r="AT41" s="181"/>
      <c r="AU41" s="163"/>
    </row>
    <row r="42" spans="1:47" ht="90.2">
      <c r="A42" s="160" t="str">
        <f>SETlevel!A$43</f>
        <v>sensor.version</v>
      </c>
      <c r="B42" s="160" t="str">
        <f>IF(Tabelle16[[#This Row],[SETlevel Attribute]]="","",VLOOKUP(Tabelle16[[#This Row],[SETlevel Attribute]],SETlevel!A:C,2,FALSE))</f>
        <v>String</v>
      </c>
      <c r="C42" s="160" t="str">
        <f>IF(Tabelle16[[#This Row],[SETlevel Attribute]]="","",VLOOKUP(Tabelle16[[#This Row],[SETlevel Attribute]],SETlevel!A:C,3,FALSE))</f>
        <v>Actual Sensor HW Version</v>
      </c>
      <c r="E42" s="163"/>
      <c r="F42" s="160" t="str">
        <f>IF(Tabelle16[[#This Row],[Ind 4.0 Attribute]]="","",VLOOKUP(Tabelle16[[#This Row],[Ind 4.0 Attribute]],#REF!,9,FALSE))</f>
        <v/>
      </c>
      <c r="G42" s="160" t="str">
        <f>IF(Tabelle16[[#This Row],[Ind 4.0 Attribute]]="","",VLOOKUP(Tabelle16[[#This Row],[Ind 4.0 Attribute]],#REF!,5,FALSE))</f>
        <v/>
      </c>
      <c r="H42" s="160" t="str">
        <f>IF(Tabelle16[[#This Row],[Ind 4.0 Attribute]]="","",VLOOKUP(Tabelle16[[#This Row],[Ind 4.0 Attribute]],#REF!,7,FALSE))</f>
        <v/>
      </c>
      <c r="I42" s="163"/>
      <c r="K42" s="160" t="str">
        <f>IF(Tabelle16[[#This Row],[JAMA Attribute]]="","",VLOOKUP(Tabelle16[[#This Row],[JAMA Attribute]],JAMA!A:F,5,FALSE))</f>
        <v/>
      </c>
      <c r="L42" s="160" t="str">
        <f>IF(Tabelle16[[#This Row],[JAMA Attribute]]="","",VLOOKUP(Tabelle16[[#This Row],[JAMA Attribute]],JAMA!A:F,6,FALSE))</f>
        <v/>
      </c>
      <c r="M42" s="163"/>
      <c r="N42" s="160" t="str">
        <f>IF(Tabelle16[[#This Row],[MIC Attribute]]="","",VLOOKUP(Tabelle16[[#This Row],[MIC Attribute]],MIC!A:D,2,FALSE))</f>
        <v/>
      </c>
      <c r="O42" s="160" t="str">
        <f>IF(Tabelle16[[#This Row],[MIC Attribute]]="","",VLOOKUP(Tabelle16[[#This Row],[MIC Attribute]],MIC!A:D,3,FALSE))</f>
        <v/>
      </c>
      <c r="P42" s="160" t="str">
        <f>IF(Tabelle16[[#This Row],[MIC Attribute]]="","",VLOOKUP(Tabelle16[[#This Row],[MIC Attribute]],MIC!A:D,4,FALSE))</f>
        <v/>
      </c>
      <c r="R42" s="160" t="str">
        <f>IF(Tabelle16[[#This Row],[IDTA  Attribute]]="","",VLOOKUP(Tabelle16[[#This Row],[IDTA  Attribute]],IDTA!A:D,3,FALSE))</f>
        <v/>
      </c>
      <c r="S42" s="160" t="str">
        <f>IF(Tabelle16[[#This Row],[IDTA  Attribute]]="","",VLOOKUP(Tabelle16[[#This Row],[IDTA  Attribute]],IDTA!A:D,2,FALSE))</f>
        <v/>
      </c>
      <c r="T42" s="160" t="str">
        <f>IF(Tabelle16[[#This Row],[IDTA  Attribute]]="","",VLOOKUP(Tabelle16[[#This Row],[IDTA  Attribute]],IDTA!A:D,4,FALSE))</f>
        <v/>
      </c>
      <c r="V42" s="160" t="str">
        <f>IF(Tabelle16[[#This Row],[UMC4ES Attribute]]="","",VLOOKUP(Tabelle16[[#This Row],[UMC4ES Attribute]],ASSESS!A:I,9,FALSE))</f>
        <v/>
      </c>
      <c r="W42" s="160" t="str">
        <f>IF(Tabelle16[[#This Row],[UMC4ES Attribute]]="","",VLOOKUP(Tabelle16[[#This Row],[UMC4ES Attribute]],ASSESS!A:I,5,FALSE))</f>
        <v/>
      </c>
      <c r="X42" s="160" t="str">
        <f>IF(Tabelle16[[#This Row],[UMC4ES Attribute]]="","",VLOOKUP(Tabelle16[[#This Row],[UMC4ES Attribute]],ASSESS!A:I,8,FALSE))</f>
        <v/>
      </c>
      <c r="AC42" s="289" t="s">
        <v>1730</v>
      </c>
      <c r="AD42" s="267" t="s">
        <v>1701</v>
      </c>
      <c r="AE42" s="267"/>
      <c r="AF42" s="267"/>
      <c r="AG42" s="267"/>
      <c r="AH42" s="270" t="s">
        <v>1686</v>
      </c>
      <c r="AI42" s="270"/>
      <c r="AJ42" s="266" t="s">
        <v>1666</v>
      </c>
      <c r="AK42" s="266"/>
      <c r="AL42" s="275" t="s">
        <v>820</v>
      </c>
      <c r="AM42" s="266" t="s">
        <v>817</v>
      </c>
      <c r="AN42" s="160" t="s">
        <v>819</v>
      </c>
      <c r="AP42" s="181"/>
      <c r="AQ42" s="181"/>
      <c r="AR42" s="181"/>
      <c r="AS42" s="181"/>
      <c r="AT42" s="181"/>
      <c r="AU42" s="163"/>
    </row>
    <row r="43" spans="1:47" ht="90.2">
      <c r="A43" s="160" t="str">
        <f>SETlevel!A$54</f>
        <v>actuator.version</v>
      </c>
      <c r="B43" s="160" t="str">
        <f>IF(Tabelle16[[#This Row],[SETlevel Attribute]]="","",VLOOKUP(Tabelle16[[#This Row],[SETlevel Attribute]],SETlevel!A:C,2,FALSE))</f>
        <v>String</v>
      </c>
      <c r="C43" s="160" t="str">
        <f>IF(Tabelle16[[#This Row],[SETlevel Attribute]]="","",VLOOKUP(Tabelle16[[#This Row],[SETlevel Attribute]],SETlevel!A:C,3,FALSE))</f>
        <v>Actual actuator or actuator controller HW Version</v>
      </c>
      <c r="E43" s="163"/>
      <c r="F43" s="160" t="str">
        <f>IF(Tabelle16[[#This Row],[Ind 4.0 Attribute]]="","",VLOOKUP(Tabelle16[[#This Row],[Ind 4.0 Attribute]],#REF!,9,FALSE))</f>
        <v/>
      </c>
      <c r="G43" s="160" t="str">
        <f>IF(Tabelle16[[#This Row],[Ind 4.0 Attribute]]="","",VLOOKUP(Tabelle16[[#This Row],[Ind 4.0 Attribute]],#REF!,5,FALSE))</f>
        <v/>
      </c>
      <c r="H43" s="160" t="str">
        <f>IF(Tabelle16[[#This Row],[Ind 4.0 Attribute]]="","",VLOOKUP(Tabelle16[[#This Row],[Ind 4.0 Attribute]],#REF!,7,FALSE))</f>
        <v/>
      </c>
      <c r="I43" s="163"/>
      <c r="K43" s="160" t="str">
        <f>IF(Tabelle16[[#This Row],[JAMA Attribute]]="","",VLOOKUP(Tabelle16[[#This Row],[JAMA Attribute]],JAMA!A:F,5,FALSE))</f>
        <v/>
      </c>
      <c r="L43" s="160" t="str">
        <f>IF(Tabelle16[[#This Row],[JAMA Attribute]]="","",VLOOKUP(Tabelle16[[#This Row],[JAMA Attribute]],JAMA!A:F,6,FALSE))</f>
        <v/>
      </c>
      <c r="M43" s="163"/>
      <c r="N43" s="160" t="str">
        <f>IF(Tabelle16[[#This Row],[MIC Attribute]]="","",VLOOKUP(Tabelle16[[#This Row],[MIC Attribute]],MIC!A:D,2,FALSE))</f>
        <v/>
      </c>
      <c r="O43" s="160" t="str">
        <f>IF(Tabelle16[[#This Row],[MIC Attribute]]="","",VLOOKUP(Tabelle16[[#This Row],[MIC Attribute]],MIC!A:D,3,FALSE))</f>
        <v/>
      </c>
      <c r="P43" s="160" t="str">
        <f>IF(Tabelle16[[#This Row],[MIC Attribute]]="","",VLOOKUP(Tabelle16[[#This Row],[MIC Attribute]],MIC!A:D,4,FALSE))</f>
        <v/>
      </c>
      <c r="R43" s="160" t="str">
        <f>IF(Tabelle16[[#This Row],[IDTA  Attribute]]="","",VLOOKUP(Tabelle16[[#This Row],[IDTA  Attribute]],IDTA!A:D,3,FALSE))</f>
        <v/>
      </c>
      <c r="S43" s="160" t="str">
        <f>IF(Tabelle16[[#This Row],[IDTA  Attribute]]="","",VLOOKUP(Tabelle16[[#This Row],[IDTA  Attribute]],IDTA!A:D,2,FALSE))</f>
        <v/>
      </c>
      <c r="T43" s="160" t="str">
        <f>IF(Tabelle16[[#This Row],[IDTA  Attribute]]="","",VLOOKUP(Tabelle16[[#This Row],[IDTA  Attribute]],IDTA!A:D,4,FALSE))</f>
        <v/>
      </c>
      <c r="V43" s="160" t="str">
        <f>IF(Tabelle16[[#This Row],[UMC4ES Attribute]]="","",VLOOKUP(Tabelle16[[#This Row],[UMC4ES Attribute]],ASSESS!A:I,9,FALSE))</f>
        <v/>
      </c>
      <c r="W43" s="160" t="str">
        <f>IF(Tabelle16[[#This Row],[UMC4ES Attribute]]="","",VLOOKUP(Tabelle16[[#This Row],[UMC4ES Attribute]],ASSESS!A:I,5,FALSE))</f>
        <v/>
      </c>
      <c r="X43" s="160" t="str">
        <f>IF(Tabelle16[[#This Row],[UMC4ES Attribute]]="","",VLOOKUP(Tabelle16[[#This Row],[UMC4ES Attribute]],ASSESS!A:I,8,FALSE))</f>
        <v/>
      </c>
      <c r="AC43" s="289" t="s">
        <v>1730</v>
      </c>
      <c r="AD43" s="267" t="s">
        <v>1701</v>
      </c>
      <c r="AE43" s="267"/>
      <c r="AF43" s="267"/>
      <c r="AG43" s="267"/>
      <c r="AH43" s="270" t="s">
        <v>1686</v>
      </c>
      <c r="AI43" s="270"/>
      <c r="AJ43" s="266" t="s">
        <v>1666</v>
      </c>
      <c r="AK43" s="266"/>
      <c r="AL43" s="275" t="s">
        <v>820</v>
      </c>
      <c r="AM43" s="266" t="s">
        <v>817</v>
      </c>
      <c r="AN43" s="160" t="s">
        <v>819</v>
      </c>
      <c r="AP43" s="181"/>
      <c r="AQ43" s="181"/>
      <c r="AR43" s="181"/>
      <c r="AS43" s="181"/>
      <c r="AT43" s="181"/>
      <c r="AU43" s="163"/>
    </row>
    <row r="44" spans="1:47" ht="90.2">
      <c r="A44" s="160" t="str">
        <f>SETlevel!A$64</f>
        <v>vehicledynamics.version</v>
      </c>
      <c r="B44" s="160" t="str">
        <f>IF(Tabelle16[[#This Row],[SETlevel Attribute]]="","",VLOOKUP(Tabelle16[[#This Row],[SETlevel Attribute]],SETlevel!A:C,2,FALSE))</f>
        <v>String</v>
      </c>
      <c r="C44" s="160" t="str">
        <f>IF(Tabelle16[[#This Row],[SETlevel Attribute]]="","",VLOOKUP(Tabelle16[[#This Row],[SETlevel Attribute]],SETlevel!A:C,3,FALSE))</f>
        <v>Actual vehicle Name Version, eg a vehicledynamics model of a particular version of a particular vehicle made by a particular OEM.</v>
      </c>
      <c r="E44" s="163"/>
      <c r="F44" s="160" t="str">
        <f>IF(Tabelle16[[#This Row],[Ind 4.0 Attribute]]="","",VLOOKUP(Tabelle16[[#This Row],[Ind 4.0 Attribute]],#REF!,9,FALSE))</f>
        <v/>
      </c>
      <c r="G44" s="160" t="str">
        <f>IF(Tabelle16[[#This Row],[Ind 4.0 Attribute]]="","",VLOOKUP(Tabelle16[[#This Row],[Ind 4.0 Attribute]],#REF!,5,FALSE))</f>
        <v/>
      </c>
      <c r="H44" s="160" t="str">
        <f>IF(Tabelle16[[#This Row],[Ind 4.0 Attribute]]="","",VLOOKUP(Tabelle16[[#This Row],[Ind 4.0 Attribute]],#REF!,7,FALSE))</f>
        <v/>
      </c>
      <c r="I44" s="163"/>
      <c r="K44" s="160" t="str">
        <f>IF(Tabelle16[[#This Row],[JAMA Attribute]]="","",VLOOKUP(Tabelle16[[#This Row],[JAMA Attribute]],JAMA!A:F,5,FALSE))</f>
        <v/>
      </c>
      <c r="L44" s="160" t="str">
        <f>IF(Tabelle16[[#This Row],[JAMA Attribute]]="","",VLOOKUP(Tabelle16[[#This Row],[JAMA Attribute]],JAMA!A:F,6,FALSE))</f>
        <v/>
      </c>
      <c r="M44" s="163"/>
      <c r="N44" s="160" t="str">
        <f>IF(Tabelle16[[#This Row],[MIC Attribute]]="","",VLOOKUP(Tabelle16[[#This Row],[MIC Attribute]],MIC!A:D,2,FALSE))</f>
        <v/>
      </c>
      <c r="O44" s="160" t="str">
        <f>IF(Tabelle16[[#This Row],[MIC Attribute]]="","",VLOOKUP(Tabelle16[[#This Row],[MIC Attribute]],MIC!A:D,3,FALSE))</f>
        <v/>
      </c>
      <c r="P44" s="160" t="str">
        <f>IF(Tabelle16[[#This Row],[MIC Attribute]]="","",VLOOKUP(Tabelle16[[#This Row],[MIC Attribute]],MIC!A:D,4,FALSE))</f>
        <v/>
      </c>
      <c r="R44" s="160" t="str">
        <f>IF(Tabelle16[[#This Row],[IDTA  Attribute]]="","",VLOOKUP(Tabelle16[[#This Row],[IDTA  Attribute]],IDTA!A:D,3,FALSE))</f>
        <v/>
      </c>
      <c r="S44" s="160" t="str">
        <f>IF(Tabelle16[[#This Row],[IDTA  Attribute]]="","",VLOOKUP(Tabelle16[[#This Row],[IDTA  Attribute]],IDTA!A:D,2,FALSE))</f>
        <v/>
      </c>
      <c r="T44" s="160" t="str">
        <f>IF(Tabelle16[[#This Row],[IDTA  Attribute]]="","",VLOOKUP(Tabelle16[[#This Row],[IDTA  Attribute]],IDTA!A:D,4,FALSE))</f>
        <v/>
      </c>
      <c r="V44" s="160" t="str">
        <f>IF(Tabelle16[[#This Row],[UMC4ES Attribute]]="","",VLOOKUP(Tabelle16[[#This Row],[UMC4ES Attribute]],ASSESS!A:I,9,FALSE))</f>
        <v/>
      </c>
      <c r="W44" s="160" t="str">
        <f>IF(Tabelle16[[#This Row],[UMC4ES Attribute]]="","",VLOOKUP(Tabelle16[[#This Row],[UMC4ES Attribute]],ASSESS!A:I,5,FALSE))</f>
        <v/>
      </c>
      <c r="X44" s="160" t="str">
        <f>IF(Tabelle16[[#This Row],[UMC4ES Attribute]]="","",VLOOKUP(Tabelle16[[#This Row],[UMC4ES Attribute]],ASSESS!A:I,8,FALSE))</f>
        <v/>
      </c>
      <c r="AC44" s="289" t="s">
        <v>1730</v>
      </c>
      <c r="AD44" s="267" t="s">
        <v>1701</v>
      </c>
      <c r="AE44" s="267"/>
      <c r="AF44" s="267"/>
      <c r="AG44" s="267"/>
      <c r="AH44" s="270" t="s">
        <v>1686</v>
      </c>
      <c r="AI44" s="270"/>
      <c r="AJ44" s="266" t="s">
        <v>1666</v>
      </c>
      <c r="AK44" s="266"/>
      <c r="AL44" s="275" t="s">
        <v>820</v>
      </c>
      <c r="AM44" s="266" t="s">
        <v>817</v>
      </c>
      <c r="AN44" s="160" t="s">
        <v>819</v>
      </c>
      <c r="AP44" s="181"/>
      <c r="AQ44" s="181"/>
      <c r="AR44" s="181"/>
      <c r="AS44" s="181"/>
      <c r="AT44" s="181"/>
      <c r="AU44" s="163"/>
    </row>
    <row r="45" spans="1:47" ht="75.150000000000006">
      <c r="A45" s="163" t="str">
        <f>SETlevel!A$19</f>
        <v>model.verification.status</v>
      </c>
      <c r="B45" s="160" t="str">
        <f>IF(Tabelle16[[#This Row],[SETlevel Attribute]]="","",VLOOKUP(Tabelle16[[#This Row],[SETlevel Attribute]],SETlevel!A:C,2,FALSE))</f>
        <v>Boolean</v>
      </c>
      <c r="C45" s="160" t="str">
        <f>IF(Tabelle16[[#This Row],[SETlevel Attribute]]="","",VLOOKUP(Tabelle16[[#This Row],[SETlevel Attribute]],SETlevel!A:C,3,FALSE))</f>
        <v>Is the model verified, e.g. true or false</v>
      </c>
      <c r="E45" s="163"/>
      <c r="F45" s="160" t="str">
        <f>IF(Tabelle16[[#This Row],[Ind 4.0 Attribute]]="","",VLOOKUP(Tabelle16[[#This Row],[Ind 4.0 Attribute]],#REF!,9,FALSE))</f>
        <v/>
      </c>
      <c r="G45" s="160" t="str">
        <f>IF(Tabelle16[[#This Row],[Ind 4.0 Attribute]]="","",VLOOKUP(Tabelle16[[#This Row],[Ind 4.0 Attribute]],#REF!,5,FALSE))</f>
        <v/>
      </c>
      <c r="H45" s="160" t="str">
        <f>IF(Tabelle16[[#This Row],[Ind 4.0 Attribute]]="","",VLOOKUP(Tabelle16[[#This Row],[Ind 4.0 Attribute]],#REF!,7,FALSE))</f>
        <v/>
      </c>
      <c r="I45" s="163"/>
      <c r="K45" s="160" t="str">
        <f>IF(Tabelle16[[#This Row],[JAMA Attribute]]="","",VLOOKUP(Tabelle16[[#This Row],[JAMA Attribute]],JAMA!A:F,5,FALSE))</f>
        <v/>
      </c>
      <c r="L45" s="160" t="str">
        <f>IF(Tabelle16[[#This Row],[JAMA Attribute]]="","",VLOOKUP(Tabelle16[[#This Row],[JAMA Attribute]],JAMA!A:F,6,FALSE))</f>
        <v/>
      </c>
      <c r="M45" s="185"/>
      <c r="N45" s="160" t="str">
        <f>IF(Tabelle16[[#This Row],[MIC Attribute]]="","",VLOOKUP(Tabelle16[[#This Row],[MIC Attribute]],MIC!A:D,2,FALSE))</f>
        <v/>
      </c>
      <c r="P45" s="160" t="str">
        <f>IF(Tabelle16[[#This Row],[MIC Attribute]]="","",VLOOKUP(Tabelle16[[#This Row],[MIC Attribute]],MIC!A:D,4,FALSE))</f>
        <v/>
      </c>
      <c r="R45" s="160" t="str">
        <f>IF(Tabelle16[[#This Row],[IDTA  Attribute]]="","",VLOOKUP(Tabelle16[[#This Row],[IDTA  Attribute]],IDTA!A:D,3,FALSE))</f>
        <v/>
      </c>
      <c r="S45" s="160" t="str">
        <f>IF(Tabelle16[[#This Row],[IDTA  Attribute]]="","",VLOOKUP(Tabelle16[[#This Row],[IDTA  Attribute]],IDTA!A:D,2,FALSE))</f>
        <v/>
      </c>
      <c r="T45" s="160" t="str">
        <f>IF(Tabelle16[[#This Row],[IDTA  Attribute]]="","",VLOOKUP(Tabelle16[[#This Row],[IDTA  Attribute]],IDTA!A:D,4,FALSE))</f>
        <v/>
      </c>
      <c r="V45" s="160" t="str">
        <f>IF(Tabelle16[[#This Row],[UMC4ES Attribute]]="","",VLOOKUP(Tabelle16[[#This Row],[UMC4ES Attribute]],ASSESS!A:I,9,FALSE))</f>
        <v/>
      </c>
      <c r="W45" s="160" t="str">
        <f>IF(Tabelle16[[#This Row],[UMC4ES Attribute]]="","",VLOOKUP(Tabelle16[[#This Row],[UMC4ES Attribute]],ASSESS!A:I,5,FALSE))</f>
        <v/>
      </c>
      <c r="X45" s="160" t="str">
        <f>IF(Tabelle16[[#This Row],[UMC4ES Attribute]]="","",VLOOKUP(Tabelle16[[#This Row],[UMC4ES Attribute]],ASSESS!A:I,8,FALSE))</f>
        <v/>
      </c>
      <c r="AC45" s="289" t="s">
        <v>1764</v>
      </c>
      <c r="AD45" s="267" t="s">
        <v>1154</v>
      </c>
      <c r="AE45" s="267"/>
      <c r="AF45" s="267"/>
      <c r="AG45" s="267"/>
      <c r="AH45" s="270" t="s">
        <v>1687</v>
      </c>
      <c r="AI45" s="270"/>
      <c r="AJ45" s="266" t="s">
        <v>1646</v>
      </c>
      <c r="AK45" s="266" t="s">
        <v>1767</v>
      </c>
      <c r="AL45" s="275"/>
      <c r="AM45" s="266" t="s">
        <v>817</v>
      </c>
      <c r="AP45" s="181"/>
      <c r="AQ45" s="181"/>
      <c r="AR45" s="181"/>
      <c r="AS45" s="181"/>
      <c r="AT45" s="181"/>
    </row>
    <row r="46" spans="1:47" ht="90.2">
      <c r="A46" s="163" t="str">
        <f>SETlevel!A$22</f>
        <v>model.validation.status</v>
      </c>
      <c r="B46" s="160" t="str">
        <f>IF(Tabelle16[[#This Row],[SETlevel Attribute]]="","",VLOOKUP(Tabelle16[[#This Row],[SETlevel Attribute]],SETlevel!A:C,2,FALSE))</f>
        <v>Boolean</v>
      </c>
      <c r="C46" s="160" t="str">
        <f>IF(Tabelle16[[#This Row],[SETlevel Attribute]]="","",VLOOKUP(Tabelle16[[#This Row],[SETlevel Attribute]],SETlevel!A:C,3,FALSE))</f>
        <v>Is the model validated, according to the validation concept, e.g. true or false</v>
      </c>
      <c r="E46" s="163"/>
      <c r="F46" s="160" t="str">
        <f>IF(Tabelle16[[#This Row],[Ind 4.0 Attribute]]="","",VLOOKUP(Tabelle16[[#This Row],[Ind 4.0 Attribute]],#REF!,9,FALSE))</f>
        <v/>
      </c>
      <c r="G46" s="160" t="str">
        <f>IF(Tabelle16[[#This Row],[Ind 4.0 Attribute]]="","",VLOOKUP(Tabelle16[[#This Row],[Ind 4.0 Attribute]],#REF!,5,FALSE))</f>
        <v/>
      </c>
      <c r="H46" s="160" t="str">
        <f>IF(Tabelle16[[#This Row],[Ind 4.0 Attribute]]="","",VLOOKUP(Tabelle16[[#This Row],[Ind 4.0 Attribute]],#REF!,7,FALSE))</f>
        <v/>
      </c>
      <c r="I46" s="163" t="str">
        <f>JAMA!A$77</f>
        <v>Validation level</v>
      </c>
      <c r="K46" s="160">
        <f>IF(Tabelle16[[#This Row],[JAMA Attribute]]="","",VLOOKUP(Tabelle16[[#This Row],[JAMA Attribute]],JAMA!A:F,5,FALSE))</f>
        <v>0</v>
      </c>
      <c r="L46" s="160">
        <f>IF(Tabelle16[[#This Row],[JAMA Attribute]]="","",VLOOKUP(Tabelle16[[#This Row],[JAMA Attribute]],JAMA!A:F,6,FALSE))</f>
        <v>0</v>
      </c>
      <c r="M46" s="185"/>
      <c r="N46" s="160" t="str">
        <f>IF(Tabelle16[[#This Row],[MIC Attribute]]="","",VLOOKUP(Tabelle16[[#This Row],[MIC Attribute]],MIC!A:D,2,FALSE))</f>
        <v/>
      </c>
      <c r="P46" s="160" t="str">
        <f>IF(Tabelle16[[#This Row],[MIC Attribute]]="","",VLOOKUP(Tabelle16[[#This Row],[MIC Attribute]],MIC!A:D,4,FALSE))</f>
        <v/>
      </c>
      <c r="R46" s="160" t="str">
        <f>IF(Tabelle16[[#This Row],[IDTA  Attribute]]="","",VLOOKUP(Tabelle16[[#This Row],[IDTA  Attribute]],IDTA!A:D,3,FALSE))</f>
        <v/>
      </c>
      <c r="S46" s="160" t="str">
        <f>IF(Tabelle16[[#This Row],[IDTA  Attribute]]="","",VLOOKUP(Tabelle16[[#This Row],[IDTA  Attribute]],IDTA!A:D,2,FALSE))</f>
        <v/>
      </c>
      <c r="T46" s="160" t="str">
        <f>IF(Tabelle16[[#This Row],[IDTA  Attribute]]="","",VLOOKUP(Tabelle16[[#This Row],[IDTA  Attribute]],IDTA!A:D,4,FALSE))</f>
        <v/>
      </c>
      <c r="V46" s="160" t="str">
        <f>IF(Tabelle16[[#This Row],[UMC4ES Attribute]]="","",VLOOKUP(Tabelle16[[#This Row],[UMC4ES Attribute]],ASSESS!A:I,9,FALSE))</f>
        <v/>
      </c>
      <c r="W46" s="160" t="str">
        <f>IF(Tabelle16[[#This Row],[UMC4ES Attribute]]="","",VLOOKUP(Tabelle16[[#This Row],[UMC4ES Attribute]],ASSESS!A:I,5,FALSE))</f>
        <v/>
      </c>
      <c r="X46" s="160" t="str">
        <f>IF(Tabelle16[[#This Row],[UMC4ES Attribute]]="","",VLOOKUP(Tabelle16[[#This Row],[UMC4ES Attribute]],ASSESS!A:I,8,FALSE))</f>
        <v/>
      </c>
      <c r="AC46" s="289" t="s">
        <v>1765</v>
      </c>
      <c r="AD46" s="267" t="s">
        <v>1154</v>
      </c>
      <c r="AE46" s="267"/>
      <c r="AF46" s="267"/>
      <c r="AG46" s="267" t="s">
        <v>1154</v>
      </c>
      <c r="AH46" s="270" t="s">
        <v>1687</v>
      </c>
      <c r="AI46" s="270"/>
      <c r="AJ46" s="266" t="s">
        <v>1646</v>
      </c>
      <c r="AK46" s="266" t="s">
        <v>1766</v>
      </c>
      <c r="AL46" s="275"/>
      <c r="AM46" s="266" t="s">
        <v>816</v>
      </c>
      <c r="AP46" s="181"/>
      <c r="AQ46" s="181"/>
      <c r="AR46" s="181"/>
      <c r="AS46" s="181"/>
      <c r="AT46" s="181"/>
    </row>
    <row r="47" spans="1:47">
      <c r="A47" s="163"/>
      <c r="B47" s="160" t="str">
        <f>IF(Tabelle16[[#This Row],[SETlevel Attribute]]="","",VLOOKUP(Tabelle16[[#This Row],[SETlevel Attribute]],SETlevel!A:C,2,FALSE))</f>
        <v/>
      </c>
      <c r="C47" s="160" t="str">
        <f>IF(Tabelle16[[#This Row],[SETlevel Attribute]]="","",VLOOKUP(Tabelle16[[#This Row],[SETlevel Attribute]],SETlevel!A:C,3,FALSE))</f>
        <v/>
      </c>
      <c r="E47" s="163"/>
      <c r="F47" s="160" t="str">
        <f>IF(Tabelle16[[#This Row],[Ind 4.0 Attribute]]="","",VLOOKUP(Tabelle16[[#This Row],[Ind 4.0 Attribute]],#REF!,9,FALSE))</f>
        <v/>
      </c>
      <c r="G47" s="160" t="str">
        <f>IF(Tabelle16[[#This Row],[Ind 4.0 Attribute]]="","",VLOOKUP(Tabelle16[[#This Row],[Ind 4.0 Attribute]],#REF!,5,FALSE))</f>
        <v/>
      </c>
      <c r="H47" s="160" t="str">
        <f>IF(Tabelle16[[#This Row],[Ind 4.0 Attribute]]="","",VLOOKUP(Tabelle16[[#This Row],[Ind 4.0 Attribute]],#REF!,7,FALSE))</f>
        <v/>
      </c>
      <c r="I47" s="163"/>
      <c r="K47" s="160" t="str">
        <f>IF(Tabelle16[[#This Row],[JAMA Attribute]]="","",VLOOKUP(Tabelle16[[#This Row],[JAMA Attribute]],JAMA!A:F,5,FALSE))</f>
        <v/>
      </c>
      <c r="L47" s="160" t="str">
        <f>IF(Tabelle16[[#This Row],[JAMA Attribute]]="","",VLOOKUP(Tabelle16[[#This Row],[JAMA Attribute]],JAMA!A:F,6,FALSE))</f>
        <v/>
      </c>
      <c r="M47" s="185"/>
      <c r="N47" s="160" t="str">
        <f>IF(Tabelle16[[#This Row],[MIC Attribute]]="","",VLOOKUP(Tabelle16[[#This Row],[MIC Attribute]],MIC!A:D,2,FALSE))</f>
        <v/>
      </c>
      <c r="P47" s="160" t="str">
        <f>IF(Tabelle16[[#This Row],[MIC Attribute]]="","",VLOOKUP(Tabelle16[[#This Row],[MIC Attribute]],MIC!A:D,4,FALSE))</f>
        <v/>
      </c>
      <c r="R47" s="160" t="str">
        <f>IF(Tabelle16[[#This Row],[IDTA  Attribute]]="","",VLOOKUP(Tabelle16[[#This Row],[IDTA  Attribute]],IDTA!A:D,3,FALSE))</f>
        <v/>
      </c>
      <c r="S47" s="160" t="str">
        <f>IF(Tabelle16[[#This Row],[IDTA  Attribute]]="","",VLOOKUP(Tabelle16[[#This Row],[IDTA  Attribute]],IDTA!A:D,2,FALSE))</f>
        <v/>
      </c>
      <c r="T47" s="160" t="str">
        <f>IF(Tabelle16[[#This Row],[IDTA  Attribute]]="","",VLOOKUP(Tabelle16[[#This Row],[IDTA  Attribute]],IDTA!A:D,4,FALSE))</f>
        <v/>
      </c>
      <c r="V47" s="160" t="str">
        <f>IF(Tabelle16[[#This Row],[UMC4ES Attribute]]="","",VLOOKUP(Tabelle16[[#This Row],[UMC4ES Attribute]],ASSESS!A:I,9,FALSE))</f>
        <v/>
      </c>
      <c r="W47" s="160" t="str">
        <f>IF(Tabelle16[[#This Row],[UMC4ES Attribute]]="","",VLOOKUP(Tabelle16[[#This Row],[UMC4ES Attribute]],ASSESS!A:I,5,FALSE))</f>
        <v/>
      </c>
      <c r="X47" s="160" t="str">
        <f>IF(Tabelle16[[#This Row],[UMC4ES Attribute]]="","",VLOOKUP(Tabelle16[[#This Row],[UMC4ES Attribute]],ASSESS!A:I,8,FALSE))</f>
        <v/>
      </c>
      <c r="AC47" s="272"/>
      <c r="AD47" s="267"/>
      <c r="AE47" s="267"/>
      <c r="AF47" s="267"/>
      <c r="AG47" s="267"/>
      <c r="AH47" s="270"/>
      <c r="AI47" s="270"/>
      <c r="AJ47" s="266"/>
      <c r="AK47" s="266"/>
      <c r="AL47" s="275"/>
      <c r="AM47" s="266"/>
      <c r="AP47" s="181"/>
      <c r="AQ47" s="181"/>
      <c r="AR47" s="181"/>
      <c r="AS47" s="181"/>
      <c r="AT47" s="181"/>
    </row>
    <row r="48" spans="1:47">
      <c r="A48" s="163"/>
      <c r="B48" s="160" t="str">
        <f>IF(Tabelle16[[#This Row],[SETlevel Attribute]]="","",VLOOKUP(Tabelle16[[#This Row],[SETlevel Attribute]],SETlevel!A:C,2,FALSE))</f>
        <v/>
      </c>
      <c r="C48" s="160" t="str">
        <f>IF(Tabelle16[[#This Row],[SETlevel Attribute]]="","",VLOOKUP(Tabelle16[[#This Row],[SETlevel Attribute]],SETlevel!A:C,3,FALSE))</f>
        <v/>
      </c>
      <c r="E48" s="163"/>
      <c r="F48" s="160" t="str">
        <f>IF(Tabelle16[[#This Row],[Ind 4.0 Attribute]]="","",VLOOKUP(Tabelle16[[#This Row],[Ind 4.0 Attribute]],#REF!,9,FALSE))</f>
        <v/>
      </c>
      <c r="G48" s="160" t="str">
        <f>IF(Tabelle16[[#This Row],[Ind 4.0 Attribute]]="","",VLOOKUP(Tabelle16[[#This Row],[Ind 4.0 Attribute]],#REF!,5,FALSE))</f>
        <v/>
      </c>
      <c r="H48" s="160" t="str">
        <f>IF(Tabelle16[[#This Row],[Ind 4.0 Attribute]]="","",VLOOKUP(Tabelle16[[#This Row],[Ind 4.0 Attribute]],#REF!,7,FALSE))</f>
        <v/>
      </c>
      <c r="I48" s="163"/>
      <c r="K48" s="160" t="str">
        <f>IF(Tabelle16[[#This Row],[JAMA Attribute]]="","",VLOOKUP(Tabelle16[[#This Row],[JAMA Attribute]],JAMA!A:F,5,FALSE))</f>
        <v/>
      </c>
      <c r="L48" s="160" t="str">
        <f>IF(Tabelle16[[#This Row],[JAMA Attribute]]="","",VLOOKUP(Tabelle16[[#This Row],[JAMA Attribute]],JAMA!A:F,6,FALSE))</f>
        <v/>
      </c>
      <c r="M48" s="185"/>
      <c r="N48" s="160" t="str">
        <f>IF(Tabelle16[[#This Row],[MIC Attribute]]="","",VLOOKUP(Tabelle16[[#This Row],[MIC Attribute]],MIC!A:D,2,FALSE))</f>
        <v/>
      </c>
      <c r="P48" s="160" t="str">
        <f>IF(Tabelle16[[#This Row],[MIC Attribute]]="","",VLOOKUP(Tabelle16[[#This Row],[MIC Attribute]],MIC!A:D,4,FALSE))</f>
        <v/>
      </c>
      <c r="R48" s="160" t="str">
        <f>IF(Tabelle16[[#This Row],[IDTA  Attribute]]="","",VLOOKUP(Tabelle16[[#This Row],[IDTA  Attribute]],IDTA!A:D,3,FALSE))</f>
        <v/>
      </c>
      <c r="S48" s="160" t="str">
        <f>IF(Tabelle16[[#This Row],[IDTA  Attribute]]="","",VLOOKUP(Tabelle16[[#This Row],[IDTA  Attribute]],IDTA!A:D,2,FALSE))</f>
        <v/>
      </c>
      <c r="T48" s="160" t="str">
        <f>IF(Tabelle16[[#This Row],[IDTA  Attribute]]="","",VLOOKUP(Tabelle16[[#This Row],[IDTA  Attribute]],IDTA!A:D,4,FALSE))</f>
        <v/>
      </c>
      <c r="V48" s="160" t="str">
        <f>IF(Tabelle16[[#This Row],[UMC4ES Attribute]]="","",VLOOKUP(Tabelle16[[#This Row],[UMC4ES Attribute]],ASSESS!A:I,9,FALSE))</f>
        <v/>
      </c>
      <c r="W48" s="160" t="str">
        <f>IF(Tabelle16[[#This Row],[UMC4ES Attribute]]="","",VLOOKUP(Tabelle16[[#This Row],[UMC4ES Attribute]],ASSESS!A:I,5,FALSE))</f>
        <v/>
      </c>
      <c r="X48" s="160" t="str">
        <f>IF(Tabelle16[[#This Row],[UMC4ES Attribute]]="","",VLOOKUP(Tabelle16[[#This Row],[UMC4ES Attribute]],ASSESS!A:I,8,FALSE))</f>
        <v/>
      </c>
      <c r="AC48" s="272"/>
      <c r="AD48" s="267"/>
      <c r="AE48" s="267"/>
      <c r="AF48" s="267"/>
      <c r="AG48" s="267"/>
      <c r="AH48" s="270"/>
      <c r="AI48" s="270"/>
      <c r="AJ48" s="266"/>
      <c r="AK48" s="266"/>
      <c r="AL48" s="275"/>
      <c r="AM48" s="266"/>
      <c r="AP48" s="181"/>
      <c r="AQ48" s="181"/>
      <c r="AR48" s="181"/>
      <c r="AS48" s="181"/>
      <c r="AT48" s="181"/>
    </row>
    <row r="49" spans="1:46">
      <c r="A49" s="163"/>
      <c r="B49" s="160" t="str">
        <f>IF(Tabelle16[[#This Row],[SETlevel Attribute]]="","",VLOOKUP(Tabelle16[[#This Row],[SETlevel Attribute]],SETlevel!A:C,2,FALSE))</f>
        <v/>
      </c>
      <c r="C49" s="160" t="str">
        <f>IF(Tabelle16[[#This Row],[SETlevel Attribute]]="","",VLOOKUP(Tabelle16[[#This Row],[SETlevel Attribute]],SETlevel!A:C,3,FALSE))</f>
        <v/>
      </c>
      <c r="E49" s="163"/>
      <c r="F49" s="160" t="str">
        <f>IF(Tabelle16[[#This Row],[Ind 4.0 Attribute]]="","",VLOOKUP(Tabelle16[[#This Row],[Ind 4.0 Attribute]],#REF!,9,FALSE))</f>
        <v/>
      </c>
      <c r="G49" s="160" t="str">
        <f>IF(Tabelle16[[#This Row],[Ind 4.0 Attribute]]="","",VLOOKUP(Tabelle16[[#This Row],[Ind 4.0 Attribute]],#REF!,5,FALSE))</f>
        <v/>
      </c>
      <c r="H49" s="160" t="str">
        <f>IF(Tabelle16[[#This Row],[Ind 4.0 Attribute]]="","",VLOOKUP(Tabelle16[[#This Row],[Ind 4.0 Attribute]],#REF!,7,FALSE))</f>
        <v/>
      </c>
      <c r="I49" s="163"/>
      <c r="K49" s="160" t="str">
        <f>IF(Tabelle16[[#This Row],[JAMA Attribute]]="","",VLOOKUP(Tabelle16[[#This Row],[JAMA Attribute]],JAMA!A:F,5,FALSE))</f>
        <v/>
      </c>
      <c r="L49" s="160" t="str">
        <f>IF(Tabelle16[[#This Row],[JAMA Attribute]]="","",VLOOKUP(Tabelle16[[#This Row],[JAMA Attribute]],JAMA!A:F,6,FALSE))</f>
        <v/>
      </c>
      <c r="M49" s="185"/>
      <c r="N49" s="160" t="str">
        <f>IF(Tabelle16[[#This Row],[MIC Attribute]]="","",VLOOKUP(Tabelle16[[#This Row],[MIC Attribute]],MIC!A:D,2,FALSE))</f>
        <v/>
      </c>
      <c r="P49" s="160" t="str">
        <f>IF(Tabelle16[[#This Row],[MIC Attribute]]="","",VLOOKUP(Tabelle16[[#This Row],[MIC Attribute]],MIC!A:D,4,FALSE))</f>
        <v/>
      </c>
      <c r="R49" s="160" t="str">
        <f>IF(Tabelle16[[#This Row],[IDTA  Attribute]]="","",VLOOKUP(Tabelle16[[#This Row],[IDTA  Attribute]],IDTA!A:D,3,FALSE))</f>
        <v/>
      </c>
      <c r="S49" s="160" t="str">
        <f>IF(Tabelle16[[#This Row],[IDTA  Attribute]]="","",VLOOKUP(Tabelle16[[#This Row],[IDTA  Attribute]],IDTA!A:D,2,FALSE))</f>
        <v/>
      </c>
      <c r="T49" s="160" t="str">
        <f>IF(Tabelle16[[#This Row],[IDTA  Attribute]]="","",VLOOKUP(Tabelle16[[#This Row],[IDTA  Attribute]],IDTA!A:D,4,FALSE))</f>
        <v/>
      </c>
      <c r="V49" s="160" t="str">
        <f>IF(Tabelle16[[#This Row],[UMC4ES Attribute]]="","",VLOOKUP(Tabelle16[[#This Row],[UMC4ES Attribute]],ASSESS!A:I,9,FALSE))</f>
        <v/>
      </c>
      <c r="W49" s="160" t="str">
        <f>IF(Tabelle16[[#This Row],[UMC4ES Attribute]]="","",VLOOKUP(Tabelle16[[#This Row],[UMC4ES Attribute]],ASSESS!A:I,5,FALSE))</f>
        <v/>
      </c>
      <c r="X49" s="160" t="str">
        <f>IF(Tabelle16[[#This Row],[UMC4ES Attribute]]="","",VLOOKUP(Tabelle16[[#This Row],[UMC4ES Attribute]],ASSESS!A:I,8,FALSE))</f>
        <v/>
      </c>
      <c r="AC49" s="272"/>
      <c r="AD49" s="267"/>
      <c r="AE49" s="267"/>
      <c r="AF49" s="267"/>
      <c r="AG49" s="267"/>
      <c r="AH49" s="270"/>
      <c r="AI49" s="270"/>
      <c r="AJ49" s="266"/>
      <c r="AK49" s="266"/>
      <c r="AL49" s="275"/>
      <c r="AM49" s="266"/>
      <c r="AP49" s="181"/>
      <c r="AQ49" s="181"/>
      <c r="AR49" s="181"/>
      <c r="AS49" s="181"/>
      <c r="AT49" s="181"/>
    </row>
    <row r="50" spans="1:46">
      <c r="A50" s="163"/>
      <c r="B50" s="160" t="str">
        <f>IF(Tabelle16[[#This Row],[SETlevel Attribute]]="","",VLOOKUP(Tabelle16[[#This Row],[SETlevel Attribute]],SETlevel!A:C,2,FALSE))</f>
        <v/>
      </c>
      <c r="C50" s="160" t="str">
        <f>IF(Tabelle16[[#This Row],[SETlevel Attribute]]="","",VLOOKUP(Tabelle16[[#This Row],[SETlevel Attribute]],SETlevel!A:C,3,FALSE))</f>
        <v/>
      </c>
      <c r="E50" s="163"/>
      <c r="F50" s="160" t="str">
        <f>IF(Tabelle16[[#This Row],[Ind 4.0 Attribute]]="","",VLOOKUP(Tabelle16[[#This Row],[Ind 4.0 Attribute]],#REF!,9,FALSE))</f>
        <v/>
      </c>
      <c r="G50" s="160" t="str">
        <f>IF(Tabelle16[[#This Row],[Ind 4.0 Attribute]]="","",VLOOKUP(Tabelle16[[#This Row],[Ind 4.0 Attribute]],#REF!,5,FALSE))</f>
        <v/>
      </c>
      <c r="H50" s="160" t="str">
        <f>IF(Tabelle16[[#This Row],[Ind 4.0 Attribute]]="","",VLOOKUP(Tabelle16[[#This Row],[Ind 4.0 Attribute]],#REF!,7,FALSE))</f>
        <v/>
      </c>
      <c r="I50" s="163"/>
      <c r="K50" s="160" t="str">
        <f>IF(Tabelle16[[#This Row],[JAMA Attribute]]="","",VLOOKUP(Tabelle16[[#This Row],[JAMA Attribute]],JAMA!A:F,5,FALSE))</f>
        <v/>
      </c>
      <c r="L50" s="160" t="str">
        <f>IF(Tabelle16[[#This Row],[JAMA Attribute]]="","",VLOOKUP(Tabelle16[[#This Row],[JAMA Attribute]],JAMA!A:F,6,FALSE))</f>
        <v/>
      </c>
      <c r="M50" s="185"/>
      <c r="N50" s="160" t="str">
        <f>IF(Tabelle16[[#This Row],[MIC Attribute]]="","",VLOOKUP(Tabelle16[[#This Row],[MIC Attribute]],MIC!A:D,2,FALSE))</f>
        <v/>
      </c>
      <c r="P50" s="160" t="str">
        <f>IF(Tabelle16[[#This Row],[MIC Attribute]]="","",VLOOKUP(Tabelle16[[#This Row],[MIC Attribute]],MIC!A:D,4,FALSE))</f>
        <v/>
      </c>
      <c r="R50" s="160" t="str">
        <f>IF(Tabelle16[[#This Row],[IDTA  Attribute]]="","",VLOOKUP(Tabelle16[[#This Row],[IDTA  Attribute]],IDTA!A:D,3,FALSE))</f>
        <v/>
      </c>
      <c r="S50" s="160" t="str">
        <f>IF(Tabelle16[[#This Row],[IDTA  Attribute]]="","",VLOOKUP(Tabelle16[[#This Row],[IDTA  Attribute]],IDTA!A:D,2,FALSE))</f>
        <v/>
      </c>
      <c r="T50" s="160" t="str">
        <f>IF(Tabelle16[[#This Row],[IDTA  Attribute]]="","",VLOOKUP(Tabelle16[[#This Row],[IDTA  Attribute]],IDTA!A:D,4,FALSE))</f>
        <v/>
      </c>
      <c r="V50" s="160" t="str">
        <f>IF(Tabelle16[[#This Row],[UMC4ES Attribute]]="","",VLOOKUP(Tabelle16[[#This Row],[UMC4ES Attribute]],ASSESS!A:I,9,FALSE))</f>
        <v/>
      </c>
      <c r="W50" s="160" t="str">
        <f>IF(Tabelle16[[#This Row],[UMC4ES Attribute]]="","",VLOOKUP(Tabelle16[[#This Row],[UMC4ES Attribute]],ASSESS!A:I,5,FALSE))</f>
        <v/>
      </c>
      <c r="X50" s="160" t="str">
        <f>IF(Tabelle16[[#This Row],[UMC4ES Attribute]]="","",VLOOKUP(Tabelle16[[#This Row],[UMC4ES Attribute]],ASSESS!A:I,8,FALSE))</f>
        <v/>
      </c>
      <c r="AC50" s="272"/>
      <c r="AD50" s="267"/>
      <c r="AE50" s="267"/>
      <c r="AF50" s="267"/>
      <c r="AG50" s="267"/>
      <c r="AH50" s="270"/>
      <c r="AI50" s="270"/>
      <c r="AJ50" s="266"/>
      <c r="AK50" s="266"/>
      <c r="AL50" s="275"/>
      <c r="AM50" s="266"/>
      <c r="AP50" s="181"/>
      <c r="AQ50" s="181"/>
      <c r="AR50" s="181"/>
      <c r="AS50" s="181"/>
      <c r="AT50" s="181"/>
    </row>
    <row r="51" spans="1:46">
      <c r="A51" s="163"/>
      <c r="B51" s="160" t="str">
        <f>IF(Tabelle16[[#This Row],[SETlevel Attribute]]="","",VLOOKUP(Tabelle16[[#This Row],[SETlevel Attribute]],SETlevel!A:C,2,FALSE))</f>
        <v/>
      </c>
      <c r="C51" s="160" t="str">
        <f>IF(Tabelle16[[#This Row],[SETlevel Attribute]]="","",VLOOKUP(Tabelle16[[#This Row],[SETlevel Attribute]],SETlevel!A:C,3,FALSE))</f>
        <v/>
      </c>
      <c r="E51" s="163"/>
      <c r="F51" s="160" t="str">
        <f>IF(Tabelle16[[#This Row],[Ind 4.0 Attribute]]="","",VLOOKUP(Tabelle16[[#This Row],[Ind 4.0 Attribute]],#REF!,9,FALSE))</f>
        <v/>
      </c>
      <c r="G51" s="160" t="str">
        <f>IF(Tabelle16[[#This Row],[Ind 4.0 Attribute]]="","",VLOOKUP(Tabelle16[[#This Row],[Ind 4.0 Attribute]],#REF!,5,FALSE))</f>
        <v/>
      </c>
      <c r="H51" s="160" t="str">
        <f>IF(Tabelle16[[#This Row],[Ind 4.0 Attribute]]="","",VLOOKUP(Tabelle16[[#This Row],[Ind 4.0 Attribute]],#REF!,7,FALSE))</f>
        <v/>
      </c>
      <c r="I51" s="163"/>
      <c r="K51" s="160" t="str">
        <f>IF(Tabelle16[[#This Row],[JAMA Attribute]]="","",VLOOKUP(Tabelle16[[#This Row],[JAMA Attribute]],JAMA!A:F,5,FALSE))</f>
        <v/>
      </c>
      <c r="L51" s="160" t="str">
        <f>IF(Tabelle16[[#This Row],[JAMA Attribute]]="","",VLOOKUP(Tabelle16[[#This Row],[JAMA Attribute]],JAMA!A:F,6,FALSE))</f>
        <v/>
      </c>
      <c r="M51" s="185"/>
      <c r="N51" s="160" t="str">
        <f>IF(Tabelle16[[#This Row],[MIC Attribute]]="","",VLOOKUP(Tabelle16[[#This Row],[MIC Attribute]],MIC!A:D,2,FALSE))</f>
        <v/>
      </c>
      <c r="P51" s="160" t="str">
        <f>IF(Tabelle16[[#This Row],[MIC Attribute]]="","",VLOOKUP(Tabelle16[[#This Row],[MIC Attribute]],MIC!A:D,4,FALSE))</f>
        <v/>
      </c>
      <c r="R51" s="160" t="str">
        <f>IF(Tabelle16[[#This Row],[IDTA  Attribute]]="","",VLOOKUP(Tabelle16[[#This Row],[IDTA  Attribute]],IDTA!A:D,3,FALSE))</f>
        <v/>
      </c>
      <c r="S51" s="160" t="str">
        <f>IF(Tabelle16[[#This Row],[IDTA  Attribute]]="","",VLOOKUP(Tabelle16[[#This Row],[IDTA  Attribute]],IDTA!A:D,2,FALSE))</f>
        <v/>
      </c>
      <c r="T51" s="160" t="str">
        <f>IF(Tabelle16[[#This Row],[IDTA  Attribute]]="","",VLOOKUP(Tabelle16[[#This Row],[IDTA  Attribute]],IDTA!A:D,4,FALSE))</f>
        <v/>
      </c>
      <c r="V51" s="160" t="str">
        <f>IF(Tabelle16[[#This Row],[UMC4ES Attribute]]="","",VLOOKUP(Tabelle16[[#This Row],[UMC4ES Attribute]],ASSESS!A:I,9,FALSE))</f>
        <v/>
      </c>
      <c r="W51" s="160" t="str">
        <f>IF(Tabelle16[[#This Row],[UMC4ES Attribute]]="","",VLOOKUP(Tabelle16[[#This Row],[UMC4ES Attribute]],ASSESS!A:I,5,FALSE))</f>
        <v/>
      </c>
      <c r="X51" s="160" t="str">
        <f>IF(Tabelle16[[#This Row],[UMC4ES Attribute]]="","",VLOOKUP(Tabelle16[[#This Row],[UMC4ES Attribute]],ASSESS!A:I,8,FALSE))</f>
        <v/>
      </c>
      <c r="AC51" s="272"/>
      <c r="AD51" s="267"/>
      <c r="AE51" s="267"/>
      <c r="AF51" s="267"/>
      <c r="AG51" s="267"/>
      <c r="AH51" s="270"/>
      <c r="AI51" s="270"/>
      <c r="AJ51" s="266"/>
      <c r="AK51" s="266"/>
      <c r="AL51" s="275"/>
      <c r="AM51" s="266"/>
      <c r="AP51" s="181"/>
      <c r="AQ51" s="181"/>
      <c r="AR51" s="181"/>
      <c r="AS51" s="181"/>
      <c r="AT51" s="181"/>
    </row>
    <row r="52" spans="1:46">
      <c r="A52" s="163"/>
      <c r="B52" s="160" t="str">
        <f>IF(Tabelle16[[#This Row],[SETlevel Attribute]]="","",VLOOKUP(Tabelle16[[#This Row],[SETlevel Attribute]],SETlevel!A:C,2,FALSE))</f>
        <v/>
      </c>
      <c r="C52" s="160" t="str">
        <f>IF(Tabelle16[[#This Row],[SETlevel Attribute]]="","",VLOOKUP(Tabelle16[[#This Row],[SETlevel Attribute]],SETlevel!A:C,3,FALSE))</f>
        <v/>
      </c>
      <c r="E52" s="163"/>
      <c r="F52" s="160" t="str">
        <f>IF(Tabelle16[[#This Row],[Ind 4.0 Attribute]]="","",VLOOKUP(Tabelle16[[#This Row],[Ind 4.0 Attribute]],#REF!,9,FALSE))</f>
        <v/>
      </c>
      <c r="G52" s="160" t="str">
        <f>IF(Tabelle16[[#This Row],[Ind 4.0 Attribute]]="","",VLOOKUP(Tabelle16[[#This Row],[Ind 4.0 Attribute]],#REF!,5,FALSE))</f>
        <v/>
      </c>
      <c r="H52" s="160" t="str">
        <f>IF(Tabelle16[[#This Row],[Ind 4.0 Attribute]]="","",VLOOKUP(Tabelle16[[#This Row],[Ind 4.0 Attribute]],#REF!,7,FALSE))</f>
        <v/>
      </c>
      <c r="I52" s="163"/>
      <c r="K52" s="160" t="str">
        <f>IF(Tabelle16[[#This Row],[JAMA Attribute]]="","",VLOOKUP(Tabelle16[[#This Row],[JAMA Attribute]],JAMA!A:F,5,FALSE))</f>
        <v/>
      </c>
      <c r="L52" s="160" t="str">
        <f>IF(Tabelle16[[#This Row],[JAMA Attribute]]="","",VLOOKUP(Tabelle16[[#This Row],[JAMA Attribute]],JAMA!A:F,6,FALSE))</f>
        <v/>
      </c>
      <c r="M52" s="185"/>
      <c r="N52" s="160" t="str">
        <f>IF(Tabelle16[[#This Row],[MIC Attribute]]="","",VLOOKUP(Tabelle16[[#This Row],[MIC Attribute]],MIC!A:D,2,FALSE))</f>
        <v/>
      </c>
      <c r="P52" s="160" t="str">
        <f>IF(Tabelle16[[#This Row],[MIC Attribute]]="","",VLOOKUP(Tabelle16[[#This Row],[MIC Attribute]],MIC!A:D,4,FALSE))</f>
        <v/>
      </c>
      <c r="R52" s="160" t="str">
        <f>IF(Tabelle16[[#This Row],[IDTA  Attribute]]="","",VLOOKUP(Tabelle16[[#This Row],[IDTA  Attribute]],IDTA!A:D,3,FALSE))</f>
        <v/>
      </c>
      <c r="S52" s="160" t="str">
        <f>IF(Tabelle16[[#This Row],[IDTA  Attribute]]="","",VLOOKUP(Tabelle16[[#This Row],[IDTA  Attribute]],IDTA!A:D,2,FALSE))</f>
        <v/>
      </c>
      <c r="T52" s="160" t="str">
        <f>IF(Tabelle16[[#This Row],[IDTA  Attribute]]="","",VLOOKUP(Tabelle16[[#This Row],[IDTA  Attribute]],IDTA!A:D,4,FALSE))</f>
        <v/>
      </c>
      <c r="V52" s="160" t="str">
        <f>IF(Tabelle16[[#This Row],[UMC4ES Attribute]]="","",VLOOKUP(Tabelle16[[#This Row],[UMC4ES Attribute]],ASSESS!A:I,9,FALSE))</f>
        <v/>
      </c>
      <c r="W52" s="160" t="str">
        <f>IF(Tabelle16[[#This Row],[UMC4ES Attribute]]="","",VLOOKUP(Tabelle16[[#This Row],[UMC4ES Attribute]],ASSESS!A:I,5,FALSE))</f>
        <v/>
      </c>
      <c r="X52" s="160" t="str">
        <f>IF(Tabelle16[[#This Row],[UMC4ES Attribute]]="","",VLOOKUP(Tabelle16[[#This Row],[UMC4ES Attribute]],ASSESS!A:I,8,FALSE))</f>
        <v/>
      </c>
      <c r="AC52" s="272"/>
      <c r="AD52" s="267"/>
      <c r="AE52" s="267"/>
      <c r="AF52" s="267"/>
      <c r="AG52" s="267"/>
      <c r="AH52" s="270"/>
      <c r="AI52" s="270"/>
      <c r="AJ52" s="266"/>
      <c r="AK52" s="266"/>
      <c r="AL52" s="275"/>
      <c r="AM52" s="266"/>
      <c r="AP52" s="181"/>
      <c r="AQ52" s="181"/>
      <c r="AR52" s="181"/>
      <c r="AS52" s="181"/>
      <c r="AT52" s="181"/>
    </row>
    <row r="53" spans="1:46">
      <c r="A53" s="163"/>
      <c r="B53" s="160" t="str">
        <f>IF(Tabelle16[[#This Row],[SETlevel Attribute]]="","",VLOOKUP(Tabelle16[[#This Row],[SETlevel Attribute]],SETlevel!A:C,2,FALSE))</f>
        <v/>
      </c>
      <c r="C53" s="160" t="str">
        <f>IF(Tabelle16[[#This Row],[SETlevel Attribute]]="","",VLOOKUP(Tabelle16[[#This Row],[SETlevel Attribute]],SETlevel!A:C,3,FALSE))</f>
        <v/>
      </c>
      <c r="E53" s="163"/>
      <c r="F53" s="160" t="str">
        <f>IF(Tabelle16[[#This Row],[Ind 4.0 Attribute]]="","",VLOOKUP(Tabelle16[[#This Row],[Ind 4.0 Attribute]],#REF!,9,FALSE))</f>
        <v/>
      </c>
      <c r="G53" s="160" t="str">
        <f>IF(Tabelle16[[#This Row],[Ind 4.0 Attribute]]="","",VLOOKUP(Tabelle16[[#This Row],[Ind 4.0 Attribute]],#REF!,5,FALSE))</f>
        <v/>
      </c>
      <c r="H53" s="160" t="str">
        <f>IF(Tabelle16[[#This Row],[Ind 4.0 Attribute]]="","",VLOOKUP(Tabelle16[[#This Row],[Ind 4.0 Attribute]],#REF!,7,FALSE))</f>
        <v/>
      </c>
      <c r="I53" s="163"/>
      <c r="K53" s="160" t="str">
        <f>IF(Tabelle16[[#This Row],[JAMA Attribute]]="","",VLOOKUP(Tabelle16[[#This Row],[JAMA Attribute]],JAMA!A:F,5,FALSE))</f>
        <v/>
      </c>
      <c r="L53" s="160" t="str">
        <f>IF(Tabelle16[[#This Row],[JAMA Attribute]]="","",VLOOKUP(Tabelle16[[#This Row],[JAMA Attribute]],JAMA!A:F,6,FALSE))</f>
        <v/>
      </c>
      <c r="M53" s="185"/>
      <c r="N53" s="160" t="str">
        <f>IF(Tabelle16[[#This Row],[MIC Attribute]]="","",VLOOKUP(Tabelle16[[#This Row],[MIC Attribute]],MIC!A:D,2,FALSE))</f>
        <v/>
      </c>
      <c r="P53" s="160" t="str">
        <f>IF(Tabelle16[[#This Row],[MIC Attribute]]="","",VLOOKUP(Tabelle16[[#This Row],[MIC Attribute]],MIC!A:D,4,FALSE))</f>
        <v/>
      </c>
      <c r="R53" s="160" t="str">
        <f>IF(Tabelle16[[#This Row],[IDTA  Attribute]]="","",VLOOKUP(Tabelle16[[#This Row],[IDTA  Attribute]],IDTA!A:D,3,FALSE))</f>
        <v/>
      </c>
      <c r="S53" s="160" t="str">
        <f>IF(Tabelle16[[#This Row],[IDTA  Attribute]]="","",VLOOKUP(Tabelle16[[#This Row],[IDTA  Attribute]],IDTA!A:D,2,FALSE))</f>
        <v/>
      </c>
      <c r="T53" s="160" t="str">
        <f>IF(Tabelle16[[#This Row],[IDTA  Attribute]]="","",VLOOKUP(Tabelle16[[#This Row],[IDTA  Attribute]],IDTA!A:D,4,FALSE))</f>
        <v/>
      </c>
      <c r="V53" s="160" t="str">
        <f>IF(Tabelle16[[#This Row],[UMC4ES Attribute]]="","",VLOOKUP(Tabelle16[[#This Row],[UMC4ES Attribute]],ASSESS!A:I,9,FALSE))</f>
        <v/>
      </c>
      <c r="W53" s="160" t="str">
        <f>IF(Tabelle16[[#This Row],[UMC4ES Attribute]]="","",VLOOKUP(Tabelle16[[#This Row],[UMC4ES Attribute]],ASSESS!A:I,5,FALSE))</f>
        <v/>
      </c>
      <c r="X53" s="160" t="str">
        <f>IF(Tabelle16[[#This Row],[UMC4ES Attribute]]="","",VLOOKUP(Tabelle16[[#This Row],[UMC4ES Attribute]],ASSESS!A:I,8,FALSE))</f>
        <v/>
      </c>
      <c r="AC53" s="272"/>
      <c r="AD53" s="267"/>
      <c r="AE53" s="267"/>
      <c r="AF53" s="267"/>
      <c r="AG53" s="267"/>
      <c r="AH53" s="270"/>
      <c r="AI53" s="270"/>
      <c r="AJ53" s="266"/>
      <c r="AK53" s="266"/>
      <c r="AL53" s="275"/>
      <c r="AM53" s="266"/>
      <c r="AP53" s="181"/>
      <c r="AQ53" s="181"/>
      <c r="AR53" s="181"/>
      <c r="AS53" s="181"/>
      <c r="AT53" s="181"/>
    </row>
    <row r="54" spans="1:46">
      <c r="A54" s="163"/>
      <c r="B54" s="160" t="str">
        <f>IF(Tabelle16[[#This Row],[SETlevel Attribute]]="","",VLOOKUP(Tabelle16[[#This Row],[SETlevel Attribute]],SETlevel!A:C,2,FALSE))</f>
        <v/>
      </c>
      <c r="C54" s="160" t="str">
        <f>IF(Tabelle16[[#This Row],[SETlevel Attribute]]="","",VLOOKUP(Tabelle16[[#This Row],[SETlevel Attribute]],SETlevel!A:C,3,FALSE))</f>
        <v/>
      </c>
      <c r="E54" s="163"/>
      <c r="F54" s="160" t="str">
        <f>IF(Tabelle16[[#This Row],[Ind 4.0 Attribute]]="","",VLOOKUP(Tabelle16[[#This Row],[Ind 4.0 Attribute]],#REF!,9,FALSE))</f>
        <v/>
      </c>
      <c r="G54" s="160" t="str">
        <f>IF(Tabelle16[[#This Row],[Ind 4.0 Attribute]]="","",VLOOKUP(Tabelle16[[#This Row],[Ind 4.0 Attribute]],#REF!,5,FALSE))</f>
        <v/>
      </c>
      <c r="H54" s="160" t="str">
        <f>IF(Tabelle16[[#This Row],[Ind 4.0 Attribute]]="","",VLOOKUP(Tabelle16[[#This Row],[Ind 4.0 Attribute]],#REF!,7,FALSE))</f>
        <v/>
      </c>
      <c r="I54" s="163"/>
      <c r="K54" s="160" t="str">
        <f>IF(Tabelle16[[#This Row],[JAMA Attribute]]="","",VLOOKUP(Tabelle16[[#This Row],[JAMA Attribute]],JAMA!A:F,5,FALSE))</f>
        <v/>
      </c>
      <c r="L54" s="160" t="str">
        <f>IF(Tabelle16[[#This Row],[JAMA Attribute]]="","",VLOOKUP(Tabelle16[[#This Row],[JAMA Attribute]],JAMA!A:F,6,FALSE))</f>
        <v/>
      </c>
      <c r="M54" s="185"/>
      <c r="N54" s="160" t="str">
        <f>IF(Tabelle16[[#This Row],[MIC Attribute]]="","",VLOOKUP(Tabelle16[[#This Row],[MIC Attribute]],MIC!A:D,2,FALSE))</f>
        <v/>
      </c>
      <c r="P54" s="160" t="str">
        <f>IF(Tabelle16[[#This Row],[MIC Attribute]]="","",VLOOKUP(Tabelle16[[#This Row],[MIC Attribute]],MIC!A:D,4,FALSE))</f>
        <v/>
      </c>
      <c r="R54" s="160" t="str">
        <f>IF(Tabelle16[[#This Row],[IDTA  Attribute]]="","",VLOOKUP(Tabelle16[[#This Row],[IDTA  Attribute]],IDTA!A:D,3,FALSE))</f>
        <v/>
      </c>
      <c r="S54" s="160" t="str">
        <f>IF(Tabelle16[[#This Row],[IDTA  Attribute]]="","",VLOOKUP(Tabelle16[[#This Row],[IDTA  Attribute]],IDTA!A:D,2,FALSE))</f>
        <v/>
      </c>
      <c r="T54" s="160" t="str">
        <f>IF(Tabelle16[[#This Row],[IDTA  Attribute]]="","",VLOOKUP(Tabelle16[[#This Row],[IDTA  Attribute]],IDTA!A:D,4,FALSE))</f>
        <v/>
      </c>
      <c r="V54" s="160" t="str">
        <f>IF(Tabelle16[[#This Row],[UMC4ES Attribute]]="","",VLOOKUP(Tabelle16[[#This Row],[UMC4ES Attribute]],ASSESS!A:I,9,FALSE))</f>
        <v/>
      </c>
      <c r="W54" s="160" t="str">
        <f>IF(Tabelle16[[#This Row],[UMC4ES Attribute]]="","",VLOOKUP(Tabelle16[[#This Row],[UMC4ES Attribute]],ASSESS!A:I,5,FALSE))</f>
        <v/>
      </c>
      <c r="X54" s="160" t="str">
        <f>IF(Tabelle16[[#This Row],[UMC4ES Attribute]]="","",VLOOKUP(Tabelle16[[#This Row],[UMC4ES Attribute]],ASSESS!A:I,8,FALSE))</f>
        <v/>
      </c>
      <c r="AC54" s="272"/>
      <c r="AD54" s="267"/>
      <c r="AE54" s="267"/>
      <c r="AF54" s="267"/>
      <c r="AG54" s="267"/>
      <c r="AH54" s="270"/>
      <c r="AI54" s="270"/>
      <c r="AJ54" s="266"/>
      <c r="AK54" s="266"/>
      <c r="AL54" s="275"/>
      <c r="AM54" s="266"/>
      <c r="AP54" s="181"/>
      <c r="AQ54" s="181"/>
      <c r="AR54" s="181"/>
      <c r="AS54" s="181"/>
      <c r="AT54" s="181"/>
    </row>
    <row r="55" spans="1:46">
      <c r="A55" s="163"/>
      <c r="B55" s="160" t="str">
        <f>IF(Tabelle16[[#This Row],[SETlevel Attribute]]="","",VLOOKUP(Tabelle16[[#This Row],[SETlevel Attribute]],SETlevel!A:C,2,FALSE))</f>
        <v/>
      </c>
      <c r="C55" s="160" t="str">
        <f>IF(Tabelle16[[#This Row],[SETlevel Attribute]]="","",VLOOKUP(Tabelle16[[#This Row],[SETlevel Attribute]],SETlevel!A:C,3,FALSE))</f>
        <v/>
      </c>
      <c r="E55" s="163"/>
      <c r="F55" s="160" t="str">
        <f>IF(Tabelle16[[#This Row],[Ind 4.0 Attribute]]="","",VLOOKUP(Tabelle16[[#This Row],[Ind 4.0 Attribute]],#REF!,9,FALSE))</f>
        <v/>
      </c>
      <c r="G55" s="160" t="str">
        <f>IF(Tabelle16[[#This Row],[Ind 4.0 Attribute]]="","",VLOOKUP(Tabelle16[[#This Row],[Ind 4.0 Attribute]],#REF!,5,FALSE))</f>
        <v/>
      </c>
      <c r="H55" s="160" t="str">
        <f>IF(Tabelle16[[#This Row],[Ind 4.0 Attribute]]="","",VLOOKUP(Tabelle16[[#This Row],[Ind 4.0 Attribute]],#REF!,7,FALSE))</f>
        <v/>
      </c>
      <c r="I55" s="163"/>
      <c r="K55" s="160" t="str">
        <f>IF(Tabelle16[[#This Row],[JAMA Attribute]]="","",VLOOKUP(Tabelle16[[#This Row],[JAMA Attribute]],JAMA!A:F,5,FALSE))</f>
        <v/>
      </c>
      <c r="L55" s="160" t="str">
        <f>IF(Tabelle16[[#This Row],[JAMA Attribute]]="","",VLOOKUP(Tabelle16[[#This Row],[JAMA Attribute]],JAMA!A:F,6,FALSE))</f>
        <v/>
      </c>
      <c r="M55" s="185"/>
      <c r="N55" s="160" t="str">
        <f>IF(Tabelle16[[#This Row],[MIC Attribute]]="","",VLOOKUP(Tabelle16[[#This Row],[MIC Attribute]],MIC!A:D,2,FALSE))</f>
        <v/>
      </c>
      <c r="P55" s="160" t="str">
        <f>IF(Tabelle16[[#This Row],[MIC Attribute]]="","",VLOOKUP(Tabelle16[[#This Row],[MIC Attribute]],MIC!A:D,4,FALSE))</f>
        <v/>
      </c>
      <c r="R55" s="160" t="str">
        <f>IF(Tabelle16[[#This Row],[IDTA  Attribute]]="","",VLOOKUP(Tabelle16[[#This Row],[IDTA  Attribute]],IDTA!A:D,3,FALSE))</f>
        <v/>
      </c>
      <c r="S55" s="160" t="str">
        <f>IF(Tabelle16[[#This Row],[IDTA  Attribute]]="","",VLOOKUP(Tabelle16[[#This Row],[IDTA  Attribute]],IDTA!A:D,2,FALSE))</f>
        <v/>
      </c>
      <c r="T55" s="160" t="str">
        <f>IF(Tabelle16[[#This Row],[IDTA  Attribute]]="","",VLOOKUP(Tabelle16[[#This Row],[IDTA  Attribute]],IDTA!A:D,4,FALSE))</f>
        <v/>
      </c>
      <c r="V55" s="160" t="str">
        <f>IF(Tabelle16[[#This Row],[UMC4ES Attribute]]="","",VLOOKUP(Tabelle16[[#This Row],[UMC4ES Attribute]],ASSESS!A:I,9,FALSE))</f>
        <v/>
      </c>
      <c r="W55" s="160" t="str">
        <f>IF(Tabelle16[[#This Row],[UMC4ES Attribute]]="","",VLOOKUP(Tabelle16[[#This Row],[UMC4ES Attribute]],ASSESS!A:I,5,FALSE))</f>
        <v/>
      </c>
      <c r="X55" s="160" t="str">
        <f>IF(Tabelle16[[#This Row],[UMC4ES Attribute]]="","",VLOOKUP(Tabelle16[[#This Row],[UMC4ES Attribute]],ASSESS!A:I,8,FALSE))</f>
        <v/>
      </c>
      <c r="AC55" s="272"/>
      <c r="AD55" s="267"/>
      <c r="AE55" s="267"/>
      <c r="AF55" s="267"/>
      <c r="AG55" s="267"/>
      <c r="AH55" s="270"/>
      <c r="AI55" s="270"/>
      <c r="AJ55" s="266"/>
      <c r="AK55" s="266"/>
      <c r="AL55" s="275"/>
      <c r="AM55" s="266"/>
      <c r="AP55" s="181"/>
      <c r="AQ55" s="181"/>
      <c r="AR55" s="181"/>
      <c r="AS55" s="181"/>
      <c r="AT55" s="181"/>
    </row>
    <row r="56" spans="1:46">
      <c r="A56" s="163"/>
      <c r="B56" s="160" t="str">
        <f>IF(Tabelle16[[#This Row],[SETlevel Attribute]]="","",VLOOKUP(Tabelle16[[#This Row],[SETlevel Attribute]],SETlevel!A:C,2,FALSE))</f>
        <v/>
      </c>
      <c r="C56" s="160" t="str">
        <f>IF(Tabelle16[[#This Row],[SETlevel Attribute]]="","",VLOOKUP(Tabelle16[[#This Row],[SETlevel Attribute]],SETlevel!A:C,3,FALSE))</f>
        <v/>
      </c>
      <c r="E56" s="163"/>
      <c r="F56" s="160" t="str">
        <f>IF(Tabelle16[[#This Row],[Ind 4.0 Attribute]]="","",VLOOKUP(Tabelle16[[#This Row],[Ind 4.0 Attribute]],#REF!,9,FALSE))</f>
        <v/>
      </c>
      <c r="G56" s="160" t="str">
        <f>IF(Tabelle16[[#This Row],[Ind 4.0 Attribute]]="","",VLOOKUP(Tabelle16[[#This Row],[Ind 4.0 Attribute]],#REF!,5,FALSE))</f>
        <v/>
      </c>
      <c r="H56" s="160" t="str">
        <f>IF(Tabelle16[[#This Row],[Ind 4.0 Attribute]]="","",VLOOKUP(Tabelle16[[#This Row],[Ind 4.0 Attribute]],#REF!,7,FALSE))</f>
        <v/>
      </c>
      <c r="I56" s="163"/>
      <c r="K56" s="160" t="str">
        <f>IF(Tabelle16[[#This Row],[JAMA Attribute]]="","",VLOOKUP(Tabelle16[[#This Row],[JAMA Attribute]],JAMA!A:F,5,FALSE))</f>
        <v/>
      </c>
      <c r="L56" s="160" t="str">
        <f>IF(Tabelle16[[#This Row],[JAMA Attribute]]="","",VLOOKUP(Tabelle16[[#This Row],[JAMA Attribute]],JAMA!A:F,6,FALSE))</f>
        <v/>
      </c>
      <c r="M56" s="185"/>
      <c r="N56" s="160" t="str">
        <f>IF(Tabelle16[[#This Row],[MIC Attribute]]="","",VLOOKUP(Tabelle16[[#This Row],[MIC Attribute]],MIC!A:D,2,FALSE))</f>
        <v/>
      </c>
      <c r="P56" s="160" t="str">
        <f>IF(Tabelle16[[#This Row],[MIC Attribute]]="","",VLOOKUP(Tabelle16[[#This Row],[MIC Attribute]],MIC!A:D,4,FALSE))</f>
        <v/>
      </c>
      <c r="R56" s="160" t="str">
        <f>IF(Tabelle16[[#This Row],[IDTA  Attribute]]="","",VLOOKUP(Tabelle16[[#This Row],[IDTA  Attribute]],IDTA!A:D,3,FALSE))</f>
        <v/>
      </c>
      <c r="S56" s="160" t="str">
        <f>IF(Tabelle16[[#This Row],[IDTA  Attribute]]="","",VLOOKUP(Tabelle16[[#This Row],[IDTA  Attribute]],IDTA!A:D,2,FALSE))</f>
        <v/>
      </c>
      <c r="T56" s="160" t="str">
        <f>IF(Tabelle16[[#This Row],[IDTA  Attribute]]="","",VLOOKUP(Tabelle16[[#This Row],[IDTA  Attribute]],IDTA!A:D,4,FALSE))</f>
        <v/>
      </c>
      <c r="V56" s="160" t="str">
        <f>IF(Tabelle16[[#This Row],[UMC4ES Attribute]]="","",VLOOKUP(Tabelle16[[#This Row],[UMC4ES Attribute]],ASSESS!A:I,9,FALSE))</f>
        <v/>
      </c>
      <c r="W56" s="160" t="str">
        <f>IF(Tabelle16[[#This Row],[UMC4ES Attribute]]="","",VLOOKUP(Tabelle16[[#This Row],[UMC4ES Attribute]],ASSESS!A:I,5,FALSE))</f>
        <v/>
      </c>
      <c r="X56" s="160" t="str">
        <f>IF(Tabelle16[[#This Row],[UMC4ES Attribute]]="","",VLOOKUP(Tabelle16[[#This Row],[UMC4ES Attribute]],ASSESS!A:I,8,FALSE))</f>
        <v/>
      </c>
      <c r="AC56" s="272"/>
      <c r="AD56" s="267"/>
      <c r="AE56" s="267"/>
      <c r="AF56" s="267"/>
      <c r="AG56" s="267"/>
      <c r="AH56" s="270"/>
      <c r="AI56" s="270"/>
      <c r="AJ56" s="266"/>
      <c r="AK56" s="266"/>
      <c r="AL56" s="275"/>
      <c r="AM56" s="266"/>
      <c r="AP56" s="181"/>
      <c r="AQ56" s="181"/>
      <c r="AR56" s="181"/>
      <c r="AS56" s="181"/>
      <c r="AT56" s="181"/>
    </row>
    <row r="57" spans="1:46" ht="15.65" thickBot="1">
      <c r="A57" s="163"/>
      <c r="B57" s="160" t="str">
        <f>IF(Tabelle16[[#This Row],[SETlevel Attribute]]="","",VLOOKUP(Tabelle16[[#This Row],[SETlevel Attribute]],SETlevel!A:C,2,FALSE))</f>
        <v/>
      </c>
      <c r="C57" s="160" t="str">
        <f>IF(Tabelle16[[#This Row],[SETlevel Attribute]]="","",VLOOKUP(Tabelle16[[#This Row],[SETlevel Attribute]],SETlevel!A:C,3,FALSE))</f>
        <v/>
      </c>
      <c r="E57" s="163"/>
      <c r="F57" s="160" t="str">
        <f>IF(Tabelle16[[#This Row],[Ind 4.0 Attribute]]="","",VLOOKUP(Tabelle16[[#This Row],[Ind 4.0 Attribute]],#REF!,9,FALSE))</f>
        <v/>
      </c>
      <c r="G57" s="160" t="str">
        <f>IF(Tabelle16[[#This Row],[Ind 4.0 Attribute]]="","",VLOOKUP(Tabelle16[[#This Row],[Ind 4.0 Attribute]],#REF!,5,FALSE))</f>
        <v/>
      </c>
      <c r="H57" s="160" t="str">
        <f>IF(Tabelle16[[#This Row],[Ind 4.0 Attribute]]="","",VLOOKUP(Tabelle16[[#This Row],[Ind 4.0 Attribute]],#REF!,7,FALSE))</f>
        <v/>
      </c>
      <c r="I57" s="163"/>
      <c r="K57" s="160" t="str">
        <f>IF(Tabelle16[[#This Row],[JAMA Attribute]]="","",VLOOKUP(Tabelle16[[#This Row],[JAMA Attribute]],JAMA!A:F,5,FALSE))</f>
        <v/>
      </c>
      <c r="L57" s="160" t="str">
        <f>IF(Tabelle16[[#This Row],[JAMA Attribute]]="","",VLOOKUP(Tabelle16[[#This Row],[JAMA Attribute]],JAMA!A:F,6,FALSE))</f>
        <v/>
      </c>
      <c r="M57" s="185"/>
      <c r="N57" s="160" t="str">
        <f>IF(Tabelle16[[#This Row],[MIC Attribute]]="","",VLOOKUP(Tabelle16[[#This Row],[MIC Attribute]],MIC!A:D,2,FALSE))</f>
        <v/>
      </c>
      <c r="P57" s="160" t="str">
        <f>IF(Tabelle16[[#This Row],[MIC Attribute]]="","",VLOOKUP(Tabelle16[[#This Row],[MIC Attribute]],MIC!A:D,4,FALSE))</f>
        <v/>
      </c>
      <c r="R57" s="160" t="str">
        <f>IF(Tabelle16[[#This Row],[IDTA  Attribute]]="","",VLOOKUP(Tabelle16[[#This Row],[IDTA  Attribute]],IDTA!A:D,3,FALSE))</f>
        <v/>
      </c>
      <c r="S57" s="160" t="str">
        <f>IF(Tabelle16[[#This Row],[IDTA  Attribute]]="","",VLOOKUP(Tabelle16[[#This Row],[IDTA  Attribute]],IDTA!A:D,2,FALSE))</f>
        <v/>
      </c>
      <c r="T57" s="160" t="str">
        <f>IF(Tabelle16[[#This Row],[IDTA  Attribute]]="","",VLOOKUP(Tabelle16[[#This Row],[IDTA  Attribute]],IDTA!A:D,4,FALSE))</f>
        <v/>
      </c>
      <c r="V57" s="160" t="str">
        <f>IF(Tabelle16[[#This Row],[UMC4ES Attribute]]="","",VLOOKUP(Tabelle16[[#This Row],[UMC4ES Attribute]],ASSESS!A:I,9,FALSE))</f>
        <v/>
      </c>
      <c r="W57" s="160" t="str">
        <f>IF(Tabelle16[[#This Row],[UMC4ES Attribute]]="","",VLOOKUP(Tabelle16[[#This Row],[UMC4ES Attribute]],ASSESS!A:I,5,FALSE))</f>
        <v/>
      </c>
      <c r="X57" s="160" t="str">
        <f>IF(Tabelle16[[#This Row],[UMC4ES Attribute]]="","",VLOOKUP(Tabelle16[[#This Row],[UMC4ES Attribute]],ASSESS!A:I,8,FALSE))</f>
        <v/>
      </c>
      <c r="AC57" s="276"/>
      <c r="AD57" s="277"/>
      <c r="AE57" s="277"/>
      <c r="AF57" s="277"/>
      <c r="AG57" s="277"/>
      <c r="AH57" s="281"/>
      <c r="AI57" s="281"/>
      <c r="AJ57" s="278"/>
      <c r="AK57" s="278"/>
      <c r="AL57" s="279"/>
      <c r="AM57" s="266"/>
      <c r="AP57" s="181"/>
      <c r="AQ57" s="181"/>
      <c r="AR57" s="181"/>
      <c r="AS57" s="181"/>
      <c r="AT57" s="181"/>
    </row>
    <row r="58" spans="1:46">
      <c r="A58" s="163"/>
      <c r="E58" s="163"/>
      <c r="I58" s="163"/>
      <c r="M58" s="185"/>
      <c r="AH58" s="181"/>
      <c r="AI58" s="181"/>
      <c r="AJ58" s="160"/>
      <c r="AK58" s="160"/>
      <c r="AM58" s="180"/>
      <c r="AP58" s="181"/>
      <c r="AQ58" s="181"/>
      <c r="AR58" s="181"/>
      <c r="AS58" s="181"/>
      <c r="AT58" s="181"/>
    </row>
  </sheetData>
  <conditionalFormatting sqref="AT59:AT1048576 AK1:AK3 AH1:AJ1 AJ2:AJ3 AJ41:AK44 AJ5:AK8 AQ4 AQ13:AQ40 AM23:AM44 AQ45:AQ58 AM1:AM18 AJ10:AK11 AJ9 AJ12">
    <cfRule type="cellIs" dxfId="83" priority="78" operator="equal">
      <formula>"open issue"</formula>
    </cfRule>
    <cfRule type="cellIs" dxfId="82" priority="79" operator="equal">
      <formula>"Mismatch to be solved"</formula>
    </cfRule>
    <cfRule type="cellIs" dxfId="81" priority="80" operator="equal">
      <formula>"Lack of correspondence"</formula>
    </cfRule>
    <cfRule type="cellIs" dxfId="80" priority="81" operator="equal">
      <formula>"Mismatch of details"</formula>
    </cfRule>
    <cfRule type="cellIs" dxfId="79" priority="82" operator="equal">
      <formula>"Match of correspondences"</formula>
    </cfRule>
  </conditionalFormatting>
  <conditionalFormatting sqref="AP41:AT44 AP32:AT32 AP2:AT18">
    <cfRule type="cellIs" dxfId="78" priority="77" operator="equal">
      <formula>"x"</formula>
    </cfRule>
  </conditionalFormatting>
  <conditionalFormatting sqref="AM19:AM22">
    <cfRule type="cellIs" dxfId="77" priority="61" operator="equal">
      <formula>"open issue"</formula>
    </cfRule>
    <cfRule type="cellIs" dxfId="76" priority="62" operator="equal">
      <formula>"Mismatch to be solved"</formula>
    </cfRule>
    <cfRule type="cellIs" dxfId="75" priority="63" operator="equal">
      <formula>"Lack of correspondence"</formula>
    </cfRule>
    <cfRule type="cellIs" dxfId="74" priority="64" operator="equal">
      <formula>"Mismatch of details"</formula>
    </cfRule>
    <cfRule type="cellIs" dxfId="73" priority="65" operator="equal">
      <formula>"Match of correspondences"</formula>
    </cfRule>
  </conditionalFormatting>
  <conditionalFormatting sqref="AI2:AI57">
    <cfRule type="containsText" dxfId="72" priority="42" operator="containsText" text="Recommended">
      <formula>NOT(ISERROR(SEARCH("Recommended",AI2)))</formula>
    </cfRule>
    <cfRule type="containsText" dxfId="71" priority="43" operator="containsText" text="Mandatory">
      <formula>NOT(ISERROR(SEARCH("Mandatory",AI2)))</formula>
    </cfRule>
  </conditionalFormatting>
  <conditionalFormatting sqref="AH2:AH57">
    <cfRule type="containsText" dxfId="70" priority="40" operator="containsText" text="To be discussed">
      <formula>NOT(ISERROR(SEARCH("To be discussed",AH2)))</formula>
    </cfRule>
    <cfRule type="containsText" dxfId="69" priority="41" operator="containsText" text="Aligned">
      <formula>NOT(ISERROR(SEARCH("Aligned",AH2)))</formula>
    </cfRule>
  </conditionalFormatting>
  <conditionalFormatting sqref="AM45:AM57">
    <cfRule type="cellIs" dxfId="68" priority="11" operator="equal">
      <formula>"open issue"</formula>
    </cfRule>
    <cfRule type="cellIs" dxfId="67" priority="12" operator="equal">
      <formula>"Mismatch to be solved"</formula>
    </cfRule>
    <cfRule type="cellIs" dxfId="66" priority="13" operator="equal">
      <formula>"Lack of correspondence"</formula>
    </cfRule>
    <cfRule type="cellIs" dxfId="65" priority="14" operator="equal">
      <formula>"Mismatch of details"</formula>
    </cfRule>
    <cfRule type="cellIs" dxfId="64" priority="15" operator="equal">
      <formula>"Match of correspondences"</formula>
    </cfRule>
  </conditionalFormatting>
  <conditionalFormatting sqref="AK9">
    <cfRule type="cellIs" dxfId="63" priority="6" operator="equal">
      <formula>"open issue"</formula>
    </cfRule>
    <cfRule type="cellIs" dxfId="62" priority="7" operator="equal">
      <formula>"Mismatch to be solved"</formula>
    </cfRule>
    <cfRule type="cellIs" dxfId="61" priority="8" operator="equal">
      <formula>"Lack of correspondence"</formula>
    </cfRule>
    <cfRule type="cellIs" dxfId="60" priority="9" operator="equal">
      <formula>"Mismatch of details"</formula>
    </cfRule>
    <cfRule type="cellIs" dxfId="59" priority="10" operator="equal">
      <formula>"Match of correspondences"</formula>
    </cfRule>
  </conditionalFormatting>
  <conditionalFormatting sqref="AK12">
    <cfRule type="cellIs" dxfId="58" priority="1" operator="equal">
      <formula>"open issue"</formula>
    </cfRule>
    <cfRule type="cellIs" dxfId="57" priority="2" operator="equal">
      <formula>"Mismatch to be solved"</formula>
    </cfRule>
    <cfRule type="cellIs" dxfId="56" priority="3" operator="equal">
      <formula>"Lack of correspondence"</formula>
    </cfRule>
    <cfRule type="cellIs" dxfId="55" priority="4" operator="equal">
      <formula>"Mismatch of details"</formula>
    </cfRule>
    <cfRule type="cellIs" dxfId="54" priority="5" operator="equal">
      <formula>"Match of correspondences"</formula>
    </cfRule>
  </conditionalFormatting>
  <dataValidations count="4">
    <dataValidation type="list" allowBlank="1" showInputMessage="1" showErrorMessage="1" sqref="AI2:AI57">
      <formula1>"Mandatory,Recommended,Optional"</formula1>
    </dataValidation>
    <dataValidation type="list" allowBlank="1" showInputMessage="1" showErrorMessage="1" sqref="AH2:AH57">
      <formula1>"Aligned, To be discussed, Specific"</formula1>
    </dataValidation>
    <dataValidation type="list" allowBlank="1" showInputMessage="1" showErrorMessage="1" sqref="AM2:AM57">
      <formula1>"Match of correspondences, Potential overlaps with other attributes, Mismatch of details, Lack of correspondence, Mismatch to be solved, Open issue"</formula1>
    </dataValidation>
    <dataValidation type="list" allowBlank="1" showInputMessage="1" showErrorMessage="1" sqref="AJ2:AJ57">
      <formula1>Category</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zoomScale="130" zoomScaleNormal="130" workbookViewId="0">
      <selection activeCell="A7" sqref="A7:XFD20"/>
    </sheetView>
  </sheetViews>
  <sheetFormatPr baseColWidth="10" defaultColWidth="8.77734375" defaultRowHeight="15.05"/>
  <cols>
    <col min="1" max="3" width="8.77734375" style="15"/>
    <col min="4" max="4" width="26.77734375" style="16" customWidth="1"/>
    <col min="5" max="5" width="40.44140625" style="15" customWidth="1"/>
    <col min="6" max="6" width="7.21875" style="17" bestFit="1" customWidth="1"/>
    <col min="7" max="7" width="23.77734375" style="15" customWidth="1"/>
    <col min="8" max="8" width="27.5546875" style="15" customWidth="1"/>
    <col min="9" max="9" width="11.44140625" style="15" customWidth="1"/>
    <col min="10" max="10" width="12.5546875" style="15" customWidth="1"/>
    <col min="11" max="16384" width="8.77734375" style="15"/>
  </cols>
  <sheetData>
    <row r="1" spans="1:16" ht="30.05">
      <c r="A1" s="14" t="s">
        <v>117</v>
      </c>
      <c r="F1" s="17" t="s">
        <v>118</v>
      </c>
      <c r="G1" s="18"/>
      <c r="H1" s="19" t="s">
        <v>119</v>
      </c>
      <c r="I1" s="19" t="s">
        <v>120</v>
      </c>
      <c r="J1" s="19" t="s">
        <v>121</v>
      </c>
      <c r="K1" s="18"/>
      <c r="L1" s="18"/>
      <c r="M1" s="18"/>
      <c r="N1" s="18"/>
      <c r="O1" s="18"/>
      <c r="P1" s="18"/>
    </row>
    <row r="2" spans="1:16">
      <c r="A2" s="20" t="s">
        <v>122</v>
      </c>
      <c r="F2" s="21" t="s">
        <v>123</v>
      </c>
      <c r="G2" s="18" t="s">
        <v>124</v>
      </c>
      <c r="H2" s="18"/>
      <c r="I2" s="18"/>
      <c r="J2" s="18"/>
      <c r="K2" s="18"/>
      <c r="L2" s="18"/>
      <c r="M2" s="18"/>
      <c r="N2" s="18"/>
      <c r="O2" s="18"/>
      <c r="P2" s="18"/>
    </row>
    <row r="3" spans="1:16">
      <c r="A3" s="14" t="s">
        <v>125</v>
      </c>
      <c r="F3" s="22" t="s">
        <v>126</v>
      </c>
      <c r="G3" s="18" t="s">
        <v>127</v>
      </c>
      <c r="H3" s="18"/>
      <c r="I3" s="18"/>
      <c r="J3" s="18"/>
      <c r="K3" s="18"/>
      <c r="L3" s="18"/>
      <c r="M3" s="18"/>
      <c r="N3" s="18"/>
      <c r="O3" s="18"/>
      <c r="P3" s="18"/>
    </row>
    <row r="4" spans="1:16" ht="26.3" customHeight="1">
      <c r="A4" s="366" t="s">
        <v>128</v>
      </c>
      <c r="B4" s="366"/>
      <c r="C4" s="366"/>
      <c r="D4" s="366"/>
      <c r="E4" s="366"/>
      <c r="F4" s="23" t="s">
        <v>129</v>
      </c>
      <c r="G4" s="18" t="s">
        <v>130</v>
      </c>
      <c r="H4" s="18"/>
      <c r="I4" s="18"/>
      <c r="J4" s="18"/>
      <c r="K4" s="18"/>
      <c r="L4" s="18"/>
      <c r="M4" s="18"/>
      <c r="N4" s="18"/>
      <c r="O4" s="18"/>
      <c r="P4" s="18"/>
    </row>
    <row r="5" spans="1:16">
      <c r="A5" s="20" t="s">
        <v>122</v>
      </c>
      <c r="G5" s="18"/>
      <c r="H5" s="18"/>
      <c r="I5" s="18"/>
      <c r="J5" s="18"/>
      <c r="K5" s="18"/>
      <c r="L5" s="18"/>
      <c r="M5" s="18"/>
      <c r="N5" s="18"/>
      <c r="O5" s="18"/>
      <c r="P5" s="18"/>
    </row>
    <row r="6" spans="1:16" ht="45.1">
      <c r="A6" s="24"/>
      <c r="G6" s="18" t="s">
        <v>131</v>
      </c>
      <c r="H6" s="18" t="s">
        <v>132</v>
      </c>
      <c r="I6" s="18"/>
      <c r="J6" s="18"/>
      <c r="K6" s="18"/>
      <c r="L6" s="18"/>
      <c r="M6" s="18"/>
      <c r="N6" s="18"/>
      <c r="O6" s="18"/>
      <c r="P6" s="18"/>
    </row>
    <row r="7" spans="1:16" ht="30.05">
      <c r="A7" s="24"/>
      <c r="G7" s="18" t="s">
        <v>133</v>
      </c>
      <c r="H7" s="18" t="s">
        <v>134</v>
      </c>
      <c r="I7" s="18"/>
      <c r="J7" s="18"/>
      <c r="K7" s="18"/>
      <c r="L7" s="18"/>
      <c r="M7" s="18"/>
      <c r="N7" s="18"/>
      <c r="O7" s="18"/>
      <c r="P7" s="18"/>
    </row>
    <row r="8" spans="1:16" ht="15.65" thickBot="1">
      <c r="A8" s="14" t="s">
        <v>135</v>
      </c>
      <c r="E8" s="25" t="s">
        <v>136</v>
      </c>
      <c r="F8" s="17" t="s">
        <v>118</v>
      </c>
      <c r="G8" s="18"/>
      <c r="H8" s="18"/>
      <c r="I8" s="17" t="s">
        <v>118</v>
      </c>
      <c r="J8" s="17" t="s">
        <v>118</v>
      </c>
      <c r="K8" s="18"/>
      <c r="L8" s="18"/>
      <c r="M8" s="18"/>
      <c r="N8" s="18"/>
      <c r="O8" s="18"/>
      <c r="P8" s="18"/>
    </row>
    <row r="9" spans="1:16" ht="60.75" thickBot="1">
      <c r="A9" s="26" t="s">
        <v>137</v>
      </c>
      <c r="B9" s="27"/>
      <c r="C9" s="27"/>
      <c r="D9" s="28" t="s">
        <v>138</v>
      </c>
      <c r="E9" s="29" t="s">
        <v>139</v>
      </c>
      <c r="F9" s="30" t="s">
        <v>140</v>
      </c>
      <c r="G9" s="18"/>
      <c r="H9" s="18" t="s">
        <v>141</v>
      </c>
      <c r="I9" s="30" t="s">
        <v>140</v>
      </c>
      <c r="J9" s="18" t="s">
        <v>142</v>
      </c>
      <c r="K9" s="18"/>
      <c r="L9" s="18"/>
      <c r="M9" s="18"/>
      <c r="N9" s="18"/>
      <c r="O9" s="18"/>
      <c r="P9" s="18"/>
    </row>
    <row r="10" spans="1:16" ht="30.7" thickBot="1">
      <c r="A10" s="31" t="s">
        <v>143</v>
      </c>
      <c r="B10" s="32"/>
      <c r="C10" s="32"/>
      <c r="D10" s="28" t="s">
        <v>144</v>
      </c>
      <c r="E10" s="33" t="s">
        <v>145</v>
      </c>
      <c r="F10" s="34" t="s">
        <v>140</v>
      </c>
      <c r="G10" s="18"/>
      <c r="H10" s="18"/>
      <c r="I10" s="34" t="s">
        <v>140</v>
      </c>
      <c r="J10" s="18" t="s">
        <v>142</v>
      </c>
      <c r="K10" s="18"/>
      <c r="L10" s="18"/>
      <c r="M10" s="18"/>
      <c r="N10" s="18"/>
      <c r="O10" s="18"/>
      <c r="P10" s="18"/>
    </row>
    <row r="11" spans="1:16" ht="30.7" thickBot="1">
      <c r="A11" s="31" t="s">
        <v>146</v>
      </c>
      <c r="B11" s="32"/>
      <c r="C11" s="32"/>
      <c r="D11" s="28" t="s">
        <v>147</v>
      </c>
      <c r="E11" s="33" t="s">
        <v>145</v>
      </c>
      <c r="F11" s="34" t="s">
        <v>140</v>
      </c>
      <c r="G11" s="18"/>
      <c r="H11" s="18"/>
      <c r="I11" s="34" t="s">
        <v>140</v>
      </c>
      <c r="J11" s="18" t="s">
        <v>142</v>
      </c>
      <c r="K11" s="18"/>
      <c r="L11" s="18"/>
      <c r="M11" s="18"/>
      <c r="N11" s="18"/>
      <c r="O11" s="18"/>
      <c r="P11" s="18"/>
    </row>
    <row r="12" spans="1:16">
      <c r="A12" s="31"/>
      <c r="B12" s="32"/>
      <c r="C12" s="32"/>
      <c r="D12" s="35"/>
      <c r="E12" s="33"/>
      <c r="F12" s="36"/>
      <c r="G12" s="18"/>
      <c r="H12" s="18"/>
      <c r="I12" s="18"/>
      <c r="J12" s="18"/>
      <c r="K12" s="18"/>
      <c r="L12" s="18"/>
      <c r="M12" s="18"/>
      <c r="N12" s="18"/>
      <c r="O12" s="18"/>
      <c r="P12" s="18"/>
    </row>
    <row r="13" spans="1:16" ht="30.05">
      <c r="A13" s="37" t="s">
        <v>148</v>
      </c>
      <c r="B13" s="38"/>
      <c r="C13" s="38"/>
      <c r="D13" s="39" t="s">
        <v>149</v>
      </c>
      <c r="E13" s="33" t="s">
        <v>150</v>
      </c>
      <c r="F13" s="34" t="s">
        <v>140</v>
      </c>
      <c r="G13" s="18"/>
      <c r="H13" s="18" t="s">
        <v>151</v>
      </c>
      <c r="I13" s="30" t="s">
        <v>140</v>
      </c>
      <c r="J13" s="18" t="s">
        <v>142</v>
      </c>
      <c r="K13" s="18"/>
      <c r="L13" s="18"/>
      <c r="M13" s="18"/>
      <c r="N13" s="18"/>
      <c r="O13" s="18"/>
      <c r="P13" s="18"/>
    </row>
    <row r="14" spans="1:16" ht="90.2">
      <c r="A14" s="37" t="s">
        <v>152</v>
      </c>
      <c r="B14" s="38"/>
      <c r="C14" s="38"/>
      <c r="D14" s="39" t="s">
        <v>153</v>
      </c>
      <c r="E14" s="33" t="s">
        <v>154</v>
      </c>
      <c r="F14" s="34" t="s">
        <v>140</v>
      </c>
      <c r="G14" s="18"/>
      <c r="H14" s="18" t="s">
        <v>155</v>
      </c>
      <c r="I14" s="30" t="s">
        <v>140</v>
      </c>
      <c r="J14" s="30" t="s">
        <v>140</v>
      </c>
      <c r="K14" s="18"/>
      <c r="L14" s="18"/>
      <c r="M14" s="18"/>
      <c r="N14" s="18"/>
      <c r="O14" s="18"/>
      <c r="P14" s="18"/>
    </row>
    <row r="15" spans="1:16" ht="30.05">
      <c r="A15" s="37" t="s">
        <v>156</v>
      </c>
      <c r="B15" s="38"/>
      <c r="C15" s="38"/>
      <c r="D15" s="39" t="s">
        <v>157</v>
      </c>
      <c r="E15" s="33"/>
      <c r="F15" s="34"/>
      <c r="G15" s="18"/>
      <c r="H15" s="18"/>
      <c r="I15" s="22" t="s">
        <v>126</v>
      </c>
      <c r="J15" s="18" t="s">
        <v>142</v>
      </c>
      <c r="K15" s="18"/>
      <c r="L15" s="18"/>
      <c r="M15" s="18"/>
      <c r="N15" s="18"/>
      <c r="O15" s="18"/>
      <c r="P15" s="18"/>
    </row>
    <row r="16" spans="1:16" ht="75.150000000000006">
      <c r="A16" s="37" t="s">
        <v>158</v>
      </c>
      <c r="B16" s="38"/>
      <c r="C16" s="38"/>
      <c r="D16" s="39" t="s">
        <v>159</v>
      </c>
      <c r="E16" s="33" t="s">
        <v>160</v>
      </c>
      <c r="F16" s="34" t="s">
        <v>140</v>
      </c>
      <c r="G16" s="18"/>
      <c r="H16" s="18" t="s">
        <v>161</v>
      </c>
      <c r="I16" s="30" t="s">
        <v>140</v>
      </c>
      <c r="J16" s="18" t="s">
        <v>142</v>
      </c>
      <c r="K16" s="18"/>
      <c r="L16" s="18"/>
      <c r="M16" s="18"/>
      <c r="N16" s="18"/>
      <c r="O16" s="18"/>
      <c r="P16" s="18"/>
    </row>
    <row r="17" spans="1:16" ht="30.05">
      <c r="A17" s="37" t="s">
        <v>162</v>
      </c>
      <c r="B17" s="38"/>
      <c r="C17" s="38"/>
      <c r="D17" s="39" t="s">
        <v>163</v>
      </c>
      <c r="E17" s="33" t="s">
        <v>164</v>
      </c>
      <c r="F17" s="34" t="s">
        <v>140</v>
      </c>
      <c r="G17" s="18"/>
      <c r="H17" s="18" t="s">
        <v>165</v>
      </c>
      <c r="I17" s="30" t="s">
        <v>140</v>
      </c>
      <c r="J17" s="18" t="s">
        <v>142</v>
      </c>
      <c r="K17" s="18"/>
      <c r="L17" s="18"/>
      <c r="M17" s="18"/>
      <c r="N17" s="18"/>
      <c r="O17" s="18"/>
      <c r="P17" s="18"/>
    </row>
    <row r="18" spans="1:16" ht="30.05">
      <c r="A18" s="37" t="s">
        <v>166</v>
      </c>
      <c r="B18" s="38"/>
      <c r="C18" s="38"/>
      <c r="D18" s="39" t="s">
        <v>167</v>
      </c>
      <c r="E18" s="33" t="s">
        <v>168</v>
      </c>
      <c r="F18" s="34" t="s">
        <v>140</v>
      </c>
      <c r="G18" s="18"/>
      <c r="H18" s="18" t="s">
        <v>169</v>
      </c>
      <c r="I18" s="22" t="s">
        <v>126</v>
      </c>
      <c r="J18" s="18" t="s">
        <v>142</v>
      </c>
      <c r="K18" s="18"/>
      <c r="L18" s="18"/>
      <c r="M18" s="18"/>
      <c r="N18" s="18"/>
      <c r="O18" s="18"/>
      <c r="P18" s="18"/>
    </row>
    <row r="19" spans="1:16">
      <c r="D19" s="35"/>
      <c r="G19" s="18"/>
      <c r="H19" s="18"/>
      <c r="I19" s="18"/>
      <c r="J19" s="18"/>
      <c r="K19" s="18"/>
      <c r="L19" s="18"/>
      <c r="M19" s="18"/>
      <c r="N19" s="18"/>
      <c r="O19" s="18"/>
      <c r="P19" s="18"/>
    </row>
    <row r="20" spans="1:16" ht="15.65" thickBot="1">
      <c r="A20" s="14" t="s">
        <v>170</v>
      </c>
      <c r="D20" s="35"/>
      <c r="E20" s="40" t="s">
        <v>171</v>
      </c>
      <c r="G20" s="18"/>
      <c r="H20" s="18"/>
      <c r="I20" s="18"/>
      <c r="J20" s="18"/>
      <c r="K20" s="18"/>
      <c r="L20" s="18"/>
      <c r="M20" s="18"/>
      <c r="N20" s="18"/>
      <c r="O20" s="18"/>
      <c r="P20" s="18"/>
    </row>
    <row r="21" spans="1:16" ht="30.7" thickBot="1">
      <c r="A21" s="41" t="s">
        <v>172</v>
      </c>
      <c r="B21" s="42"/>
      <c r="C21" s="42"/>
      <c r="D21" s="28" t="s">
        <v>173</v>
      </c>
      <c r="E21" s="43" t="s">
        <v>174</v>
      </c>
      <c r="F21" s="30" t="s">
        <v>140</v>
      </c>
      <c r="G21" s="18"/>
      <c r="H21" s="18" t="s">
        <v>175</v>
      </c>
      <c r="I21" s="22" t="s">
        <v>126</v>
      </c>
      <c r="J21" s="18" t="s">
        <v>142</v>
      </c>
      <c r="K21" s="18"/>
      <c r="L21" s="18"/>
      <c r="M21" s="18"/>
      <c r="N21" s="18"/>
      <c r="O21" s="18"/>
      <c r="P21" s="18"/>
    </row>
    <row r="22" spans="1:16" ht="30.7" thickBot="1">
      <c r="A22" s="44" t="s">
        <v>176</v>
      </c>
      <c r="B22" s="45"/>
      <c r="C22" s="45"/>
      <c r="D22" s="28" t="s">
        <v>177</v>
      </c>
      <c r="E22" s="43" t="s">
        <v>178</v>
      </c>
      <c r="F22" s="34" t="s">
        <v>140</v>
      </c>
      <c r="G22" s="18"/>
      <c r="H22" s="18"/>
      <c r="I22" s="22" t="s">
        <v>126</v>
      </c>
      <c r="J22" s="18" t="s">
        <v>142</v>
      </c>
      <c r="K22" s="18"/>
      <c r="L22" s="18"/>
      <c r="M22" s="18"/>
      <c r="N22" s="18"/>
      <c r="O22" s="18"/>
      <c r="P22" s="18"/>
    </row>
    <row r="23" spans="1:16">
      <c r="D23" s="35"/>
      <c r="E23" s="46"/>
      <c r="G23" s="18"/>
      <c r="H23" s="18"/>
      <c r="I23" s="18"/>
      <c r="J23" s="18"/>
      <c r="K23" s="18"/>
      <c r="L23" s="18"/>
      <c r="M23" s="18"/>
      <c r="N23" s="18"/>
      <c r="O23" s="18"/>
      <c r="P23" s="18"/>
    </row>
    <row r="24" spans="1:16">
      <c r="D24" s="35"/>
      <c r="E24" s="46"/>
      <c r="G24" s="18"/>
      <c r="H24" s="18"/>
      <c r="I24" s="18"/>
      <c r="J24" s="18"/>
      <c r="K24" s="18"/>
      <c r="L24" s="18"/>
      <c r="M24" s="18"/>
      <c r="N24" s="18"/>
      <c r="O24" s="18"/>
      <c r="P24" s="18"/>
    </row>
    <row r="25" spans="1:16" ht="15.65" thickBot="1">
      <c r="A25" s="14" t="s">
        <v>179</v>
      </c>
      <c r="D25" s="35"/>
      <c r="E25" s="47" t="s">
        <v>180</v>
      </c>
      <c r="G25" s="18"/>
      <c r="H25" s="18"/>
      <c r="I25" s="18"/>
      <c r="J25" s="18"/>
      <c r="K25" s="18"/>
      <c r="L25" s="18"/>
      <c r="M25" s="18"/>
      <c r="N25" s="18"/>
      <c r="O25" s="18"/>
      <c r="P25" s="18"/>
    </row>
    <row r="26" spans="1:16" ht="15.65" thickBot="1">
      <c r="A26" s="41" t="s">
        <v>181</v>
      </c>
      <c r="B26" s="42"/>
      <c r="C26" s="42"/>
      <c r="D26" s="28" t="s">
        <v>182</v>
      </c>
      <c r="E26" s="43"/>
      <c r="F26" s="30" t="s">
        <v>140</v>
      </c>
      <c r="G26" s="18"/>
      <c r="H26" s="18" t="s">
        <v>183</v>
      </c>
      <c r="I26" s="30" t="s">
        <v>140</v>
      </c>
      <c r="J26" s="30" t="s">
        <v>140</v>
      </c>
      <c r="K26" s="18"/>
      <c r="L26" s="18"/>
      <c r="M26" s="18"/>
      <c r="N26" s="18"/>
      <c r="O26" s="18"/>
      <c r="P26" s="18"/>
    </row>
    <row r="27" spans="1:16" ht="15.65" thickBot="1">
      <c r="A27" s="44" t="s">
        <v>184</v>
      </c>
      <c r="B27" s="45"/>
      <c r="C27" s="45"/>
      <c r="D27" s="28" t="s">
        <v>185</v>
      </c>
      <c r="E27" s="48"/>
      <c r="F27" s="34" t="s">
        <v>140</v>
      </c>
      <c r="G27" s="18"/>
      <c r="H27" s="18"/>
      <c r="I27" s="30" t="s">
        <v>140</v>
      </c>
      <c r="J27" s="30" t="s">
        <v>140</v>
      </c>
      <c r="K27" s="18"/>
      <c r="L27" s="18"/>
      <c r="M27" s="18"/>
      <c r="N27" s="18"/>
      <c r="O27" s="18"/>
      <c r="P27" s="18"/>
    </row>
    <row r="28" spans="1:16">
      <c r="A28" s="44" t="s">
        <v>186</v>
      </c>
      <c r="B28" s="45"/>
      <c r="C28" s="45"/>
      <c r="D28" s="39" t="s">
        <v>187</v>
      </c>
      <c r="E28" s="48" t="s">
        <v>188</v>
      </c>
      <c r="F28" s="34" t="s">
        <v>140</v>
      </c>
      <c r="G28" s="18"/>
      <c r="H28" s="18" t="s">
        <v>189</v>
      </c>
      <c r="I28" s="30" t="s">
        <v>140</v>
      </c>
      <c r="J28" s="30" t="s">
        <v>140</v>
      </c>
      <c r="K28" s="18"/>
      <c r="L28" s="18"/>
      <c r="M28" s="18"/>
      <c r="N28" s="18"/>
      <c r="O28" s="18"/>
      <c r="P28" s="18"/>
    </row>
    <row r="29" spans="1:16" ht="31.95">
      <c r="A29" s="44" t="s">
        <v>190</v>
      </c>
      <c r="B29" s="45"/>
      <c r="C29" s="45"/>
      <c r="D29" s="39" t="s">
        <v>177</v>
      </c>
      <c r="E29" s="48" t="s">
        <v>191</v>
      </c>
      <c r="F29" s="34" t="s">
        <v>140</v>
      </c>
      <c r="G29" s="18"/>
      <c r="H29" s="18"/>
      <c r="I29" s="30" t="s">
        <v>140</v>
      </c>
      <c r="J29" s="30" t="s">
        <v>140</v>
      </c>
      <c r="K29" s="18"/>
      <c r="L29" s="18"/>
      <c r="M29" s="18"/>
      <c r="N29" s="18"/>
      <c r="O29" s="18"/>
      <c r="P29" s="18"/>
    </row>
    <row r="30" spans="1:16" ht="75.150000000000006">
      <c r="A30" s="44" t="s">
        <v>192</v>
      </c>
      <c r="B30" s="45"/>
      <c r="C30" s="45"/>
      <c r="D30" s="39" t="s">
        <v>193</v>
      </c>
      <c r="E30" s="48" t="s">
        <v>194</v>
      </c>
      <c r="F30" s="49" t="s">
        <v>195</v>
      </c>
      <c r="G30" s="18"/>
      <c r="H30" s="18" t="s">
        <v>196</v>
      </c>
      <c r="I30" s="22" t="s">
        <v>126</v>
      </c>
      <c r="J30" s="22" t="s">
        <v>126</v>
      </c>
      <c r="K30" s="18"/>
      <c r="L30" s="18"/>
      <c r="M30" s="18"/>
      <c r="N30" s="18"/>
      <c r="O30" s="18"/>
      <c r="P30" s="18"/>
    </row>
    <row r="31" spans="1:16">
      <c r="A31" s="44" t="s">
        <v>197</v>
      </c>
      <c r="B31" s="45"/>
      <c r="C31" s="45"/>
      <c r="D31" s="39" t="s">
        <v>193</v>
      </c>
      <c r="E31" s="48" t="s">
        <v>198</v>
      </c>
      <c r="F31" s="50" t="s">
        <v>199</v>
      </c>
      <c r="G31" s="18"/>
      <c r="H31" s="18" t="s">
        <v>200</v>
      </c>
      <c r="I31" s="50" t="s">
        <v>199</v>
      </c>
      <c r="J31" s="18" t="s">
        <v>201</v>
      </c>
      <c r="K31" s="18"/>
      <c r="L31" s="18"/>
      <c r="M31" s="18"/>
      <c r="N31" s="18"/>
      <c r="O31" s="18"/>
      <c r="P31" s="18"/>
    </row>
    <row r="32" spans="1:16" ht="53.25">
      <c r="A32" s="44" t="s">
        <v>202</v>
      </c>
      <c r="B32" s="45"/>
      <c r="C32" s="45"/>
      <c r="D32" s="39" t="s">
        <v>203</v>
      </c>
      <c r="E32" s="48" t="s">
        <v>204</v>
      </c>
      <c r="F32" s="34" t="s">
        <v>140</v>
      </c>
      <c r="G32" s="18"/>
      <c r="H32" s="18" t="s">
        <v>205</v>
      </c>
      <c r="I32" s="30" t="s">
        <v>140</v>
      </c>
      <c r="J32" s="30" t="s">
        <v>140</v>
      </c>
      <c r="K32" s="18"/>
      <c r="L32" s="18"/>
      <c r="M32" s="18"/>
      <c r="N32" s="18"/>
      <c r="O32" s="18"/>
      <c r="P32" s="18"/>
    </row>
    <row r="33" spans="1:16" ht="53.25">
      <c r="A33" s="44" t="s">
        <v>206</v>
      </c>
      <c r="B33" s="45"/>
      <c r="C33" s="45"/>
      <c r="D33" s="39" t="s">
        <v>203</v>
      </c>
      <c r="E33" s="48" t="s">
        <v>207</v>
      </c>
      <c r="F33" s="34" t="s">
        <v>140</v>
      </c>
      <c r="G33" s="18"/>
      <c r="H33" s="18" t="s">
        <v>208</v>
      </c>
      <c r="I33" s="22" t="s">
        <v>126</v>
      </c>
      <c r="J33" s="18" t="s">
        <v>201</v>
      </c>
      <c r="K33" s="18"/>
      <c r="L33" s="18"/>
      <c r="M33" s="18"/>
      <c r="N33" s="18"/>
      <c r="O33" s="18"/>
      <c r="P33" s="18"/>
    </row>
    <row r="34" spans="1:16" ht="60.1">
      <c r="A34" s="51" t="s">
        <v>209</v>
      </c>
      <c r="B34" s="52"/>
      <c r="C34" s="52"/>
      <c r="D34" s="39" t="s">
        <v>193</v>
      </c>
      <c r="E34" s="48" t="s">
        <v>210</v>
      </c>
      <c r="F34" s="34" t="s">
        <v>140</v>
      </c>
      <c r="G34" s="18"/>
      <c r="H34" s="18" t="s">
        <v>211</v>
      </c>
      <c r="I34" s="34" t="s">
        <v>140</v>
      </c>
      <c r="J34" s="34" t="s">
        <v>140</v>
      </c>
      <c r="K34" s="18"/>
      <c r="L34" s="18"/>
      <c r="M34" s="18"/>
      <c r="N34" s="18"/>
      <c r="O34" s="18"/>
      <c r="P34" s="18"/>
    </row>
    <row r="35" spans="1:16" ht="45.1">
      <c r="A35" s="53" t="s">
        <v>212</v>
      </c>
      <c r="B35" s="38"/>
      <c r="C35" s="38"/>
      <c r="D35" s="39" t="s">
        <v>193</v>
      </c>
      <c r="E35" s="48" t="s">
        <v>213</v>
      </c>
      <c r="F35" s="49" t="s">
        <v>195</v>
      </c>
      <c r="G35" s="18"/>
      <c r="H35" s="18" t="s">
        <v>214</v>
      </c>
      <c r="I35" s="49" t="s">
        <v>195</v>
      </c>
      <c r="J35" s="18"/>
      <c r="K35" s="18"/>
      <c r="L35" s="18"/>
      <c r="M35" s="18"/>
      <c r="N35" s="18"/>
      <c r="O35" s="18"/>
      <c r="P35" s="18"/>
    </row>
    <row r="36" spans="1:16">
      <c r="A36" s="53" t="s">
        <v>215</v>
      </c>
      <c r="B36" s="38"/>
      <c r="C36" s="38"/>
      <c r="D36" s="39" t="s">
        <v>193</v>
      </c>
      <c r="E36" s="48"/>
      <c r="F36" s="49" t="s">
        <v>195</v>
      </c>
      <c r="G36" s="18"/>
      <c r="H36" s="18"/>
      <c r="I36" s="49" t="s">
        <v>195</v>
      </c>
      <c r="J36" s="18"/>
      <c r="K36" s="18"/>
      <c r="L36" s="18"/>
      <c r="M36" s="18"/>
      <c r="N36" s="18"/>
      <c r="O36" s="18"/>
      <c r="P36" s="18"/>
    </row>
    <row r="37" spans="1:16" ht="45.1">
      <c r="A37" s="53" t="s">
        <v>216</v>
      </c>
      <c r="B37" s="38"/>
      <c r="C37" s="38"/>
      <c r="D37" s="39" t="s">
        <v>193</v>
      </c>
      <c r="E37" s="48" t="s">
        <v>217</v>
      </c>
      <c r="F37" s="49" t="s">
        <v>195</v>
      </c>
      <c r="G37" s="18"/>
      <c r="H37" s="18" t="s">
        <v>214</v>
      </c>
      <c r="I37" s="49" t="s">
        <v>195</v>
      </c>
      <c r="J37" s="18"/>
      <c r="K37" s="18"/>
      <c r="L37" s="18"/>
      <c r="M37" s="18"/>
      <c r="N37" s="18"/>
      <c r="O37" s="18"/>
      <c r="P37" s="18"/>
    </row>
    <row r="38" spans="1:16">
      <c r="D38" s="35"/>
      <c r="E38" s="46"/>
      <c r="G38" s="18"/>
      <c r="H38" s="18"/>
      <c r="I38" s="18"/>
      <c r="J38" s="18"/>
      <c r="K38" s="18"/>
      <c r="L38" s="18"/>
      <c r="M38" s="18"/>
      <c r="N38" s="18"/>
      <c r="O38" s="18"/>
      <c r="P38" s="18"/>
    </row>
    <row r="39" spans="1:16" ht="15.65" thickBot="1">
      <c r="A39" s="14" t="s">
        <v>218</v>
      </c>
      <c r="C39" s="46"/>
      <c r="D39" s="35"/>
      <c r="E39" s="54" t="s">
        <v>219</v>
      </c>
      <c r="G39" s="18"/>
      <c r="H39" s="18"/>
      <c r="I39" s="18"/>
      <c r="J39" s="18"/>
      <c r="K39" s="18"/>
      <c r="L39" s="18"/>
      <c r="M39" s="18"/>
      <c r="N39" s="18"/>
      <c r="O39" s="18"/>
      <c r="P39" s="18"/>
    </row>
    <row r="40" spans="1:16" ht="30.7" thickBot="1">
      <c r="A40" s="41" t="s">
        <v>220</v>
      </c>
      <c r="B40" s="42"/>
      <c r="C40" s="42"/>
      <c r="D40" s="28" t="s">
        <v>221</v>
      </c>
      <c r="E40" s="43" t="s">
        <v>222</v>
      </c>
      <c r="F40" s="55" t="s">
        <v>199</v>
      </c>
      <c r="G40" s="18" t="s">
        <v>223</v>
      </c>
      <c r="H40" s="18" t="s">
        <v>200</v>
      </c>
      <c r="I40" s="18"/>
      <c r="J40" s="18"/>
      <c r="K40" s="18"/>
      <c r="L40" s="18"/>
      <c r="M40" s="18"/>
      <c r="N40" s="18"/>
      <c r="O40" s="18"/>
      <c r="P40" s="18"/>
    </row>
    <row r="41" spans="1:16" ht="45.7" thickBot="1">
      <c r="A41" s="44" t="s">
        <v>224</v>
      </c>
      <c r="B41" s="45"/>
      <c r="C41" s="45"/>
      <c r="D41" s="28" t="s">
        <v>225</v>
      </c>
      <c r="E41" s="48"/>
      <c r="F41" s="49" t="s">
        <v>195</v>
      </c>
      <c r="G41" s="18"/>
      <c r="H41" s="56" t="s">
        <v>226</v>
      </c>
      <c r="I41" s="49" t="s">
        <v>195</v>
      </c>
      <c r="J41" s="18"/>
      <c r="K41" s="18"/>
      <c r="L41" s="18"/>
      <c r="M41" s="18"/>
      <c r="N41" s="18"/>
      <c r="O41" s="18"/>
      <c r="P41" s="18"/>
    </row>
    <row r="42" spans="1:16">
      <c r="A42" s="44" t="s">
        <v>227</v>
      </c>
      <c r="B42" s="45"/>
      <c r="C42" s="45"/>
      <c r="D42" s="39" t="s">
        <v>228</v>
      </c>
      <c r="E42" s="43" t="s">
        <v>229</v>
      </c>
      <c r="F42" s="30" t="s">
        <v>140</v>
      </c>
      <c r="G42" s="18"/>
      <c r="H42" s="18" t="s">
        <v>230</v>
      </c>
      <c r="I42" s="30" t="s">
        <v>140</v>
      </c>
      <c r="J42" s="30" t="s">
        <v>140</v>
      </c>
      <c r="K42" s="18"/>
      <c r="L42" s="18"/>
      <c r="M42" s="18"/>
      <c r="N42" s="18"/>
      <c r="O42" s="18"/>
      <c r="P42" s="18"/>
    </row>
    <row r="43" spans="1:16">
      <c r="A43" s="44" t="s">
        <v>231</v>
      </c>
      <c r="B43" s="45"/>
      <c r="C43" s="45"/>
      <c r="D43" s="39" t="s">
        <v>232</v>
      </c>
      <c r="E43" s="48"/>
      <c r="F43" s="49" t="s">
        <v>195</v>
      </c>
      <c r="G43" s="18"/>
      <c r="H43" s="18"/>
      <c r="I43" s="49" t="s">
        <v>195</v>
      </c>
      <c r="J43" s="18"/>
      <c r="K43" s="18"/>
      <c r="L43" s="18"/>
      <c r="M43" s="18"/>
      <c r="N43" s="18"/>
      <c r="O43" s="18"/>
      <c r="P43" s="18"/>
    </row>
    <row r="44" spans="1:16">
      <c r="A44" s="44" t="s">
        <v>233</v>
      </c>
      <c r="B44" s="45"/>
      <c r="C44" s="45"/>
      <c r="D44" s="39" t="s">
        <v>234</v>
      </c>
      <c r="E44" s="48"/>
      <c r="F44" s="34" t="s">
        <v>140</v>
      </c>
      <c r="G44" s="18"/>
      <c r="H44" s="18"/>
      <c r="I44" s="30" t="s">
        <v>140</v>
      </c>
      <c r="J44" s="18"/>
      <c r="K44" s="18"/>
      <c r="L44" s="18"/>
      <c r="M44" s="18"/>
      <c r="N44" s="18"/>
      <c r="O44" s="18"/>
      <c r="P44" s="18"/>
    </row>
    <row r="45" spans="1:16">
      <c r="D45" s="35"/>
      <c r="E45" s="46"/>
      <c r="G45" s="18"/>
      <c r="H45" s="18"/>
      <c r="I45" s="18"/>
      <c r="J45" s="18"/>
      <c r="K45" s="18"/>
      <c r="L45" s="18"/>
      <c r="M45" s="18"/>
      <c r="N45" s="18"/>
      <c r="O45" s="18"/>
      <c r="P45" s="18"/>
    </row>
    <row r="46" spans="1:16" ht="15.65" thickBot="1">
      <c r="A46" s="14" t="s">
        <v>235</v>
      </c>
      <c r="D46" s="35"/>
      <c r="E46" s="46"/>
      <c r="G46" s="18"/>
      <c r="H46" s="18"/>
      <c r="I46" s="18"/>
      <c r="J46" s="18"/>
      <c r="K46" s="18"/>
      <c r="L46" s="18"/>
      <c r="M46" s="18"/>
      <c r="N46" s="18"/>
      <c r="O46" s="18"/>
      <c r="P46" s="18"/>
    </row>
    <row r="47" spans="1:16" ht="30.7" thickBot="1">
      <c r="A47" s="41" t="s">
        <v>236</v>
      </c>
      <c r="B47" s="42"/>
      <c r="C47" s="42"/>
      <c r="D47" s="28" t="s">
        <v>237</v>
      </c>
      <c r="E47" s="43" t="s">
        <v>238</v>
      </c>
      <c r="F47" s="57" t="s">
        <v>195</v>
      </c>
      <c r="G47" s="18" t="s">
        <v>239</v>
      </c>
      <c r="H47" s="18" t="s">
        <v>205</v>
      </c>
      <c r="I47" s="34" t="s">
        <v>140</v>
      </c>
      <c r="J47" s="34" t="s">
        <v>140</v>
      </c>
      <c r="K47" s="18"/>
      <c r="L47" s="18"/>
      <c r="M47" s="18"/>
      <c r="N47" s="18"/>
      <c r="O47" s="18"/>
      <c r="P47" s="18"/>
    </row>
    <row r="48" spans="1:16" ht="30.05">
      <c r="A48" s="44" t="s">
        <v>240</v>
      </c>
      <c r="B48" s="45"/>
      <c r="C48" s="45"/>
      <c r="D48" s="39" t="s">
        <v>241</v>
      </c>
      <c r="E48" s="48" t="s">
        <v>242</v>
      </c>
      <c r="F48" s="34" t="s">
        <v>140</v>
      </c>
      <c r="G48" s="18" t="s">
        <v>239</v>
      </c>
      <c r="H48" s="18" t="s">
        <v>205</v>
      </c>
      <c r="I48" s="34" t="s">
        <v>140</v>
      </c>
      <c r="J48" s="34" t="s">
        <v>140</v>
      </c>
      <c r="K48" s="18"/>
      <c r="L48" s="18"/>
      <c r="M48" s="18"/>
      <c r="N48" s="18"/>
      <c r="O48" s="18"/>
      <c r="P48" s="18"/>
    </row>
    <row r="49" spans="1:16" ht="31.95">
      <c r="A49" s="44" t="s">
        <v>243</v>
      </c>
      <c r="B49" s="45"/>
      <c r="C49" s="45"/>
      <c r="D49" s="39" t="s">
        <v>193</v>
      </c>
      <c r="E49" s="48" t="s">
        <v>244</v>
      </c>
      <c r="F49" s="34" t="s">
        <v>140</v>
      </c>
      <c r="G49" s="18" t="s">
        <v>239</v>
      </c>
      <c r="H49" s="18" t="s">
        <v>205</v>
      </c>
      <c r="I49" s="34" t="s">
        <v>140</v>
      </c>
      <c r="J49" s="34" t="s">
        <v>140</v>
      </c>
      <c r="K49" s="18"/>
      <c r="L49" s="18"/>
      <c r="M49" s="18"/>
      <c r="N49" s="18"/>
      <c r="O49" s="18"/>
      <c r="P49" s="18"/>
    </row>
    <row r="50" spans="1:16">
      <c r="D50" s="39" t="s">
        <v>193</v>
      </c>
      <c r="E50" s="46"/>
      <c r="G50" s="18"/>
      <c r="K50" s="18"/>
      <c r="L50" s="18"/>
      <c r="M50" s="18"/>
      <c r="N50" s="18"/>
      <c r="O50" s="18"/>
      <c r="P50" s="18"/>
    </row>
    <row r="51" spans="1:16">
      <c r="A51" s="14" t="s">
        <v>245</v>
      </c>
      <c r="D51" s="35"/>
      <c r="E51" s="46"/>
      <c r="G51" s="18"/>
      <c r="K51" s="18"/>
      <c r="L51" s="18"/>
      <c r="M51" s="18"/>
      <c r="N51" s="18"/>
      <c r="O51" s="18"/>
      <c r="P51" s="18"/>
    </row>
    <row r="52" spans="1:16" ht="45.1">
      <c r="A52" s="41" t="s">
        <v>246</v>
      </c>
      <c r="B52" s="42"/>
      <c r="C52" s="42"/>
      <c r="D52" s="39" t="s">
        <v>193</v>
      </c>
      <c r="E52" s="58" t="s">
        <v>247</v>
      </c>
      <c r="F52" s="30" t="s">
        <v>140</v>
      </c>
      <c r="G52" s="18" t="s">
        <v>248</v>
      </c>
      <c r="H52" s="18" t="s">
        <v>249</v>
      </c>
      <c r="I52" s="30" t="s">
        <v>140</v>
      </c>
      <c r="J52" s="30" t="s">
        <v>140</v>
      </c>
      <c r="K52" s="18"/>
      <c r="L52" s="18"/>
      <c r="M52" s="18"/>
      <c r="N52" s="18"/>
      <c r="O52" s="18"/>
      <c r="P52" s="18"/>
    </row>
    <row r="53" spans="1:16" ht="45.1">
      <c r="A53" s="44" t="s">
        <v>250</v>
      </c>
      <c r="B53" s="45"/>
      <c r="C53" s="45"/>
      <c r="D53" s="39" t="s">
        <v>193</v>
      </c>
      <c r="E53" s="59" t="s">
        <v>251</v>
      </c>
      <c r="F53" s="34" t="s">
        <v>140</v>
      </c>
      <c r="G53" s="18" t="s">
        <v>252</v>
      </c>
      <c r="H53" s="18" t="s">
        <v>249</v>
      </c>
      <c r="I53" s="34" t="s">
        <v>140</v>
      </c>
      <c r="J53" s="34" t="s">
        <v>140</v>
      </c>
      <c r="K53" s="18"/>
      <c r="L53" s="18"/>
      <c r="M53" s="18"/>
      <c r="N53" s="18"/>
      <c r="O53" s="18"/>
      <c r="P53" s="18"/>
    </row>
    <row r="54" spans="1:16">
      <c r="A54" s="44" t="s">
        <v>253</v>
      </c>
      <c r="B54" s="45"/>
      <c r="C54" s="45"/>
      <c r="D54" s="39" t="s">
        <v>193</v>
      </c>
      <c r="E54" s="48"/>
      <c r="F54" s="49" t="s">
        <v>195</v>
      </c>
      <c r="G54" s="18"/>
      <c r="I54" s="49" t="s">
        <v>195</v>
      </c>
      <c r="J54" s="49" t="s">
        <v>195</v>
      </c>
      <c r="K54" s="18"/>
      <c r="L54" s="18"/>
      <c r="M54" s="18"/>
      <c r="N54" s="18"/>
      <c r="O54" s="18"/>
      <c r="P54" s="18"/>
    </row>
    <row r="55" spans="1:16">
      <c r="E55" s="46"/>
      <c r="G55" s="18"/>
      <c r="K55" s="18"/>
      <c r="L55" s="18"/>
      <c r="M55" s="18"/>
      <c r="N55" s="18"/>
      <c r="O55" s="18"/>
      <c r="P55" s="18"/>
    </row>
    <row r="56" spans="1:16">
      <c r="G56" s="18"/>
      <c r="K56" s="18"/>
      <c r="L56" s="18"/>
      <c r="M56" s="18"/>
      <c r="N56" s="18"/>
      <c r="O56" s="18"/>
      <c r="P56" s="18"/>
    </row>
    <row r="57" spans="1:16">
      <c r="G57" s="18"/>
      <c r="K57" s="18"/>
      <c r="L57" s="18"/>
      <c r="M57" s="18"/>
      <c r="N57" s="18"/>
      <c r="O57" s="18"/>
      <c r="P57" s="18"/>
    </row>
    <row r="58" spans="1:16">
      <c r="G58" s="18"/>
      <c r="K58" s="18"/>
      <c r="L58" s="18"/>
      <c r="M58" s="18"/>
      <c r="N58" s="18"/>
      <c r="O58" s="18"/>
      <c r="P58" s="18"/>
    </row>
    <row r="59" spans="1:16">
      <c r="G59" s="18"/>
      <c r="K59" s="18"/>
      <c r="L59" s="18"/>
      <c r="M59" s="18"/>
      <c r="N59" s="18"/>
      <c r="O59" s="18"/>
      <c r="P59" s="18"/>
    </row>
    <row r="60" spans="1:16">
      <c r="G60" s="18"/>
      <c r="K60" s="18"/>
      <c r="L60" s="18"/>
      <c r="M60" s="18"/>
      <c r="N60" s="18"/>
      <c r="O60" s="18"/>
      <c r="P60" s="18"/>
    </row>
    <row r="61" spans="1:16">
      <c r="G61" s="18"/>
      <c r="K61" s="18"/>
      <c r="L61" s="18"/>
      <c r="M61" s="18"/>
      <c r="N61" s="18"/>
      <c r="O61" s="18"/>
      <c r="P61" s="18"/>
    </row>
    <row r="62" spans="1:16">
      <c r="G62" s="18"/>
      <c r="K62" s="18"/>
      <c r="L62" s="18"/>
      <c r="M62" s="18"/>
      <c r="N62" s="18"/>
      <c r="O62" s="18"/>
      <c r="P62" s="18"/>
    </row>
    <row r="63" spans="1:16">
      <c r="G63" s="18"/>
      <c r="K63" s="18"/>
      <c r="L63" s="18"/>
      <c r="M63" s="18"/>
      <c r="N63" s="18"/>
      <c r="O63" s="18"/>
      <c r="P63" s="18"/>
    </row>
    <row r="64" spans="1:16">
      <c r="G64" s="18"/>
      <c r="K64" s="18"/>
      <c r="L64" s="18"/>
      <c r="M64" s="18"/>
      <c r="N64" s="18"/>
      <c r="O64" s="18"/>
      <c r="P64" s="18"/>
    </row>
    <row r="65" spans="7:16">
      <c r="G65" s="18"/>
      <c r="K65" s="18"/>
      <c r="L65" s="18"/>
      <c r="M65" s="18"/>
      <c r="N65" s="18"/>
      <c r="O65" s="18"/>
      <c r="P65" s="18"/>
    </row>
    <row r="66" spans="7:16">
      <c r="G66" s="18"/>
      <c r="K66" s="18"/>
      <c r="L66" s="18"/>
      <c r="M66" s="18"/>
      <c r="N66" s="18"/>
      <c r="O66" s="18"/>
      <c r="P66" s="18"/>
    </row>
    <row r="67" spans="7:16">
      <c r="G67" s="18"/>
      <c r="K67" s="18"/>
      <c r="L67" s="18"/>
      <c r="M67" s="18"/>
      <c r="N67" s="18"/>
      <c r="O67" s="18"/>
      <c r="P67" s="18"/>
    </row>
  </sheetData>
  <mergeCells count="1">
    <mergeCell ref="A4:E4"/>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A32" workbookViewId="0">
      <selection activeCell="A7" sqref="A7:XFD20"/>
    </sheetView>
  </sheetViews>
  <sheetFormatPr baseColWidth="10" defaultColWidth="8.77734375" defaultRowHeight="15.05"/>
  <cols>
    <col min="1" max="3" width="8.77734375" style="15"/>
    <col min="4" max="4" width="26.77734375" style="16" customWidth="1"/>
    <col min="5" max="5" width="31.44140625" style="15" customWidth="1"/>
    <col min="6" max="6" width="7.21875" style="17" bestFit="1" customWidth="1"/>
    <col min="7" max="7" width="29.21875" style="15" customWidth="1"/>
    <col min="8" max="8" width="27.5546875" style="15" customWidth="1"/>
    <col min="9" max="9" width="11.44140625" style="15" customWidth="1"/>
    <col min="10" max="10" width="10.5546875" style="15" customWidth="1"/>
    <col min="11" max="16384" width="8.77734375" style="15"/>
  </cols>
  <sheetData>
    <row r="1" spans="1:11" ht="28.05" customHeight="1">
      <c r="A1" s="14" t="s">
        <v>254</v>
      </c>
      <c r="F1" s="17" t="s">
        <v>255</v>
      </c>
      <c r="H1" s="19" t="s">
        <v>119</v>
      </c>
      <c r="I1" s="19" t="s">
        <v>120</v>
      </c>
      <c r="J1" s="19" t="s">
        <v>121</v>
      </c>
      <c r="K1" s="18"/>
    </row>
    <row r="2" spans="1:11">
      <c r="A2" s="20" t="s">
        <v>122</v>
      </c>
      <c r="F2" s="21" t="s">
        <v>140</v>
      </c>
      <c r="G2" s="15" t="s">
        <v>256</v>
      </c>
      <c r="H2" s="18"/>
      <c r="I2" s="18"/>
      <c r="J2" s="18"/>
      <c r="K2" s="18"/>
    </row>
    <row r="3" spans="1:11">
      <c r="A3" s="14" t="s">
        <v>257</v>
      </c>
      <c r="F3" s="22" t="s">
        <v>195</v>
      </c>
      <c r="G3" s="15" t="s">
        <v>258</v>
      </c>
      <c r="H3" s="18"/>
      <c r="I3" s="18"/>
      <c r="J3" s="18"/>
      <c r="K3" s="18"/>
    </row>
    <row r="4" spans="1:11">
      <c r="A4" s="20" t="s">
        <v>122</v>
      </c>
      <c r="F4" s="23" t="s">
        <v>199</v>
      </c>
      <c r="G4" s="15" t="s">
        <v>259</v>
      </c>
      <c r="H4" s="18"/>
      <c r="I4" s="18"/>
      <c r="J4" s="18"/>
      <c r="K4" s="18"/>
    </row>
    <row r="5" spans="1:11">
      <c r="A5" s="24"/>
      <c r="H5" s="18"/>
      <c r="I5" s="18"/>
      <c r="J5" s="18"/>
      <c r="K5" s="18"/>
    </row>
    <row r="6" spans="1:11">
      <c r="A6" s="14" t="s">
        <v>260</v>
      </c>
      <c r="F6" s="17" t="s">
        <v>255</v>
      </c>
      <c r="H6" s="18"/>
      <c r="I6" s="18"/>
      <c r="J6" s="18"/>
      <c r="K6" s="18"/>
    </row>
    <row r="7" spans="1:11" ht="105.2">
      <c r="A7" s="60" t="s">
        <v>261</v>
      </c>
      <c r="B7" s="61"/>
      <c r="C7" s="61"/>
      <c r="D7" s="62" t="s">
        <v>153</v>
      </c>
      <c r="E7" s="29" t="s">
        <v>262</v>
      </c>
      <c r="F7" s="30" t="s">
        <v>140</v>
      </c>
      <c r="H7" s="18" t="s">
        <v>263</v>
      </c>
      <c r="I7" s="21" t="s">
        <v>140</v>
      </c>
      <c r="J7" s="21" t="s">
        <v>140</v>
      </c>
      <c r="K7" s="18"/>
    </row>
    <row r="8" spans="1:11">
      <c r="A8" s="24"/>
      <c r="E8" s="63"/>
      <c r="H8" s="18"/>
      <c r="I8" s="18"/>
      <c r="J8" s="18"/>
      <c r="K8" s="18"/>
    </row>
    <row r="9" spans="1:11" ht="15.65" thickBot="1">
      <c r="A9" s="14" t="s">
        <v>264</v>
      </c>
      <c r="E9" s="63"/>
      <c r="H9" s="18"/>
      <c r="I9" s="18"/>
      <c r="J9" s="18"/>
      <c r="K9" s="18"/>
    </row>
    <row r="10" spans="1:11" ht="45.7" thickBot="1">
      <c r="A10" s="26" t="s">
        <v>265</v>
      </c>
      <c r="B10" s="27"/>
      <c r="C10" s="27"/>
      <c r="D10" s="64" t="s">
        <v>266</v>
      </c>
      <c r="E10" s="29" t="s">
        <v>267</v>
      </c>
      <c r="F10" s="30" t="s">
        <v>140</v>
      </c>
      <c r="H10" s="18" t="s">
        <v>249</v>
      </c>
      <c r="I10" s="21" t="s">
        <v>140</v>
      </c>
      <c r="J10" s="21" t="s">
        <v>140</v>
      </c>
      <c r="K10" s="18"/>
    </row>
    <row r="11" spans="1:11" ht="75.8" thickBot="1">
      <c r="A11" s="31" t="s">
        <v>268</v>
      </c>
      <c r="B11" s="32"/>
      <c r="C11" s="32"/>
      <c r="D11" s="64" t="s">
        <v>269</v>
      </c>
      <c r="E11" s="48" t="s">
        <v>270</v>
      </c>
      <c r="F11" s="49" t="s">
        <v>195</v>
      </c>
      <c r="G11" s="18" t="s">
        <v>271</v>
      </c>
      <c r="H11" s="18" t="s">
        <v>272</v>
      </c>
      <c r="I11" s="21" t="s">
        <v>140</v>
      </c>
      <c r="J11" s="21" t="s">
        <v>140</v>
      </c>
      <c r="K11" s="18"/>
    </row>
    <row r="12" spans="1:11" ht="105.85" thickBot="1">
      <c r="A12" s="31" t="s">
        <v>152</v>
      </c>
      <c r="B12" s="32"/>
      <c r="C12" s="32"/>
      <c r="D12" s="64" t="s">
        <v>273</v>
      </c>
      <c r="E12" s="33" t="s">
        <v>274</v>
      </c>
      <c r="F12" s="34" t="s">
        <v>140</v>
      </c>
      <c r="H12" s="18" t="s">
        <v>263</v>
      </c>
      <c r="I12" s="21" t="s">
        <v>140</v>
      </c>
      <c r="J12" s="21" t="s">
        <v>140</v>
      </c>
      <c r="K12" s="18"/>
    </row>
    <row r="13" spans="1:11" ht="60.75" thickBot="1">
      <c r="A13" s="31" t="s">
        <v>275</v>
      </c>
      <c r="B13" s="32"/>
      <c r="C13" s="32"/>
      <c r="D13" s="64" t="s">
        <v>276</v>
      </c>
      <c r="E13" s="33" t="s">
        <v>277</v>
      </c>
      <c r="F13" s="49" t="s">
        <v>195</v>
      </c>
      <c r="H13" s="18" t="s">
        <v>278</v>
      </c>
      <c r="I13" s="49" t="s">
        <v>195</v>
      </c>
      <c r="J13" s="23" t="s">
        <v>199</v>
      </c>
      <c r="K13" s="18"/>
    </row>
    <row r="14" spans="1:11" ht="60.1">
      <c r="A14" s="37" t="s">
        <v>279</v>
      </c>
      <c r="B14" s="38"/>
      <c r="C14" s="38"/>
      <c r="D14" s="62" t="s">
        <v>280</v>
      </c>
      <c r="E14" s="48" t="s">
        <v>281</v>
      </c>
      <c r="F14" s="34" t="s">
        <v>140</v>
      </c>
      <c r="H14" s="18" t="s">
        <v>278</v>
      </c>
      <c r="I14" s="21" t="s">
        <v>140</v>
      </c>
      <c r="J14" s="49" t="s">
        <v>195</v>
      </c>
      <c r="K14" s="18"/>
    </row>
    <row r="15" spans="1:11" ht="60.1">
      <c r="A15" s="37" t="s">
        <v>282</v>
      </c>
      <c r="B15" s="38"/>
      <c r="C15" s="38"/>
      <c r="D15" s="62" t="s">
        <v>273</v>
      </c>
      <c r="E15" s="48" t="s">
        <v>283</v>
      </c>
      <c r="F15" s="49" t="s">
        <v>195</v>
      </c>
      <c r="H15" s="18" t="s">
        <v>278</v>
      </c>
      <c r="I15" s="49" t="s">
        <v>195</v>
      </c>
      <c r="J15" s="23" t="s">
        <v>199</v>
      </c>
      <c r="K15" s="18"/>
    </row>
    <row r="16" spans="1:11">
      <c r="E16" s="63"/>
      <c r="H16" s="18"/>
      <c r="I16" s="18"/>
      <c r="J16" s="18"/>
      <c r="K16" s="18"/>
    </row>
    <row r="17" spans="1:11" ht="15.65" thickBot="1">
      <c r="A17" s="14" t="s">
        <v>284</v>
      </c>
      <c r="E17" s="63"/>
      <c r="H17" s="18"/>
      <c r="I17" s="18"/>
      <c r="J17" s="18"/>
      <c r="K17" s="18"/>
    </row>
    <row r="18" spans="1:11" ht="120.85" thickBot="1">
      <c r="A18" s="41" t="s">
        <v>285</v>
      </c>
      <c r="B18" s="42"/>
      <c r="C18" s="42"/>
      <c r="D18" s="64" t="s">
        <v>149</v>
      </c>
      <c r="E18" s="43" t="s">
        <v>286</v>
      </c>
      <c r="F18" s="57" t="s">
        <v>195</v>
      </c>
      <c r="H18" s="18" t="s">
        <v>287</v>
      </c>
      <c r="I18" s="57" t="s">
        <v>195</v>
      </c>
      <c r="J18" s="57" t="s">
        <v>195</v>
      </c>
      <c r="K18" s="18"/>
    </row>
    <row r="19" spans="1:11">
      <c r="A19" s="44" t="s">
        <v>288</v>
      </c>
      <c r="B19" s="45"/>
      <c r="C19" s="45"/>
      <c r="D19" s="62" t="s">
        <v>289</v>
      </c>
      <c r="E19" s="33" t="s">
        <v>290</v>
      </c>
      <c r="F19" s="49" t="s">
        <v>195</v>
      </c>
      <c r="H19" s="18" t="s">
        <v>291</v>
      </c>
      <c r="I19" s="57" t="s">
        <v>195</v>
      </c>
      <c r="J19" s="57" t="s">
        <v>195</v>
      </c>
      <c r="K19" s="18"/>
    </row>
    <row r="20" spans="1:11" ht="60.1">
      <c r="A20" s="65" t="s">
        <v>292</v>
      </c>
      <c r="B20" s="66"/>
      <c r="C20" s="66"/>
      <c r="D20" s="62" t="s">
        <v>293</v>
      </c>
      <c r="E20" s="367" t="s">
        <v>294</v>
      </c>
      <c r="F20" s="49" t="s">
        <v>195</v>
      </c>
      <c r="H20" s="18" t="s">
        <v>295</v>
      </c>
      <c r="I20" s="18"/>
      <c r="J20" s="18"/>
      <c r="K20" s="18"/>
    </row>
    <row r="21" spans="1:11" ht="30.05">
      <c r="A21" s="67" t="s">
        <v>296</v>
      </c>
      <c r="B21" s="61"/>
      <c r="C21" s="61"/>
      <c r="D21" s="62" t="s">
        <v>297</v>
      </c>
      <c r="E21" s="368"/>
      <c r="F21" s="49" t="s">
        <v>195</v>
      </c>
      <c r="G21" s="18" t="s">
        <v>298</v>
      </c>
      <c r="H21" s="18"/>
      <c r="I21" s="18"/>
      <c r="J21" s="18"/>
      <c r="K21" s="18"/>
    </row>
    <row r="22" spans="1:11">
      <c r="A22" s="68" t="s">
        <v>253</v>
      </c>
      <c r="B22" s="32"/>
      <c r="C22" s="32"/>
      <c r="D22" s="62" t="s">
        <v>193</v>
      </c>
      <c r="E22" s="33"/>
      <c r="F22" s="49" t="s">
        <v>195</v>
      </c>
      <c r="H22" s="18"/>
      <c r="I22" s="18"/>
      <c r="J22" s="18"/>
      <c r="K22" s="18"/>
    </row>
    <row r="23" spans="1:11" ht="53.25">
      <c r="A23" s="53" t="s">
        <v>299</v>
      </c>
      <c r="B23" s="38"/>
      <c r="C23" s="38"/>
      <c r="D23" s="62" t="s">
        <v>185</v>
      </c>
      <c r="E23" s="48" t="s">
        <v>300</v>
      </c>
      <c r="F23" s="34" t="s">
        <v>140</v>
      </c>
      <c r="H23" s="18"/>
      <c r="I23" s="34" t="s">
        <v>140</v>
      </c>
      <c r="J23" s="34" t="s">
        <v>140</v>
      </c>
      <c r="K23" s="18"/>
    </row>
    <row r="24" spans="1:11" ht="60.1">
      <c r="A24" s="53" t="s">
        <v>301</v>
      </c>
      <c r="B24" s="38"/>
      <c r="C24" s="38"/>
      <c r="D24" s="62" t="s">
        <v>302</v>
      </c>
      <c r="E24" s="33" t="s">
        <v>303</v>
      </c>
      <c r="F24" s="34" t="s">
        <v>140</v>
      </c>
      <c r="H24" s="18" t="s">
        <v>304</v>
      </c>
      <c r="I24" s="55" t="s">
        <v>199</v>
      </c>
      <c r="J24" s="18"/>
      <c r="K24" s="18"/>
    </row>
    <row r="25" spans="1:11">
      <c r="E25" s="63"/>
      <c r="H25" s="18"/>
      <c r="I25" s="18"/>
      <c r="J25" s="18"/>
      <c r="K25" s="18"/>
    </row>
    <row r="26" spans="1:11" ht="15.65" thickBot="1">
      <c r="A26" s="14" t="s">
        <v>305</v>
      </c>
      <c r="E26" s="63"/>
      <c r="H26" s="18"/>
      <c r="I26" s="18"/>
      <c r="J26" s="18"/>
      <c r="K26" s="18"/>
    </row>
    <row r="27" spans="1:11" ht="30.7" thickBot="1">
      <c r="A27" s="69" t="s">
        <v>306</v>
      </c>
      <c r="B27" s="42"/>
      <c r="C27" s="42"/>
      <c r="D27" s="64" t="s">
        <v>307</v>
      </c>
      <c r="E27" s="43" t="s">
        <v>308</v>
      </c>
      <c r="F27" s="57" t="s">
        <v>195</v>
      </c>
      <c r="H27" s="18" t="s">
        <v>309</v>
      </c>
      <c r="I27" s="57" t="s">
        <v>195</v>
      </c>
      <c r="J27" s="55" t="s">
        <v>199</v>
      </c>
      <c r="K27" s="18"/>
    </row>
    <row r="28" spans="1:11" ht="105.2">
      <c r="A28" s="70" t="s">
        <v>310</v>
      </c>
      <c r="B28" s="45"/>
      <c r="C28" s="45"/>
      <c r="D28" s="62" t="s">
        <v>311</v>
      </c>
      <c r="E28" s="48" t="s">
        <v>312</v>
      </c>
      <c r="F28" s="49" t="s">
        <v>195</v>
      </c>
      <c r="H28" s="18" t="s">
        <v>313</v>
      </c>
      <c r="I28" s="57" t="s">
        <v>195</v>
      </c>
      <c r="J28" s="55" t="s">
        <v>199</v>
      </c>
      <c r="K28" s="18"/>
    </row>
    <row r="29" spans="1:11">
      <c r="E29" s="63"/>
      <c r="H29" s="18"/>
      <c r="I29" s="18"/>
      <c r="J29" s="18"/>
      <c r="K29" s="18"/>
    </row>
    <row r="30" spans="1:11">
      <c r="A30" s="14" t="s">
        <v>314</v>
      </c>
      <c r="E30" s="63"/>
      <c r="H30" s="18"/>
      <c r="I30" s="18"/>
      <c r="J30" s="18"/>
      <c r="K30" s="18"/>
    </row>
    <row r="31" spans="1:11">
      <c r="A31" s="71" t="s">
        <v>315</v>
      </c>
      <c r="B31" s="27"/>
      <c r="C31" s="27"/>
      <c r="D31" s="71"/>
      <c r="E31" s="29"/>
      <c r="F31" s="30" t="s">
        <v>140</v>
      </c>
      <c r="H31" s="18"/>
      <c r="I31" s="30" t="s">
        <v>140</v>
      </c>
      <c r="J31" s="55" t="s">
        <v>316</v>
      </c>
      <c r="K31" s="18"/>
    </row>
    <row r="32" spans="1:11">
      <c r="E32" s="63"/>
      <c r="H32" s="18"/>
      <c r="I32" s="18"/>
      <c r="J32" s="18"/>
      <c r="K32" s="18"/>
    </row>
    <row r="33" spans="1:11" ht="15.65" thickBot="1">
      <c r="A33" s="14" t="s">
        <v>317</v>
      </c>
      <c r="E33" s="63"/>
      <c r="H33" s="18"/>
      <c r="I33" s="18"/>
      <c r="J33" s="18"/>
      <c r="K33" s="18"/>
    </row>
    <row r="34" spans="1:11" ht="90.8" thickBot="1">
      <c r="A34" s="69" t="s">
        <v>318</v>
      </c>
      <c r="B34" s="42"/>
      <c r="C34" s="42"/>
      <c r="D34" s="64" t="s">
        <v>319</v>
      </c>
      <c r="E34" s="43" t="s">
        <v>320</v>
      </c>
      <c r="F34" s="30" t="s">
        <v>140</v>
      </c>
      <c r="H34" s="18" t="s">
        <v>321</v>
      </c>
      <c r="I34" s="30" t="s">
        <v>140</v>
      </c>
      <c r="J34" s="30" t="s">
        <v>140</v>
      </c>
      <c r="K34" s="18"/>
    </row>
    <row r="35" spans="1:11">
      <c r="E35" s="63"/>
      <c r="H35" s="18"/>
      <c r="I35" s="18"/>
      <c r="J35" s="18"/>
      <c r="K35" s="18"/>
    </row>
    <row r="36" spans="1:11" ht="60.75" thickBot="1">
      <c r="A36" s="14" t="s">
        <v>322</v>
      </c>
      <c r="D36" s="72"/>
      <c r="E36" s="63"/>
      <c r="G36" s="15" t="s">
        <v>323</v>
      </c>
      <c r="H36" s="73" t="s">
        <v>324</v>
      </c>
      <c r="I36" s="18"/>
      <c r="J36" s="18"/>
      <c r="K36" s="18"/>
    </row>
    <row r="37" spans="1:11" ht="25.05" customHeight="1" thickBot="1">
      <c r="A37" s="26" t="s">
        <v>325</v>
      </c>
      <c r="B37" s="27"/>
      <c r="C37" s="27"/>
      <c r="D37" s="64" t="s">
        <v>326</v>
      </c>
      <c r="E37" s="369" t="s">
        <v>327</v>
      </c>
      <c r="F37" s="57" t="s">
        <v>195</v>
      </c>
      <c r="G37" s="18" t="s">
        <v>328</v>
      </c>
      <c r="H37" s="18"/>
      <c r="I37" s="57" t="s">
        <v>195</v>
      </c>
      <c r="J37" s="55" t="s">
        <v>199</v>
      </c>
      <c r="K37" s="18"/>
    </row>
    <row r="38" spans="1:11" ht="46.05" customHeight="1" thickBot="1">
      <c r="A38" s="68" t="s">
        <v>329</v>
      </c>
      <c r="B38" s="32"/>
      <c r="C38" s="32"/>
      <c r="D38" s="64" t="s">
        <v>193</v>
      </c>
      <c r="E38" s="370"/>
      <c r="F38" s="55" t="s">
        <v>199</v>
      </c>
      <c r="G38" s="18" t="s">
        <v>330</v>
      </c>
      <c r="H38" s="18"/>
      <c r="I38" s="18"/>
      <c r="J38" s="18"/>
      <c r="K38" s="18"/>
    </row>
    <row r="39" spans="1:11">
      <c r="E39" s="63"/>
      <c r="H39" s="18"/>
      <c r="I39" s="18"/>
      <c r="J39" s="18"/>
      <c r="K39" s="18"/>
    </row>
    <row r="40" spans="1:11" ht="135.9" thickBot="1">
      <c r="A40" s="14" t="s">
        <v>331</v>
      </c>
      <c r="E40" s="63"/>
      <c r="H40" s="18" t="s">
        <v>332</v>
      </c>
      <c r="I40" s="18"/>
      <c r="J40" s="18"/>
      <c r="K40" s="18"/>
    </row>
    <row r="41" spans="1:11" ht="15.65" thickBot="1">
      <c r="A41" s="41" t="s">
        <v>333</v>
      </c>
      <c r="B41" s="42"/>
      <c r="C41" s="42"/>
      <c r="D41" s="64" t="s">
        <v>334</v>
      </c>
      <c r="E41" s="43" t="s">
        <v>335</v>
      </c>
      <c r="F41" s="30" t="s">
        <v>140</v>
      </c>
      <c r="H41" s="18"/>
      <c r="I41" s="30" t="s">
        <v>140</v>
      </c>
      <c r="J41" s="30" t="s">
        <v>140</v>
      </c>
      <c r="K41" s="18"/>
    </row>
    <row r="42" spans="1:11" ht="32.6" thickBot="1">
      <c r="A42" s="44" t="s">
        <v>336</v>
      </c>
      <c r="B42" s="45"/>
      <c r="C42" s="45"/>
      <c r="D42" s="64" t="s">
        <v>337</v>
      </c>
      <c r="E42" s="48" t="s">
        <v>338</v>
      </c>
      <c r="F42" s="34" t="s">
        <v>140</v>
      </c>
      <c r="H42" s="18"/>
      <c r="I42" s="34" t="s">
        <v>140</v>
      </c>
      <c r="J42" s="34" t="s">
        <v>140</v>
      </c>
      <c r="K42" s="18"/>
    </row>
    <row r="43" spans="1:11">
      <c r="A43" s="74" t="s">
        <v>339</v>
      </c>
      <c r="B43" s="42"/>
      <c r="C43" s="42"/>
      <c r="D43" s="62" t="s">
        <v>340</v>
      </c>
      <c r="E43" s="48" t="s">
        <v>341</v>
      </c>
      <c r="F43" s="49" t="s">
        <v>195</v>
      </c>
      <c r="H43" s="18" t="s">
        <v>342</v>
      </c>
      <c r="I43" s="49" t="s">
        <v>195</v>
      </c>
      <c r="J43" s="49" t="s">
        <v>195</v>
      </c>
      <c r="K43" s="18"/>
    </row>
    <row r="44" spans="1:11">
      <c r="A44" s="75" t="s">
        <v>343</v>
      </c>
      <c r="B44" s="45"/>
      <c r="C44" s="45"/>
      <c r="D44" s="62" t="s">
        <v>193</v>
      </c>
      <c r="E44" s="33" t="s">
        <v>344</v>
      </c>
      <c r="F44" s="49" t="s">
        <v>195</v>
      </c>
      <c r="H44" s="18"/>
      <c r="I44" s="49" t="s">
        <v>195</v>
      </c>
      <c r="J44" s="49" t="s">
        <v>195</v>
      </c>
      <c r="K44" s="18"/>
    </row>
    <row r="45" spans="1:11">
      <c r="A45" s="53" t="s">
        <v>345</v>
      </c>
      <c r="B45" s="38"/>
      <c r="C45" s="38"/>
      <c r="D45" s="62" t="s">
        <v>193</v>
      </c>
      <c r="E45" s="33" t="s">
        <v>346</v>
      </c>
      <c r="F45" s="34" t="s">
        <v>140</v>
      </c>
      <c r="H45" s="18" t="s">
        <v>347</v>
      </c>
      <c r="I45" s="49" t="s">
        <v>195</v>
      </c>
      <c r="J45" s="18"/>
      <c r="K45" s="18"/>
    </row>
    <row r="46" spans="1:11">
      <c r="E46" s="63"/>
      <c r="H46" s="18"/>
      <c r="I46" s="18"/>
      <c r="J46" s="18"/>
      <c r="K46" s="18"/>
    </row>
    <row r="47" spans="1:11">
      <c r="H47" s="18"/>
      <c r="I47" s="18"/>
      <c r="J47" s="18"/>
      <c r="K47" s="18"/>
    </row>
    <row r="48" spans="1:11">
      <c r="E48" s="76"/>
      <c r="H48" s="18"/>
      <c r="I48" s="18"/>
      <c r="J48" s="18"/>
      <c r="K48" s="18"/>
    </row>
  </sheetData>
  <mergeCells count="2">
    <mergeCell ref="E20:E21"/>
    <mergeCell ref="E37:E38"/>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selection activeCell="A7" sqref="A7:XFD20"/>
    </sheetView>
  </sheetViews>
  <sheetFormatPr baseColWidth="10" defaultColWidth="8.77734375" defaultRowHeight="15.05"/>
  <cols>
    <col min="1" max="1" width="5" style="77" customWidth="1"/>
    <col min="2" max="2" width="12.21875" style="77" customWidth="1"/>
    <col min="3" max="3" width="15.77734375" style="77" bestFit="1" customWidth="1"/>
    <col min="4" max="7" width="12.21875" style="77" customWidth="1"/>
    <col min="8" max="8" width="18.21875" style="77" bestFit="1" customWidth="1"/>
    <col min="9" max="9" width="20.44140625" style="77" bestFit="1" customWidth="1"/>
    <col min="10" max="10" width="23.5546875" style="77" bestFit="1" customWidth="1"/>
    <col min="11" max="11" width="12.21875" style="77" customWidth="1"/>
    <col min="12" max="12" width="32.44140625" style="77" customWidth="1"/>
    <col min="13" max="16384" width="8.77734375" style="77"/>
  </cols>
  <sheetData>
    <row r="1" spans="1:13" ht="15.65" thickBot="1">
      <c r="A1" s="77" t="s">
        <v>314</v>
      </c>
      <c r="G1" s="78"/>
      <c r="J1" s="78"/>
      <c r="L1" s="78"/>
    </row>
    <row r="2" spans="1:13" ht="15.65" thickBot="1">
      <c r="A2" s="79" t="s">
        <v>348</v>
      </c>
      <c r="B2" s="80" t="s">
        <v>224</v>
      </c>
      <c r="C2" s="80" t="s">
        <v>349</v>
      </c>
      <c r="D2" s="80" t="s">
        <v>350</v>
      </c>
      <c r="E2" s="80" t="s">
        <v>351</v>
      </c>
      <c r="F2" s="80" t="s">
        <v>352</v>
      </c>
      <c r="G2" s="81" t="s">
        <v>353</v>
      </c>
      <c r="H2" s="80" t="s">
        <v>354</v>
      </c>
      <c r="I2" s="80" t="s">
        <v>355</v>
      </c>
      <c r="J2" s="82" t="s">
        <v>356</v>
      </c>
      <c r="K2" s="83" t="s">
        <v>357</v>
      </c>
      <c r="L2" s="83" t="s">
        <v>358</v>
      </c>
    </row>
    <row r="3" spans="1:13">
      <c r="A3" s="84" t="s">
        <v>359</v>
      </c>
      <c r="B3" s="85"/>
      <c r="C3" s="85"/>
      <c r="D3" s="85"/>
      <c r="E3" s="85"/>
      <c r="F3" s="85"/>
      <c r="G3" s="84"/>
      <c r="H3" s="85" t="s">
        <v>360</v>
      </c>
      <c r="I3" s="85" t="s">
        <v>361</v>
      </c>
      <c r="J3" s="84" t="s">
        <v>362</v>
      </c>
      <c r="K3" s="84"/>
      <c r="L3" s="84"/>
    </row>
    <row r="4" spans="1:13">
      <c r="A4" s="84"/>
      <c r="B4" s="86" t="s">
        <v>363</v>
      </c>
      <c r="C4" s="87">
        <v>0</v>
      </c>
      <c r="D4" s="87">
        <v>7000</v>
      </c>
      <c r="E4" s="87">
        <v>0</v>
      </c>
      <c r="F4" s="86" t="s">
        <v>364</v>
      </c>
      <c r="G4" s="87">
        <v>0.1</v>
      </c>
      <c r="H4" s="86" t="s">
        <v>365</v>
      </c>
      <c r="I4" s="86" t="s">
        <v>366</v>
      </c>
      <c r="J4" s="86" t="s">
        <v>367</v>
      </c>
      <c r="K4" s="86"/>
      <c r="L4" s="84"/>
    </row>
    <row r="5" spans="1:13">
      <c r="A5" s="84">
        <v>1</v>
      </c>
      <c r="B5" s="88" t="s">
        <v>368</v>
      </c>
      <c r="C5" s="88"/>
      <c r="D5" s="88"/>
      <c r="E5" s="87">
        <v>0</v>
      </c>
      <c r="F5" s="88" t="s">
        <v>369</v>
      </c>
      <c r="G5" s="88"/>
      <c r="H5" s="88" t="s">
        <v>370</v>
      </c>
      <c r="I5" s="88" t="s">
        <v>371</v>
      </c>
      <c r="J5" s="88" t="s">
        <v>372</v>
      </c>
      <c r="K5" s="88"/>
      <c r="L5" s="88" t="s">
        <v>373</v>
      </c>
      <c r="M5" s="89"/>
    </row>
    <row r="6" spans="1:13">
      <c r="A6" s="84">
        <v>2</v>
      </c>
      <c r="B6" s="88" t="s">
        <v>374</v>
      </c>
      <c r="C6" s="88"/>
      <c r="D6" s="88"/>
      <c r="E6" s="87">
        <v>0</v>
      </c>
      <c r="F6" s="88" t="s">
        <v>369</v>
      </c>
      <c r="G6" s="88"/>
      <c r="H6" s="88" t="s">
        <v>370</v>
      </c>
      <c r="I6" s="88" t="s">
        <v>371</v>
      </c>
      <c r="J6" s="88" t="s">
        <v>372</v>
      </c>
      <c r="K6" s="88"/>
      <c r="L6" s="88" t="s">
        <v>375</v>
      </c>
      <c r="M6" s="89"/>
    </row>
    <row r="7" spans="1:13">
      <c r="A7" s="84">
        <v>3</v>
      </c>
      <c r="B7" s="88" t="s">
        <v>376</v>
      </c>
      <c r="C7" s="88"/>
      <c r="D7" s="88"/>
      <c r="E7" s="87">
        <v>0</v>
      </c>
      <c r="F7" s="88" t="s">
        <v>369</v>
      </c>
      <c r="G7" s="88"/>
      <c r="H7" s="88" t="s">
        <v>370</v>
      </c>
      <c r="I7" s="88" t="s">
        <v>371</v>
      </c>
      <c r="J7" s="88" t="s">
        <v>372</v>
      </c>
      <c r="K7" s="88"/>
      <c r="L7" s="88" t="s">
        <v>377</v>
      </c>
      <c r="M7" s="89"/>
    </row>
    <row r="8" spans="1:13">
      <c r="A8" s="84">
        <v>4</v>
      </c>
      <c r="B8" s="88" t="s">
        <v>378</v>
      </c>
      <c r="C8" s="88"/>
      <c r="D8" s="88"/>
      <c r="E8" s="87">
        <v>0</v>
      </c>
      <c r="F8" s="88" t="s">
        <v>379</v>
      </c>
      <c r="G8" s="88"/>
      <c r="H8" s="88" t="s">
        <v>370</v>
      </c>
      <c r="I8" s="88" t="s">
        <v>371</v>
      </c>
      <c r="J8" s="88" t="s">
        <v>372</v>
      </c>
      <c r="K8" s="88"/>
      <c r="L8" s="88" t="s">
        <v>380</v>
      </c>
      <c r="M8" s="90"/>
    </row>
    <row r="9" spans="1:13">
      <c r="A9" s="84">
        <v>5</v>
      </c>
      <c r="B9" s="88" t="s">
        <v>381</v>
      </c>
      <c r="C9" s="88"/>
      <c r="D9" s="88"/>
      <c r="E9" s="87">
        <v>0</v>
      </c>
      <c r="F9" s="88" t="s">
        <v>382</v>
      </c>
      <c r="G9" s="88"/>
      <c r="H9" s="88" t="s">
        <v>370</v>
      </c>
      <c r="I9" s="88" t="s">
        <v>371</v>
      </c>
      <c r="J9" s="88" t="s">
        <v>372</v>
      </c>
      <c r="K9" s="88"/>
      <c r="L9" s="88" t="s">
        <v>383</v>
      </c>
      <c r="M9" s="90"/>
    </row>
    <row r="10" spans="1:13">
      <c r="A10" s="84">
        <v>6</v>
      </c>
      <c r="B10" s="88" t="s">
        <v>384</v>
      </c>
      <c r="C10" s="88"/>
      <c r="D10" s="88"/>
      <c r="E10" s="87">
        <v>0</v>
      </c>
      <c r="F10" s="88" t="s">
        <v>382</v>
      </c>
      <c r="G10" s="88"/>
      <c r="H10" s="88" t="s">
        <v>370</v>
      </c>
      <c r="I10" s="88" t="s">
        <v>371</v>
      </c>
      <c r="J10" s="88" t="s">
        <v>372</v>
      </c>
      <c r="K10" s="88"/>
      <c r="L10" s="88" t="s">
        <v>385</v>
      </c>
      <c r="M10" s="90"/>
    </row>
    <row r="11" spans="1:13">
      <c r="A11" s="84">
        <v>7</v>
      </c>
      <c r="B11" s="88" t="s">
        <v>386</v>
      </c>
      <c r="C11" s="88"/>
      <c r="D11" s="88"/>
      <c r="E11" s="87">
        <v>0</v>
      </c>
      <c r="F11" s="88" t="s">
        <v>382</v>
      </c>
      <c r="G11" s="88"/>
      <c r="H11" s="88" t="s">
        <v>370</v>
      </c>
      <c r="I11" s="88" t="s">
        <v>371</v>
      </c>
      <c r="J11" s="88" t="s">
        <v>372</v>
      </c>
      <c r="K11" s="88"/>
      <c r="L11" s="88" t="s">
        <v>387</v>
      </c>
      <c r="M11" s="90"/>
    </row>
    <row r="12" spans="1:13">
      <c r="A12" s="84">
        <v>8</v>
      </c>
      <c r="B12" s="88" t="s">
        <v>388</v>
      </c>
      <c r="C12" s="88"/>
      <c r="D12" s="88"/>
      <c r="E12" s="88">
        <v>293</v>
      </c>
      <c r="F12" s="88" t="s">
        <v>389</v>
      </c>
      <c r="G12" s="88"/>
      <c r="H12" s="88" t="s">
        <v>370</v>
      </c>
      <c r="I12" s="88" t="s">
        <v>371</v>
      </c>
      <c r="J12" s="88" t="s">
        <v>372</v>
      </c>
      <c r="K12" s="88"/>
      <c r="L12" s="88" t="s">
        <v>390</v>
      </c>
      <c r="M12" s="90"/>
    </row>
    <row r="13" spans="1:13">
      <c r="A13" s="84">
        <v>9</v>
      </c>
      <c r="B13" s="88" t="s">
        <v>391</v>
      </c>
      <c r="C13" s="88"/>
      <c r="D13" s="88"/>
      <c r="E13" s="88"/>
      <c r="F13" s="88" t="s">
        <v>392</v>
      </c>
      <c r="G13" s="88"/>
      <c r="H13" s="88" t="s">
        <v>370</v>
      </c>
      <c r="I13" s="88" t="s">
        <v>371</v>
      </c>
      <c r="J13" s="88" t="s">
        <v>372</v>
      </c>
      <c r="K13" s="88"/>
      <c r="L13" s="88" t="s">
        <v>393</v>
      </c>
      <c r="M13" s="90"/>
    </row>
    <row r="14" spans="1:13">
      <c r="A14" s="84">
        <v>10</v>
      </c>
      <c r="B14" s="88" t="s">
        <v>394</v>
      </c>
      <c r="C14" s="88"/>
      <c r="D14" s="88"/>
      <c r="E14" s="88">
        <v>0</v>
      </c>
      <c r="F14" s="88" t="s">
        <v>395</v>
      </c>
      <c r="G14" s="88"/>
      <c r="H14" s="88" t="s">
        <v>370</v>
      </c>
      <c r="I14" s="88" t="s">
        <v>371</v>
      </c>
      <c r="J14" s="88" t="s">
        <v>372</v>
      </c>
      <c r="K14" s="88"/>
      <c r="L14" s="88" t="s">
        <v>396</v>
      </c>
      <c r="M14" s="90"/>
    </row>
    <row r="15" spans="1:13">
      <c r="A15" s="84">
        <v>11</v>
      </c>
      <c r="B15" s="88" t="s">
        <v>397</v>
      </c>
      <c r="C15" s="88"/>
      <c r="D15" s="88"/>
      <c r="E15" s="88">
        <v>0</v>
      </c>
      <c r="F15" s="88" t="s">
        <v>398</v>
      </c>
      <c r="G15" s="88"/>
      <c r="H15" s="88" t="s">
        <v>370</v>
      </c>
      <c r="I15" s="88" t="s">
        <v>371</v>
      </c>
      <c r="J15" s="88" t="s">
        <v>399</v>
      </c>
      <c r="K15" s="88"/>
      <c r="L15" s="88" t="s">
        <v>400</v>
      </c>
      <c r="M15" s="90"/>
    </row>
    <row r="16" spans="1:13">
      <c r="A16" s="84">
        <v>12</v>
      </c>
      <c r="B16" s="88" t="s">
        <v>401</v>
      </c>
      <c r="C16" s="88"/>
      <c r="D16" s="88"/>
      <c r="E16" s="88">
        <v>0</v>
      </c>
      <c r="F16" s="88" t="s">
        <v>398</v>
      </c>
      <c r="G16" s="88"/>
      <c r="H16" s="88" t="s">
        <v>370</v>
      </c>
      <c r="I16" s="88" t="s">
        <v>371</v>
      </c>
      <c r="J16" s="88" t="s">
        <v>399</v>
      </c>
      <c r="K16" s="88"/>
      <c r="L16" s="88" t="s">
        <v>402</v>
      </c>
      <c r="M16" s="90"/>
    </row>
    <row r="17" spans="1:13">
      <c r="A17" s="84">
        <v>13</v>
      </c>
      <c r="B17" s="88" t="s">
        <v>403</v>
      </c>
      <c r="C17" s="88"/>
      <c r="D17" s="88"/>
      <c r="E17" s="88">
        <v>0</v>
      </c>
      <c r="F17" s="88" t="s">
        <v>404</v>
      </c>
      <c r="G17" s="88"/>
      <c r="H17" s="88" t="s">
        <v>370</v>
      </c>
      <c r="I17" s="88" t="s">
        <v>371</v>
      </c>
      <c r="J17" s="88" t="s">
        <v>399</v>
      </c>
      <c r="K17" s="88"/>
      <c r="L17" s="88" t="s">
        <v>405</v>
      </c>
      <c r="M17" s="90"/>
    </row>
    <row r="18" spans="1:13">
      <c r="A18" s="84">
        <v>14</v>
      </c>
      <c r="B18" s="88" t="s">
        <v>391</v>
      </c>
      <c r="C18" s="88"/>
      <c r="D18" s="88"/>
      <c r="E18" s="88"/>
      <c r="F18" s="88" t="s">
        <v>392</v>
      </c>
      <c r="G18" s="88"/>
      <c r="H18" s="88" t="s">
        <v>370</v>
      </c>
      <c r="I18" s="88" t="s">
        <v>371</v>
      </c>
      <c r="J18" s="88" t="s">
        <v>399</v>
      </c>
      <c r="K18" s="88"/>
      <c r="L18" s="88" t="s">
        <v>393</v>
      </c>
      <c r="M18" s="90"/>
    </row>
    <row r="19" spans="1:13">
      <c r="A19" s="84">
        <v>15</v>
      </c>
      <c r="B19" s="88" t="s">
        <v>406</v>
      </c>
      <c r="C19" s="88"/>
      <c r="D19" s="88"/>
      <c r="E19" s="88"/>
      <c r="F19" s="88" t="s">
        <v>407</v>
      </c>
      <c r="G19" s="88"/>
      <c r="H19" s="88" t="s">
        <v>370</v>
      </c>
      <c r="I19" s="88" t="s">
        <v>371</v>
      </c>
      <c r="J19" s="88" t="s">
        <v>399</v>
      </c>
      <c r="K19" s="88"/>
      <c r="L19" s="88" t="s">
        <v>408</v>
      </c>
      <c r="M19" s="90"/>
    </row>
    <row r="20" spans="1:13">
      <c r="A20" s="84">
        <v>16</v>
      </c>
      <c r="B20" s="88" t="s">
        <v>409</v>
      </c>
      <c r="C20" s="88"/>
      <c r="D20" s="88"/>
      <c r="E20" s="88"/>
      <c r="F20" s="88" t="s">
        <v>395</v>
      </c>
      <c r="G20" s="88"/>
      <c r="H20" s="88" t="s">
        <v>370</v>
      </c>
      <c r="I20" s="88" t="s">
        <v>371</v>
      </c>
      <c r="J20" s="88" t="s">
        <v>399</v>
      </c>
      <c r="K20" s="88"/>
      <c r="L20" s="88" t="s">
        <v>410</v>
      </c>
      <c r="M20" s="90"/>
    </row>
    <row r="21" spans="1:13">
      <c r="A21" s="84">
        <v>17</v>
      </c>
      <c r="B21" s="88" t="s">
        <v>411</v>
      </c>
      <c r="C21" s="88"/>
      <c r="D21" s="88"/>
      <c r="E21" s="88"/>
      <c r="F21" s="88" t="s">
        <v>395</v>
      </c>
      <c r="G21" s="88"/>
      <c r="H21" s="88" t="s">
        <v>370</v>
      </c>
      <c r="I21" s="88" t="s">
        <v>371</v>
      </c>
      <c r="J21" s="88" t="s">
        <v>399</v>
      </c>
      <c r="K21" s="88"/>
      <c r="L21" s="88"/>
    </row>
    <row r="22" spans="1:13">
      <c r="A22" s="84">
        <v>18</v>
      </c>
      <c r="B22" s="88" t="s">
        <v>412</v>
      </c>
      <c r="C22" s="88"/>
      <c r="D22" s="88"/>
      <c r="E22" s="88"/>
      <c r="F22" s="88" t="s">
        <v>395</v>
      </c>
      <c r="G22" s="88"/>
      <c r="H22" s="88" t="s">
        <v>370</v>
      </c>
      <c r="I22" s="88" t="s">
        <v>371</v>
      </c>
      <c r="J22" s="88" t="s">
        <v>399</v>
      </c>
      <c r="K22" s="88"/>
      <c r="L22" s="88"/>
    </row>
    <row r="23" spans="1:13">
      <c r="A23" s="84">
        <v>19</v>
      </c>
      <c r="B23" s="88" t="s">
        <v>413</v>
      </c>
      <c r="C23" s="88"/>
      <c r="D23" s="88"/>
      <c r="E23" s="88">
        <v>0</v>
      </c>
      <c r="F23" s="88" t="s">
        <v>379</v>
      </c>
      <c r="G23" s="88"/>
      <c r="H23" s="88" t="s">
        <v>370</v>
      </c>
      <c r="I23" s="88" t="s">
        <v>371</v>
      </c>
      <c r="J23" s="88" t="s">
        <v>399</v>
      </c>
      <c r="K23" s="88"/>
      <c r="L23" s="88"/>
    </row>
    <row r="24" spans="1:13">
      <c r="A24" s="84">
        <v>20</v>
      </c>
      <c r="B24" s="88" t="s">
        <v>414</v>
      </c>
      <c r="C24" s="88"/>
      <c r="D24" s="88"/>
      <c r="E24" s="88">
        <v>0</v>
      </c>
      <c r="F24" s="88" t="s">
        <v>382</v>
      </c>
      <c r="G24" s="88"/>
      <c r="H24" s="88" t="s">
        <v>370</v>
      </c>
      <c r="I24" s="88" t="s">
        <v>371</v>
      </c>
      <c r="J24" s="88" t="s">
        <v>399</v>
      </c>
      <c r="K24" s="88"/>
      <c r="L24" s="88"/>
    </row>
    <row r="25" spans="1:13">
      <c r="A25" s="84">
        <v>21</v>
      </c>
      <c r="B25" s="88" t="s">
        <v>415</v>
      </c>
      <c r="C25" s="88"/>
      <c r="D25" s="88"/>
      <c r="E25" s="88">
        <v>0</v>
      </c>
      <c r="F25" s="88" t="s">
        <v>416</v>
      </c>
      <c r="G25" s="88"/>
      <c r="H25" s="88" t="s">
        <v>370</v>
      </c>
      <c r="I25" s="88" t="s">
        <v>371</v>
      </c>
      <c r="J25" s="88" t="s">
        <v>399</v>
      </c>
      <c r="K25" s="88"/>
      <c r="L25" s="88"/>
    </row>
    <row r="26" spans="1:13">
      <c r="A26" s="84">
        <v>22</v>
      </c>
      <c r="B26" s="88" t="s">
        <v>417</v>
      </c>
      <c r="C26" s="88"/>
      <c r="D26" s="88"/>
      <c r="E26" s="88">
        <v>0</v>
      </c>
      <c r="F26" s="88" t="s">
        <v>416</v>
      </c>
      <c r="G26" s="88"/>
      <c r="H26" s="88" t="s">
        <v>370</v>
      </c>
      <c r="I26" s="88" t="s">
        <v>371</v>
      </c>
      <c r="J26" s="88" t="s">
        <v>399</v>
      </c>
      <c r="K26" s="88"/>
      <c r="L26" s="88"/>
    </row>
    <row r="27" spans="1:13">
      <c r="A27" s="84">
        <v>23</v>
      </c>
      <c r="B27" s="88" t="s">
        <v>418</v>
      </c>
      <c r="C27" s="88"/>
      <c r="D27" s="88"/>
      <c r="E27" s="88">
        <v>0</v>
      </c>
      <c r="F27" s="88" t="s">
        <v>419</v>
      </c>
      <c r="G27" s="88"/>
      <c r="H27" s="88" t="s">
        <v>370</v>
      </c>
      <c r="I27" s="88" t="s">
        <v>371</v>
      </c>
      <c r="J27" s="88" t="s">
        <v>399</v>
      </c>
      <c r="K27" s="88"/>
      <c r="L27" s="88"/>
    </row>
    <row r="28" spans="1:13">
      <c r="A28" s="84">
        <v>24</v>
      </c>
      <c r="B28" s="88"/>
      <c r="C28" s="88"/>
      <c r="D28" s="88"/>
      <c r="E28" s="88"/>
      <c r="F28" s="88"/>
      <c r="G28" s="88"/>
      <c r="H28" s="88"/>
      <c r="I28" s="88"/>
      <c r="J28" s="88"/>
      <c r="K28" s="88"/>
      <c r="L28" s="88"/>
    </row>
    <row r="29" spans="1:13">
      <c r="A29" s="84">
        <v>25</v>
      </c>
      <c r="B29" s="88"/>
      <c r="C29" s="88"/>
      <c r="D29" s="88"/>
      <c r="E29" s="88"/>
      <c r="F29" s="88"/>
      <c r="G29" s="88"/>
      <c r="H29" s="88"/>
      <c r="I29" s="88"/>
      <c r="J29" s="88"/>
      <c r="K29" s="88"/>
      <c r="L29" s="88"/>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topLeftCell="A42" workbookViewId="0">
      <selection activeCell="A7" sqref="A7:XFD20"/>
    </sheetView>
  </sheetViews>
  <sheetFormatPr baseColWidth="10" defaultColWidth="9" defaultRowHeight="15.05"/>
  <cols>
    <col min="1" max="3" width="9" style="92"/>
    <col min="4" max="4" width="26.77734375" style="93" customWidth="1"/>
    <col min="5" max="5" width="32.21875" style="94" customWidth="1"/>
    <col min="6" max="6" width="7.21875" style="101" bestFit="1" customWidth="1"/>
    <col min="7" max="7" width="41.77734375" style="92" customWidth="1"/>
    <col min="8" max="8" width="27.5546875" style="77" customWidth="1"/>
    <col min="9" max="9" width="11.44140625" style="77" customWidth="1"/>
    <col min="10" max="10" width="10.5546875" style="77" customWidth="1"/>
    <col min="11" max="16384" width="9" style="92"/>
  </cols>
  <sheetData>
    <row r="1" spans="1:10" ht="31" customHeight="1">
      <c r="A1" s="91" t="s">
        <v>254</v>
      </c>
      <c r="F1" s="3" t="s">
        <v>255</v>
      </c>
      <c r="G1" s="4"/>
      <c r="H1" s="95" t="s">
        <v>119</v>
      </c>
      <c r="I1" s="95" t="s">
        <v>120</v>
      </c>
      <c r="J1" s="95" t="s">
        <v>121</v>
      </c>
    </row>
    <row r="2" spans="1:10">
      <c r="A2" s="96" t="s">
        <v>122</v>
      </c>
      <c r="F2" s="8" t="s">
        <v>140</v>
      </c>
      <c r="G2" s="4" t="s">
        <v>256</v>
      </c>
      <c r="H2" s="97"/>
      <c r="I2" s="97"/>
      <c r="J2" s="97"/>
    </row>
    <row r="3" spans="1:10">
      <c r="A3" s="96"/>
      <c r="F3" s="10" t="s">
        <v>195</v>
      </c>
      <c r="G3" s="4" t="s">
        <v>258</v>
      </c>
      <c r="H3" s="97"/>
      <c r="I3" s="97"/>
      <c r="J3" s="97"/>
    </row>
    <row r="4" spans="1:10">
      <c r="A4" s="98" t="s">
        <v>420</v>
      </c>
      <c r="F4" s="11" t="s">
        <v>199</v>
      </c>
      <c r="G4" s="4" t="s">
        <v>259</v>
      </c>
      <c r="H4" s="97"/>
      <c r="I4" s="97"/>
      <c r="J4" s="97"/>
    </row>
    <row r="5" spans="1:10">
      <c r="A5" s="99" t="s">
        <v>421</v>
      </c>
      <c r="F5" s="92"/>
      <c r="H5" s="97"/>
      <c r="I5" s="97"/>
      <c r="J5" s="97"/>
    </row>
    <row r="6" spans="1:10">
      <c r="A6" s="100" t="s">
        <v>422</v>
      </c>
      <c r="H6" s="97"/>
      <c r="I6" s="97"/>
      <c r="J6" s="97"/>
    </row>
    <row r="7" spans="1:10">
      <c r="A7" s="100" t="s">
        <v>423</v>
      </c>
      <c r="H7" s="97"/>
      <c r="I7" s="97"/>
      <c r="J7" s="97"/>
    </row>
    <row r="8" spans="1:10">
      <c r="A8" s="100" t="s">
        <v>424</v>
      </c>
      <c r="H8" s="97"/>
      <c r="I8" s="97"/>
      <c r="J8" s="97"/>
    </row>
    <row r="9" spans="1:10">
      <c r="A9" s="96" t="s">
        <v>122</v>
      </c>
      <c r="H9" s="97"/>
      <c r="I9" s="97"/>
      <c r="J9" s="97"/>
    </row>
    <row r="10" spans="1:10">
      <c r="A10" s="102" t="s">
        <v>256</v>
      </c>
      <c r="B10" s="103"/>
      <c r="C10" s="104"/>
      <c r="H10" s="97"/>
      <c r="I10" s="97"/>
      <c r="J10" s="97"/>
    </row>
    <row r="11" spans="1:10">
      <c r="A11" s="105"/>
      <c r="B11" s="4"/>
      <c r="C11" s="4"/>
      <c r="H11" s="97"/>
      <c r="I11" s="97"/>
      <c r="J11" s="97"/>
    </row>
    <row r="12" spans="1:10">
      <c r="A12" s="91" t="s">
        <v>425</v>
      </c>
      <c r="F12" s="3" t="s">
        <v>255</v>
      </c>
      <c r="H12" s="97"/>
      <c r="I12" s="97"/>
      <c r="J12" s="97"/>
    </row>
    <row r="13" spans="1:10">
      <c r="A13" s="106" t="s">
        <v>426</v>
      </c>
      <c r="B13" s="107"/>
      <c r="C13" s="107"/>
      <c r="D13" s="108" t="s">
        <v>427</v>
      </c>
      <c r="E13" s="109"/>
      <c r="F13" s="110" t="s">
        <v>126</v>
      </c>
      <c r="H13" s="97"/>
      <c r="I13" s="111" t="s">
        <v>195</v>
      </c>
      <c r="J13" s="97"/>
    </row>
    <row r="14" spans="1:10">
      <c r="A14" s="112" t="s">
        <v>428</v>
      </c>
      <c r="B14" s="113"/>
      <c r="C14" s="113"/>
      <c r="D14" s="108">
        <v>1</v>
      </c>
      <c r="E14" s="114"/>
      <c r="F14" s="110" t="s">
        <v>126</v>
      </c>
      <c r="G14" s="94" t="s">
        <v>429</v>
      </c>
      <c r="H14" s="97"/>
      <c r="I14" s="97"/>
      <c r="J14" s="97"/>
    </row>
    <row r="15" spans="1:10">
      <c r="A15" s="112" t="s">
        <v>430</v>
      </c>
      <c r="B15" s="113"/>
      <c r="C15" s="113"/>
      <c r="D15" s="108" t="s">
        <v>193</v>
      </c>
      <c r="E15" s="114" t="s">
        <v>431</v>
      </c>
      <c r="F15" s="110" t="s">
        <v>126</v>
      </c>
      <c r="G15" s="94"/>
      <c r="H15" s="97"/>
      <c r="I15" s="97"/>
      <c r="J15" s="97"/>
    </row>
    <row r="16" spans="1:10">
      <c r="A16" s="115" t="s">
        <v>432</v>
      </c>
      <c r="B16" s="116"/>
      <c r="C16" s="116"/>
      <c r="D16" s="108" t="s">
        <v>433</v>
      </c>
      <c r="E16" s="109"/>
      <c r="F16" s="110" t="s">
        <v>126</v>
      </c>
      <c r="G16" s="94"/>
      <c r="H16" s="97"/>
      <c r="I16" s="97"/>
      <c r="J16" s="97"/>
    </row>
    <row r="17" spans="1:10" ht="30.05">
      <c r="A17" s="117" t="s">
        <v>434</v>
      </c>
      <c r="B17" s="118"/>
      <c r="C17" s="118"/>
      <c r="D17" s="108" t="s">
        <v>435</v>
      </c>
      <c r="E17" s="119"/>
      <c r="F17" s="120" t="s">
        <v>129</v>
      </c>
      <c r="G17" s="94" t="s">
        <v>436</v>
      </c>
      <c r="H17" s="97"/>
      <c r="I17" s="97"/>
      <c r="J17" s="97"/>
    </row>
    <row r="18" spans="1:10" ht="180.35">
      <c r="A18" s="121" t="s">
        <v>437</v>
      </c>
      <c r="B18" s="118"/>
      <c r="C18" s="118"/>
      <c r="D18" s="108" t="s">
        <v>193</v>
      </c>
      <c r="E18" s="119"/>
      <c r="F18" s="120" t="s">
        <v>129</v>
      </c>
      <c r="G18" s="122" t="s">
        <v>438</v>
      </c>
      <c r="H18" s="123" t="s">
        <v>439</v>
      </c>
      <c r="I18" s="111" t="s">
        <v>195</v>
      </c>
      <c r="J18" s="111" t="s">
        <v>195</v>
      </c>
    </row>
    <row r="19" spans="1:10" ht="30.05">
      <c r="A19" s="117" t="s">
        <v>440</v>
      </c>
      <c r="B19" s="118"/>
      <c r="C19" s="118"/>
      <c r="D19" s="108" t="s">
        <v>193</v>
      </c>
      <c r="E19" s="124"/>
      <c r="F19" s="120" t="s">
        <v>129</v>
      </c>
      <c r="G19" s="94" t="s">
        <v>436</v>
      </c>
      <c r="H19" s="97"/>
      <c r="I19" s="97"/>
      <c r="J19" s="97"/>
    </row>
    <row r="20" spans="1:10" ht="45.1">
      <c r="A20" s="117" t="s">
        <v>441</v>
      </c>
      <c r="B20" s="118"/>
      <c r="C20" s="118"/>
      <c r="D20" s="108" t="s">
        <v>193</v>
      </c>
      <c r="E20" s="124"/>
      <c r="F20" s="120" t="s">
        <v>129</v>
      </c>
      <c r="G20" s="94" t="s">
        <v>442</v>
      </c>
      <c r="H20" s="97"/>
      <c r="I20" s="97"/>
      <c r="J20" s="97"/>
    </row>
    <row r="21" spans="1:10">
      <c r="D21" s="125"/>
      <c r="E21" s="126"/>
      <c r="G21" s="94"/>
      <c r="H21" s="97"/>
      <c r="I21" s="97"/>
      <c r="J21" s="97"/>
    </row>
    <row r="22" spans="1:10" ht="15.65" thickBot="1">
      <c r="A22" s="91" t="s">
        <v>443</v>
      </c>
      <c r="D22" s="125"/>
      <c r="E22" s="126"/>
      <c r="G22" s="94"/>
      <c r="H22" s="97"/>
      <c r="I22" s="97"/>
      <c r="J22" s="97"/>
    </row>
    <row r="23" spans="1:10" ht="105.85" thickBot="1">
      <c r="A23" s="127" t="s">
        <v>444</v>
      </c>
      <c r="B23" s="128"/>
      <c r="C23" s="128"/>
      <c r="D23" s="129" t="s">
        <v>445</v>
      </c>
      <c r="E23" s="109" t="s">
        <v>446</v>
      </c>
      <c r="F23" s="130" t="s">
        <v>123</v>
      </c>
      <c r="G23" s="94"/>
      <c r="H23" s="97" t="s">
        <v>447</v>
      </c>
      <c r="I23" s="130" t="s">
        <v>123</v>
      </c>
      <c r="J23" s="111" t="s">
        <v>195</v>
      </c>
    </row>
    <row r="24" spans="1:10" ht="15.65" thickBot="1">
      <c r="A24" s="131" t="s">
        <v>448</v>
      </c>
      <c r="B24" s="118"/>
      <c r="C24" s="118"/>
      <c r="D24" s="129" t="s">
        <v>449</v>
      </c>
      <c r="E24" s="114"/>
      <c r="F24" s="130" t="s">
        <v>123</v>
      </c>
      <c r="G24" s="94"/>
      <c r="H24" s="97"/>
      <c r="I24" s="130" t="s">
        <v>123</v>
      </c>
      <c r="J24" s="111" t="s">
        <v>195</v>
      </c>
    </row>
    <row r="25" spans="1:10" ht="21.95" thickBot="1">
      <c r="A25" s="131" t="s">
        <v>450</v>
      </c>
      <c r="B25" s="118"/>
      <c r="C25" s="118"/>
      <c r="D25" s="129" t="s">
        <v>451</v>
      </c>
      <c r="E25" s="114" t="s">
        <v>452</v>
      </c>
      <c r="F25" s="130" t="s">
        <v>123</v>
      </c>
      <c r="G25" s="94"/>
      <c r="H25" s="97"/>
      <c r="I25" s="130" t="s">
        <v>123</v>
      </c>
      <c r="J25" s="111" t="s">
        <v>195</v>
      </c>
    </row>
    <row r="26" spans="1:10" ht="15.65" thickBot="1">
      <c r="A26" s="131" t="s">
        <v>453</v>
      </c>
      <c r="B26" s="118"/>
      <c r="C26" s="118"/>
      <c r="D26" s="129" t="s">
        <v>454</v>
      </c>
      <c r="E26" s="114" t="s">
        <v>455</v>
      </c>
      <c r="F26" s="130" t="s">
        <v>123</v>
      </c>
      <c r="G26" s="94"/>
      <c r="H26" s="97"/>
      <c r="I26" s="130" t="s">
        <v>123</v>
      </c>
      <c r="J26" s="111" t="s">
        <v>195</v>
      </c>
    </row>
    <row r="27" spans="1:10" ht="30.7" thickBot="1">
      <c r="A27" s="131" t="s">
        <v>456</v>
      </c>
      <c r="B27" s="118"/>
      <c r="C27" s="118"/>
      <c r="D27" s="129" t="s">
        <v>449</v>
      </c>
      <c r="E27" s="114" t="s">
        <v>457</v>
      </c>
      <c r="F27" s="130" t="s">
        <v>123</v>
      </c>
      <c r="G27" s="94" t="s">
        <v>458</v>
      </c>
      <c r="H27" s="97" t="s">
        <v>459</v>
      </c>
      <c r="I27" s="130" t="s">
        <v>123</v>
      </c>
      <c r="J27" s="111" t="s">
        <v>195</v>
      </c>
    </row>
    <row r="28" spans="1:10">
      <c r="D28" s="125"/>
      <c r="E28" s="126"/>
      <c r="G28" s="94"/>
      <c r="H28" s="97"/>
      <c r="I28" s="97"/>
      <c r="J28" s="97"/>
    </row>
    <row r="29" spans="1:10">
      <c r="D29" s="125"/>
      <c r="E29" s="126"/>
      <c r="G29" s="94"/>
      <c r="H29" s="97"/>
      <c r="I29" s="97"/>
      <c r="J29" s="97"/>
    </row>
    <row r="30" spans="1:10" ht="15.65" thickBot="1">
      <c r="A30" s="91" t="s">
        <v>460</v>
      </c>
      <c r="D30" s="125"/>
      <c r="E30" s="126"/>
      <c r="G30" s="94"/>
      <c r="H30" s="97"/>
      <c r="I30" s="97"/>
      <c r="J30" s="97"/>
    </row>
    <row r="31" spans="1:10" ht="74.2" customHeight="1" thickBot="1">
      <c r="A31" s="127" t="s">
        <v>461</v>
      </c>
      <c r="B31" s="128"/>
      <c r="C31" s="128"/>
      <c r="D31" s="129" t="s">
        <v>462</v>
      </c>
      <c r="E31" s="109" t="s">
        <v>463</v>
      </c>
      <c r="F31" s="130" t="s">
        <v>123</v>
      </c>
      <c r="G31" s="94"/>
      <c r="H31" s="97" t="s">
        <v>464</v>
      </c>
      <c r="I31" s="130" t="s">
        <v>123</v>
      </c>
      <c r="J31" s="130" t="s">
        <v>123</v>
      </c>
    </row>
    <row r="32" spans="1:10">
      <c r="A32" s="131" t="s">
        <v>465</v>
      </c>
      <c r="B32" s="118"/>
      <c r="C32" s="118"/>
      <c r="D32" s="108" t="s">
        <v>449</v>
      </c>
      <c r="E32" s="114"/>
      <c r="F32" s="130" t="s">
        <v>123</v>
      </c>
      <c r="G32" s="94"/>
      <c r="H32" s="97"/>
      <c r="I32" s="130" t="s">
        <v>123</v>
      </c>
      <c r="J32" s="130" t="s">
        <v>123</v>
      </c>
    </row>
    <row r="33" spans="1:10">
      <c r="A33" s="131" t="s">
        <v>466</v>
      </c>
      <c r="B33" s="118"/>
      <c r="C33" s="118"/>
      <c r="D33" s="108" t="s">
        <v>449</v>
      </c>
      <c r="E33" s="114" t="s">
        <v>467</v>
      </c>
      <c r="F33" s="130" t="s">
        <v>123</v>
      </c>
      <c r="G33" s="94"/>
      <c r="H33" s="97"/>
      <c r="I33" s="130" t="s">
        <v>123</v>
      </c>
      <c r="J33" s="130" t="s">
        <v>123</v>
      </c>
    </row>
    <row r="34" spans="1:10">
      <c r="D34" s="125"/>
      <c r="E34" s="126"/>
      <c r="G34" s="94"/>
      <c r="H34" s="97"/>
      <c r="I34" s="97"/>
      <c r="J34" s="97"/>
    </row>
    <row r="35" spans="1:10" ht="15.65" thickBot="1">
      <c r="A35" s="91" t="s">
        <v>468</v>
      </c>
      <c r="D35" s="125"/>
      <c r="E35" s="126"/>
      <c r="G35" s="94"/>
      <c r="H35" s="97"/>
      <c r="I35" s="97"/>
      <c r="J35" s="97"/>
    </row>
    <row r="36" spans="1:10" ht="15.65" thickBot="1">
      <c r="A36" s="127" t="s">
        <v>469</v>
      </c>
      <c r="B36" s="128"/>
      <c r="C36" s="128"/>
      <c r="D36" s="129" t="s">
        <v>193</v>
      </c>
      <c r="E36" s="109" t="s">
        <v>470</v>
      </c>
      <c r="F36" s="110" t="s">
        <v>126</v>
      </c>
      <c r="G36" s="94"/>
      <c r="H36" s="123"/>
      <c r="I36" s="130" t="s">
        <v>123</v>
      </c>
      <c r="J36" s="111" t="s">
        <v>195</v>
      </c>
    </row>
    <row r="37" spans="1:10" ht="15.65" thickBot="1">
      <c r="A37" s="131" t="s">
        <v>471</v>
      </c>
      <c r="B37" s="118"/>
      <c r="C37" s="118"/>
      <c r="D37" s="129" t="s">
        <v>193</v>
      </c>
      <c r="E37" s="114" t="s">
        <v>472</v>
      </c>
      <c r="F37" s="110" t="s">
        <v>126</v>
      </c>
      <c r="G37" s="94"/>
      <c r="H37" s="97"/>
      <c r="I37" s="130" t="s">
        <v>123</v>
      </c>
      <c r="J37" s="111" t="s">
        <v>195</v>
      </c>
    </row>
    <row r="38" spans="1:10" ht="45.7" thickBot="1">
      <c r="A38" s="131" t="s">
        <v>473</v>
      </c>
      <c r="B38" s="118"/>
      <c r="C38" s="118"/>
      <c r="D38" s="129" t="s">
        <v>193</v>
      </c>
      <c r="E38" s="114"/>
      <c r="F38" s="110" t="s">
        <v>126</v>
      </c>
      <c r="G38" s="94" t="s">
        <v>436</v>
      </c>
      <c r="H38" s="97" t="s">
        <v>474</v>
      </c>
      <c r="I38" s="130" t="s">
        <v>123</v>
      </c>
      <c r="J38" s="111" t="s">
        <v>195</v>
      </c>
    </row>
    <row r="39" spans="1:10">
      <c r="D39" s="125"/>
      <c r="E39" s="126"/>
      <c r="G39" s="94"/>
      <c r="H39" s="97"/>
      <c r="I39" s="97"/>
      <c r="J39" s="97"/>
    </row>
    <row r="40" spans="1:10" ht="15.65" thickBot="1">
      <c r="A40" s="91" t="s">
        <v>475</v>
      </c>
      <c r="D40" s="125"/>
      <c r="E40" s="126"/>
      <c r="G40" s="94"/>
      <c r="H40" s="97"/>
      <c r="I40" s="97"/>
      <c r="J40" s="97"/>
    </row>
    <row r="41" spans="1:10" ht="120.85" thickBot="1">
      <c r="A41" s="127" t="s">
        <v>476</v>
      </c>
      <c r="B41" s="132"/>
      <c r="C41" s="128"/>
      <c r="D41" s="129" t="s">
        <v>477</v>
      </c>
      <c r="E41" s="109" t="s">
        <v>478</v>
      </c>
      <c r="F41" s="130" t="s">
        <v>123</v>
      </c>
      <c r="G41" s="94"/>
      <c r="H41" s="123" t="s">
        <v>479</v>
      </c>
      <c r="I41" s="130" t="s">
        <v>123</v>
      </c>
      <c r="J41" s="130" t="s">
        <v>123</v>
      </c>
    </row>
    <row r="42" spans="1:10">
      <c r="A42" s="131" t="s">
        <v>480</v>
      </c>
      <c r="B42" s="133"/>
      <c r="C42" s="118"/>
      <c r="D42" s="108" t="s">
        <v>193</v>
      </c>
      <c r="E42" s="371" t="s">
        <v>481</v>
      </c>
      <c r="F42" s="110" t="s">
        <v>126</v>
      </c>
      <c r="G42" s="94"/>
      <c r="H42" s="97"/>
      <c r="I42" s="110" t="s">
        <v>126</v>
      </c>
      <c r="J42" s="120" t="s">
        <v>129</v>
      </c>
    </row>
    <row r="43" spans="1:10">
      <c r="A43" s="131" t="s">
        <v>482</v>
      </c>
      <c r="B43" s="133"/>
      <c r="C43" s="118"/>
      <c r="D43" s="108" t="s">
        <v>193</v>
      </c>
      <c r="E43" s="372"/>
      <c r="F43" s="110" t="s">
        <v>126</v>
      </c>
      <c r="G43" s="94"/>
      <c r="H43" s="97"/>
      <c r="I43" s="134" t="s">
        <v>126</v>
      </c>
      <c r="J43" s="135" t="s">
        <v>129</v>
      </c>
    </row>
    <row r="44" spans="1:10">
      <c r="A44" s="131" t="s">
        <v>483</v>
      </c>
      <c r="B44" s="133"/>
      <c r="C44" s="118"/>
      <c r="D44" s="108" t="s">
        <v>193</v>
      </c>
      <c r="E44" s="372"/>
      <c r="F44" s="110" t="s">
        <v>126</v>
      </c>
      <c r="G44" s="94"/>
      <c r="H44" s="97"/>
      <c r="I44" s="134" t="s">
        <v>126</v>
      </c>
      <c r="J44" s="135" t="s">
        <v>129</v>
      </c>
    </row>
    <row r="45" spans="1:10">
      <c r="A45" s="131" t="s">
        <v>484</v>
      </c>
      <c r="B45" s="133"/>
      <c r="C45" s="118"/>
      <c r="D45" s="108" t="s">
        <v>193</v>
      </c>
      <c r="E45" s="372"/>
      <c r="F45" s="110" t="s">
        <v>126</v>
      </c>
      <c r="G45" s="94"/>
      <c r="H45" s="97"/>
      <c r="I45" s="134" t="s">
        <v>126</v>
      </c>
      <c r="J45" s="135" t="s">
        <v>129</v>
      </c>
    </row>
    <row r="46" spans="1:10">
      <c r="A46" s="131" t="s">
        <v>485</v>
      </c>
      <c r="B46" s="133"/>
      <c r="C46" s="118"/>
      <c r="D46" s="108" t="s">
        <v>193</v>
      </c>
      <c r="E46" s="372"/>
      <c r="F46" s="110" t="s">
        <v>126</v>
      </c>
      <c r="G46" s="94"/>
      <c r="H46" s="97"/>
      <c r="I46" s="134" t="s">
        <v>126</v>
      </c>
      <c r="J46" s="135" t="s">
        <v>129</v>
      </c>
    </row>
    <row r="47" spans="1:10">
      <c r="A47" s="131" t="s">
        <v>253</v>
      </c>
      <c r="B47" s="133"/>
      <c r="C47" s="118"/>
      <c r="D47" s="108" t="s">
        <v>193</v>
      </c>
      <c r="E47" s="373"/>
      <c r="F47" s="110" t="s">
        <v>126</v>
      </c>
      <c r="G47" s="94"/>
      <c r="H47" s="97"/>
      <c r="I47" s="134" t="s">
        <v>126</v>
      </c>
      <c r="J47" s="135" t="s">
        <v>129</v>
      </c>
    </row>
    <row r="48" spans="1:10">
      <c r="D48" s="125"/>
      <c r="E48" s="126"/>
      <c r="G48" s="94"/>
      <c r="H48" s="97"/>
      <c r="I48" s="136"/>
      <c r="J48" s="97"/>
    </row>
    <row r="49" spans="1:10" ht="15.65" thickBot="1">
      <c r="A49" s="91" t="s">
        <v>486</v>
      </c>
      <c r="D49" s="125"/>
      <c r="E49" s="126"/>
      <c r="G49" s="94"/>
      <c r="H49" s="97"/>
      <c r="I49" s="136"/>
      <c r="J49" s="97"/>
    </row>
    <row r="50" spans="1:10" ht="15.65" thickBot="1">
      <c r="A50" s="127" t="s">
        <v>487</v>
      </c>
      <c r="B50" s="132"/>
      <c r="C50" s="128"/>
      <c r="D50" s="129" t="s">
        <v>193</v>
      </c>
      <c r="E50" s="137" t="s">
        <v>488</v>
      </c>
      <c r="F50" s="110" t="s">
        <v>126</v>
      </c>
      <c r="G50" s="94"/>
      <c r="H50" s="97"/>
      <c r="I50" s="134" t="s">
        <v>126</v>
      </c>
      <c r="J50" s="135" t="s">
        <v>129</v>
      </c>
    </row>
    <row r="51" spans="1:10" ht="60.1">
      <c r="A51" s="131" t="s">
        <v>489</v>
      </c>
      <c r="B51" s="133"/>
      <c r="C51" s="118"/>
      <c r="D51" s="108" t="s">
        <v>193</v>
      </c>
      <c r="E51" s="138" t="s">
        <v>490</v>
      </c>
      <c r="F51" s="120" t="s">
        <v>129</v>
      </c>
      <c r="G51" s="94" t="s">
        <v>491</v>
      </c>
      <c r="H51" s="97" t="s">
        <v>492</v>
      </c>
      <c r="I51" s="97"/>
      <c r="J51" s="97"/>
    </row>
    <row r="52" spans="1:10">
      <c r="D52" s="125"/>
      <c r="E52" s="126"/>
      <c r="G52" s="94"/>
      <c r="H52" s="97"/>
      <c r="I52" s="97"/>
      <c r="J52" s="97"/>
    </row>
    <row r="53" spans="1:10" ht="15.65" thickBot="1">
      <c r="A53" s="91" t="s">
        <v>493</v>
      </c>
      <c r="D53" s="125"/>
      <c r="E53" s="126"/>
      <c r="G53" s="94"/>
      <c r="H53" s="97"/>
      <c r="I53" s="97"/>
      <c r="J53" s="97"/>
    </row>
    <row r="54" spans="1:10" ht="20.2" customHeight="1" thickBot="1">
      <c r="A54" s="127" t="s">
        <v>494</v>
      </c>
      <c r="B54" s="132"/>
      <c r="C54" s="128"/>
      <c r="D54" s="129" t="s">
        <v>495</v>
      </c>
      <c r="E54" s="109" t="s">
        <v>496</v>
      </c>
      <c r="F54" s="130" t="s">
        <v>123</v>
      </c>
      <c r="G54" s="94"/>
      <c r="H54" s="97"/>
      <c r="I54" s="130" t="s">
        <v>123</v>
      </c>
      <c r="J54" s="130" t="s">
        <v>123</v>
      </c>
    </row>
    <row r="55" spans="1:10" ht="32.6" thickBot="1">
      <c r="A55" s="127" t="s">
        <v>497</v>
      </c>
      <c r="B55" s="132"/>
      <c r="C55" s="128"/>
      <c r="D55" s="129" t="s">
        <v>498</v>
      </c>
      <c r="E55" s="114" t="s">
        <v>499</v>
      </c>
      <c r="F55" s="110" t="s">
        <v>126</v>
      </c>
      <c r="G55" s="94"/>
      <c r="H55" s="97"/>
      <c r="I55" s="110" t="s">
        <v>126</v>
      </c>
      <c r="J55" s="135" t="s">
        <v>129</v>
      </c>
    </row>
    <row r="56" spans="1:10" ht="75.8" thickBot="1">
      <c r="A56" s="127" t="s">
        <v>500</v>
      </c>
      <c r="B56" s="132"/>
      <c r="C56" s="128"/>
      <c r="D56" s="129" t="s">
        <v>451</v>
      </c>
      <c r="E56" s="109" t="s">
        <v>501</v>
      </c>
      <c r="F56" s="130" t="s">
        <v>123</v>
      </c>
      <c r="G56" s="94" t="s">
        <v>502</v>
      </c>
      <c r="H56" s="97" t="s">
        <v>503</v>
      </c>
      <c r="I56" s="110" t="s">
        <v>126</v>
      </c>
      <c r="J56" s="135" t="s">
        <v>129</v>
      </c>
    </row>
    <row r="57" spans="1:10" ht="60.75" thickBot="1">
      <c r="A57" s="127" t="s">
        <v>504</v>
      </c>
      <c r="B57" s="132"/>
      <c r="C57" s="128"/>
      <c r="D57" s="129" t="s">
        <v>193</v>
      </c>
      <c r="E57" s="114"/>
      <c r="F57" s="120" t="s">
        <v>129</v>
      </c>
      <c r="G57" s="94" t="s">
        <v>436</v>
      </c>
      <c r="H57" s="97" t="s">
        <v>505</v>
      </c>
      <c r="I57" s="97"/>
      <c r="J57" s="97"/>
    </row>
    <row r="58" spans="1:10" ht="60.75" thickBot="1">
      <c r="A58" s="139" t="s">
        <v>506</v>
      </c>
      <c r="B58" s="132"/>
      <c r="C58" s="128"/>
      <c r="D58" s="129" t="s">
        <v>193</v>
      </c>
      <c r="E58" s="138" t="s">
        <v>507</v>
      </c>
      <c r="F58" s="130" t="s">
        <v>123</v>
      </c>
      <c r="G58" s="94" t="s">
        <v>508</v>
      </c>
      <c r="H58" s="97" t="s">
        <v>505</v>
      </c>
      <c r="I58" s="97"/>
      <c r="J58" s="97"/>
    </row>
    <row r="59" spans="1:10">
      <c r="A59" s="93"/>
      <c r="D59" s="125"/>
      <c r="E59" s="140"/>
      <c r="H59" s="97"/>
      <c r="I59" s="97"/>
      <c r="J59" s="97"/>
    </row>
    <row r="60" spans="1:10">
      <c r="A60" s="93"/>
      <c r="D60" s="125"/>
      <c r="H60" s="97"/>
      <c r="I60" s="97"/>
      <c r="J60" s="97"/>
    </row>
  </sheetData>
  <mergeCells count="1">
    <mergeCell ref="E42:E47"/>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election activeCell="A7" sqref="A7:XFD20"/>
    </sheetView>
  </sheetViews>
  <sheetFormatPr baseColWidth="10" defaultColWidth="9" defaultRowHeight="15.05"/>
  <cols>
    <col min="1" max="3" width="9" style="77"/>
    <col min="4" max="4" width="31.44140625" style="77" customWidth="1"/>
    <col min="5" max="5" width="23" style="77" customWidth="1"/>
    <col min="6" max="6" width="9" style="144"/>
    <col min="7" max="7" width="61.21875" style="77" customWidth="1"/>
    <col min="8" max="8" width="27.5546875" style="77" customWidth="1"/>
    <col min="9" max="9" width="11.44140625" style="77" customWidth="1"/>
    <col min="10" max="10" width="10.5546875" style="77" customWidth="1"/>
    <col min="11" max="16384" width="9" style="77"/>
  </cols>
  <sheetData>
    <row r="1" spans="1:10" ht="29.45" customHeight="1">
      <c r="A1" s="91" t="s">
        <v>254</v>
      </c>
      <c r="F1" s="3" t="s">
        <v>255</v>
      </c>
      <c r="G1" s="4"/>
      <c r="H1" s="95" t="s">
        <v>119</v>
      </c>
      <c r="I1" s="95" t="s">
        <v>120</v>
      </c>
      <c r="J1" s="95" t="s">
        <v>121</v>
      </c>
    </row>
    <row r="2" spans="1:10">
      <c r="A2" s="141" t="s">
        <v>122</v>
      </c>
      <c r="F2" s="8" t="s">
        <v>140</v>
      </c>
      <c r="G2" s="4" t="s">
        <v>256</v>
      </c>
      <c r="H2" s="97"/>
      <c r="I2" s="97"/>
      <c r="J2" s="97"/>
    </row>
    <row r="3" spans="1:10">
      <c r="A3" s="142" t="s">
        <v>509</v>
      </c>
      <c r="F3" s="10" t="s">
        <v>195</v>
      </c>
      <c r="G3" s="4" t="s">
        <v>258</v>
      </c>
      <c r="H3" s="97"/>
      <c r="I3" s="97"/>
      <c r="J3" s="97"/>
    </row>
    <row r="4" spans="1:10">
      <c r="A4" s="143" t="s">
        <v>510</v>
      </c>
      <c r="F4" s="11" t="s">
        <v>199</v>
      </c>
      <c r="G4" s="4" t="s">
        <v>259</v>
      </c>
      <c r="H4" s="97"/>
      <c r="I4" s="97"/>
      <c r="J4" s="97"/>
    </row>
    <row r="5" spans="1:10">
      <c r="A5" s="141" t="s">
        <v>122</v>
      </c>
      <c r="H5" s="97"/>
      <c r="I5" s="97"/>
      <c r="J5" s="97"/>
    </row>
    <row r="6" spans="1:10">
      <c r="A6" s="145"/>
      <c r="H6" s="97"/>
      <c r="I6" s="97"/>
      <c r="J6" s="97"/>
    </row>
    <row r="7" spans="1:10" ht="45.7" thickBot="1">
      <c r="A7" s="142" t="s">
        <v>511</v>
      </c>
      <c r="F7" s="3" t="s">
        <v>255</v>
      </c>
      <c r="H7" s="97" t="s">
        <v>512</v>
      </c>
      <c r="I7" s="3" t="s">
        <v>255</v>
      </c>
      <c r="J7" s="3" t="s">
        <v>255</v>
      </c>
    </row>
    <row r="8" spans="1:10" ht="15.65" thickBot="1">
      <c r="A8" s="146" t="s">
        <v>513</v>
      </c>
      <c r="B8" s="147"/>
      <c r="C8" s="147"/>
      <c r="D8" s="148" t="s">
        <v>514</v>
      </c>
      <c r="E8" s="149" t="s">
        <v>515</v>
      </c>
      <c r="F8" s="150" t="s">
        <v>140</v>
      </c>
      <c r="H8" s="97"/>
      <c r="I8" s="150" t="s">
        <v>140</v>
      </c>
      <c r="J8" s="150" t="s">
        <v>140</v>
      </c>
    </row>
    <row r="9" spans="1:10" ht="15.65" thickBot="1">
      <c r="A9" s="151" t="s">
        <v>516</v>
      </c>
      <c r="B9" s="152"/>
      <c r="C9" s="152"/>
      <c r="D9" s="148" t="s">
        <v>517</v>
      </c>
      <c r="E9" s="153"/>
      <c r="F9" s="154" t="s">
        <v>140</v>
      </c>
      <c r="H9" s="97"/>
      <c r="I9" s="154" t="s">
        <v>140</v>
      </c>
      <c r="J9" s="154" t="s">
        <v>140</v>
      </c>
    </row>
    <row r="10" spans="1:10">
      <c r="H10" s="97"/>
      <c r="I10" s="144"/>
      <c r="J10" s="144"/>
    </row>
    <row r="11" spans="1:10" ht="45.7" thickBot="1">
      <c r="A11" s="142" t="s">
        <v>518</v>
      </c>
      <c r="H11" s="97" t="s">
        <v>249</v>
      </c>
      <c r="I11" s="144"/>
      <c r="J11" s="144"/>
    </row>
    <row r="12" spans="1:10" ht="15.65" thickBot="1">
      <c r="A12" s="155" t="s">
        <v>519</v>
      </c>
      <c r="B12" s="156"/>
      <c r="C12" s="156"/>
      <c r="D12" s="148" t="s">
        <v>449</v>
      </c>
      <c r="E12" s="147"/>
      <c r="F12" s="150" t="s">
        <v>140</v>
      </c>
      <c r="H12" s="97"/>
      <c r="I12" s="150" t="s">
        <v>140</v>
      </c>
      <c r="J12" s="150" t="s">
        <v>140</v>
      </c>
    </row>
    <row r="13" spans="1:10" ht="15.65" thickBot="1">
      <c r="A13" s="157" t="s">
        <v>520</v>
      </c>
      <c r="B13" s="158"/>
      <c r="C13" s="158"/>
      <c r="D13" s="148" t="s">
        <v>449</v>
      </c>
      <c r="E13" s="152"/>
      <c r="F13" s="154" t="s">
        <v>140</v>
      </c>
      <c r="H13" s="97"/>
      <c r="I13" s="154" t="s">
        <v>140</v>
      </c>
      <c r="J13" s="154" t="s">
        <v>140</v>
      </c>
    </row>
    <row r="14" spans="1:10" ht="21.95" thickBot="1">
      <c r="A14" s="157" t="s">
        <v>268</v>
      </c>
      <c r="B14" s="158"/>
      <c r="C14" s="158"/>
      <c r="D14" s="148" t="s">
        <v>449</v>
      </c>
      <c r="E14" s="159" t="s">
        <v>521</v>
      </c>
      <c r="F14" s="154" t="s">
        <v>140</v>
      </c>
      <c r="H14" s="97"/>
      <c r="I14" s="154" t="s">
        <v>140</v>
      </c>
      <c r="J14" s="154" t="s">
        <v>140</v>
      </c>
    </row>
    <row r="15" spans="1:10">
      <c r="H15" s="97"/>
      <c r="I15" s="144"/>
      <c r="J15" s="144"/>
    </row>
    <row r="16" spans="1:10" ht="45.7" thickBot="1">
      <c r="A16" s="142" t="s">
        <v>522</v>
      </c>
      <c r="H16" s="97" t="s">
        <v>512</v>
      </c>
      <c r="I16" s="144"/>
      <c r="J16" s="144"/>
    </row>
    <row r="17" spans="1:10" ht="15.65" thickBot="1">
      <c r="A17" s="155" t="s">
        <v>523</v>
      </c>
      <c r="B17" s="156"/>
      <c r="C17" s="156"/>
      <c r="D17" s="148" t="s">
        <v>524</v>
      </c>
      <c r="E17" s="147"/>
      <c r="F17" s="150" t="s">
        <v>140</v>
      </c>
      <c r="H17" s="97"/>
      <c r="I17" s="150" t="s">
        <v>140</v>
      </c>
      <c r="J17" s="150" t="s">
        <v>140</v>
      </c>
    </row>
    <row r="18" spans="1:10" ht="15.65" thickBot="1">
      <c r="A18" s="157" t="s">
        <v>525</v>
      </c>
      <c r="B18" s="158"/>
      <c r="C18" s="158"/>
      <c r="D18" s="148" t="s">
        <v>526</v>
      </c>
      <c r="E18" s="152"/>
      <c r="F18" s="154" t="s">
        <v>140</v>
      </c>
      <c r="H18" s="97"/>
      <c r="I18" s="154" t="s">
        <v>140</v>
      </c>
      <c r="J18" s="154" t="s">
        <v>140</v>
      </c>
    </row>
    <row r="19" spans="1:10">
      <c r="H19" s="97"/>
      <c r="I19" s="97"/>
      <c r="J19" s="97"/>
    </row>
    <row r="20" spans="1:10" ht="75.150000000000006">
      <c r="G20" s="97" t="s">
        <v>527</v>
      </c>
      <c r="H20" s="97" t="s">
        <v>528</v>
      </c>
      <c r="I20" s="97"/>
      <c r="J20" s="97"/>
    </row>
    <row r="21" spans="1:10">
      <c r="H21" s="97"/>
      <c r="I21" s="97"/>
      <c r="J21" s="97"/>
    </row>
    <row r="22" spans="1:10">
      <c r="H22" s="97"/>
      <c r="I22" s="97"/>
      <c r="J22" s="97"/>
    </row>
    <row r="23" spans="1:10">
      <c r="H23" s="97"/>
      <c r="I23" s="97"/>
      <c r="J23" s="97"/>
    </row>
    <row r="24" spans="1:10">
      <c r="H24" s="97"/>
      <c r="I24" s="97"/>
      <c r="J24" s="97"/>
    </row>
    <row r="25" spans="1:10">
      <c r="H25" s="97"/>
      <c r="I25" s="97"/>
      <c r="J25" s="97"/>
    </row>
    <row r="26" spans="1:10">
      <c r="H26" s="97"/>
      <c r="I26" s="97"/>
      <c r="J26" s="97"/>
    </row>
    <row r="27" spans="1:10">
      <c r="H27" s="97"/>
      <c r="I27" s="97"/>
      <c r="J27" s="97"/>
    </row>
    <row r="28" spans="1:10">
      <c r="H28" s="97"/>
      <c r="I28" s="97"/>
      <c r="J28" s="97"/>
    </row>
    <row r="29" spans="1:10">
      <c r="H29" s="97"/>
      <c r="I29" s="97"/>
      <c r="J29" s="97"/>
    </row>
    <row r="30" spans="1:10">
      <c r="H30" s="97"/>
      <c r="I30" s="97"/>
      <c r="J30" s="97"/>
    </row>
    <row r="31" spans="1:10">
      <c r="H31" s="97"/>
      <c r="I31" s="97"/>
      <c r="J31" s="97"/>
    </row>
    <row r="32" spans="1:10">
      <c r="H32" s="97"/>
      <c r="I32" s="97"/>
      <c r="J32" s="97"/>
    </row>
    <row r="33" spans="8:10">
      <c r="H33" s="97"/>
      <c r="I33" s="97"/>
      <c r="J33" s="97"/>
    </row>
    <row r="34" spans="8:10">
      <c r="H34" s="97"/>
      <c r="I34" s="97"/>
      <c r="J34" s="97"/>
    </row>
    <row r="35" spans="8:10">
      <c r="H35" s="97"/>
      <c r="I35" s="97"/>
      <c r="J35" s="97"/>
    </row>
    <row r="36" spans="8:10">
      <c r="H36" s="123"/>
      <c r="I36" s="97"/>
      <c r="J36" s="97"/>
    </row>
    <row r="37" spans="8:10">
      <c r="H37" s="97"/>
      <c r="I37" s="97"/>
      <c r="J37" s="97"/>
    </row>
    <row r="38" spans="8:10">
      <c r="H38" s="97"/>
      <c r="I38" s="97"/>
      <c r="J38" s="97"/>
    </row>
    <row r="39" spans="8:10">
      <c r="H39" s="97"/>
      <c r="I39" s="97"/>
      <c r="J39" s="97"/>
    </row>
    <row r="40" spans="8:10">
      <c r="H40" s="97"/>
      <c r="I40" s="97"/>
      <c r="J40" s="97"/>
    </row>
    <row r="41" spans="8:10">
      <c r="H41" s="97"/>
      <c r="I41" s="97"/>
      <c r="J41" s="97"/>
    </row>
    <row r="42" spans="8:10">
      <c r="H42" s="97"/>
      <c r="I42" s="97"/>
      <c r="J42" s="97"/>
    </row>
    <row r="43" spans="8:10">
      <c r="H43" s="97"/>
      <c r="I43" s="97"/>
      <c r="J43" s="97"/>
    </row>
    <row r="44" spans="8:10">
      <c r="H44" s="97"/>
      <c r="I44" s="97"/>
      <c r="J44" s="97"/>
    </row>
    <row r="45" spans="8:10">
      <c r="H45" s="97"/>
      <c r="I45" s="97"/>
      <c r="J45" s="97"/>
    </row>
    <row r="46" spans="8:10">
      <c r="H46" s="97"/>
      <c r="I46" s="97"/>
      <c r="J46" s="97"/>
    </row>
    <row r="47" spans="8:10">
      <c r="H47" s="97"/>
      <c r="I47" s="97"/>
      <c r="J47" s="97"/>
    </row>
    <row r="48" spans="8:10">
      <c r="H48" s="97"/>
      <c r="I48" s="97"/>
      <c r="J48" s="97"/>
    </row>
    <row r="49" spans="9:10">
      <c r="I49" s="97"/>
      <c r="J49" s="97"/>
    </row>
    <row r="50" spans="9:10">
      <c r="I50" s="97"/>
      <c r="J50" s="97"/>
    </row>
    <row r="51" spans="9:10">
      <c r="I51" s="97"/>
      <c r="J51" s="97"/>
    </row>
    <row r="52" spans="9:10">
      <c r="I52" s="97"/>
      <c r="J52" s="97"/>
    </row>
    <row r="53" spans="9:10">
      <c r="I53" s="97"/>
      <c r="J53" s="97"/>
    </row>
    <row r="54" spans="9:10">
      <c r="I54" s="97"/>
      <c r="J54" s="97"/>
    </row>
    <row r="55" spans="9:10">
      <c r="I55" s="97"/>
      <c r="J55" s="97"/>
    </row>
    <row r="56" spans="9:10">
      <c r="I56" s="97"/>
      <c r="J56" s="97"/>
    </row>
    <row r="57" spans="9:10">
      <c r="I57" s="97"/>
      <c r="J57" s="97"/>
    </row>
    <row r="58" spans="9:10">
      <c r="I58" s="97"/>
      <c r="J58" s="97"/>
    </row>
    <row r="59" spans="9:10">
      <c r="I59" s="97"/>
      <c r="J59" s="97"/>
    </row>
    <row r="60" spans="9:10">
      <c r="I60" s="97"/>
      <c r="J60" s="97"/>
    </row>
    <row r="61" spans="9:10">
      <c r="I61" s="97"/>
      <c r="J61" s="97"/>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36"/>
  <sheetViews>
    <sheetView zoomScaleNormal="100" workbookViewId="0">
      <selection activeCell="A38" sqref="A38:A44"/>
    </sheetView>
  </sheetViews>
  <sheetFormatPr baseColWidth="10" defaultColWidth="11.44140625" defaultRowHeight="15.05"/>
  <cols>
    <col min="1" max="1" width="34.77734375" customWidth="1"/>
    <col min="2" max="2" width="15.44140625" customWidth="1"/>
    <col min="3" max="3" width="35.77734375" customWidth="1"/>
    <col min="4" max="4" width="33.77734375" customWidth="1"/>
    <col min="5" max="5" width="27.33203125" bestFit="1" customWidth="1"/>
  </cols>
  <sheetData>
    <row r="1" spans="1:6" ht="15.65" thickBot="1">
      <c r="A1" s="178" t="s">
        <v>536</v>
      </c>
      <c r="B1" s="165" t="s">
        <v>1</v>
      </c>
      <c r="C1" s="165" t="s">
        <v>2</v>
      </c>
      <c r="D1" s="165" t="s">
        <v>537</v>
      </c>
      <c r="E1" s="244" t="s">
        <v>529</v>
      </c>
      <c r="F1" s="244" t="s">
        <v>1643</v>
      </c>
    </row>
    <row r="2" spans="1:6" ht="79.55" hidden="1" thickBot="1">
      <c r="A2" s="377" t="s">
        <v>538</v>
      </c>
      <c r="B2" s="374" t="s">
        <v>530</v>
      </c>
      <c r="C2" s="166" t="s">
        <v>539</v>
      </c>
      <c r="D2" s="374">
        <v>1</v>
      </c>
      <c r="E2" s="392" t="s">
        <v>1647</v>
      </c>
      <c r="F2" s="393">
        <v>1</v>
      </c>
    </row>
    <row r="3" spans="1:6" ht="15.65" hidden="1" thickBot="1">
      <c r="A3" s="378"/>
      <c r="B3" s="375"/>
      <c r="C3" s="167" t="s">
        <v>540</v>
      </c>
      <c r="D3" s="375"/>
      <c r="E3" s="392"/>
      <c r="F3" s="393"/>
    </row>
    <row r="4" spans="1:6" ht="15.65" hidden="1" thickBot="1">
      <c r="A4" s="378"/>
      <c r="B4" s="375"/>
      <c r="C4" s="168" t="s">
        <v>541</v>
      </c>
      <c r="D4" s="375"/>
      <c r="E4" s="392"/>
      <c r="F4" s="393"/>
    </row>
    <row r="5" spans="1:6" ht="15.65" hidden="1" thickBot="1">
      <c r="A5" s="378"/>
      <c r="B5" s="375"/>
      <c r="C5" s="168" t="s">
        <v>542</v>
      </c>
      <c r="D5" s="375"/>
      <c r="E5" s="392"/>
      <c r="F5" s="393"/>
    </row>
    <row r="6" spans="1:6" ht="15.65" hidden="1" thickBot="1">
      <c r="A6" s="379"/>
      <c r="B6" s="376"/>
      <c r="C6" s="169" t="s">
        <v>543</v>
      </c>
      <c r="D6" s="376"/>
      <c r="E6" s="392"/>
      <c r="F6" s="393"/>
    </row>
    <row r="7" spans="1:6" ht="92.7" hidden="1" thickBot="1">
      <c r="A7" s="377" t="s">
        <v>544</v>
      </c>
      <c r="B7" s="374" t="s">
        <v>530</v>
      </c>
      <c r="C7" s="166" t="s">
        <v>545</v>
      </c>
      <c r="D7" s="374">
        <v>1</v>
      </c>
      <c r="E7" s="394" t="s">
        <v>1648</v>
      </c>
      <c r="F7" s="393">
        <v>2</v>
      </c>
    </row>
    <row r="8" spans="1:6" ht="15.65" hidden="1" thickBot="1">
      <c r="A8" s="378"/>
      <c r="B8" s="375"/>
      <c r="C8" s="167" t="s">
        <v>546</v>
      </c>
      <c r="D8" s="375"/>
      <c r="E8" s="392"/>
      <c r="F8" s="393"/>
    </row>
    <row r="9" spans="1:6" ht="66.400000000000006" hidden="1" thickBot="1">
      <c r="A9" s="379"/>
      <c r="B9" s="376"/>
      <c r="C9" s="169" t="s">
        <v>547</v>
      </c>
      <c r="D9" s="376"/>
      <c r="E9" s="392"/>
      <c r="F9" s="393"/>
    </row>
    <row r="10" spans="1:6" ht="66.400000000000006" hidden="1" thickBot="1">
      <c r="A10" s="377" t="s">
        <v>548</v>
      </c>
      <c r="B10" s="374" t="s">
        <v>530</v>
      </c>
      <c r="C10" s="166" t="s">
        <v>549</v>
      </c>
      <c r="D10" s="374">
        <v>1</v>
      </c>
      <c r="E10" s="392" t="s">
        <v>1647</v>
      </c>
      <c r="F10" s="393">
        <v>3</v>
      </c>
    </row>
    <row r="11" spans="1:6" ht="15.65" hidden="1" thickBot="1">
      <c r="A11" s="378"/>
      <c r="B11" s="375"/>
      <c r="C11" s="167" t="s">
        <v>540</v>
      </c>
      <c r="D11" s="375"/>
      <c r="E11" s="392"/>
      <c r="F11" s="393"/>
    </row>
    <row r="12" spans="1:6" ht="15.65" hidden="1" thickBot="1">
      <c r="A12" s="378"/>
      <c r="B12" s="375"/>
      <c r="C12" s="168" t="s">
        <v>550</v>
      </c>
      <c r="D12" s="375"/>
      <c r="E12" s="392"/>
      <c r="F12" s="393"/>
    </row>
    <row r="13" spans="1:6" ht="15.65" hidden="1" thickBot="1">
      <c r="A13" s="378"/>
      <c r="B13" s="375"/>
      <c r="C13" s="168" t="s">
        <v>551</v>
      </c>
      <c r="D13" s="375"/>
      <c r="E13" s="392"/>
      <c r="F13" s="393"/>
    </row>
    <row r="14" spans="1:6" ht="15.65" hidden="1" thickBot="1">
      <c r="A14" s="379"/>
      <c r="B14" s="376"/>
      <c r="C14" s="169" t="s">
        <v>552</v>
      </c>
      <c r="D14" s="376"/>
      <c r="E14" s="392"/>
      <c r="F14" s="393"/>
    </row>
    <row r="15" spans="1:6" ht="105.85" hidden="1" thickBot="1">
      <c r="A15" s="377" t="s">
        <v>553</v>
      </c>
      <c r="B15" s="374" t="s">
        <v>530</v>
      </c>
      <c r="C15" s="166" t="s">
        <v>554</v>
      </c>
      <c r="D15" s="374">
        <v>1</v>
      </c>
      <c r="E15" s="392" t="s">
        <v>1647</v>
      </c>
      <c r="F15" s="393">
        <v>4</v>
      </c>
    </row>
    <row r="16" spans="1:6" ht="15.65" hidden="1" thickBot="1">
      <c r="A16" s="378"/>
      <c r="B16" s="375"/>
      <c r="C16" s="167" t="s">
        <v>540</v>
      </c>
      <c r="D16" s="375"/>
      <c r="E16" s="392"/>
      <c r="F16" s="393"/>
    </row>
    <row r="17" spans="1:6" ht="15.65" hidden="1" thickBot="1">
      <c r="A17" s="378"/>
      <c r="B17" s="375"/>
      <c r="C17" s="168" t="s">
        <v>555</v>
      </c>
      <c r="D17" s="375"/>
      <c r="E17" s="392"/>
      <c r="F17" s="393"/>
    </row>
    <row r="18" spans="1:6" ht="15.65" hidden="1" thickBot="1">
      <c r="A18" s="379"/>
      <c r="B18" s="376"/>
      <c r="C18" s="169" t="s">
        <v>556</v>
      </c>
      <c r="D18" s="376"/>
      <c r="E18" s="392"/>
      <c r="F18" s="393"/>
    </row>
    <row r="19" spans="1:6" ht="92.7" hidden="1" thickBot="1">
      <c r="A19" s="377" t="s">
        <v>557</v>
      </c>
      <c r="B19" s="374" t="s">
        <v>530</v>
      </c>
      <c r="C19" s="166" t="s">
        <v>558</v>
      </c>
      <c r="D19" s="374">
        <v>1</v>
      </c>
      <c r="E19" s="392" t="s">
        <v>1647</v>
      </c>
      <c r="F19" s="393">
        <v>5</v>
      </c>
    </row>
    <row r="20" spans="1:6" ht="15.65" hidden="1" thickBot="1">
      <c r="A20" s="378"/>
      <c r="B20" s="375"/>
      <c r="C20" s="167" t="s">
        <v>540</v>
      </c>
      <c r="D20" s="375"/>
      <c r="E20" s="392"/>
      <c r="F20" s="393"/>
    </row>
    <row r="21" spans="1:6" ht="15.65" hidden="1" thickBot="1">
      <c r="A21" s="378"/>
      <c r="B21" s="375"/>
      <c r="C21" s="168" t="s">
        <v>559</v>
      </c>
      <c r="D21" s="375"/>
      <c r="E21" s="392"/>
      <c r="F21" s="393"/>
    </row>
    <row r="22" spans="1:6" ht="15.65" hidden="1" thickBot="1">
      <c r="A22" s="379"/>
      <c r="B22" s="376"/>
      <c r="C22" s="169" t="s">
        <v>560</v>
      </c>
      <c r="D22" s="376"/>
      <c r="E22" s="392"/>
      <c r="F22" s="393"/>
    </row>
    <row r="23" spans="1:6" ht="53.25" hidden="1" thickBot="1">
      <c r="A23" s="377" t="s">
        <v>561</v>
      </c>
      <c r="B23" s="374" t="s">
        <v>530</v>
      </c>
      <c r="C23" s="166" t="s">
        <v>562</v>
      </c>
      <c r="D23" s="374">
        <v>1</v>
      </c>
      <c r="E23" s="392" t="s">
        <v>1647</v>
      </c>
      <c r="F23" s="393">
        <v>6</v>
      </c>
    </row>
    <row r="24" spans="1:6" ht="15.65" hidden="1" thickBot="1">
      <c r="A24" s="378"/>
      <c r="B24" s="375"/>
      <c r="C24" s="167" t="s">
        <v>540</v>
      </c>
      <c r="D24" s="375"/>
      <c r="E24" s="392"/>
      <c r="F24" s="393"/>
    </row>
    <row r="25" spans="1:6" ht="15.65" hidden="1" thickBot="1">
      <c r="A25" s="378"/>
      <c r="B25" s="375"/>
      <c r="C25" s="168" t="s">
        <v>563</v>
      </c>
      <c r="D25" s="375"/>
      <c r="E25" s="392"/>
      <c r="F25" s="393"/>
    </row>
    <row r="26" spans="1:6" ht="15.65" hidden="1" thickBot="1">
      <c r="A26" s="379"/>
      <c r="B26" s="376"/>
      <c r="C26" s="169" t="s">
        <v>564</v>
      </c>
      <c r="D26" s="376"/>
      <c r="E26" s="392"/>
      <c r="F26" s="393"/>
    </row>
    <row r="27" spans="1:6" ht="119" hidden="1" thickBot="1">
      <c r="A27" s="377" t="s">
        <v>565</v>
      </c>
      <c r="B27" s="374" t="s">
        <v>530</v>
      </c>
      <c r="C27" s="166" t="s">
        <v>566</v>
      </c>
      <c r="D27" s="374" t="s">
        <v>567</v>
      </c>
      <c r="E27" s="392" t="s">
        <v>1647</v>
      </c>
      <c r="F27" s="393">
        <v>7</v>
      </c>
    </row>
    <row r="28" spans="1:6" ht="15.65" hidden="1" thickBot="1">
      <c r="A28" s="378"/>
      <c r="B28" s="375"/>
      <c r="C28" s="167" t="s">
        <v>540</v>
      </c>
      <c r="D28" s="375"/>
      <c r="E28" s="392"/>
      <c r="F28" s="393"/>
    </row>
    <row r="29" spans="1:6" ht="15.65" hidden="1" thickBot="1">
      <c r="A29" s="378"/>
      <c r="B29" s="375"/>
      <c r="C29" s="168" t="s">
        <v>568</v>
      </c>
      <c r="D29" s="375"/>
      <c r="E29" s="392"/>
      <c r="F29" s="393"/>
    </row>
    <row r="30" spans="1:6" ht="15.65" hidden="1" thickBot="1">
      <c r="A30" s="378"/>
      <c r="B30" s="375"/>
      <c r="C30" s="168" t="s">
        <v>569</v>
      </c>
      <c r="D30" s="375"/>
      <c r="E30" s="392"/>
      <c r="F30" s="393"/>
    </row>
    <row r="31" spans="1:6" ht="15.65" hidden="1" thickBot="1">
      <c r="A31" s="379"/>
      <c r="B31" s="376"/>
      <c r="C31" s="169" t="s">
        <v>570</v>
      </c>
      <c r="D31" s="376"/>
      <c r="E31" s="392"/>
      <c r="F31" s="393"/>
    </row>
    <row r="32" spans="1:6" ht="66.400000000000006" hidden="1" thickBot="1">
      <c r="A32" s="377" t="s">
        <v>571</v>
      </c>
      <c r="B32" s="374" t="s">
        <v>530</v>
      </c>
      <c r="C32" s="166" t="s">
        <v>572</v>
      </c>
      <c r="D32" s="374" t="s">
        <v>567</v>
      </c>
      <c r="E32" s="392" t="s">
        <v>1647</v>
      </c>
      <c r="F32" s="393">
        <v>8</v>
      </c>
    </row>
    <row r="33" spans="1:6" ht="15.65" hidden="1" thickBot="1">
      <c r="A33" s="378"/>
      <c r="B33" s="375"/>
      <c r="C33" s="167" t="s">
        <v>540</v>
      </c>
      <c r="D33" s="375"/>
      <c r="E33" s="392"/>
      <c r="F33" s="393"/>
    </row>
    <row r="34" spans="1:6" ht="15.65" hidden="1" thickBot="1">
      <c r="A34" s="378"/>
      <c r="B34" s="375"/>
      <c r="C34" s="168" t="s">
        <v>573</v>
      </c>
      <c r="D34" s="375"/>
      <c r="E34" s="392"/>
      <c r="F34" s="393"/>
    </row>
    <row r="35" spans="1:6" ht="15.65" hidden="1" thickBot="1">
      <c r="A35" s="378"/>
      <c r="B35" s="375"/>
      <c r="C35" s="168" t="s">
        <v>574</v>
      </c>
      <c r="D35" s="375"/>
      <c r="E35" s="392"/>
      <c r="F35" s="393"/>
    </row>
    <row r="36" spans="1:6" ht="15.65" hidden="1" thickBot="1">
      <c r="A36" s="379"/>
      <c r="B36" s="376"/>
      <c r="C36" s="169" t="s">
        <v>575</v>
      </c>
      <c r="D36" s="376"/>
      <c r="E36" s="392"/>
      <c r="F36" s="393"/>
    </row>
    <row r="37" spans="1:6" ht="15.65" hidden="1" thickBot="1">
      <c r="A37" s="178" t="s">
        <v>536</v>
      </c>
      <c r="B37" s="165" t="s">
        <v>1</v>
      </c>
      <c r="C37" s="165" t="s">
        <v>2</v>
      </c>
      <c r="D37" s="165" t="s">
        <v>537</v>
      </c>
      <c r="E37" s="170"/>
    </row>
    <row r="38" spans="1:6" ht="79.55" thickBot="1">
      <c r="A38" s="377" t="s">
        <v>576</v>
      </c>
      <c r="B38" s="374" t="s">
        <v>530</v>
      </c>
      <c r="C38" s="166" t="s">
        <v>577</v>
      </c>
      <c r="D38" s="374">
        <v>1</v>
      </c>
      <c r="E38" s="392" t="s">
        <v>1649</v>
      </c>
      <c r="F38" s="393">
        <v>9</v>
      </c>
    </row>
    <row r="39" spans="1:6" ht="15.65" hidden="1" thickBot="1">
      <c r="A39" s="378"/>
      <c r="B39" s="375"/>
      <c r="C39" s="167" t="s">
        <v>540</v>
      </c>
      <c r="D39" s="375"/>
      <c r="E39" s="392"/>
      <c r="F39" s="393"/>
    </row>
    <row r="40" spans="1:6" ht="15.65" hidden="1" thickBot="1">
      <c r="A40" s="378"/>
      <c r="B40" s="375"/>
      <c r="C40" s="168" t="s">
        <v>578</v>
      </c>
      <c r="D40" s="375"/>
      <c r="E40" s="392"/>
      <c r="F40" s="393"/>
    </row>
    <row r="41" spans="1:6" ht="15.65" hidden="1" thickBot="1">
      <c r="A41" s="378"/>
      <c r="B41" s="375"/>
      <c r="C41" s="168" t="s">
        <v>579</v>
      </c>
      <c r="D41" s="375"/>
      <c r="E41" s="392"/>
      <c r="F41" s="393"/>
    </row>
    <row r="42" spans="1:6" ht="15.65" hidden="1" thickBot="1">
      <c r="A42" s="378"/>
      <c r="B42" s="375"/>
      <c r="C42" s="168" t="s">
        <v>580</v>
      </c>
      <c r="D42" s="375"/>
      <c r="E42" s="392"/>
      <c r="F42" s="393"/>
    </row>
    <row r="43" spans="1:6" ht="15.65" hidden="1" thickBot="1">
      <c r="A43" s="378"/>
      <c r="B43" s="375"/>
      <c r="C43" s="168" t="s">
        <v>581</v>
      </c>
      <c r="D43" s="375"/>
      <c r="E43" s="392"/>
      <c r="F43" s="393"/>
    </row>
    <row r="44" spans="1:6" ht="15.65" hidden="1" thickBot="1">
      <c r="A44" s="379"/>
      <c r="B44" s="376"/>
      <c r="C44" s="169" t="s">
        <v>582</v>
      </c>
      <c r="D44" s="376"/>
      <c r="E44" s="392"/>
      <c r="F44" s="393"/>
    </row>
    <row r="45" spans="1:6" ht="15.65" thickBot="1">
      <c r="A45" s="377" t="s">
        <v>583</v>
      </c>
      <c r="B45" s="374" t="s">
        <v>530</v>
      </c>
      <c r="C45" s="166" t="s">
        <v>584</v>
      </c>
      <c r="D45" s="374" t="s">
        <v>531</v>
      </c>
      <c r="E45" s="392" t="s">
        <v>1649</v>
      </c>
      <c r="F45" s="393">
        <v>10</v>
      </c>
    </row>
    <row r="46" spans="1:6" ht="15.65" hidden="1" thickBot="1">
      <c r="A46" s="378"/>
      <c r="B46" s="375"/>
      <c r="C46" s="167" t="s">
        <v>540</v>
      </c>
      <c r="D46" s="375"/>
      <c r="E46" s="392"/>
      <c r="F46" s="393"/>
    </row>
    <row r="47" spans="1:6" ht="15.65" hidden="1" thickBot="1">
      <c r="A47" s="378"/>
      <c r="B47" s="375"/>
      <c r="C47" s="168" t="s">
        <v>585</v>
      </c>
      <c r="D47" s="375"/>
      <c r="E47" s="392"/>
      <c r="F47" s="393"/>
    </row>
    <row r="48" spans="1:6" ht="15.65" hidden="1" thickBot="1">
      <c r="A48" s="379"/>
      <c r="B48" s="376"/>
      <c r="C48" s="169" t="s">
        <v>586</v>
      </c>
      <c r="D48" s="376"/>
      <c r="E48" s="392"/>
      <c r="F48" s="393"/>
    </row>
    <row r="49" spans="1:6" ht="15.65" hidden="1" thickBot="1">
      <c r="A49" s="178" t="s">
        <v>536</v>
      </c>
      <c r="B49" s="165" t="s">
        <v>1</v>
      </c>
      <c r="C49" s="165" t="s">
        <v>2</v>
      </c>
      <c r="D49" s="165" t="s">
        <v>537</v>
      </c>
      <c r="E49" s="170"/>
    </row>
    <row r="50" spans="1:6" ht="105.85" thickBot="1">
      <c r="A50" s="377" t="s">
        <v>587</v>
      </c>
      <c r="B50" s="374" t="s">
        <v>530</v>
      </c>
      <c r="C50" s="166" t="s">
        <v>588</v>
      </c>
      <c r="D50" s="374">
        <v>1</v>
      </c>
      <c r="E50" s="392" t="s">
        <v>1649</v>
      </c>
      <c r="F50" s="393">
        <v>11</v>
      </c>
    </row>
    <row r="51" spans="1:6" ht="15.65" hidden="1" thickBot="1">
      <c r="A51" s="378"/>
      <c r="B51" s="375"/>
      <c r="C51" s="167" t="s">
        <v>540</v>
      </c>
      <c r="D51" s="375"/>
      <c r="E51" s="392"/>
      <c r="F51" s="393"/>
    </row>
    <row r="52" spans="1:6" ht="15.65" hidden="1" thickBot="1">
      <c r="A52" s="378"/>
      <c r="B52" s="375"/>
      <c r="C52" s="168" t="s">
        <v>589</v>
      </c>
      <c r="D52" s="375"/>
      <c r="E52" s="392"/>
      <c r="F52" s="393"/>
    </row>
    <row r="53" spans="1:6" ht="15.65" hidden="1" thickBot="1">
      <c r="A53" s="378"/>
      <c r="B53" s="375"/>
      <c r="C53" s="168" t="s">
        <v>590</v>
      </c>
      <c r="D53" s="375"/>
      <c r="E53" s="392"/>
      <c r="F53" s="393"/>
    </row>
    <row r="54" spans="1:6" ht="15.65" hidden="1" thickBot="1">
      <c r="A54" s="378"/>
      <c r="B54" s="375"/>
      <c r="C54" s="168" t="s">
        <v>591</v>
      </c>
      <c r="D54" s="375"/>
      <c r="E54" s="392"/>
      <c r="F54" s="393"/>
    </row>
    <row r="55" spans="1:6" ht="15.65" hidden="1" thickBot="1">
      <c r="A55" s="379"/>
      <c r="B55" s="376"/>
      <c r="C55" s="169" t="s">
        <v>592</v>
      </c>
      <c r="D55" s="376"/>
      <c r="E55" s="392"/>
      <c r="F55" s="393"/>
    </row>
    <row r="56" spans="1:6" ht="15.65" thickBot="1">
      <c r="A56" s="377" t="s">
        <v>593</v>
      </c>
      <c r="B56" s="374" t="s">
        <v>530</v>
      </c>
      <c r="C56" s="166" t="s">
        <v>594</v>
      </c>
      <c r="D56" s="374" t="s">
        <v>531</v>
      </c>
      <c r="E56" s="392" t="s">
        <v>1649</v>
      </c>
      <c r="F56" s="393">
        <v>12</v>
      </c>
    </row>
    <row r="57" spans="1:6" ht="15.65" hidden="1" thickBot="1">
      <c r="A57" s="378"/>
      <c r="B57" s="375"/>
      <c r="C57" s="167" t="s">
        <v>540</v>
      </c>
      <c r="D57" s="375"/>
      <c r="E57" s="392"/>
      <c r="F57" s="393"/>
    </row>
    <row r="58" spans="1:6" ht="15.65" hidden="1" thickBot="1">
      <c r="A58" s="378"/>
      <c r="B58" s="375"/>
      <c r="C58" s="168" t="s">
        <v>595</v>
      </c>
      <c r="D58" s="375"/>
      <c r="E58" s="392"/>
      <c r="F58" s="393"/>
    </row>
    <row r="59" spans="1:6" ht="15.65" hidden="1" thickBot="1">
      <c r="A59" s="379"/>
      <c r="B59" s="376"/>
      <c r="C59" s="169" t="s">
        <v>596</v>
      </c>
      <c r="D59" s="376"/>
      <c r="E59" s="392"/>
      <c r="F59" s="393"/>
    </row>
    <row r="60" spans="1:6" ht="15.65" hidden="1" thickBot="1">
      <c r="A60" s="178" t="s">
        <v>536</v>
      </c>
      <c r="B60" s="165" t="s">
        <v>1</v>
      </c>
      <c r="C60" s="165" t="s">
        <v>2</v>
      </c>
      <c r="D60" s="165" t="s">
        <v>537</v>
      </c>
      <c r="E60" s="170"/>
    </row>
    <row r="61" spans="1:6" ht="105.85" thickBot="1">
      <c r="A61" s="380" t="s">
        <v>597</v>
      </c>
      <c r="B61" s="383" t="s">
        <v>530</v>
      </c>
      <c r="C61" s="171" t="s">
        <v>598</v>
      </c>
      <c r="D61" s="383">
        <v>1</v>
      </c>
      <c r="E61" s="392" t="s">
        <v>1649</v>
      </c>
      <c r="F61" s="393">
        <v>13</v>
      </c>
    </row>
    <row r="62" spans="1:6" ht="15.65" hidden="1" thickBot="1">
      <c r="A62" s="381"/>
      <c r="B62" s="384"/>
      <c r="C62" s="167" t="s">
        <v>540</v>
      </c>
      <c r="D62" s="384"/>
      <c r="E62" s="392"/>
      <c r="F62" s="393"/>
    </row>
    <row r="63" spans="1:6" ht="15.65" hidden="1" thickBot="1">
      <c r="A63" s="381"/>
      <c r="B63" s="384"/>
      <c r="C63" s="168" t="s">
        <v>581</v>
      </c>
      <c r="D63" s="384"/>
      <c r="E63" s="392"/>
      <c r="F63" s="393"/>
    </row>
    <row r="64" spans="1:6" ht="15.65" hidden="1" thickBot="1">
      <c r="A64" s="382"/>
      <c r="B64" s="385"/>
      <c r="C64" s="169" t="s">
        <v>599</v>
      </c>
      <c r="D64" s="385"/>
      <c r="E64" s="392"/>
      <c r="F64" s="393"/>
    </row>
    <row r="65" spans="1:6" ht="52.6">
      <c r="A65" s="380" t="s">
        <v>600</v>
      </c>
      <c r="B65" s="383" t="s">
        <v>530</v>
      </c>
      <c r="C65" s="171" t="s">
        <v>601</v>
      </c>
      <c r="D65" s="383" t="s">
        <v>531</v>
      </c>
      <c r="E65" s="392" t="s">
        <v>1649</v>
      </c>
      <c r="F65" s="393">
        <v>14</v>
      </c>
    </row>
    <row r="66" spans="1:6" hidden="1">
      <c r="A66" s="381"/>
      <c r="B66" s="384"/>
      <c r="C66" s="167" t="s">
        <v>540</v>
      </c>
      <c r="D66" s="384"/>
      <c r="E66" s="392"/>
      <c r="F66" s="393"/>
    </row>
    <row r="67" spans="1:6" hidden="1">
      <c r="A67" s="381"/>
      <c r="B67" s="384"/>
      <c r="C67" s="168" t="s">
        <v>586</v>
      </c>
      <c r="D67" s="384"/>
      <c r="E67" s="392"/>
      <c r="F67" s="393"/>
    </row>
    <row r="68" spans="1:6" ht="15.65" hidden="1" thickBot="1">
      <c r="A68" s="382"/>
      <c r="B68" s="385"/>
      <c r="C68" s="169" t="s">
        <v>602</v>
      </c>
      <c r="D68" s="385"/>
      <c r="E68" s="392"/>
      <c r="F68" s="393"/>
    </row>
    <row r="69" spans="1:6" ht="132.1" thickBot="1">
      <c r="A69" s="302" t="s">
        <v>603</v>
      </c>
      <c r="B69" s="172" t="s">
        <v>604</v>
      </c>
      <c r="C69" s="172" t="s">
        <v>605</v>
      </c>
      <c r="D69" s="172" t="s">
        <v>531</v>
      </c>
      <c r="E69" s="245" t="s">
        <v>1649</v>
      </c>
      <c r="F69">
        <v>15</v>
      </c>
    </row>
    <row r="70" spans="1:6" ht="15.65" hidden="1" thickBot="1">
      <c r="A70" s="178" t="s">
        <v>536</v>
      </c>
      <c r="B70" s="165" t="s">
        <v>1</v>
      </c>
      <c r="C70" s="165" t="s">
        <v>2</v>
      </c>
      <c r="D70" s="165" t="s">
        <v>537</v>
      </c>
      <c r="E70" s="170"/>
    </row>
    <row r="71" spans="1:6" ht="158.4" thickBot="1">
      <c r="A71" s="380" t="s">
        <v>606</v>
      </c>
      <c r="B71" s="383" t="s">
        <v>530</v>
      </c>
      <c r="C71" s="171" t="s">
        <v>607</v>
      </c>
      <c r="D71" s="383">
        <v>1</v>
      </c>
      <c r="E71" s="392" t="s">
        <v>1649</v>
      </c>
      <c r="F71" s="393">
        <v>16</v>
      </c>
    </row>
    <row r="72" spans="1:6" ht="15.65" hidden="1" thickBot="1">
      <c r="A72" s="381"/>
      <c r="B72" s="384"/>
      <c r="C72" s="167" t="s">
        <v>540</v>
      </c>
      <c r="D72" s="384"/>
      <c r="E72" s="392"/>
      <c r="F72" s="393"/>
    </row>
    <row r="73" spans="1:6" ht="15.65" hidden="1" thickBot="1">
      <c r="A73" s="381"/>
      <c r="B73" s="384"/>
      <c r="C73" s="168" t="s">
        <v>608</v>
      </c>
      <c r="D73" s="384"/>
      <c r="E73" s="392"/>
      <c r="F73" s="393"/>
    </row>
    <row r="74" spans="1:6" ht="15.65" hidden="1" thickBot="1">
      <c r="A74" s="382"/>
      <c r="B74" s="385"/>
      <c r="C74" s="169" t="s">
        <v>609</v>
      </c>
      <c r="D74" s="385"/>
      <c r="E74" s="392"/>
      <c r="F74" s="393"/>
    </row>
    <row r="75" spans="1:6" ht="39.450000000000003">
      <c r="A75" s="380" t="s">
        <v>610</v>
      </c>
      <c r="B75" s="383" t="s">
        <v>530</v>
      </c>
      <c r="C75" s="171" t="s">
        <v>611</v>
      </c>
      <c r="D75" s="383" t="s">
        <v>531</v>
      </c>
      <c r="E75" s="392" t="s">
        <v>1649</v>
      </c>
      <c r="F75" s="393">
        <v>17</v>
      </c>
    </row>
    <row r="76" spans="1:6" hidden="1">
      <c r="A76" s="381"/>
      <c r="B76" s="384"/>
      <c r="C76" s="167" t="s">
        <v>540</v>
      </c>
      <c r="D76" s="384"/>
      <c r="E76" s="392"/>
      <c r="F76" s="393"/>
    </row>
    <row r="77" spans="1:6" hidden="1">
      <c r="A77" s="381"/>
      <c r="B77" s="384"/>
      <c r="C77" s="168" t="s">
        <v>612</v>
      </c>
      <c r="D77" s="384"/>
      <c r="E77" s="392"/>
      <c r="F77" s="393"/>
    </row>
    <row r="78" spans="1:6" ht="15.65" hidden="1" thickBot="1">
      <c r="A78" s="382"/>
      <c r="B78" s="385"/>
      <c r="C78" s="169" t="s">
        <v>613</v>
      </c>
      <c r="D78" s="385"/>
      <c r="E78" s="392"/>
      <c r="F78" s="393"/>
    </row>
    <row r="79" spans="1:6" ht="132.1" thickBot="1">
      <c r="A79" s="302" t="s">
        <v>614</v>
      </c>
      <c r="B79" s="172" t="s">
        <v>615</v>
      </c>
      <c r="C79" s="172" t="s">
        <v>616</v>
      </c>
      <c r="D79" s="172" t="s">
        <v>531</v>
      </c>
      <c r="E79" s="245" t="s">
        <v>1649</v>
      </c>
      <c r="F79">
        <v>18</v>
      </c>
    </row>
    <row r="80" spans="1:6" ht="15.65" hidden="1" thickBot="1">
      <c r="A80" s="178" t="s">
        <v>536</v>
      </c>
      <c r="B80" s="165" t="s">
        <v>1</v>
      </c>
      <c r="C80" s="165" t="s">
        <v>2</v>
      </c>
      <c r="D80" s="165" t="s">
        <v>537</v>
      </c>
      <c r="E80" s="170"/>
    </row>
    <row r="81" spans="1:6" ht="132.1" thickBot="1">
      <c r="A81" s="380" t="s">
        <v>617</v>
      </c>
      <c r="B81" s="383" t="s">
        <v>530</v>
      </c>
      <c r="C81" s="171" t="s">
        <v>618</v>
      </c>
      <c r="D81" s="383">
        <v>1</v>
      </c>
      <c r="E81" s="392" t="s">
        <v>1649</v>
      </c>
      <c r="F81" s="393">
        <v>19</v>
      </c>
    </row>
    <row r="82" spans="1:6" ht="15.65" hidden="1" thickBot="1">
      <c r="A82" s="381"/>
      <c r="B82" s="384"/>
      <c r="C82" s="167" t="s">
        <v>540</v>
      </c>
      <c r="D82" s="384"/>
      <c r="E82" s="392"/>
      <c r="F82" s="393"/>
    </row>
    <row r="83" spans="1:6" ht="15.65" hidden="1" thickBot="1">
      <c r="A83" s="381"/>
      <c r="B83" s="384"/>
      <c r="C83" s="168" t="s">
        <v>619</v>
      </c>
      <c r="D83" s="384"/>
      <c r="E83" s="392"/>
      <c r="F83" s="393"/>
    </row>
    <row r="84" spans="1:6" ht="15.65" hidden="1" thickBot="1">
      <c r="A84" s="382"/>
      <c r="B84" s="385"/>
      <c r="C84" s="169" t="s">
        <v>620</v>
      </c>
      <c r="D84" s="385"/>
      <c r="E84" s="392"/>
      <c r="F84" s="393"/>
    </row>
    <row r="85" spans="1:6" ht="52.6">
      <c r="A85" s="380" t="s">
        <v>621</v>
      </c>
      <c r="B85" s="383" t="s">
        <v>530</v>
      </c>
      <c r="C85" s="171" t="s">
        <v>622</v>
      </c>
      <c r="D85" s="383" t="s">
        <v>531</v>
      </c>
      <c r="E85" s="392" t="s">
        <v>1649</v>
      </c>
      <c r="F85" s="393">
        <v>20</v>
      </c>
    </row>
    <row r="86" spans="1:6" hidden="1">
      <c r="A86" s="381"/>
      <c r="B86" s="384"/>
      <c r="C86" s="167" t="s">
        <v>540</v>
      </c>
      <c r="D86" s="384"/>
      <c r="E86" s="392"/>
      <c r="F86" s="393"/>
    </row>
    <row r="87" spans="1:6" hidden="1">
      <c r="A87" s="381"/>
      <c r="B87" s="384"/>
      <c r="C87" s="168" t="s">
        <v>623</v>
      </c>
      <c r="D87" s="384"/>
      <c r="E87" s="392"/>
      <c r="F87" s="393"/>
    </row>
    <row r="88" spans="1:6" hidden="1">
      <c r="A88" s="381"/>
      <c r="B88" s="384"/>
      <c r="C88" s="168" t="s">
        <v>624</v>
      </c>
      <c r="D88" s="384"/>
      <c r="E88" s="392"/>
      <c r="F88" s="393"/>
    </row>
    <row r="89" spans="1:6" ht="15.65" hidden="1" thickBot="1">
      <c r="A89" s="382"/>
      <c r="B89" s="385"/>
      <c r="C89" s="169" t="s">
        <v>625</v>
      </c>
      <c r="D89" s="385"/>
      <c r="E89" s="392"/>
      <c r="F89" s="393"/>
    </row>
    <row r="90" spans="1:6" ht="145.25" thickBot="1">
      <c r="A90" s="302" t="s">
        <v>626</v>
      </c>
      <c r="B90" s="173" t="s">
        <v>627</v>
      </c>
      <c r="C90" s="172" t="s">
        <v>628</v>
      </c>
      <c r="D90" s="172" t="s">
        <v>531</v>
      </c>
      <c r="E90" t="s">
        <v>1649</v>
      </c>
      <c r="F90">
        <v>21</v>
      </c>
    </row>
    <row r="91" spans="1:6" ht="15.65" hidden="1" thickBot="1">
      <c r="A91" s="178" t="s">
        <v>536</v>
      </c>
      <c r="B91" s="165" t="s">
        <v>1</v>
      </c>
      <c r="C91" s="165" t="s">
        <v>2</v>
      </c>
      <c r="D91" s="165" t="s">
        <v>537</v>
      </c>
      <c r="E91" s="170"/>
    </row>
    <row r="92" spans="1:6" ht="144.65">
      <c r="A92" s="377" t="s">
        <v>629</v>
      </c>
      <c r="B92" s="383" t="s">
        <v>530</v>
      </c>
      <c r="C92" s="171" t="s">
        <v>630</v>
      </c>
      <c r="D92" s="383">
        <v>1</v>
      </c>
      <c r="E92" s="392" t="s">
        <v>1649</v>
      </c>
      <c r="F92">
        <v>22</v>
      </c>
    </row>
    <row r="93" spans="1:6" hidden="1">
      <c r="A93" s="378"/>
      <c r="B93" s="384"/>
      <c r="C93" s="167" t="s">
        <v>540</v>
      </c>
      <c r="D93" s="384"/>
      <c r="E93" s="392"/>
    </row>
    <row r="94" spans="1:6" hidden="1">
      <c r="A94" s="378"/>
      <c r="B94" s="384"/>
      <c r="C94" s="168" t="s">
        <v>631</v>
      </c>
      <c r="D94" s="384"/>
      <c r="E94" s="392"/>
    </row>
    <row r="95" spans="1:6" hidden="1">
      <c r="A95" s="378"/>
      <c r="B95" s="384"/>
      <c r="C95" s="168" t="s">
        <v>632</v>
      </c>
      <c r="D95" s="384"/>
      <c r="E95" s="392"/>
    </row>
    <row r="96" spans="1:6" ht="15.65" hidden="1" thickBot="1">
      <c r="A96" s="379"/>
      <c r="B96" s="385"/>
      <c r="C96" s="169" t="s">
        <v>633</v>
      </c>
      <c r="D96" s="385"/>
      <c r="E96" s="392"/>
    </row>
    <row r="97" spans="1:6" ht="92.7" thickBot="1">
      <c r="A97" s="179" t="s">
        <v>634</v>
      </c>
      <c r="B97" s="173" t="s">
        <v>635</v>
      </c>
      <c r="C97" s="172" t="s">
        <v>636</v>
      </c>
      <c r="D97" s="172" t="s">
        <v>531</v>
      </c>
      <c r="E97" t="s">
        <v>1649</v>
      </c>
      <c r="F97">
        <v>23</v>
      </c>
    </row>
    <row r="98" spans="1:6" ht="15.65" hidden="1" thickBot="1">
      <c r="A98" s="178" t="s">
        <v>536</v>
      </c>
      <c r="B98" s="165" t="s">
        <v>1</v>
      </c>
      <c r="C98" s="165" t="s">
        <v>2</v>
      </c>
      <c r="D98" s="165" t="s">
        <v>537</v>
      </c>
      <c r="E98" s="170"/>
    </row>
    <row r="99" spans="1:6" ht="145.25" thickBot="1">
      <c r="A99" s="380" t="s">
        <v>637</v>
      </c>
      <c r="B99" s="383" t="s">
        <v>530</v>
      </c>
      <c r="C99" s="171" t="s">
        <v>638</v>
      </c>
      <c r="D99" s="383" t="s">
        <v>531</v>
      </c>
      <c r="E99" s="392" t="s">
        <v>1649</v>
      </c>
      <c r="F99" s="393">
        <v>24</v>
      </c>
    </row>
    <row r="100" spans="1:6" ht="15.65" hidden="1" thickBot="1">
      <c r="A100" s="381"/>
      <c r="B100" s="384"/>
      <c r="C100" s="167" t="s">
        <v>540</v>
      </c>
      <c r="D100" s="384"/>
      <c r="E100" s="392"/>
      <c r="F100" s="393"/>
    </row>
    <row r="101" spans="1:6" ht="15.65" hidden="1" thickBot="1">
      <c r="A101" s="381"/>
      <c r="B101" s="384"/>
      <c r="C101" s="168" t="s">
        <v>639</v>
      </c>
      <c r="D101" s="384"/>
      <c r="E101" s="392"/>
      <c r="F101" s="393"/>
    </row>
    <row r="102" spans="1:6" ht="15.65" hidden="1" thickBot="1">
      <c r="A102" s="382"/>
      <c r="B102" s="385"/>
      <c r="C102" s="169" t="s">
        <v>640</v>
      </c>
      <c r="D102" s="385"/>
      <c r="E102" s="392"/>
      <c r="F102" s="393"/>
    </row>
    <row r="103" spans="1:6" ht="132.1" thickBot="1">
      <c r="A103" s="377" t="s">
        <v>641</v>
      </c>
      <c r="B103" s="383" t="s">
        <v>530</v>
      </c>
      <c r="C103" s="171" t="s">
        <v>642</v>
      </c>
      <c r="D103" s="383" t="s">
        <v>531</v>
      </c>
      <c r="E103" s="392" t="s">
        <v>1649</v>
      </c>
      <c r="F103" s="393">
        <v>25</v>
      </c>
    </row>
    <row r="104" spans="1:6" ht="15.65" hidden="1" thickBot="1">
      <c r="A104" s="378"/>
      <c r="B104" s="384"/>
      <c r="C104" s="167" t="s">
        <v>546</v>
      </c>
      <c r="D104" s="384"/>
      <c r="E104" s="392"/>
      <c r="F104" s="393"/>
    </row>
    <row r="105" spans="1:6" ht="15.65" hidden="1" thickBot="1">
      <c r="A105" s="378"/>
      <c r="B105" s="384"/>
      <c r="C105" s="168" t="s">
        <v>643</v>
      </c>
      <c r="D105" s="384"/>
      <c r="E105" s="392"/>
      <c r="F105" s="393"/>
    </row>
    <row r="106" spans="1:6" ht="15.65" hidden="1" thickBot="1">
      <c r="A106" s="379"/>
      <c r="B106" s="385"/>
      <c r="C106" s="169" t="s">
        <v>644</v>
      </c>
      <c r="D106" s="385"/>
      <c r="E106" s="392"/>
      <c r="F106" s="393"/>
    </row>
    <row r="107" spans="1:6" ht="15.65" hidden="1" thickBot="1">
      <c r="A107" s="178" t="s">
        <v>536</v>
      </c>
      <c r="B107" s="165" t="s">
        <v>1</v>
      </c>
      <c r="C107" s="165" t="s">
        <v>2</v>
      </c>
      <c r="D107" s="165" t="s">
        <v>537</v>
      </c>
      <c r="E107" s="170"/>
    </row>
    <row r="108" spans="1:6" ht="79.55" thickBot="1">
      <c r="A108" s="380" t="s">
        <v>645</v>
      </c>
      <c r="B108" s="383" t="s">
        <v>530</v>
      </c>
      <c r="C108" s="171" t="s">
        <v>646</v>
      </c>
      <c r="D108" s="383" t="s">
        <v>531</v>
      </c>
      <c r="E108" s="392" t="s">
        <v>1649</v>
      </c>
      <c r="F108" s="393">
        <v>26</v>
      </c>
    </row>
    <row r="109" spans="1:6" ht="15.65" hidden="1" thickBot="1">
      <c r="A109" s="381"/>
      <c r="B109" s="384"/>
      <c r="C109" s="167" t="s">
        <v>546</v>
      </c>
      <c r="D109" s="384"/>
      <c r="E109" s="392"/>
      <c r="F109" s="393"/>
    </row>
    <row r="110" spans="1:6" ht="15.65" hidden="1" thickBot="1">
      <c r="A110" s="381"/>
      <c r="B110" s="384"/>
      <c r="C110" s="168" t="s">
        <v>647</v>
      </c>
      <c r="D110" s="384"/>
      <c r="E110" s="392"/>
      <c r="F110" s="393"/>
    </row>
    <row r="111" spans="1:6" ht="15.65" hidden="1" thickBot="1">
      <c r="A111" s="382"/>
      <c r="B111" s="385"/>
      <c r="C111" s="169" t="s">
        <v>648</v>
      </c>
      <c r="D111" s="385"/>
      <c r="E111" s="392"/>
      <c r="F111" s="393"/>
    </row>
    <row r="112" spans="1:6" ht="66.400000000000006" thickBot="1">
      <c r="A112" s="380" t="s">
        <v>649</v>
      </c>
      <c r="B112" s="383" t="s">
        <v>530</v>
      </c>
      <c r="C112" s="171" t="s">
        <v>650</v>
      </c>
      <c r="D112" s="383" t="s">
        <v>531</v>
      </c>
      <c r="E112" s="392" t="s">
        <v>1649</v>
      </c>
      <c r="F112" s="393">
        <v>27</v>
      </c>
    </row>
    <row r="113" spans="1:6" ht="15.65" hidden="1" thickBot="1">
      <c r="A113" s="381"/>
      <c r="B113" s="384"/>
      <c r="C113" s="167" t="s">
        <v>546</v>
      </c>
      <c r="D113" s="384"/>
      <c r="E113" s="392"/>
      <c r="F113" s="393"/>
    </row>
    <row r="114" spans="1:6" ht="15.65" hidden="1" thickBot="1">
      <c r="A114" s="381"/>
      <c r="B114" s="384"/>
      <c r="C114" s="168" t="s">
        <v>651</v>
      </c>
      <c r="D114" s="384"/>
      <c r="E114" s="392"/>
      <c r="F114" s="393"/>
    </row>
    <row r="115" spans="1:6" ht="15.65" hidden="1" thickBot="1">
      <c r="A115" s="382"/>
      <c r="B115" s="385"/>
      <c r="C115" s="169" t="s">
        <v>652</v>
      </c>
      <c r="D115" s="385"/>
      <c r="E115" s="392"/>
      <c r="F115" s="393"/>
    </row>
    <row r="116" spans="1:6" ht="65.75">
      <c r="A116" s="380" t="s">
        <v>653</v>
      </c>
      <c r="B116" s="383" t="s">
        <v>530</v>
      </c>
      <c r="C116" s="171" t="s">
        <v>654</v>
      </c>
      <c r="D116" s="383" t="s">
        <v>531</v>
      </c>
      <c r="E116" s="392" t="s">
        <v>1649</v>
      </c>
      <c r="F116" s="393">
        <v>28</v>
      </c>
    </row>
    <row r="117" spans="1:6" hidden="1">
      <c r="A117" s="381"/>
      <c r="B117" s="384"/>
      <c r="C117" s="167" t="s">
        <v>546</v>
      </c>
      <c r="D117" s="384"/>
      <c r="E117" s="392"/>
      <c r="F117" s="393"/>
    </row>
    <row r="118" spans="1:6" hidden="1">
      <c r="A118" s="381"/>
      <c r="B118" s="384"/>
      <c r="C118" s="168" t="s">
        <v>655</v>
      </c>
      <c r="D118" s="384"/>
      <c r="E118" s="392"/>
      <c r="F118" s="393"/>
    </row>
    <row r="119" spans="1:6" ht="15.65" hidden="1" thickBot="1">
      <c r="A119" s="382"/>
      <c r="B119" s="385"/>
      <c r="C119" s="169" t="s">
        <v>656</v>
      </c>
      <c r="D119" s="385"/>
      <c r="E119" s="392"/>
      <c r="F119" s="393"/>
    </row>
    <row r="120" spans="1:6" ht="53.25" thickBot="1">
      <c r="A120" s="302" t="s">
        <v>657</v>
      </c>
      <c r="B120" s="172" t="s">
        <v>530</v>
      </c>
      <c r="C120" s="172" t="s">
        <v>658</v>
      </c>
      <c r="D120" s="172" t="s">
        <v>567</v>
      </c>
      <c r="E120" s="245" t="s">
        <v>1649</v>
      </c>
      <c r="F120">
        <v>29</v>
      </c>
    </row>
    <row r="121" spans="1:6" ht="15.65" hidden="1" thickBot="1">
      <c r="A121" s="178" t="s">
        <v>536</v>
      </c>
      <c r="B121" s="165" t="s">
        <v>1</v>
      </c>
      <c r="C121" s="165" t="s">
        <v>2</v>
      </c>
      <c r="D121" s="165" t="s">
        <v>537</v>
      </c>
      <c r="E121" s="170"/>
    </row>
    <row r="122" spans="1:6" ht="65.75" hidden="1">
      <c r="A122" s="377" t="s">
        <v>659</v>
      </c>
      <c r="B122" s="383" t="s">
        <v>530</v>
      </c>
      <c r="C122" s="171" t="s">
        <v>660</v>
      </c>
      <c r="D122" s="383" t="s">
        <v>531</v>
      </c>
      <c r="E122" s="392" t="s">
        <v>1644</v>
      </c>
      <c r="F122" s="393">
        <v>30</v>
      </c>
    </row>
    <row r="123" spans="1:6" hidden="1">
      <c r="A123" s="378"/>
      <c r="B123" s="384"/>
      <c r="C123" s="174" t="s">
        <v>540</v>
      </c>
      <c r="D123" s="384"/>
      <c r="E123" s="392"/>
      <c r="F123" s="393"/>
    </row>
    <row r="124" spans="1:6" ht="39.450000000000003" hidden="1">
      <c r="A124" s="378"/>
      <c r="B124" s="384"/>
      <c r="C124" s="175" t="s">
        <v>661</v>
      </c>
      <c r="D124" s="384"/>
      <c r="E124" s="392"/>
      <c r="F124" s="393"/>
    </row>
    <row r="125" spans="1:6" ht="26.95" hidden="1" thickBot="1">
      <c r="A125" s="379"/>
      <c r="B125" s="385"/>
      <c r="C125" s="176" t="s">
        <v>662</v>
      </c>
      <c r="D125" s="385"/>
      <c r="E125" s="392"/>
      <c r="F125" s="393"/>
    </row>
    <row r="126" spans="1:6" ht="15.65" hidden="1" thickBot="1">
      <c r="A126" s="178" t="s">
        <v>536</v>
      </c>
      <c r="B126" s="165" t="s">
        <v>1</v>
      </c>
      <c r="C126" s="165" t="s">
        <v>2</v>
      </c>
      <c r="D126" s="165" t="s">
        <v>537</v>
      </c>
      <c r="E126" s="170"/>
    </row>
    <row r="127" spans="1:6" ht="132.1" hidden="1" thickBot="1">
      <c r="A127" s="179" t="s">
        <v>663</v>
      </c>
      <c r="B127" s="172" t="s">
        <v>530</v>
      </c>
      <c r="C127" s="172" t="s">
        <v>664</v>
      </c>
      <c r="D127" s="172">
        <v>1</v>
      </c>
      <c r="E127" s="245" t="s">
        <v>1644</v>
      </c>
      <c r="F127">
        <v>31</v>
      </c>
    </row>
    <row r="128" spans="1:6" ht="53.25" hidden="1" thickBot="1">
      <c r="A128" s="179" t="s">
        <v>665</v>
      </c>
      <c r="B128" s="172" t="s">
        <v>666</v>
      </c>
      <c r="C128" s="172" t="s">
        <v>667</v>
      </c>
      <c r="D128" s="172">
        <v>1</v>
      </c>
      <c r="E128" s="245" t="s">
        <v>1644</v>
      </c>
      <c r="F128">
        <v>32</v>
      </c>
    </row>
    <row r="129" spans="1:6" ht="131.5" hidden="1">
      <c r="A129" s="377" t="s">
        <v>668</v>
      </c>
      <c r="B129" s="383" t="s">
        <v>530</v>
      </c>
      <c r="C129" s="171" t="s">
        <v>669</v>
      </c>
      <c r="D129" s="383" t="s">
        <v>531</v>
      </c>
      <c r="E129" s="392" t="s">
        <v>1644</v>
      </c>
      <c r="F129" s="393">
        <v>33</v>
      </c>
    </row>
    <row r="130" spans="1:6" hidden="1">
      <c r="A130" s="378"/>
      <c r="B130" s="384"/>
      <c r="C130" s="167" t="s">
        <v>546</v>
      </c>
      <c r="D130" s="384"/>
      <c r="E130" s="392"/>
      <c r="F130" s="393"/>
    </row>
    <row r="131" spans="1:6" ht="15.65" hidden="1" thickBot="1">
      <c r="A131" s="379"/>
      <c r="B131" s="385"/>
      <c r="C131" s="169" t="s">
        <v>670</v>
      </c>
      <c r="D131" s="385"/>
      <c r="E131" s="392"/>
      <c r="F131" s="393"/>
    </row>
    <row r="132" spans="1:6" ht="15.65" hidden="1" thickBot="1">
      <c r="A132" s="178" t="s">
        <v>536</v>
      </c>
      <c r="B132" s="165" t="s">
        <v>1</v>
      </c>
      <c r="C132" s="165" t="s">
        <v>2</v>
      </c>
      <c r="D132" s="165" t="s">
        <v>537</v>
      </c>
      <c r="E132" s="170"/>
    </row>
    <row r="133" spans="1:6" ht="52.6" hidden="1">
      <c r="A133" s="377" t="s">
        <v>671</v>
      </c>
      <c r="B133" s="383" t="s">
        <v>530</v>
      </c>
      <c r="C133" s="171" t="s">
        <v>672</v>
      </c>
      <c r="D133" s="383" t="s">
        <v>567</v>
      </c>
      <c r="E133" s="394" t="s">
        <v>1650</v>
      </c>
      <c r="F133" s="393">
        <v>34</v>
      </c>
    </row>
    <row r="134" spans="1:6" hidden="1">
      <c r="A134" s="378"/>
      <c r="B134" s="384"/>
      <c r="C134" s="167" t="s">
        <v>540</v>
      </c>
      <c r="D134" s="384"/>
      <c r="E134" s="392"/>
      <c r="F134" s="393"/>
    </row>
    <row r="135" spans="1:6" hidden="1">
      <c r="A135" s="378"/>
      <c r="B135" s="384"/>
      <c r="C135" s="168" t="s">
        <v>673</v>
      </c>
      <c r="D135" s="384"/>
      <c r="E135" s="392"/>
      <c r="F135" s="393"/>
    </row>
    <row r="136" spans="1:6" hidden="1">
      <c r="A136" s="378"/>
      <c r="B136" s="384"/>
      <c r="C136" s="177" t="s">
        <v>674</v>
      </c>
      <c r="D136" s="384"/>
      <c r="E136" s="392"/>
      <c r="F136" s="393"/>
    </row>
    <row r="137" spans="1:6" ht="79.55" hidden="1" thickBot="1">
      <c r="A137" s="379"/>
      <c r="B137" s="385"/>
      <c r="C137" s="169" t="s">
        <v>675</v>
      </c>
      <c r="D137" s="385"/>
      <c r="E137" s="392"/>
      <c r="F137" s="393"/>
    </row>
    <row r="138" spans="1:6" ht="52.6" hidden="1">
      <c r="A138" s="377" t="s">
        <v>676</v>
      </c>
      <c r="B138" s="383" t="s">
        <v>530</v>
      </c>
      <c r="C138" s="166" t="s">
        <v>677</v>
      </c>
      <c r="D138" s="383" t="s">
        <v>567</v>
      </c>
      <c r="E138" s="392" t="s">
        <v>1644</v>
      </c>
      <c r="F138" s="393">
        <v>35</v>
      </c>
    </row>
    <row r="139" spans="1:6" hidden="1">
      <c r="A139" s="378"/>
      <c r="B139" s="384"/>
      <c r="C139" s="166" t="s">
        <v>678</v>
      </c>
      <c r="D139" s="384"/>
      <c r="E139" s="392"/>
      <c r="F139" s="393"/>
    </row>
    <row r="140" spans="1:6" hidden="1">
      <c r="A140" s="378"/>
      <c r="B140" s="384"/>
      <c r="C140" s="166" t="s">
        <v>679</v>
      </c>
      <c r="D140" s="384"/>
      <c r="E140" s="392"/>
      <c r="F140" s="393"/>
    </row>
    <row r="141" spans="1:6" hidden="1">
      <c r="A141" s="378"/>
      <c r="B141" s="384"/>
      <c r="C141" s="166" t="s">
        <v>680</v>
      </c>
      <c r="D141" s="384"/>
      <c r="E141" s="392"/>
      <c r="F141" s="393"/>
    </row>
    <row r="142" spans="1:6" hidden="1">
      <c r="A142" s="378"/>
      <c r="B142" s="384"/>
      <c r="C142" s="166" t="s">
        <v>681</v>
      </c>
      <c r="D142" s="384"/>
      <c r="E142" s="392"/>
      <c r="F142" s="393"/>
    </row>
    <row r="143" spans="1:6" ht="39.450000000000003" hidden="1">
      <c r="A143" s="378"/>
      <c r="B143" s="384"/>
      <c r="C143" s="166" t="s">
        <v>682</v>
      </c>
      <c r="D143" s="384"/>
      <c r="E143" s="392"/>
      <c r="F143" s="393"/>
    </row>
    <row r="144" spans="1:6" ht="15.65" hidden="1" thickBot="1">
      <c r="A144" s="379"/>
      <c r="B144" s="385"/>
      <c r="C144" s="173" t="s">
        <v>683</v>
      </c>
      <c r="D144" s="385"/>
      <c r="E144" s="392"/>
      <c r="F144" s="393"/>
    </row>
    <row r="145" spans="1:6" ht="15.65" hidden="1" thickBot="1">
      <c r="A145" s="178" t="s">
        <v>536</v>
      </c>
      <c r="B145" s="165" t="s">
        <v>1</v>
      </c>
      <c r="C145" s="165" t="s">
        <v>2</v>
      </c>
      <c r="D145" s="165" t="s">
        <v>537</v>
      </c>
      <c r="E145" s="170"/>
    </row>
    <row r="146" spans="1:6" ht="52.6" hidden="1">
      <c r="A146" s="380" t="s">
        <v>684</v>
      </c>
      <c r="B146" s="383" t="s">
        <v>530</v>
      </c>
      <c r="C146" s="171" t="s">
        <v>685</v>
      </c>
      <c r="D146" s="383" t="s">
        <v>531</v>
      </c>
      <c r="E146" s="392" t="s">
        <v>1651</v>
      </c>
      <c r="F146" s="393"/>
    </row>
    <row r="147" spans="1:6" hidden="1">
      <c r="A147" s="381"/>
      <c r="B147" s="384"/>
      <c r="C147" s="167" t="s">
        <v>540</v>
      </c>
      <c r="D147" s="384"/>
      <c r="E147" s="392"/>
      <c r="F147" s="393"/>
    </row>
    <row r="148" spans="1:6" hidden="1">
      <c r="A148" s="381"/>
      <c r="B148" s="384"/>
      <c r="C148" s="168" t="s">
        <v>686</v>
      </c>
      <c r="D148" s="384"/>
      <c r="E148" s="392"/>
      <c r="F148" s="393"/>
    </row>
    <row r="149" spans="1:6" hidden="1">
      <c r="A149" s="381"/>
      <c r="B149" s="384"/>
      <c r="C149" s="168" t="s">
        <v>687</v>
      </c>
      <c r="D149" s="384"/>
      <c r="E149" s="392"/>
      <c r="F149" s="393"/>
    </row>
    <row r="150" spans="1:6" ht="15.65" hidden="1" thickBot="1">
      <c r="A150" s="382"/>
      <c r="B150" s="385"/>
      <c r="C150" s="169" t="s">
        <v>688</v>
      </c>
      <c r="D150" s="385"/>
      <c r="E150" s="392"/>
      <c r="F150" s="393"/>
    </row>
    <row r="151" spans="1:6" ht="105.2" hidden="1">
      <c r="A151" s="380" t="s">
        <v>689</v>
      </c>
      <c r="B151" s="383" t="s">
        <v>530</v>
      </c>
      <c r="C151" s="171" t="s">
        <v>690</v>
      </c>
      <c r="D151" s="383" t="s">
        <v>531</v>
      </c>
      <c r="E151" s="392" t="s">
        <v>1651</v>
      </c>
      <c r="F151" s="393"/>
    </row>
    <row r="152" spans="1:6" hidden="1">
      <c r="A152" s="381"/>
      <c r="B152" s="384"/>
      <c r="C152" s="167" t="s">
        <v>540</v>
      </c>
      <c r="D152" s="384"/>
      <c r="E152" s="392"/>
      <c r="F152" s="393"/>
    </row>
    <row r="153" spans="1:6" hidden="1">
      <c r="A153" s="381"/>
      <c r="B153" s="384"/>
      <c r="C153" s="168" t="s">
        <v>691</v>
      </c>
      <c r="D153" s="384"/>
      <c r="E153" s="392"/>
      <c r="F153" s="393"/>
    </row>
    <row r="154" spans="1:6" hidden="1">
      <c r="A154" s="381"/>
      <c r="B154" s="384"/>
      <c r="C154" s="168" t="s">
        <v>692</v>
      </c>
      <c r="D154" s="384"/>
      <c r="E154" s="392"/>
      <c r="F154" s="393"/>
    </row>
    <row r="155" spans="1:6" ht="15.65" hidden="1" thickBot="1">
      <c r="A155" s="382"/>
      <c r="B155" s="385"/>
      <c r="C155" s="169" t="s">
        <v>693</v>
      </c>
      <c r="D155" s="385"/>
      <c r="E155" s="392"/>
      <c r="F155" s="393"/>
    </row>
    <row r="156" spans="1:6" ht="53.25" hidden="1" thickBot="1">
      <c r="A156" s="303" t="s">
        <v>694</v>
      </c>
      <c r="B156" s="172" t="s">
        <v>695</v>
      </c>
      <c r="C156" s="172" t="s">
        <v>696</v>
      </c>
      <c r="D156" s="172" t="s">
        <v>531</v>
      </c>
      <c r="E156" s="245" t="s">
        <v>1651</v>
      </c>
    </row>
    <row r="157" spans="1:6" ht="15.65" hidden="1" thickBot="1">
      <c r="A157" s="178" t="s">
        <v>536</v>
      </c>
      <c r="B157" s="165" t="s">
        <v>1</v>
      </c>
      <c r="C157" s="165" t="s">
        <v>2</v>
      </c>
      <c r="D157" s="165" t="s">
        <v>537</v>
      </c>
      <c r="E157" s="170"/>
    </row>
    <row r="158" spans="1:6" ht="39.450000000000003" hidden="1">
      <c r="A158" s="377" t="s">
        <v>697</v>
      </c>
      <c r="B158" s="383" t="s">
        <v>530</v>
      </c>
      <c r="C158" s="171" t="s">
        <v>698</v>
      </c>
      <c r="D158" s="383">
        <v>1</v>
      </c>
      <c r="E158" s="392" t="s">
        <v>1645</v>
      </c>
      <c r="F158" s="393"/>
    </row>
    <row r="159" spans="1:6" hidden="1">
      <c r="A159" s="378"/>
      <c r="B159" s="384"/>
      <c r="C159" s="167" t="s">
        <v>540</v>
      </c>
      <c r="D159" s="384"/>
      <c r="E159" s="392"/>
      <c r="F159" s="393"/>
    </row>
    <row r="160" spans="1:6" hidden="1">
      <c r="A160" s="378"/>
      <c r="B160" s="384"/>
      <c r="C160" s="168" t="s">
        <v>699</v>
      </c>
      <c r="D160" s="384"/>
      <c r="E160" s="392"/>
      <c r="F160" s="393"/>
    </row>
    <row r="161" spans="1:6" ht="15.65" hidden="1" thickBot="1">
      <c r="A161" s="379"/>
      <c r="B161" s="385"/>
      <c r="C161" s="169" t="s">
        <v>700</v>
      </c>
      <c r="D161" s="385"/>
      <c r="E161" s="392"/>
      <c r="F161" s="393"/>
    </row>
    <row r="162" spans="1:6" hidden="1">
      <c r="A162" s="377" t="s">
        <v>701</v>
      </c>
      <c r="B162" s="383" t="s">
        <v>530</v>
      </c>
      <c r="C162" s="171" t="s">
        <v>702</v>
      </c>
      <c r="D162" s="383" t="s">
        <v>531</v>
      </c>
      <c r="E162" s="392" t="s">
        <v>1645</v>
      </c>
      <c r="F162" s="393"/>
    </row>
    <row r="163" spans="1:6" hidden="1">
      <c r="A163" s="378"/>
      <c r="B163" s="384"/>
      <c r="C163" s="167" t="s">
        <v>540</v>
      </c>
      <c r="D163" s="384"/>
      <c r="E163" s="392"/>
      <c r="F163" s="393"/>
    </row>
    <row r="164" spans="1:6" hidden="1">
      <c r="A164" s="378"/>
      <c r="B164" s="384"/>
      <c r="C164" s="168" t="s">
        <v>703</v>
      </c>
      <c r="D164" s="384"/>
      <c r="E164" s="392"/>
      <c r="F164" s="393"/>
    </row>
    <row r="165" spans="1:6" ht="15.65" hidden="1" thickBot="1">
      <c r="A165" s="379"/>
      <c r="B165" s="385"/>
      <c r="C165" s="169" t="s">
        <v>704</v>
      </c>
      <c r="D165" s="385"/>
      <c r="E165" s="392"/>
      <c r="F165" s="393"/>
    </row>
    <row r="166" spans="1:6" ht="78.900000000000006" hidden="1">
      <c r="A166" s="377" t="s">
        <v>705</v>
      </c>
      <c r="B166" s="383" t="s">
        <v>530</v>
      </c>
      <c r="C166" s="171" t="s">
        <v>706</v>
      </c>
      <c r="D166" s="383" t="s">
        <v>531</v>
      </c>
      <c r="E166" s="392" t="s">
        <v>1645</v>
      </c>
      <c r="F166" s="393"/>
    </row>
    <row r="167" spans="1:6" hidden="1">
      <c r="A167" s="378"/>
      <c r="B167" s="384"/>
      <c r="C167" s="167" t="s">
        <v>540</v>
      </c>
      <c r="D167" s="384"/>
      <c r="E167" s="392"/>
      <c r="F167" s="393"/>
    </row>
    <row r="168" spans="1:6" hidden="1">
      <c r="A168" s="378"/>
      <c r="B168" s="384"/>
      <c r="C168" s="168" t="s">
        <v>707</v>
      </c>
      <c r="D168" s="384"/>
      <c r="E168" s="392"/>
      <c r="F168" s="393"/>
    </row>
    <row r="169" spans="1:6" hidden="1">
      <c r="A169" s="378"/>
      <c r="B169" s="384"/>
      <c r="C169" s="168" t="s">
        <v>708</v>
      </c>
      <c r="D169" s="384"/>
      <c r="E169" s="392"/>
      <c r="F169" s="393"/>
    </row>
    <row r="170" spans="1:6" hidden="1">
      <c r="A170" s="378"/>
      <c r="B170" s="384"/>
      <c r="C170" s="168" t="s">
        <v>709</v>
      </c>
      <c r="D170" s="384"/>
      <c r="E170" s="392"/>
      <c r="F170" s="393"/>
    </row>
    <row r="171" spans="1:6" ht="15.65" hidden="1" thickBot="1">
      <c r="A171" s="379"/>
      <c r="B171" s="385"/>
      <c r="C171" s="169" t="s">
        <v>710</v>
      </c>
      <c r="D171" s="385"/>
      <c r="E171" s="392"/>
      <c r="F171" s="393"/>
    </row>
    <row r="172" spans="1:6" ht="92.05" hidden="1">
      <c r="A172" s="377" t="s">
        <v>711</v>
      </c>
      <c r="B172" s="383" t="s">
        <v>530</v>
      </c>
      <c r="C172" s="171" t="s">
        <v>712</v>
      </c>
      <c r="D172" s="383" t="s">
        <v>531</v>
      </c>
      <c r="E172" s="392" t="s">
        <v>1645</v>
      </c>
      <c r="F172" s="393"/>
    </row>
    <row r="173" spans="1:6" hidden="1">
      <c r="A173" s="378"/>
      <c r="B173" s="384"/>
      <c r="C173" s="167" t="s">
        <v>540</v>
      </c>
      <c r="D173" s="384"/>
      <c r="E173" s="392"/>
      <c r="F173" s="393"/>
    </row>
    <row r="174" spans="1:6" hidden="1">
      <c r="A174" s="378"/>
      <c r="B174" s="384"/>
      <c r="C174" s="168" t="s">
        <v>713</v>
      </c>
      <c r="D174" s="384"/>
      <c r="E174" s="392"/>
      <c r="F174" s="393"/>
    </row>
    <row r="175" spans="1:6" ht="15.65" hidden="1" thickBot="1">
      <c r="A175" s="379"/>
      <c r="B175" s="385"/>
      <c r="C175" s="169" t="s">
        <v>714</v>
      </c>
      <c r="D175" s="385"/>
      <c r="E175" s="392"/>
      <c r="F175" s="393"/>
    </row>
    <row r="176" spans="1:6" ht="131.5" hidden="1">
      <c r="A176" s="377" t="s">
        <v>715</v>
      </c>
      <c r="B176" s="383" t="s">
        <v>530</v>
      </c>
      <c r="C176" s="171" t="s">
        <v>716</v>
      </c>
      <c r="D176" s="383" t="s">
        <v>531</v>
      </c>
      <c r="E176" s="392" t="s">
        <v>1645</v>
      </c>
      <c r="F176" s="393"/>
    </row>
    <row r="177" spans="1:6" hidden="1">
      <c r="A177" s="378"/>
      <c r="B177" s="384"/>
      <c r="C177" s="167" t="s">
        <v>540</v>
      </c>
      <c r="D177" s="384"/>
      <c r="E177" s="392"/>
      <c r="F177" s="393"/>
    </row>
    <row r="178" spans="1:6" hidden="1">
      <c r="A178" s="378"/>
      <c r="B178" s="384"/>
      <c r="C178" s="168" t="s">
        <v>717</v>
      </c>
      <c r="D178" s="384"/>
      <c r="E178" s="392"/>
      <c r="F178" s="393"/>
    </row>
    <row r="179" spans="1:6" hidden="1">
      <c r="A179" s="378"/>
      <c r="B179" s="384"/>
      <c r="C179" s="168" t="s">
        <v>718</v>
      </c>
      <c r="D179" s="384"/>
      <c r="E179" s="392"/>
      <c r="F179" s="393"/>
    </row>
    <row r="180" spans="1:6" ht="15.65" hidden="1" thickBot="1">
      <c r="A180" s="379"/>
      <c r="B180" s="385"/>
      <c r="C180" s="169" t="s">
        <v>719</v>
      </c>
      <c r="D180" s="385"/>
      <c r="E180" s="392"/>
      <c r="F180" s="393"/>
    </row>
    <row r="181" spans="1:6" ht="26.95" hidden="1" thickBot="1">
      <c r="A181" s="179" t="s">
        <v>720</v>
      </c>
      <c r="B181" s="172" t="s">
        <v>721</v>
      </c>
      <c r="C181" s="172" t="s">
        <v>722</v>
      </c>
      <c r="D181" s="172" t="s">
        <v>531</v>
      </c>
      <c r="E181" s="247" t="s">
        <v>1645</v>
      </c>
    </row>
    <row r="182" spans="1:6" ht="131.5" hidden="1">
      <c r="A182" s="377" t="s">
        <v>723</v>
      </c>
      <c r="B182" s="383" t="s">
        <v>530</v>
      </c>
      <c r="C182" s="171" t="s">
        <v>724</v>
      </c>
      <c r="D182" s="383" t="s">
        <v>531</v>
      </c>
      <c r="E182" s="392" t="s">
        <v>1645</v>
      </c>
      <c r="F182" s="393"/>
    </row>
    <row r="183" spans="1:6" hidden="1">
      <c r="A183" s="378"/>
      <c r="B183" s="384"/>
      <c r="C183" s="167" t="s">
        <v>540</v>
      </c>
      <c r="D183" s="384"/>
      <c r="E183" s="392"/>
      <c r="F183" s="393"/>
    </row>
    <row r="184" spans="1:6" hidden="1">
      <c r="A184" s="378"/>
      <c r="B184" s="384"/>
      <c r="C184" s="168" t="s">
        <v>725</v>
      </c>
      <c r="D184" s="384"/>
      <c r="E184" s="392"/>
      <c r="F184" s="393"/>
    </row>
    <row r="185" spans="1:6" hidden="1">
      <c r="A185" s="378"/>
      <c r="B185" s="384"/>
      <c r="C185" s="168" t="s">
        <v>726</v>
      </c>
      <c r="D185" s="384"/>
      <c r="E185" s="392"/>
      <c r="F185" s="393"/>
    </row>
    <row r="186" spans="1:6" ht="15.65" hidden="1" thickBot="1">
      <c r="A186" s="379"/>
      <c r="B186" s="385"/>
      <c r="C186" s="169" t="s">
        <v>727</v>
      </c>
      <c r="D186" s="385"/>
      <c r="E186" s="392"/>
      <c r="F186" s="393"/>
    </row>
    <row r="187" spans="1:6" ht="15.65" hidden="1" thickBot="1">
      <c r="A187" s="178" t="s">
        <v>536</v>
      </c>
      <c r="B187" s="165" t="s">
        <v>1</v>
      </c>
      <c r="C187" s="165" t="s">
        <v>2</v>
      </c>
      <c r="D187" s="165" t="s">
        <v>537</v>
      </c>
      <c r="E187" s="170"/>
    </row>
    <row r="188" spans="1:6" ht="26.3" hidden="1">
      <c r="A188" s="377" t="s">
        <v>728</v>
      </c>
      <c r="B188" s="383" t="s">
        <v>530</v>
      </c>
      <c r="C188" s="171" t="s">
        <v>729</v>
      </c>
      <c r="D188" s="383">
        <v>1</v>
      </c>
      <c r="E188" s="392" t="s">
        <v>1645</v>
      </c>
      <c r="F188" s="393"/>
    </row>
    <row r="189" spans="1:6" hidden="1">
      <c r="A189" s="378"/>
      <c r="B189" s="384"/>
      <c r="C189" s="167" t="s">
        <v>540</v>
      </c>
      <c r="D189" s="384"/>
      <c r="E189" s="392"/>
      <c r="F189" s="393"/>
    </row>
    <row r="190" spans="1:6" hidden="1">
      <c r="A190" s="378"/>
      <c r="B190" s="384"/>
      <c r="C190" s="168" t="s">
        <v>730</v>
      </c>
      <c r="D190" s="384"/>
      <c r="E190" s="392"/>
      <c r="F190" s="393"/>
    </row>
    <row r="191" spans="1:6" ht="15.65" hidden="1" thickBot="1">
      <c r="A191" s="379"/>
      <c r="B191" s="385"/>
      <c r="C191" s="169" t="s">
        <v>731</v>
      </c>
      <c r="D191" s="385"/>
      <c r="E191" s="392"/>
      <c r="F191" s="393"/>
    </row>
    <row r="192" spans="1:6" hidden="1">
      <c r="A192" s="377" t="s">
        <v>732</v>
      </c>
      <c r="B192" s="383" t="s">
        <v>530</v>
      </c>
      <c r="C192" s="171" t="s">
        <v>733</v>
      </c>
      <c r="D192" s="383" t="s">
        <v>531</v>
      </c>
      <c r="E192" s="392" t="s">
        <v>1645</v>
      </c>
      <c r="F192" s="393"/>
    </row>
    <row r="193" spans="1:6" hidden="1">
      <c r="A193" s="378"/>
      <c r="B193" s="384"/>
      <c r="C193" s="174" t="s">
        <v>546</v>
      </c>
      <c r="D193" s="384"/>
      <c r="E193" s="392"/>
      <c r="F193" s="393"/>
    </row>
    <row r="194" spans="1:6" ht="15.65" hidden="1" thickBot="1">
      <c r="A194" s="379"/>
      <c r="B194" s="385"/>
      <c r="C194" s="176" t="s">
        <v>734</v>
      </c>
      <c r="D194" s="385"/>
      <c r="E194" s="392"/>
      <c r="F194" s="393"/>
    </row>
    <row r="195" spans="1:6" ht="40.1" hidden="1" thickBot="1">
      <c r="A195" s="300" t="s">
        <v>735</v>
      </c>
      <c r="B195" s="172"/>
      <c r="C195" s="172" t="s">
        <v>736</v>
      </c>
      <c r="D195" s="172" t="s">
        <v>567</v>
      </c>
      <c r="E195" s="246" t="s">
        <v>1645</v>
      </c>
      <c r="F195" s="222"/>
    </row>
    <row r="196" spans="1:6" ht="15.65" hidden="1" thickBot="1">
      <c r="A196" s="178" t="s">
        <v>536</v>
      </c>
      <c r="B196" s="165" t="s">
        <v>1</v>
      </c>
      <c r="C196" s="165" t="s">
        <v>2</v>
      </c>
      <c r="D196" s="165" t="s">
        <v>537</v>
      </c>
      <c r="E196" s="170"/>
    </row>
    <row r="197" spans="1:6" ht="66.400000000000006" hidden="1" customHeight="1" thickBot="1">
      <c r="A197" s="300" t="s">
        <v>737</v>
      </c>
      <c r="B197" s="172" t="s">
        <v>530</v>
      </c>
      <c r="C197" s="172" t="s">
        <v>738</v>
      </c>
      <c r="D197" s="172">
        <v>1</v>
      </c>
      <c r="E197" s="246" t="s">
        <v>1645</v>
      </c>
    </row>
    <row r="198" spans="1:6" ht="40.1" hidden="1" thickBot="1">
      <c r="A198" s="300" t="s">
        <v>739</v>
      </c>
      <c r="B198" s="172" t="s">
        <v>530</v>
      </c>
      <c r="C198" s="172" t="s">
        <v>740</v>
      </c>
      <c r="D198" s="172" t="s">
        <v>531</v>
      </c>
      <c r="E198" s="245" t="s">
        <v>1645</v>
      </c>
    </row>
    <row r="199" spans="1:6" ht="40.1" hidden="1" thickBot="1">
      <c r="A199" s="300" t="s">
        <v>741</v>
      </c>
      <c r="B199" s="172" t="s">
        <v>530</v>
      </c>
      <c r="C199" s="172" t="s">
        <v>742</v>
      </c>
      <c r="D199" s="172" t="s">
        <v>531</v>
      </c>
      <c r="E199" s="245" t="s">
        <v>1645</v>
      </c>
    </row>
    <row r="200" spans="1:6" ht="40.1" hidden="1" thickBot="1">
      <c r="A200" s="295" t="s">
        <v>743</v>
      </c>
      <c r="B200" s="172" t="s">
        <v>530</v>
      </c>
      <c r="C200" s="172" t="s">
        <v>744</v>
      </c>
      <c r="D200" s="172" t="s">
        <v>531</v>
      </c>
      <c r="E200" s="248" t="s">
        <v>1645</v>
      </c>
    </row>
    <row r="201" spans="1:6" ht="40.1" hidden="1" thickBot="1">
      <c r="A201" s="300" t="s">
        <v>745</v>
      </c>
      <c r="B201" s="172" t="s">
        <v>530</v>
      </c>
      <c r="C201" s="172" t="s">
        <v>746</v>
      </c>
      <c r="D201" s="172" t="s">
        <v>531</v>
      </c>
      <c r="E201" s="248" t="s">
        <v>1645</v>
      </c>
    </row>
    <row r="202" spans="1:6" ht="40.1" hidden="1" thickBot="1">
      <c r="A202" s="295" t="s">
        <v>747</v>
      </c>
      <c r="B202" s="172" t="s">
        <v>530</v>
      </c>
      <c r="C202" s="172" t="s">
        <v>748</v>
      </c>
      <c r="D202" s="172" t="s">
        <v>531</v>
      </c>
      <c r="E202" s="248" t="s">
        <v>1645</v>
      </c>
    </row>
    <row r="203" spans="1:6" ht="15.65" hidden="1" thickBot="1">
      <c r="A203" s="178" t="s">
        <v>536</v>
      </c>
      <c r="B203" s="165" t="s">
        <v>1</v>
      </c>
      <c r="C203" s="165" t="s">
        <v>2</v>
      </c>
      <c r="D203" s="165" t="s">
        <v>537</v>
      </c>
      <c r="E203" s="170"/>
    </row>
    <row r="204" spans="1:6" ht="132.1" hidden="1" thickBot="1">
      <c r="A204" s="300" t="s">
        <v>749</v>
      </c>
      <c r="B204" s="172" t="s">
        <v>530</v>
      </c>
      <c r="C204" s="172" t="s">
        <v>750</v>
      </c>
      <c r="D204" s="172">
        <v>1</v>
      </c>
      <c r="E204" s="248" t="s">
        <v>1645</v>
      </c>
    </row>
    <row r="205" spans="1:6" ht="40.1" hidden="1" thickBot="1">
      <c r="A205" s="300" t="s">
        <v>751</v>
      </c>
      <c r="B205" s="172" t="s">
        <v>530</v>
      </c>
      <c r="C205" s="172" t="s">
        <v>752</v>
      </c>
      <c r="D205" s="172" t="s">
        <v>531</v>
      </c>
      <c r="E205" s="248" t="s">
        <v>1645</v>
      </c>
    </row>
    <row r="206" spans="1:6" ht="53.25" hidden="1" thickBot="1">
      <c r="A206" s="300" t="s">
        <v>753</v>
      </c>
      <c r="B206" s="172"/>
      <c r="C206" s="172" t="s">
        <v>754</v>
      </c>
      <c r="D206" s="172" t="s">
        <v>567</v>
      </c>
      <c r="E206" s="248" t="s">
        <v>1645</v>
      </c>
    </row>
    <row r="207" spans="1:6" ht="15.65" hidden="1" thickBot="1">
      <c r="A207" s="178" t="s">
        <v>536</v>
      </c>
      <c r="B207" s="165" t="s">
        <v>1</v>
      </c>
      <c r="C207" s="165" t="s">
        <v>2</v>
      </c>
      <c r="D207" s="165" t="s">
        <v>537</v>
      </c>
      <c r="E207" s="170"/>
    </row>
    <row r="208" spans="1:6" ht="171.55" hidden="1" thickBot="1">
      <c r="A208" s="300" t="s">
        <v>755</v>
      </c>
      <c r="B208" s="172" t="s">
        <v>530</v>
      </c>
      <c r="C208" s="172" t="s">
        <v>756</v>
      </c>
      <c r="D208" s="172">
        <v>1</v>
      </c>
      <c r="E208" s="248" t="s">
        <v>1645</v>
      </c>
    </row>
    <row r="209" spans="1:6" ht="40.1" hidden="1" thickBot="1">
      <c r="A209" s="300" t="s">
        <v>757</v>
      </c>
      <c r="B209" s="172" t="s">
        <v>530</v>
      </c>
      <c r="C209" s="172" t="s">
        <v>758</v>
      </c>
      <c r="D209" s="172" t="s">
        <v>531</v>
      </c>
      <c r="E209" s="248" t="s">
        <v>1645</v>
      </c>
    </row>
    <row r="210" spans="1:6" ht="26.95" hidden="1" thickBot="1">
      <c r="A210" s="300" t="s">
        <v>759</v>
      </c>
      <c r="B210" s="172" t="s">
        <v>530</v>
      </c>
      <c r="C210" s="172" t="s">
        <v>760</v>
      </c>
      <c r="D210" s="172" t="s">
        <v>531</v>
      </c>
      <c r="E210" s="248" t="s">
        <v>1645</v>
      </c>
    </row>
    <row r="211" spans="1:6" ht="26.95" hidden="1" thickBot="1">
      <c r="A211" s="300" t="s">
        <v>761</v>
      </c>
      <c r="B211" s="172" t="s">
        <v>530</v>
      </c>
      <c r="C211" s="172" t="s">
        <v>762</v>
      </c>
      <c r="D211" s="172" t="s">
        <v>531</v>
      </c>
      <c r="E211" s="248" t="s">
        <v>1645</v>
      </c>
    </row>
    <row r="212" spans="1:6" ht="40.1" hidden="1" thickBot="1">
      <c r="A212" s="300" t="s">
        <v>763</v>
      </c>
      <c r="B212" s="172" t="s">
        <v>530</v>
      </c>
      <c r="C212" s="172" t="s">
        <v>764</v>
      </c>
      <c r="D212" s="172" t="s">
        <v>531</v>
      </c>
      <c r="E212" s="248" t="s">
        <v>1645</v>
      </c>
    </row>
    <row r="213" spans="1:6" ht="40.1" hidden="1" thickBot="1">
      <c r="A213" s="300" t="s">
        <v>765</v>
      </c>
      <c r="B213" s="172" t="s">
        <v>530</v>
      </c>
      <c r="C213" s="172" t="s">
        <v>766</v>
      </c>
      <c r="D213" s="172" t="s">
        <v>531</v>
      </c>
      <c r="E213" s="248" t="s">
        <v>1645</v>
      </c>
    </row>
    <row r="214" spans="1:6" ht="15.65" hidden="1" thickBot="1">
      <c r="A214" s="178" t="s">
        <v>536</v>
      </c>
      <c r="B214" s="165" t="s">
        <v>1</v>
      </c>
      <c r="C214" s="165" t="s">
        <v>2</v>
      </c>
      <c r="D214" s="165" t="s">
        <v>537</v>
      </c>
      <c r="E214" s="170"/>
    </row>
    <row r="215" spans="1:6" ht="40.1" hidden="1" thickBot="1">
      <c r="A215" s="300" t="s">
        <v>767</v>
      </c>
      <c r="B215" s="172" t="s">
        <v>530</v>
      </c>
      <c r="C215" s="172" t="s">
        <v>768</v>
      </c>
      <c r="D215" s="172">
        <v>1</v>
      </c>
      <c r="E215" s="248" t="s">
        <v>1645</v>
      </c>
    </row>
    <row r="216" spans="1:6" ht="40.1" hidden="1" thickBot="1">
      <c r="A216" s="300" t="s">
        <v>769</v>
      </c>
      <c r="B216" s="172" t="s">
        <v>530</v>
      </c>
      <c r="C216" s="172" t="s">
        <v>770</v>
      </c>
      <c r="D216" s="172" t="s">
        <v>531</v>
      </c>
      <c r="E216" s="248" t="s">
        <v>1645</v>
      </c>
    </row>
    <row r="217" spans="1:6" ht="40.1" hidden="1" thickBot="1">
      <c r="A217" s="179" t="s">
        <v>771</v>
      </c>
      <c r="B217" s="172"/>
      <c r="C217" s="172" t="s">
        <v>754</v>
      </c>
      <c r="D217" s="172" t="s">
        <v>567</v>
      </c>
      <c r="E217" s="248" t="s">
        <v>1645</v>
      </c>
    </row>
    <row r="218" spans="1:6" ht="15.65" hidden="1" thickBot="1">
      <c r="A218" s="164" t="s">
        <v>536</v>
      </c>
      <c r="B218" s="165" t="s">
        <v>1</v>
      </c>
      <c r="C218" s="165" t="s">
        <v>2</v>
      </c>
      <c r="D218" s="165" t="s">
        <v>537</v>
      </c>
      <c r="E218" s="170"/>
    </row>
    <row r="219" spans="1:6" ht="52.6" hidden="1">
      <c r="A219" s="389" t="s">
        <v>772</v>
      </c>
      <c r="B219" s="383" t="s">
        <v>530</v>
      </c>
      <c r="C219" s="171" t="s">
        <v>773</v>
      </c>
      <c r="D219" s="383">
        <v>1</v>
      </c>
      <c r="E219" s="392" t="s">
        <v>1646</v>
      </c>
      <c r="F219" s="393"/>
    </row>
    <row r="220" spans="1:6" hidden="1">
      <c r="A220" s="390"/>
      <c r="B220" s="384"/>
      <c r="C220" s="167" t="s">
        <v>540</v>
      </c>
      <c r="D220" s="384"/>
      <c r="E220" s="392"/>
      <c r="F220" s="393"/>
    </row>
    <row r="221" spans="1:6" hidden="1">
      <c r="A221" s="390"/>
      <c r="B221" s="384"/>
      <c r="C221" s="168" t="s">
        <v>774</v>
      </c>
      <c r="D221" s="384"/>
      <c r="E221" s="392"/>
      <c r="F221" s="393"/>
    </row>
    <row r="222" spans="1:6" hidden="1">
      <c r="A222" s="390"/>
      <c r="B222" s="384"/>
      <c r="C222" s="168" t="s">
        <v>775</v>
      </c>
      <c r="D222" s="384"/>
      <c r="E222" s="392"/>
      <c r="F222" s="393"/>
    </row>
    <row r="223" spans="1:6" hidden="1">
      <c r="A223" s="390"/>
      <c r="B223" s="384"/>
      <c r="C223" s="168" t="s">
        <v>776</v>
      </c>
      <c r="D223" s="384"/>
      <c r="E223" s="392"/>
      <c r="F223" s="393"/>
    </row>
    <row r="224" spans="1:6" hidden="1">
      <c r="A224" s="390"/>
      <c r="B224" s="384"/>
      <c r="C224" s="168" t="s">
        <v>777</v>
      </c>
      <c r="D224" s="384"/>
      <c r="E224" s="392"/>
      <c r="F224" s="393"/>
    </row>
    <row r="225" spans="1:6" hidden="1">
      <c r="A225" s="390"/>
      <c r="B225" s="384"/>
      <c r="C225" s="168" t="s">
        <v>778</v>
      </c>
      <c r="D225" s="384"/>
      <c r="E225" s="392"/>
      <c r="F225" s="393"/>
    </row>
    <row r="226" spans="1:6" ht="15.65" hidden="1" thickBot="1">
      <c r="A226" s="391"/>
      <c r="B226" s="385"/>
      <c r="C226" s="169" t="s">
        <v>779</v>
      </c>
      <c r="D226" s="385"/>
      <c r="E226" s="392"/>
      <c r="F226" s="393"/>
    </row>
    <row r="227" spans="1:6" ht="39.450000000000003" hidden="1">
      <c r="A227" s="389" t="s">
        <v>780</v>
      </c>
      <c r="B227" s="383" t="s">
        <v>530</v>
      </c>
      <c r="C227" s="171" t="s">
        <v>781</v>
      </c>
      <c r="D227" s="383" t="s">
        <v>531</v>
      </c>
      <c r="E227" s="392" t="s">
        <v>1646</v>
      </c>
      <c r="F227" s="393"/>
    </row>
    <row r="228" spans="1:6" hidden="1">
      <c r="A228" s="390"/>
      <c r="B228" s="384"/>
      <c r="C228" s="174" t="s">
        <v>546</v>
      </c>
      <c r="D228" s="384"/>
      <c r="E228" s="392"/>
      <c r="F228" s="393"/>
    </row>
    <row r="229" spans="1:6" ht="15.65" hidden="1" thickBot="1">
      <c r="A229" s="391"/>
      <c r="B229" s="385"/>
      <c r="C229" s="176" t="s">
        <v>782</v>
      </c>
      <c r="D229" s="385"/>
      <c r="E229" s="392"/>
      <c r="F229" s="393"/>
    </row>
    <row r="230" spans="1:6" ht="15.65" hidden="1" thickBot="1">
      <c r="A230" s="164" t="s">
        <v>536</v>
      </c>
      <c r="B230" s="165" t="s">
        <v>1</v>
      </c>
      <c r="C230" s="165" t="s">
        <v>2</v>
      </c>
      <c r="D230" s="165" t="s">
        <v>537</v>
      </c>
      <c r="E230" s="170"/>
    </row>
    <row r="231" spans="1:6" ht="78.900000000000006" hidden="1">
      <c r="A231" s="386" t="s">
        <v>783</v>
      </c>
      <c r="B231" s="383" t="s">
        <v>530</v>
      </c>
      <c r="C231" s="171" t="s">
        <v>784</v>
      </c>
      <c r="D231" s="383">
        <v>1</v>
      </c>
      <c r="E231" s="392" t="s">
        <v>1646</v>
      </c>
      <c r="F231" s="393"/>
    </row>
    <row r="232" spans="1:6" hidden="1">
      <c r="A232" s="387"/>
      <c r="B232" s="384"/>
      <c r="C232" s="167" t="s">
        <v>540</v>
      </c>
      <c r="D232" s="384"/>
      <c r="E232" s="392"/>
      <c r="F232" s="393"/>
    </row>
    <row r="233" spans="1:6" ht="15.65" hidden="1" thickBot="1">
      <c r="A233" s="388"/>
      <c r="B233" s="385"/>
      <c r="C233" s="169" t="s">
        <v>785</v>
      </c>
      <c r="D233" s="385"/>
      <c r="E233" s="392"/>
      <c r="F233" s="393"/>
    </row>
    <row r="234" spans="1:6" ht="26.3" hidden="1">
      <c r="A234" s="386" t="s">
        <v>786</v>
      </c>
      <c r="B234" s="383" t="s">
        <v>530</v>
      </c>
      <c r="C234" s="171" t="s">
        <v>787</v>
      </c>
      <c r="D234" s="383">
        <v>1</v>
      </c>
      <c r="E234" s="392" t="s">
        <v>1646</v>
      </c>
      <c r="F234" s="393"/>
    </row>
    <row r="235" spans="1:6" hidden="1">
      <c r="A235" s="387"/>
      <c r="B235" s="384"/>
      <c r="C235" s="174" t="s">
        <v>540</v>
      </c>
      <c r="D235" s="384"/>
      <c r="E235" s="392"/>
      <c r="F235" s="393"/>
    </row>
    <row r="236" spans="1:6" ht="15.65" hidden="1" thickBot="1">
      <c r="A236" s="388"/>
      <c r="B236" s="385"/>
      <c r="C236" s="176" t="s">
        <v>788</v>
      </c>
      <c r="D236" s="385"/>
      <c r="E236" s="392"/>
      <c r="F236" s="393"/>
    </row>
  </sheetData>
  <autoFilter ref="A1:F236">
    <filterColumn colId="4">
      <filters>
        <filter val="Technical implementation"/>
      </filters>
    </filterColumn>
  </autoFilter>
  <mergeCells count="209">
    <mergeCell ref="E219:E226"/>
    <mergeCell ref="E227:E229"/>
    <mergeCell ref="E231:E233"/>
    <mergeCell ref="E234:E236"/>
    <mergeCell ref="F234:F236"/>
    <mergeCell ref="F231:F233"/>
    <mergeCell ref="F146:F150"/>
    <mergeCell ref="F151:F155"/>
    <mergeCell ref="F158:F161"/>
    <mergeCell ref="F162:F165"/>
    <mergeCell ref="F166:F171"/>
    <mergeCell ref="F172:F175"/>
    <mergeCell ref="F176:F180"/>
    <mergeCell ref="F182:F186"/>
    <mergeCell ref="F219:F226"/>
    <mergeCell ref="F227:F229"/>
    <mergeCell ref="E188:E191"/>
    <mergeCell ref="E192:E194"/>
    <mergeCell ref="F188:F191"/>
    <mergeCell ref="F192:F194"/>
    <mergeCell ref="E146:E150"/>
    <mergeCell ref="E151:E155"/>
    <mergeCell ref="E158:E161"/>
    <mergeCell ref="E162:E165"/>
    <mergeCell ref="E166:E171"/>
    <mergeCell ref="E172:E175"/>
    <mergeCell ref="E176:E180"/>
    <mergeCell ref="E182:E186"/>
    <mergeCell ref="E129:E131"/>
    <mergeCell ref="F129:F131"/>
    <mergeCell ref="E133:E137"/>
    <mergeCell ref="F133:F137"/>
    <mergeCell ref="E138:E144"/>
    <mergeCell ref="F138:F144"/>
    <mergeCell ref="E103:E106"/>
    <mergeCell ref="F103:F106"/>
    <mergeCell ref="E108:E111"/>
    <mergeCell ref="F108:F111"/>
    <mergeCell ref="E112:E115"/>
    <mergeCell ref="F112:F115"/>
    <mergeCell ref="E116:E119"/>
    <mergeCell ref="F116:F119"/>
    <mergeCell ref="E122:E125"/>
    <mergeCell ref="F122:F125"/>
    <mergeCell ref="E75:E78"/>
    <mergeCell ref="F75:F78"/>
    <mergeCell ref="E81:E84"/>
    <mergeCell ref="F81:F84"/>
    <mergeCell ref="E85:E89"/>
    <mergeCell ref="F85:F89"/>
    <mergeCell ref="E92:E96"/>
    <mergeCell ref="E99:E102"/>
    <mergeCell ref="F99:F102"/>
    <mergeCell ref="E50:E55"/>
    <mergeCell ref="F50:F55"/>
    <mergeCell ref="E56:E59"/>
    <mergeCell ref="F56:F59"/>
    <mergeCell ref="E61:E64"/>
    <mergeCell ref="F61:F64"/>
    <mergeCell ref="E65:E68"/>
    <mergeCell ref="F65:F68"/>
    <mergeCell ref="E71:E74"/>
    <mergeCell ref="F71:F74"/>
    <mergeCell ref="E23:E26"/>
    <mergeCell ref="F23:F26"/>
    <mergeCell ref="E27:E31"/>
    <mergeCell ref="F27:F31"/>
    <mergeCell ref="E32:E36"/>
    <mergeCell ref="F32:F36"/>
    <mergeCell ref="E38:E44"/>
    <mergeCell ref="F38:F44"/>
    <mergeCell ref="E45:E48"/>
    <mergeCell ref="F45:F48"/>
    <mergeCell ref="E2:E6"/>
    <mergeCell ref="F2:F6"/>
    <mergeCell ref="E7:E9"/>
    <mergeCell ref="F7:F9"/>
    <mergeCell ref="E10:E14"/>
    <mergeCell ref="F10:F14"/>
    <mergeCell ref="E15:E18"/>
    <mergeCell ref="F15:F18"/>
    <mergeCell ref="E19:E22"/>
    <mergeCell ref="F19:F22"/>
    <mergeCell ref="A231:A233"/>
    <mergeCell ref="B231:B233"/>
    <mergeCell ref="D231:D233"/>
    <mergeCell ref="A234:A236"/>
    <mergeCell ref="B234:B236"/>
    <mergeCell ref="D234:D236"/>
    <mergeCell ref="A219:A226"/>
    <mergeCell ref="B219:B226"/>
    <mergeCell ref="D219:D226"/>
    <mergeCell ref="A227:A229"/>
    <mergeCell ref="B227:B229"/>
    <mergeCell ref="D227:D229"/>
    <mergeCell ref="A188:A191"/>
    <mergeCell ref="B188:B191"/>
    <mergeCell ref="D188:D191"/>
    <mergeCell ref="A192:A194"/>
    <mergeCell ref="B192:B194"/>
    <mergeCell ref="D192:D194"/>
    <mergeCell ref="A176:A180"/>
    <mergeCell ref="B176:B180"/>
    <mergeCell ref="D176:D180"/>
    <mergeCell ref="A182:A186"/>
    <mergeCell ref="B182:B186"/>
    <mergeCell ref="D182:D186"/>
    <mergeCell ref="A166:A171"/>
    <mergeCell ref="B166:B171"/>
    <mergeCell ref="D166:D171"/>
    <mergeCell ref="A172:A175"/>
    <mergeCell ref="B172:B175"/>
    <mergeCell ref="D172:D175"/>
    <mergeCell ref="A158:A161"/>
    <mergeCell ref="B158:B161"/>
    <mergeCell ref="D158:D161"/>
    <mergeCell ref="A162:A165"/>
    <mergeCell ref="B162:B165"/>
    <mergeCell ref="D162:D165"/>
    <mergeCell ref="A146:A150"/>
    <mergeCell ref="B146:B150"/>
    <mergeCell ref="D146:D150"/>
    <mergeCell ref="A151:A155"/>
    <mergeCell ref="B151:B155"/>
    <mergeCell ref="D151:D155"/>
    <mergeCell ref="A133:A137"/>
    <mergeCell ref="B133:B137"/>
    <mergeCell ref="D133:D137"/>
    <mergeCell ref="A138:A144"/>
    <mergeCell ref="B138:B144"/>
    <mergeCell ref="D138:D144"/>
    <mergeCell ref="A122:A125"/>
    <mergeCell ref="B122:B125"/>
    <mergeCell ref="D122:D125"/>
    <mergeCell ref="A129:A131"/>
    <mergeCell ref="B129:B131"/>
    <mergeCell ref="D129:D131"/>
    <mergeCell ref="A112:A115"/>
    <mergeCell ref="B112:B115"/>
    <mergeCell ref="D112:D115"/>
    <mergeCell ref="A116:A119"/>
    <mergeCell ref="B116:B119"/>
    <mergeCell ref="D116:D119"/>
    <mergeCell ref="A103:A106"/>
    <mergeCell ref="B103:B106"/>
    <mergeCell ref="D103:D106"/>
    <mergeCell ref="A108:A111"/>
    <mergeCell ref="B108:B111"/>
    <mergeCell ref="D108:D111"/>
    <mergeCell ref="A92:A96"/>
    <mergeCell ref="B92:B96"/>
    <mergeCell ref="D92:D96"/>
    <mergeCell ref="A99:A102"/>
    <mergeCell ref="B99:B102"/>
    <mergeCell ref="D99:D102"/>
    <mergeCell ref="A81:A84"/>
    <mergeCell ref="B81:B84"/>
    <mergeCell ref="D81:D84"/>
    <mergeCell ref="A85:A89"/>
    <mergeCell ref="B85:B89"/>
    <mergeCell ref="D85:D89"/>
    <mergeCell ref="A71:A74"/>
    <mergeCell ref="B71:B74"/>
    <mergeCell ref="D71:D74"/>
    <mergeCell ref="A75:A78"/>
    <mergeCell ref="B75:B78"/>
    <mergeCell ref="D75:D78"/>
    <mergeCell ref="A61:A64"/>
    <mergeCell ref="B61:B64"/>
    <mergeCell ref="D61:D64"/>
    <mergeCell ref="A65:A68"/>
    <mergeCell ref="B65:B68"/>
    <mergeCell ref="D65:D68"/>
    <mergeCell ref="A50:A55"/>
    <mergeCell ref="B50:B55"/>
    <mergeCell ref="D50:D55"/>
    <mergeCell ref="A56:A59"/>
    <mergeCell ref="B56:B59"/>
    <mergeCell ref="D56:D59"/>
    <mergeCell ref="A38:A44"/>
    <mergeCell ref="B38:B44"/>
    <mergeCell ref="D38:D44"/>
    <mergeCell ref="A45:A48"/>
    <mergeCell ref="B45:B48"/>
    <mergeCell ref="D45:D48"/>
    <mergeCell ref="A27:A31"/>
    <mergeCell ref="B27:B31"/>
    <mergeCell ref="D27:D31"/>
    <mergeCell ref="A32:A36"/>
    <mergeCell ref="B32:B36"/>
    <mergeCell ref="D32:D36"/>
    <mergeCell ref="D15:D18"/>
    <mergeCell ref="A19:A22"/>
    <mergeCell ref="B19:B22"/>
    <mergeCell ref="D19:D22"/>
    <mergeCell ref="A23:A26"/>
    <mergeCell ref="B23:B26"/>
    <mergeCell ref="D23:D26"/>
    <mergeCell ref="A10:A14"/>
    <mergeCell ref="A2:A6"/>
    <mergeCell ref="B2:B6"/>
    <mergeCell ref="D2:D6"/>
    <mergeCell ref="A7:A9"/>
    <mergeCell ref="B7:B9"/>
    <mergeCell ref="D7:D9"/>
    <mergeCell ref="B10:B14"/>
    <mergeCell ref="D10:D14"/>
    <mergeCell ref="A15:A18"/>
    <mergeCell ref="B15:B18"/>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3"/>
  <sheetViews>
    <sheetView zoomScaleNormal="100" workbookViewId="0">
      <pane ySplit="8" topLeftCell="A9" activePane="bottomLeft" state="frozen"/>
      <selection pane="bottomLeft" activeCell="L83" sqref="L83"/>
    </sheetView>
  </sheetViews>
  <sheetFormatPr baseColWidth="10" defaultColWidth="8.77734375" defaultRowHeight="15.05"/>
  <cols>
    <col min="1" max="3" width="8.77734375" style="15"/>
    <col min="4" max="4" width="26.77734375" style="16" customWidth="1"/>
    <col min="5" max="5" width="40.44140625" style="15" customWidth="1"/>
    <col min="6" max="6" width="7.21875" style="17" bestFit="1" customWidth="1"/>
    <col min="7" max="7" width="23.77734375" style="15" customWidth="1"/>
    <col min="8" max="8" width="27.5546875" style="15" customWidth="1"/>
    <col min="9" max="9" width="11.44140625" style="15" customWidth="1"/>
    <col min="10" max="10" width="12.5546875" style="15" customWidth="1"/>
    <col min="11" max="11" width="8.77734375" style="15"/>
    <col min="12" max="12" width="23" style="15" customWidth="1"/>
    <col min="13" max="16384" width="8.77734375" style="15"/>
  </cols>
  <sheetData>
    <row r="1" spans="1:16" ht="45.55" customHeight="1">
      <c r="A1" s="14" t="s">
        <v>117</v>
      </c>
      <c r="F1" s="17" t="s">
        <v>118</v>
      </c>
      <c r="G1" s="18"/>
      <c r="H1" s="19" t="s">
        <v>119</v>
      </c>
      <c r="I1" s="19" t="s">
        <v>120</v>
      </c>
      <c r="J1" s="19" t="s">
        <v>121</v>
      </c>
      <c r="K1" s="18"/>
      <c r="L1" s="348" t="s">
        <v>1868</v>
      </c>
      <c r="M1" s="18"/>
      <c r="N1" s="18"/>
      <c r="O1" s="18"/>
      <c r="P1" s="18"/>
    </row>
    <row r="2" spans="1:16">
      <c r="A2" s="20" t="s">
        <v>122</v>
      </c>
      <c r="F2" s="21" t="s">
        <v>123</v>
      </c>
      <c r="G2" s="18" t="s">
        <v>124</v>
      </c>
      <c r="H2" s="18"/>
      <c r="I2" s="18"/>
      <c r="J2" s="18"/>
      <c r="K2" s="18"/>
      <c r="L2" s="18"/>
      <c r="M2" s="18"/>
      <c r="N2" s="18"/>
      <c r="O2" s="18"/>
      <c r="P2" s="18"/>
    </row>
    <row r="3" spans="1:16">
      <c r="A3" s="14"/>
      <c r="F3" s="22" t="s">
        <v>126</v>
      </c>
      <c r="G3" s="18" t="s">
        <v>127</v>
      </c>
      <c r="H3" s="18"/>
      <c r="I3" s="18"/>
      <c r="J3" s="18"/>
      <c r="K3" s="18"/>
      <c r="L3" s="18"/>
      <c r="M3" s="18"/>
      <c r="N3" s="18"/>
      <c r="O3" s="18"/>
      <c r="P3" s="18"/>
    </row>
    <row r="4" spans="1:16" ht="26.3" customHeight="1">
      <c r="A4" s="366"/>
      <c r="B4" s="366"/>
      <c r="C4" s="366"/>
      <c r="D4" s="366"/>
      <c r="E4" s="366"/>
      <c r="F4" s="23" t="s">
        <v>129</v>
      </c>
      <c r="G4" s="18" t="s">
        <v>130</v>
      </c>
      <c r="H4" s="18"/>
      <c r="I4" s="18"/>
      <c r="J4" s="18"/>
      <c r="K4" s="18"/>
      <c r="L4" s="18"/>
      <c r="M4" s="18"/>
      <c r="N4" s="18"/>
      <c r="O4" s="18"/>
      <c r="P4" s="18"/>
    </row>
    <row r="5" spans="1:16">
      <c r="A5" s="20" t="s">
        <v>122</v>
      </c>
      <c r="G5" s="18"/>
      <c r="H5" s="18"/>
      <c r="I5" s="18"/>
      <c r="J5" s="18"/>
      <c r="K5" s="18"/>
      <c r="L5" s="18"/>
      <c r="M5" s="18"/>
      <c r="N5" s="18"/>
      <c r="O5" s="18"/>
      <c r="P5" s="18"/>
    </row>
    <row r="6" spans="1:16" ht="45.1">
      <c r="A6" s="24"/>
      <c r="G6" s="18" t="s">
        <v>131</v>
      </c>
      <c r="H6" s="18" t="s">
        <v>132</v>
      </c>
      <c r="I6" s="18"/>
      <c r="J6" s="18"/>
      <c r="K6" s="18"/>
      <c r="L6" s="18"/>
      <c r="M6" s="18"/>
      <c r="N6" s="18"/>
      <c r="O6" s="18"/>
      <c r="P6" s="18"/>
    </row>
    <row r="7" spans="1:16" ht="30.05">
      <c r="A7" s="24"/>
      <c r="G7" s="18" t="s">
        <v>133</v>
      </c>
      <c r="H7" s="18" t="s">
        <v>134</v>
      </c>
      <c r="I7" s="18"/>
      <c r="J7" s="18"/>
      <c r="K7" s="18"/>
      <c r="L7" s="18"/>
      <c r="M7" s="18"/>
      <c r="N7" s="18"/>
      <c r="O7" s="18"/>
      <c r="P7" s="18"/>
    </row>
    <row r="8" spans="1:16" ht="15.65" thickBot="1">
      <c r="A8" s="14" t="s">
        <v>135</v>
      </c>
      <c r="E8" s="25" t="s">
        <v>136</v>
      </c>
      <c r="F8" s="17" t="s">
        <v>118</v>
      </c>
      <c r="G8" s="18"/>
      <c r="H8" s="18"/>
      <c r="I8" s="17" t="s">
        <v>118</v>
      </c>
      <c r="J8" s="17" t="s">
        <v>118</v>
      </c>
      <c r="K8" s="18"/>
      <c r="L8" s="18"/>
      <c r="M8" s="18"/>
      <c r="N8" s="18"/>
      <c r="O8" s="18"/>
      <c r="P8" s="18"/>
    </row>
    <row r="9" spans="1:16" ht="60.75" thickBot="1">
      <c r="A9" s="26" t="s">
        <v>137</v>
      </c>
      <c r="B9" s="27"/>
      <c r="C9" s="27"/>
      <c r="D9" s="28" t="s">
        <v>138</v>
      </c>
      <c r="E9" s="29" t="s">
        <v>139</v>
      </c>
      <c r="F9" s="30" t="s">
        <v>140</v>
      </c>
      <c r="G9" s="18"/>
      <c r="H9" s="18" t="s">
        <v>141</v>
      </c>
      <c r="I9" s="30" t="s">
        <v>140</v>
      </c>
      <c r="J9" s="18" t="s">
        <v>142</v>
      </c>
      <c r="K9" s="18"/>
      <c r="L9" s="348" t="s">
        <v>1869</v>
      </c>
      <c r="M9" s="18"/>
      <c r="N9" s="18"/>
      <c r="O9" s="18"/>
      <c r="P9" s="18"/>
    </row>
    <row r="10" spans="1:16" ht="30.7" thickBot="1">
      <c r="A10" s="31" t="s">
        <v>143</v>
      </c>
      <c r="B10" s="32"/>
      <c r="C10" s="32"/>
      <c r="D10" s="28" t="s">
        <v>144</v>
      </c>
      <c r="E10" s="33" t="s">
        <v>145</v>
      </c>
      <c r="F10" s="34" t="s">
        <v>140</v>
      </c>
      <c r="G10" s="18"/>
      <c r="H10" s="18"/>
      <c r="I10" s="34" t="s">
        <v>140</v>
      </c>
      <c r="J10" s="18" t="s">
        <v>142</v>
      </c>
      <c r="K10" s="18"/>
      <c r="L10" s="18"/>
      <c r="M10" s="18"/>
      <c r="N10" s="18"/>
      <c r="O10" s="18"/>
      <c r="P10" s="18"/>
    </row>
    <row r="11" spans="1:16" ht="30.7" thickBot="1">
      <c r="A11" s="31" t="s">
        <v>146</v>
      </c>
      <c r="B11" s="32"/>
      <c r="C11" s="32"/>
      <c r="D11" s="28" t="s">
        <v>147</v>
      </c>
      <c r="E11" s="33" t="s">
        <v>145</v>
      </c>
      <c r="F11" s="34" t="s">
        <v>140</v>
      </c>
      <c r="G11" s="18"/>
      <c r="H11" s="18"/>
      <c r="I11" s="34" t="s">
        <v>140</v>
      </c>
      <c r="J11" s="18" t="s">
        <v>142</v>
      </c>
      <c r="K11" s="18"/>
      <c r="L11" s="18"/>
      <c r="M11" s="18"/>
      <c r="N11" s="18"/>
      <c r="O11" s="18"/>
      <c r="P11" s="18"/>
    </row>
    <row r="12" spans="1:16" ht="30.05">
      <c r="A12" s="37" t="s">
        <v>148</v>
      </c>
      <c r="B12" s="38"/>
      <c r="C12" s="38"/>
      <c r="D12" s="39" t="s">
        <v>149</v>
      </c>
      <c r="E12" s="33" t="s">
        <v>150</v>
      </c>
      <c r="F12" s="34" t="s">
        <v>140</v>
      </c>
      <c r="G12" s="18"/>
      <c r="H12" s="18" t="s">
        <v>151</v>
      </c>
      <c r="I12" s="30" t="s">
        <v>140</v>
      </c>
      <c r="J12" s="18" t="s">
        <v>142</v>
      </c>
      <c r="K12" s="18"/>
      <c r="L12" s="18"/>
      <c r="M12" s="18"/>
      <c r="N12" s="18"/>
      <c r="O12" s="18"/>
      <c r="P12" s="18"/>
    </row>
    <row r="13" spans="1:16" ht="90.2">
      <c r="A13" s="37" t="s">
        <v>152</v>
      </c>
      <c r="B13" s="38"/>
      <c r="C13" s="38"/>
      <c r="D13" s="39" t="s">
        <v>153</v>
      </c>
      <c r="E13" s="33" t="s">
        <v>154</v>
      </c>
      <c r="F13" s="34" t="s">
        <v>140</v>
      </c>
      <c r="G13" s="18"/>
      <c r="H13" s="18" t="s">
        <v>155</v>
      </c>
      <c r="I13" s="30" t="s">
        <v>140</v>
      </c>
      <c r="J13" s="30" t="s">
        <v>140</v>
      </c>
      <c r="K13" s="18"/>
      <c r="L13" s="18"/>
      <c r="M13" s="18"/>
      <c r="N13" s="18"/>
      <c r="O13" s="18"/>
      <c r="P13" s="18"/>
    </row>
    <row r="14" spans="1:16" ht="30.05">
      <c r="A14" s="37" t="s">
        <v>156</v>
      </c>
      <c r="B14" s="38"/>
      <c r="C14" s="38"/>
      <c r="D14" s="39" t="s">
        <v>157</v>
      </c>
      <c r="E14" s="33"/>
      <c r="F14" s="34"/>
      <c r="G14" s="18"/>
      <c r="H14" s="18"/>
      <c r="I14" s="22" t="s">
        <v>126</v>
      </c>
      <c r="J14" s="18" t="s">
        <v>142</v>
      </c>
      <c r="K14" s="18"/>
      <c r="L14" s="18"/>
      <c r="M14" s="18"/>
      <c r="N14" s="18"/>
      <c r="O14" s="18"/>
      <c r="P14" s="18"/>
    </row>
    <row r="15" spans="1:16" ht="75.150000000000006">
      <c r="A15" s="37" t="s">
        <v>158</v>
      </c>
      <c r="B15" s="38"/>
      <c r="C15" s="38"/>
      <c r="D15" s="39" t="s">
        <v>159</v>
      </c>
      <c r="E15" s="33" t="s">
        <v>160</v>
      </c>
      <c r="F15" s="34" t="s">
        <v>140</v>
      </c>
      <c r="G15" s="18"/>
      <c r="H15" s="18" t="s">
        <v>161</v>
      </c>
      <c r="I15" s="30" t="s">
        <v>140</v>
      </c>
      <c r="J15" s="18" t="s">
        <v>142</v>
      </c>
      <c r="K15" s="18"/>
      <c r="L15" s="18"/>
      <c r="M15" s="18"/>
      <c r="N15" s="18"/>
      <c r="O15" s="18"/>
      <c r="P15" s="18"/>
    </row>
    <row r="16" spans="1:16" ht="30.05">
      <c r="A16" s="37" t="s">
        <v>162</v>
      </c>
      <c r="B16" s="38"/>
      <c r="C16" s="38"/>
      <c r="D16" s="39" t="s">
        <v>163</v>
      </c>
      <c r="E16" s="33" t="s">
        <v>164</v>
      </c>
      <c r="F16" s="34" t="s">
        <v>140</v>
      </c>
      <c r="G16" s="18"/>
      <c r="H16" s="18" t="s">
        <v>165</v>
      </c>
      <c r="I16" s="30" t="s">
        <v>140</v>
      </c>
      <c r="J16" s="18" t="s">
        <v>142</v>
      </c>
      <c r="K16" s="18"/>
      <c r="L16" s="18"/>
      <c r="M16" s="18"/>
      <c r="N16" s="18"/>
      <c r="O16" s="18"/>
      <c r="P16" s="18"/>
    </row>
    <row r="17" spans="1:16" ht="30.05">
      <c r="A17" s="37" t="s">
        <v>166</v>
      </c>
      <c r="B17" s="38"/>
      <c r="C17" s="38"/>
      <c r="D17" s="39" t="s">
        <v>167</v>
      </c>
      <c r="E17" s="33" t="s">
        <v>168</v>
      </c>
      <c r="F17" s="34" t="s">
        <v>140</v>
      </c>
      <c r="G17" s="18"/>
      <c r="H17" s="18" t="s">
        <v>169</v>
      </c>
      <c r="I17" s="22" t="s">
        <v>126</v>
      </c>
      <c r="J17" s="18" t="s">
        <v>142</v>
      </c>
      <c r="K17" s="18"/>
      <c r="L17" s="18"/>
      <c r="M17" s="18"/>
      <c r="N17" s="18"/>
      <c r="O17" s="18"/>
      <c r="P17" s="18"/>
    </row>
    <row r="18" spans="1:16" ht="15.65" thickBot="1">
      <c r="A18" s="14" t="s">
        <v>170</v>
      </c>
      <c r="D18" s="35"/>
      <c r="E18" s="40" t="s">
        <v>171</v>
      </c>
      <c r="G18" s="18"/>
      <c r="H18" s="18"/>
      <c r="I18" s="18"/>
      <c r="J18" s="18"/>
      <c r="K18" s="18"/>
      <c r="L18" s="18"/>
      <c r="M18" s="18"/>
      <c r="N18" s="18"/>
      <c r="O18" s="18"/>
      <c r="P18" s="18"/>
    </row>
    <row r="19" spans="1:16" ht="30.7" thickBot="1">
      <c r="A19" s="41" t="s">
        <v>172</v>
      </c>
      <c r="B19" s="42"/>
      <c r="C19" s="42"/>
      <c r="D19" s="28" t="s">
        <v>173</v>
      </c>
      <c r="E19" s="43" t="s">
        <v>174</v>
      </c>
      <c r="F19" s="30" t="s">
        <v>140</v>
      </c>
      <c r="G19" s="18"/>
      <c r="H19" s="18" t="s">
        <v>175</v>
      </c>
      <c r="I19" s="22" t="s">
        <v>126</v>
      </c>
      <c r="J19" s="18" t="s">
        <v>142</v>
      </c>
      <c r="K19" s="18"/>
      <c r="L19" s="18"/>
      <c r="M19" s="18"/>
      <c r="N19" s="18"/>
      <c r="O19" s="18"/>
      <c r="P19" s="18"/>
    </row>
    <row r="20" spans="1:16" ht="30.7" thickBot="1">
      <c r="A20" s="44" t="s">
        <v>176</v>
      </c>
      <c r="B20" s="45"/>
      <c r="C20" s="45"/>
      <c r="D20" s="28" t="s">
        <v>177</v>
      </c>
      <c r="E20" s="43" t="s">
        <v>178</v>
      </c>
      <c r="F20" s="34" t="s">
        <v>140</v>
      </c>
      <c r="G20" s="18"/>
      <c r="H20" s="18"/>
      <c r="I20" s="22" t="s">
        <v>126</v>
      </c>
      <c r="J20" s="18" t="s">
        <v>142</v>
      </c>
      <c r="K20" s="18"/>
      <c r="L20" s="18"/>
      <c r="M20" s="18"/>
      <c r="N20" s="18"/>
      <c r="O20" s="18"/>
      <c r="P20" s="18"/>
    </row>
    <row r="21" spans="1:16" ht="15.65" thickBot="1">
      <c r="A21" s="14" t="s">
        <v>179</v>
      </c>
      <c r="D21" s="35"/>
      <c r="E21" s="47" t="s">
        <v>180</v>
      </c>
      <c r="G21" s="18"/>
      <c r="H21" s="18"/>
      <c r="I21" s="18"/>
      <c r="J21" s="18"/>
      <c r="K21" s="18"/>
      <c r="L21" s="18"/>
      <c r="M21" s="18"/>
      <c r="N21" s="18"/>
      <c r="O21" s="18"/>
      <c r="P21" s="18"/>
    </row>
    <row r="22" spans="1:16" ht="15.65" thickBot="1">
      <c r="A22" s="41" t="s">
        <v>181</v>
      </c>
      <c r="B22" s="42"/>
      <c r="C22" s="42"/>
      <c r="D22" s="28" t="s">
        <v>182</v>
      </c>
      <c r="E22" s="43"/>
      <c r="F22" s="30" t="s">
        <v>140</v>
      </c>
      <c r="G22" s="18"/>
      <c r="H22" s="18" t="s">
        <v>183</v>
      </c>
      <c r="I22" s="30" t="s">
        <v>140</v>
      </c>
      <c r="J22" s="30" t="s">
        <v>140</v>
      </c>
      <c r="K22" s="18"/>
      <c r="L22" s="348" t="s">
        <v>1749</v>
      </c>
      <c r="M22" s="18"/>
      <c r="N22" s="18"/>
      <c r="O22" s="18"/>
      <c r="P22" s="18"/>
    </row>
    <row r="23" spans="1:16" ht="15.65" thickBot="1">
      <c r="A23" s="44" t="s">
        <v>184</v>
      </c>
      <c r="B23" s="45"/>
      <c r="C23" s="45"/>
      <c r="D23" s="28" t="s">
        <v>185</v>
      </c>
      <c r="E23" s="48"/>
      <c r="F23" s="34" t="s">
        <v>140</v>
      </c>
      <c r="G23" s="18"/>
      <c r="H23" s="18"/>
      <c r="I23" s="30" t="s">
        <v>140</v>
      </c>
      <c r="J23" s="30" t="s">
        <v>140</v>
      </c>
      <c r="K23" s="18"/>
      <c r="L23" s="348" t="s">
        <v>1761</v>
      </c>
      <c r="M23" s="18"/>
      <c r="N23" s="18"/>
      <c r="O23" s="18"/>
      <c r="P23" s="18"/>
    </row>
    <row r="24" spans="1:16">
      <c r="A24" s="44" t="s">
        <v>186</v>
      </c>
      <c r="B24" s="45"/>
      <c r="C24" s="45"/>
      <c r="D24" s="39" t="s">
        <v>187</v>
      </c>
      <c r="E24" s="48" t="s">
        <v>188</v>
      </c>
      <c r="F24" s="34" t="s">
        <v>140</v>
      </c>
      <c r="G24" s="18"/>
      <c r="H24" s="18" t="s">
        <v>189</v>
      </c>
      <c r="I24" s="30" t="s">
        <v>140</v>
      </c>
      <c r="J24" s="30" t="s">
        <v>140</v>
      </c>
      <c r="K24" s="18"/>
      <c r="L24" s="18"/>
      <c r="M24" s="18"/>
      <c r="N24" s="18"/>
      <c r="O24" s="18"/>
      <c r="P24" s="18"/>
    </row>
    <row r="25" spans="1:16" ht="31.95">
      <c r="A25" s="44" t="s">
        <v>190</v>
      </c>
      <c r="B25" s="45"/>
      <c r="C25" s="45"/>
      <c r="D25" s="39" t="s">
        <v>177</v>
      </c>
      <c r="E25" s="48" t="s">
        <v>191</v>
      </c>
      <c r="F25" s="34" t="s">
        <v>140</v>
      </c>
      <c r="G25" s="18"/>
      <c r="H25" s="18"/>
      <c r="I25" s="30" t="s">
        <v>140</v>
      </c>
      <c r="J25" s="30" t="s">
        <v>140</v>
      </c>
      <c r="K25" s="18"/>
      <c r="L25" s="348" t="s">
        <v>1835</v>
      </c>
      <c r="M25" s="18"/>
      <c r="N25" s="18"/>
      <c r="O25" s="18"/>
      <c r="P25" s="18"/>
    </row>
    <row r="26" spans="1:16" ht="75.150000000000006">
      <c r="A26" s="44" t="s">
        <v>192</v>
      </c>
      <c r="B26" s="45"/>
      <c r="C26" s="45"/>
      <c r="D26" s="39" t="s">
        <v>193</v>
      </c>
      <c r="E26" s="48" t="s">
        <v>194</v>
      </c>
      <c r="F26" s="49" t="s">
        <v>195</v>
      </c>
      <c r="G26" s="18"/>
      <c r="H26" s="18" t="s">
        <v>196</v>
      </c>
      <c r="I26" s="22" t="s">
        <v>126</v>
      </c>
      <c r="J26" s="22" t="s">
        <v>126</v>
      </c>
      <c r="K26" s="18"/>
      <c r="L26" s="18"/>
      <c r="M26" s="18"/>
      <c r="N26" s="18"/>
      <c r="O26" s="18"/>
      <c r="P26" s="18"/>
    </row>
    <row r="27" spans="1:16">
      <c r="A27" s="44" t="s">
        <v>197</v>
      </c>
      <c r="B27" s="45"/>
      <c r="C27" s="45"/>
      <c r="D27" s="39" t="s">
        <v>193</v>
      </c>
      <c r="E27" s="48" t="s">
        <v>198</v>
      </c>
      <c r="F27" s="50" t="s">
        <v>199</v>
      </c>
      <c r="G27" s="18"/>
      <c r="H27" s="18" t="s">
        <v>200</v>
      </c>
      <c r="I27" s="50" t="s">
        <v>199</v>
      </c>
      <c r="J27" s="18" t="s">
        <v>201</v>
      </c>
      <c r="K27" s="18"/>
      <c r="L27" s="18"/>
      <c r="M27" s="18"/>
      <c r="N27" s="18"/>
      <c r="O27" s="18"/>
      <c r="P27" s="18"/>
    </row>
    <row r="28" spans="1:16" ht="53.25">
      <c r="A28" s="44" t="s">
        <v>202</v>
      </c>
      <c r="B28" s="45"/>
      <c r="C28" s="45"/>
      <c r="D28" s="39" t="s">
        <v>203</v>
      </c>
      <c r="E28" s="48" t="s">
        <v>535</v>
      </c>
      <c r="F28" s="34" t="s">
        <v>140</v>
      </c>
      <c r="G28" s="18"/>
      <c r="H28" s="18" t="s">
        <v>205</v>
      </c>
      <c r="I28" s="30" t="s">
        <v>140</v>
      </c>
      <c r="J28" s="30" t="s">
        <v>140</v>
      </c>
      <c r="K28" s="18"/>
      <c r="L28" s="348" t="s">
        <v>1831</v>
      </c>
      <c r="M28" s="18"/>
      <c r="N28" s="18"/>
      <c r="O28" s="18"/>
      <c r="P28" s="18"/>
    </row>
    <row r="29" spans="1:16" ht="53.25">
      <c r="A29" s="44" t="s">
        <v>206</v>
      </c>
      <c r="B29" s="45"/>
      <c r="C29" s="45"/>
      <c r="D29" s="39" t="s">
        <v>203</v>
      </c>
      <c r="E29" s="48" t="s">
        <v>207</v>
      </c>
      <c r="F29" s="34" t="s">
        <v>140</v>
      </c>
      <c r="G29" s="18"/>
      <c r="H29" s="18" t="s">
        <v>208</v>
      </c>
      <c r="I29" s="22" t="s">
        <v>126</v>
      </c>
      <c r="J29" s="18" t="s">
        <v>201</v>
      </c>
      <c r="K29" s="18"/>
      <c r="L29" s="18"/>
      <c r="M29" s="18"/>
      <c r="N29" s="18"/>
      <c r="O29" s="18"/>
      <c r="P29" s="18"/>
    </row>
    <row r="30" spans="1:16" ht="60.1">
      <c r="A30" s="51" t="s">
        <v>209</v>
      </c>
      <c r="B30" s="52"/>
      <c r="C30" s="52"/>
      <c r="D30" s="39" t="s">
        <v>193</v>
      </c>
      <c r="E30" s="48" t="s">
        <v>210</v>
      </c>
      <c r="F30" s="34" t="s">
        <v>140</v>
      </c>
      <c r="G30" s="18"/>
      <c r="H30" s="18" t="s">
        <v>211</v>
      </c>
      <c r="I30" s="34" t="s">
        <v>140</v>
      </c>
      <c r="J30" s="34" t="s">
        <v>140</v>
      </c>
      <c r="K30" s="18"/>
      <c r="L30" s="18"/>
      <c r="M30" s="18"/>
      <c r="N30" s="18"/>
      <c r="O30" s="18"/>
      <c r="P30" s="18"/>
    </row>
    <row r="31" spans="1:16" ht="45.1">
      <c r="A31" s="53" t="s">
        <v>212</v>
      </c>
      <c r="B31" s="38"/>
      <c r="C31" s="38"/>
      <c r="D31" s="39" t="s">
        <v>193</v>
      </c>
      <c r="E31" s="48" t="s">
        <v>213</v>
      </c>
      <c r="F31" s="49" t="s">
        <v>195</v>
      </c>
      <c r="G31" s="18"/>
      <c r="H31" s="18" t="s">
        <v>214</v>
      </c>
      <c r="I31" s="49" t="s">
        <v>195</v>
      </c>
      <c r="J31" s="18"/>
      <c r="K31" s="18"/>
      <c r="L31" s="18"/>
      <c r="M31" s="18"/>
      <c r="N31" s="18"/>
      <c r="O31" s="18"/>
      <c r="P31" s="18"/>
    </row>
    <row r="32" spans="1:16">
      <c r="A32" s="53" t="s">
        <v>215</v>
      </c>
      <c r="B32" s="38"/>
      <c r="C32" s="38"/>
      <c r="D32" s="39" t="s">
        <v>193</v>
      </c>
      <c r="E32" s="48"/>
      <c r="F32" s="49" t="s">
        <v>195</v>
      </c>
      <c r="G32" s="18"/>
      <c r="H32" s="18"/>
      <c r="I32" s="49" t="s">
        <v>195</v>
      </c>
      <c r="J32" s="18"/>
      <c r="K32" s="18"/>
      <c r="L32" s="18"/>
      <c r="M32" s="18"/>
      <c r="N32" s="18"/>
      <c r="O32" s="18"/>
      <c r="P32" s="18"/>
    </row>
    <row r="33" spans="1:16" ht="45.1">
      <c r="A33" s="53" t="s">
        <v>216</v>
      </c>
      <c r="B33" s="38"/>
      <c r="C33" s="38"/>
      <c r="D33" s="39" t="s">
        <v>193</v>
      </c>
      <c r="E33" s="48" t="s">
        <v>217</v>
      </c>
      <c r="F33" s="49" t="s">
        <v>195</v>
      </c>
      <c r="G33" s="18"/>
      <c r="H33" s="18" t="s">
        <v>214</v>
      </c>
      <c r="I33" s="49" t="s">
        <v>195</v>
      </c>
      <c r="J33" s="18"/>
      <c r="K33" s="18"/>
      <c r="L33" s="18"/>
      <c r="M33" s="18"/>
      <c r="N33" s="18"/>
      <c r="O33" s="18"/>
      <c r="P33" s="18"/>
    </row>
    <row r="34" spans="1:16" ht="15.65" thickBot="1">
      <c r="A34" s="14" t="s">
        <v>218</v>
      </c>
      <c r="C34" s="46"/>
      <c r="D34" s="35"/>
      <c r="E34" s="54" t="s">
        <v>219</v>
      </c>
      <c r="G34" s="18"/>
      <c r="H34" s="18"/>
      <c r="I34" s="18"/>
      <c r="J34" s="18"/>
      <c r="K34" s="18"/>
      <c r="L34" s="18"/>
      <c r="M34" s="18"/>
      <c r="N34" s="18"/>
      <c r="O34" s="18"/>
      <c r="P34" s="18"/>
    </row>
    <row r="35" spans="1:16" ht="30.7" thickBot="1">
      <c r="A35" s="41" t="s">
        <v>220</v>
      </c>
      <c r="B35" s="42"/>
      <c r="C35" s="42"/>
      <c r="D35" s="28" t="s">
        <v>221</v>
      </c>
      <c r="E35" s="43" t="s">
        <v>222</v>
      </c>
      <c r="F35" s="55" t="s">
        <v>199</v>
      </c>
      <c r="G35" s="18" t="s">
        <v>223</v>
      </c>
      <c r="H35" s="18" t="s">
        <v>200</v>
      </c>
      <c r="I35" s="18"/>
      <c r="J35" s="18"/>
      <c r="K35" s="18"/>
      <c r="L35" s="18"/>
      <c r="M35" s="18"/>
      <c r="N35" s="18"/>
      <c r="O35" s="18"/>
      <c r="P35" s="18"/>
    </row>
    <row r="36" spans="1:16" ht="45.7" thickBot="1">
      <c r="A36" s="44" t="s">
        <v>224</v>
      </c>
      <c r="B36" s="45"/>
      <c r="C36" s="45"/>
      <c r="D36" s="28" t="s">
        <v>225</v>
      </c>
      <c r="E36" s="48"/>
      <c r="F36" s="49" t="s">
        <v>195</v>
      </c>
      <c r="G36" s="18"/>
      <c r="H36" s="56" t="s">
        <v>226</v>
      </c>
      <c r="I36" s="49" t="s">
        <v>195</v>
      </c>
      <c r="J36" s="18"/>
      <c r="K36" s="18"/>
      <c r="L36" s="18"/>
      <c r="M36" s="18"/>
      <c r="N36" s="18"/>
      <c r="O36" s="18"/>
      <c r="P36" s="18"/>
    </row>
    <row r="37" spans="1:16">
      <c r="A37" s="44" t="s">
        <v>227</v>
      </c>
      <c r="B37" s="45"/>
      <c r="C37" s="45"/>
      <c r="D37" s="39" t="s">
        <v>228</v>
      </c>
      <c r="E37" s="43" t="s">
        <v>229</v>
      </c>
      <c r="F37" s="30" t="s">
        <v>140</v>
      </c>
      <c r="G37" s="18"/>
      <c r="H37" s="18" t="s">
        <v>230</v>
      </c>
      <c r="I37" s="30" t="s">
        <v>140</v>
      </c>
      <c r="J37" s="30" t="s">
        <v>140</v>
      </c>
      <c r="K37" s="18"/>
      <c r="L37" s="348" t="s">
        <v>1782</v>
      </c>
      <c r="M37" s="18"/>
      <c r="N37" s="18"/>
      <c r="O37" s="18"/>
      <c r="P37" s="18"/>
    </row>
    <row r="38" spans="1:16">
      <c r="A38" s="44" t="s">
        <v>231</v>
      </c>
      <c r="B38" s="45"/>
      <c r="C38" s="45"/>
      <c r="D38" s="39" t="s">
        <v>232</v>
      </c>
      <c r="E38" s="48"/>
      <c r="F38" s="49" t="s">
        <v>195</v>
      </c>
      <c r="G38" s="18"/>
      <c r="H38" s="18"/>
      <c r="I38" s="49" t="s">
        <v>195</v>
      </c>
      <c r="J38" s="18"/>
      <c r="K38" s="18"/>
      <c r="L38" s="18"/>
      <c r="M38" s="18"/>
      <c r="N38" s="18"/>
      <c r="O38" s="18"/>
      <c r="P38" s="18"/>
    </row>
    <row r="39" spans="1:16">
      <c r="A39" s="44" t="s">
        <v>233</v>
      </c>
      <c r="B39" s="45"/>
      <c r="C39" s="45"/>
      <c r="D39" s="39" t="s">
        <v>234</v>
      </c>
      <c r="E39" s="48"/>
      <c r="F39" s="34" t="s">
        <v>140</v>
      </c>
      <c r="G39" s="18"/>
      <c r="H39" s="18"/>
      <c r="I39" s="30" t="s">
        <v>140</v>
      </c>
      <c r="J39" s="18"/>
      <c r="K39" s="18"/>
      <c r="L39" s="18"/>
      <c r="M39" s="18"/>
      <c r="N39" s="18"/>
      <c r="O39" s="18"/>
      <c r="P39" s="18"/>
    </row>
    <row r="40" spans="1:16" ht="15.65" thickBot="1">
      <c r="A40" s="14" t="s">
        <v>235</v>
      </c>
      <c r="D40" s="35"/>
      <c r="E40" s="46"/>
      <c r="G40" s="18"/>
      <c r="H40" s="18"/>
      <c r="I40" s="18"/>
      <c r="J40" s="18"/>
      <c r="K40" s="18"/>
      <c r="L40" s="18"/>
      <c r="M40" s="18"/>
      <c r="N40" s="18"/>
      <c r="O40" s="18"/>
      <c r="P40" s="18"/>
    </row>
    <row r="41" spans="1:16" ht="30.7" thickBot="1">
      <c r="A41" s="41" t="s">
        <v>236</v>
      </c>
      <c r="B41" s="42"/>
      <c r="C41" s="42"/>
      <c r="D41" s="28" t="s">
        <v>237</v>
      </c>
      <c r="E41" s="43" t="s">
        <v>238</v>
      </c>
      <c r="F41" s="57" t="s">
        <v>195</v>
      </c>
      <c r="G41" s="18" t="s">
        <v>239</v>
      </c>
      <c r="H41" s="18" t="s">
        <v>205</v>
      </c>
      <c r="I41" s="34" t="s">
        <v>140</v>
      </c>
      <c r="J41" s="34" t="s">
        <v>140</v>
      </c>
      <c r="K41" s="18"/>
      <c r="L41" s="18"/>
      <c r="M41" s="18"/>
      <c r="N41" s="18"/>
      <c r="O41" s="18"/>
      <c r="P41" s="18"/>
    </row>
    <row r="42" spans="1:16" ht="30.05">
      <c r="A42" s="44" t="s">
        <v>240</v>
      </c>
      <c r="B42" s="45"/>
      <c r="C42" s="45"/>
      <c r="D42" s="39" t="s">
        <v>241</v>
      </c>
      <c r="E42" s="48" t="s">
        <v>242</v>
      </c>
      <c r="F42" s="34" t="s">
        <v>140</v>
      </c>
      <c r="G42" s="18" t="s">
        <v>239</v>
      </c>
      <c r="H42" s="18" t="s">
        <v>205</v>
      </c>
      <c r="I42" s="34" t="s">
        <v>140</v>
      </c>
      <c r="J42" s="34" t="s">
        <v>140</v>
      </c>
      <c r="K42" s="18"/>
      <c r="L42" s="348" t="s">
        <v>1830</v>
      </c>
      <c r="M42" s="18"/>
      <c r="N42" s="18"/>
      <c r="O42" s="18"/>
      <c r="P42" s="18"/>
    </row>
    <row r="43" spans="1:16" ht="31.95">
      <c r="A43" s="44" t="s">
        <v>243</v>
      </c>
      <c r="B43" s="45"/>
      <c r="C43" s="45"/>
      <c r="D43" s="39" t="s">
        <v>193</v>
      </c>
      <c r="E43" s="48" t="s">
        <v>244</v>
      </c>
      <c r="F43" s="34" t="s">
        <v>140</v>
      </c>
      <c r="G43" s="18" t="s">
        <v>239</v>
      </c>
      <c r="H43" s="18" t="s">
        <v>205</v>
      </c>
      <c r="I43" s="34" t="s">
        <v>140</v>
      </c>
      <c r="J43" s="34" t="s">
        <v>140</v>
      </c>
      <c r="K43" s="18"/>
      <c r="L43" s="18"/>
      <c r="M43" s="18"/>
      <c r="N43" s="18"/>
      <c r="O43" s="18"/>
      <c r="P43" s="18"/>
    </row>
    <row r="44" spans="1:16">
      <c r="A44" s="14" t="s">
        <v>245</v>
      </c>
      <c r="D44" s="35"/>
      <c r="E44" s="46"/>
      <c r="G44" s="18"/>
      <c r="K44" s="18"/>
      <c r="L44" s="18"/>
      <c r="M44" s="18"/>
      <c r="N44" s="18"/>
      <c r="O44" s="18"/>
      <c r="P44" s="18"/>
    </row>
    <row r="45" spans="1:16" ht="45.1">
      <c r="A45" s="41" t="s">
        <v>246</v>
      </c>
      <c r="B45" s="42"/>
      <c r="C45" s="42"/>
      <c r="D45" s="39" t="s">
        <v>193</v>
      </c>
      <c r="E45" s="58" t="s">
        <v>247</v>
      </c>
      <c r="F45" s="30" t="s">
        <v>140</v>
      </c>
      <c r="G45" s="18" t="s">
        <v>248</v>
      </c>
      <c r="H45" s="18" t="s">
        <v>249</v>
      </c>
      <c r="I45" s="30" t="s">
        <v>140</v>
      </c>
      <c r="J45" s="30" t="s">
        <v>140</v>
      </c>
      <c r="K45" s="18"/>
      <c r="L45" s="18"/>
      <c r="M45" s="18"/>
      <c r="N45" s="18"/>
      <c r="O45" s="18"/>
      <c r="P45" s="18"/>
    </row>
    <row r="46" spans="1:16" ht="45.1">
      <c r="A46" s="44" t="s">
        <v>250</v>
      </c>
      <c r="B46" s="45"/>
      <c r="C46" s="45"/>
      <c r="D46" s="39" t="s">
        <v>193</v>
      </c>
      <c r="E46" s="59" t="s">
        <v>251</v>
      </c>
      <c r="F46" s="34" t="s">
        <v>140</v>
      </c>
      <c r="G46" s="18" t="s">
        <v>252</v>
      </c>
      <c r="H46" s="18" t="s">
        <v>249</v>
      </c>
      <c r="I46" s="34" t="s">
        <v>140</v>
      </c>
      <c r="J46" s="34" t="s">
        <v>140</v>
      </c>
      <c r="K46" s="18"/>
      <c r="L46" s="18"/>
      <c r="M46" s="18"/>
      <c r="N46" s="18"/>
      <c r="O46" s="18"/>
      <c r="P46" s="18"/>
    </row>
    <row r="47" spans="1:16">
      <c r="A47" s="44" t="s">
        <v>253</v>
      </c>
      <c r="B47" s="45"/>
      <c r="C47" s="45"/>
      <c r="D47" s="39" t="s">
        <v>193</v>
      </c>
      <c r="E47" s="48"/>
      <c r="F47" s="49" t="s">
        <v>195</v>
      </c>
      <c r="G47" s="18"/>
      <c r="I47" s="49" t="s">
        <v>195</v>
      </c>
      <c r="J47" s="49" t="s">
        <v>195</v>
      </c>
      <c r="K47" s="18"/>
      <c r="L47" s="18"/>
      <c r="M47" s="18"/>
      <c r="N47" s="18"/>
      <c r="O47" s="18"/>
      <c r="P47" s="18"/>
    </row>
    <row r="48" spans="1:16">
      <c r="A48" s="14" t="s">
        <v>260</v>
      </c>
      <c r="F48" s="17" t="s">
        <v>255</v>
      </c>
      <c r="H48" s="18"/>
      <c r="I48" s="18"/>
      <c r="J48" s="18"/>
      <c r="K48" s="18"/>
    </row>
    <row r="49" spans="1:11" ht="105.2">
      <c r="A49" s="60" t="s">
        <v>261</v>
      </c>
      <c r="B49" s="61"/>
      <c r="C49" s="61"/>
      <c r="D49" s="62" t="s">
        <v>153</v>
      </c>
      <c r="E49" s="29" t="s">
        <v>262</v>
      </c>
      <c r="F49" s="30" t="s">
        <v>140</v>
      </c>
      <c r="H49" s="18" t="s">
        <v>263</v>
      </c>
      <c r="I49" s="21" t="s">
        <v>140</v>
      </c>
      <c r="J49" s="21" t="s">
        <v>140</v>
      </c>
      <c r="K49" s="18"/>
    </row>
    <row r="50" spans="1:11" ht="15.65" thickBot="1">
      <c r="A50" s="14" t="s">
        <v>264</v>
      </c>
      <c r="E50" s="63"/>
      <c r="H50" s="18"/>
      <c r="I50" s="18"/>
      <c r="J50" s="18"/>
      <c r="K50" s="18"/>
    </row>
    <row r="51" spans="1:11" ht="45.7" thickBot="1">
      <c r="A51" s="26" t="s">
        <v>265</v>
      </c>
      <c r="B51" s="27"/>
      <c r="C51" s="27"/>
      <c r="D51" s="64" t="s">
        <v>266</v>
      </c>
      <c r="E51" s="29" t="s">
        <v>267</v>
      </c>
      <c r="F51" s="30" t="s">
        <v>140</v>
      </c>
      <c r="H51" s="18" t="s">
        <v>249</v>
      </c>
      <c r="I51" s="21" t="s">
        <v>140</v>
      </c>
      <c r="J51" s="21" t="s">
        <v>140</v>
      </c>
      <c r="K51" s="18"/>
    </row>
    <row r="52" spans="1:11" ht="105.85" thickBot="1">
      <c r="A52" s="31" t="s">
        <v>268</v>
      </c>
      <c r="B52" s="32"/>
      <c r="C52" s="32"/>
      <c r="D52" s="64" t="s">
        <v>269</v>
      </c>
      <c r="E52" s="48" t="s">
        <v>270</v>
      </c>
      <c r="F52" s="49" t="s">
        <v>195</v>
      </c>
      <c r="G52" s="18" t="s">
        <v>271</v>
      </c>
      <c r="H52" s="18" t="s">
        <v>272</v>
      </c>
      <c r="I52" s="21" t="s">
        <v>140</v>
      </c>
      <c r="J52" s="21" t="s">
        <v>140</v>
      </c>
      <c r="K52" s="18"/>
    </row>
    <row r="53" spans="1:11" ht="105.85" thickBot="1">
      <c r="A53" s="31" t="s">
        <v>152</v>
      </c>
      <c r="B53" s="32"/>
      <c r="C53" s="32"/>
      <c r="D53" s="64" t="s">
        <v>273</v>
      </c>
      <c r="E53" s="33" t="s">
        <v>274</v>
      </c>
      <c r="F53" s="34" t="s">
        <v>140</v>
      </c>
      <c r="H53" s="18" t="s">
        <v>263</v>
      </c>
      <c r="I53" s="21" t="s">
        <v>140</v>
      </c>
      <c r="J53" s="21" t="s">
        <v>140</v>
      </c>
      <c r="K53" s="18"/>
    </row>
    <row r="54" spans="1:11" ht="60.75" thickBot="1">
      <c r="A54" s="31" t="s">
        <v>275</v>
      </c>
      <c r="B54" s="32"/>
      <c r="C54" s="32"/>
      <c r="D54" s="64" t="s">
        <v>276</v>
      </c>
      <c r="E54" s="33" t="s">
        <v>277</v>
      </c>
      <c r="F54" s="49" t="s">
        <v>195</v>
      </c>
      <c r="H54" s="18" t="s">
        <v>278</v>
      </c>
      <c r="I54" s="49" t="s">
        <v>195</v>
      </c>
      <c r="J54" s="23" t="s">
        <v>199</v>
      </c>
      <c r="K54" s="18"/>
    </row>
    <row r="55" spans="1:11" ht="60.1">
      <c r="A55" s="37" t="s">
        <v>279</v>
      </c>
      <c r="B55" s="38"/>
      <c r="C55" s="38"/>
      <c r="D55" s="62" t="s">
        <v>280</v>
      </c>
      <c r="E55" s="48" t="s">
        <v>281</v>
      </c>
      <c r="F55" s="34" t="s">
        <v>140</v>
      </c>
      <c r="H55" s="18" t="s">
        <v>278</v>
      </c>
      <c r="I55" s="21" t="s">
        <v>140</v>
      </c>
      <c r="J55" s="49" t="s">
        <v>195</v>
      </c>
      <c r="K55" s="18"/>
    </row>
    <row r="56" spans="1:11" ht="60.1">
      <c r="A56" s="37" t="s">
        <v>282</v>
      </c>
      <c r="B56" s="38"/>
      <c r="C56" s="38"/>
      <c r="D56" s="62" t="s">
        <v>273</v>
      </c>
      <c r="E56" s="48" t="s">
        <v>283</v>
      </c>
      <c r="F56" s="49" t="s">
        <v>195</v>
      </c>
      <c r="H56" s="18" t="s">
        <v>278</v>
      </c>
      <c r="I56" s="49" t="s">
        <v>195</v>
      </c>
      <c r="J56" s="23" t="s">
        <v>199</v>
      </c>
      <c r="K56" s="18"/>
    </row>
    <row r="57" spans="1:11" ht="15.65" thickBot="1">
      <c r="A57" s="14" t="s">
        <v>284</v>
      </c>
      <c r="E57" s="63"/>
      <c r="H57" s="18"/>
      <c r="I57" s="18"/>
      <c r="J57" s="18"/>
      <c r="K57" s="18"/>
    </row>
    <row r="58" spans="1:11" ht="120.85" thickBot="1">
      <c r="A58" s="41" t="s">
        <v>285</v>
      </c>
      <c r="B58" s="42"/>
      <c r="C58" s="42"/>
      <c r="D58" s="64" t="s">
        <v>149</v>
      </c>
      <c r="E58" s="43" t="s">
        <v>286</v>
      </c>
      <c r="F58" s="57" t="s">
        <v>195</v>
      </c>
      <c r="H58" s="18" t="s">
        <v>287</v>
      </c>
      <c r="I58" s="57" t="s">
        <v>195</v>
      </c>
      <c r="J58" s="57" t="s">
        <v>195</v>
      </c>
      <c r="K58" s="18"/>
    </row>
    <row r="59" spans="1:11">
      <c r="A59" s="44" t="s">
        <v>288</v>
      </c>
      <c r="B59" s="45"/>
      <c r="C59" s="45"/>
      <c r="D59" s="62" t="s">
        <v>289</v>
      </c>
      <c r="E59" s="33" t="s">
        <v>290</v>
      </c>
      <c r="F59" s="49" t="s">
        <v>195</v>
      </c>
      <c r="H59" s="18" t="s">
        <v>291</v>
      </c>
      <c r="I59" s="57" t="s">
        <v>195</v>
      </c>
      <c r="J59" s="57" t="s">
        <v>195</v>
      </c>
      <c r="K59" s="18"/>
    </row>
    <row r="60" spans="1:11" ht="60.1">
      <c r="A60" s="65" t="s">
        <v>292</v>
      </c>
      <c r="B60" s="66"/>
      <c r="C60" s="66"/>
      <c r="D60" s="62" t="s">
        <v>293</v>
      </c>
      <c r="E60" s="367" t="s">
        <v>294</v>
      </c>
      <c r="F60" s="49" t="s">
        <v>195</v>
      </c>
      <c r="H60" s="18" t="s">
        <v>295</v>
      </c>
      <c r="I60" s="18"/>
      <c r="J60" s="18"/>
      <c r="K60" s="18"/>
    </row>
    <row r="61" spans="1:11" ht="45.1">
      <c r="A61" s="67" t="s">
        <v>296</v>
      </c>
      <c r="B61" s="61"/>
      <c r="C61" s="61"/>
      <c r="D61" s="62" t="s">
        <v>297</v>
      </c>
      <c r="E61" s="368"/>
      <c r="F61" s="49" t="s">
        <v>195</v>
      </c>
      <c r="G61" s="18" t="s">
        <v>298</v>
      </c>
      <c r="H61" s="18"/>
      <c r="I61" s="18"/>
      <c r="J61" s="18"/>
      <c r="K61" s="18"/>
    </row>
    <row r="62" spans="1:11">
      <c r="A62" s="68" t="s">
        <v>253</v>
      </c>
      <c r="B62" s="32"/>
      <c r="C62" s="32"/>
      <c r="D62" s="62" t="s">
        <v>193</v>
      </c>
      <c r="E62" s="33"/>
      <c r="F62" s="49" t="s">
        <v>195</v>
      </c>
      <c r="H62" s="18"/>
      <c r="I62" s="18"/>
      <c r="J62" s="18"/>
      <c r="K62" s="18"/>
    </row>
    <row r="63" spans="1:11" ht="42.6">
      <c r="A63" s="53" t="s">
        <v>299</v>
      </c>
      <c r="B63" s="38"/>
      <c r="C63" s="38"/>
      <c r="D63" s="62" t="s">
        <v>185</v>
      </c>
      <c r="E63" s="48" t="s">
        <v>300</v>
      </c>
      <c r="F63" s="34" t="s">
        <v>140</v>
      </c>
      <c r="H63" s="18"/>
      <c r="I63" s="34" t="s">
        <v>140</v>
      </c>
      <c r="J63" s="34" t="s">
        <v>140</v>
      </c>
      <c r="K63" s="18"/>
    </row>
    <row r="64" spans="1:11" ht="60.1">
      <c r="A64" s="53" t="s">
        <v>301</v>
      </c>
      <c r="B64" s="38"/>
      <c r="C64" s="38"/>
      <c r="D64" s="62" t="s">
        <v>302</v>
      </c>
      <c r="E64" s="33" t="s">
        <v>303</v>
      </c>
      <c r="F64" s="34" t="s">
        <v>140</v>
      </c>
      <c r="H64" s="18" t="s">
        <v>304</v>
      </c>
      <c r="I64" s="55" t="s">
        <v>199</v>
      </c>
      <c r="J64" s="18"/>
      <c r="K64" s="18"/>
    </row>
    <row r="65" spans="1:12" ht="15.65" thickBot="1">
      <c r="A65" s="14" t="s">
        <v>305</v>
      </c>
      <c r="E65" s="63"/>
      <c r="H65" s="18"/>
      <c r="I65" s="18"/>
      <c r="J65" s="18"/>
      <c r="K65" s="18"/>
    </row>
    <row r="66" spans="1:12" ht="30.7" thickBot="1">
      <c r="A66" s="69" t="s">
        <v>306</v>
      </c>
      <c r="B66" s="42"/>
      <c r="C66" s="42"/>
      <c r="D66" s="64" t="s">
        <v>307</v>
      </c>
      <c r="E66" s="43" t="s">
        <v>308</v>
      </c>
      <c r="F66" s="57" t="s">
        <v>195</v>
      </c>
      <c r="H66" s="18" t="s">
        <v>309</v>
      </c>
      <c r="I66" s="57" t="s">
        <v>195</v>
      </c>
      <c r="J66" s="55" t="s">
        <v>199</v>
      </c>
      <c r="K66" s="18"/>
      <c r="L66" s="15" t="s">
        <v>1760</v>
      </c>
    </row>
    <row r="67" spans="1:12" ht="105.2">
      <c r="A67" s="70" t="s">
        <v>310</v>
      </c>
      <c r="B67" s="45"/>
      <c r="C67" s="45"/>
      <c r="D67" s="62" t="s">
        <v>311</v>
      </c>
      <c r="E67" s="48" t="s">
        <v>312</v>
      </c>
      <c r="F67" s="49" t="s">
        <v>195</v>
      </c>
      <c r="H67" s="18" t="s">
        <v>313</v>
      </c>
      <c r="I67" s="57" t="s">
        <v>195</v>
      </c>
      <c r="J67" s="55" t="s">
        <v>199</v>
      </c>
      <c r="K67" s="18"/>
    </row>
    <row r="68" spans="1:12">
      <c r="A68" s="14" t="s">
        <v>314</v>
      </c>
      <c r="E68" s="63"/>
      <c r="H68" s="18"/>
      <c r="I68" s="18"/>
      <c r="J68" s="18"/>
      <c r="K68" s="18"/>
    </row>
    <row r="69" spans="1:12">
      <c r="A69" s="71" t="s">
        <v>315</v>
      </c>
      <c r="B69" s="27"/>
      <c r="C69" s="27"/>
      <c r="D69" s="71"/>
      <c r="E69" s="29"/>
      <c r="F69" s="30" t="s">
        <v>140</v>
      </c>
      <c r="H69" s="18"/>
      <c r="I69" s="30" t="s">
        <v>140</v>
      </c>
      <c r="J69" s="55" t="s">
        <v>316</v>
      </c>
      <c r="K69" s="18"/>
    </row>
    <row r="70" spans="1:12" ht="15.65" thickBot="1">
      <c r="A70" s="14" t="s">
        <v>317</v>
      </c>
      <c r="E70" s="63"/>
      <c r="H70" s="18"/>
      <c r="I70" s="18"/>
      <c r="J70" s="18"/>
      <c r="K70" s="18"/>
    </row>
    <row r="71" spans="1:12" ht="90.8" thickBot="1">
      <c r="A71" s="69" t="s">
        <v>318</v>
      </c>
      <c r="B71" s="42"/>
      <c r="C71" s="42"/>
      <c r="D71" s="64" t="s">
        <v>319</v>
      </c>
      <c r="E71" s="43" t="s">
        <v>320</v>
      </c>
      <c r="F71" s="30" t="s">
        <v>140</v>
      </c>
      <c r="H71" s="18" t="s">
        <v>321</v>
      </c>
      <c r="I71" s="30" t="s">
        <v>140</v>
      </c>
      <c r="J71" s="30" t="s">
        <v>140</v>
      </c>
      <c r="K71" s="18"/>
    </row>
    <row r="72" spans="1:12" ht="60.75" thickBot="1">
      <c r="A72" s="14" t="s">
        <v>322</v>
      </c>
      <c r="D72" s="72"/>
      <c r="E72" s="63"/>
      <c r="G72" s="15" t="s">
        <v>323</v>
      </c>
      <c r="H72" s="73" t="s">
        <v>324</v>
      </c>
      <c r="I72" s="18"/>
      <c r="J72" s="18"/>
      <c r="K72" s="18"/>
    </row>
    <row r="73" spans="1:12" ht="25.05" customHeight="1" thickBot="1">
      <c r="A73" s="26" t="s">
        <v>325</v>
      </c>
      <c r="B73" s="27"/>
      <c r="C73" s="27"/>
      <c r="D73" s="64" t="s">
        <v>326</v>
      </c>
      <c r="E73" s="369" t="s">
        <v>327</v>
      </c>
      <c r="F73" s="57" t="s">
        <v>195</v>
      </c>
      <c r="G73" s="18" t="s">
        <v>328</v>
      </c>
      <c r="H73" s="18"/>
      <c r="I73" s="57" t="s">
        <v>195</v>
      </c>
      <c r="J73" s="55" t="s">
        <v>199</v>
      </c>
      <c r="K73" s="18"/>
    </row>
    <row r="74" spans="1:12" ht="46.05" customHeight="1" thickBot="1">
      <c r="A74" s="68" t="s">
        <v>329</v>
      </c>
      <c r="B74" s="32"/>
      <c r="C74" s="32"/>
      <c r="D74" s="64" t="s">
        <v>193</v>
      </c>
      <c r="E74" s="370"/>
      <c r="F74" s="55" t="s">
        <v>199</v>
      </c>
      <c r="G74" s="18" t="s">
        <v>330</v>
      </c>
      <c r="H74" s="18"/>
      <c r="I74" s="18"/>
      <c r="J74" s="18"/>
      <c r="K74" s="18"/>
    </row>
    <row r="75" spans="1:12" ht="135.9" thickBot="1">
      <c r="A75" s="14" t="s">
        <v>331</v>
      </c>
      <c r="E75" s="63"/>
      <c r="H75" s="18" t="s">
        <v>332</v>
      </c>
      <c r="I75" s="18"/>
      <c r="J75" s="18"/>
      <c r="K75" s="18"/>
    </row>
    <row r="76" spans="1:12" ht="15.65" thickBot="1">
      <c r="A76" s="41" t="s">
        <v>333</v>
      </c>
      <c r="B76" s="42"/>
      <c r="C76" s="42"/>
      <c r="D76" s="64" t="s">
        <v>334</v>
      </c>
      <c r="E76" s="43" t="s">
        <v>335</v>
      </c>
      <c r="F76" s="30" t="s">
        <v>140</v>
      </c>
      <c r="H76" s="18"/>
      <c r="I76" s="30" t="s">
        <v>140</v>
      </c>
      <c r="J76" s="30" t="s">
        <v>140</v>
      </c>
      <c r="K76" s="18"/>
      <c r="L76" s="350" t="s">
        <v>1799</v>
      </c>
    </row>
    <row r="77" spans="1:12" ht="21.95" thickBot="1">
      <c r="A77" s="44" t="s">
        <v>336</v>
      </c>
      <c r="B77" s="45"/>
      <c r="C77" s="45"/>
      <c r="D77" s="64" t="s">
        <v>337</v>
      </c>
      <c r="E77" s="48" t="s">
        <v>338</v>
      </c>
      <c r="F77" s="34" t="s">
        <v>140</v>
      </c>
      <c r="H77" s="18"/>
      <c r="I77" s="34" t="s">
        <v>140</v>
      </c>
      <c r="J77" s="34" t="s">
        <v>140</v>
      </c>
      <c r="K77" s="18"/>
      <c r="L77" s="348" t="s">
        <v>1765</v>
      </c>
    </row>
    <row r="78" spans="1:12">
      <c r="A78" s="74" t="s">
        <v>339</v>
      </c>
      <c r="B78" s="42"/>
      <c r="C78" s="42"/>
      <c r="D78" s="62" t="s">
        <v>340</v>
      </c>
      <c r="E78" s="48" t="s">
        <v>341</v>
      </c>
      <c r="F78" s="49" t="s">
        <v>195</v>
      </c>
      <c r="H78" s="18" t="s">
        <v>342</v>
      </c>
      <c r="I78" s="49" t="s">
        <v>195</v>
      </c>
      <c r="J78" s="49" t="s">
        <v>195</v>
      </c>
      <c r="K78" s="18"/>
      <c r="L78" s="350" t="s">
        <v>1797</v>
      </c>
    </row>
    <row r="79" spans="1:12">
      <c r="A79" s="75" t="s">
        <v>343</v>
      </c>
      <c r="B79" s="45"/>
      <c r="C79" s="45"/>
      <c r="D79" s="62" t="s">
        <v>193</v>
      </c>
      <c r="E79" s="33" t="s">
        <v>344</v>
      </c>
      <c r="F79" s="49" t="s">
        <v>195</v>
      </c>
      <c r="H79" s="18"/>
      <c r="I79" s="49" t="s">
        <v>195</v>
      </c>
      <c r="J79" s="49" t="s">
        <v>195</v>
      </c>
      <c r="K79" s="18"/>
    </row>
    <row r="80" spans="1:12">
      <c r="A80" s="53" t="s">
        <v>345</v>
      </c>
      <c r="B80" s="38"/>
      <c r="C80" s="38"/>
      <c r="D80" s="62" t="s">
        <v>193</v>
      </c>
      <c r="E80" s="33" t="s">
        <v>346</v>
      </c>
      <c r="F80" s="34" t="s">
        <v>140</v>
      </c>
      <c r="H80" s="18" t="s">
        <v>347</v>
      </c>
      <c r="I80" s="49" t="s">
        <v>195</v>
      </c>
      <c r="J80" s="18"/>
      <c r="K80" s="18"/>
    </row>
    <row r="81" spans="1:10" s="92" customFormat="1">
      <c r="A81" s="91" t="s">
        <v>425</v>
      </c>
      <c r="D81" s="93"/>
      <c r="E81" s="94"/>
      <c r="F81" s="3" t="s">
        <v>255</v>
      </c>
      <c r="H81" s="97"/>
      <c r="I81" s="97"/>
      <c r="J81" s="97"/>
    </row>
    <row r="82" spans="1:10" s="92" customFormat="1">
      <c r="A82" s="106" t="s">
        <v>426</v>
      </c>
      <c r="B82" s="107"/>
      <c r="C82" s="107"/>
      <c r="D82" s="108" t="s">
        <v>427</v>
      </c>
      <c r="E82" s="109"/>
      <c r="F82" s="110" t="s">
        <v>126</v>
      </c>
      <c r="H82" s="97"/>
      <c r="I82" s="111" t="s">
        <v>195</v>
      </c>
      <c r="J82" s="97"/>
    </row>
    <row r="83" spans="1:10" s="92" customFormat="1" ht="30.05">
      <c r="A83" s="112" t="s">
        <v>428</v>
      </c>
      <c r="B83" s="113"/>
      <c r="C83" s="113"/>
      <c r="D83" s="108">
        <v>1</v>
      </c>
      <c r="E83" s="114"/>
      <c r="F83" s="110" t="s">
        <v>126</v>
      </c>
      <c r="G83" s="94" t="s">
        <v>429</v>
      </c>
      <c r="H83" s="97"/>
      <c r="I83" s="97"/>
      <c r="J83" s="97"/>
    </row>
    <row r="84" spans="1:10" s="92" customFormat="1">
      <c r="A84" s="112" t="s">
        <v>430</v>
      </c>
      <c r="B84" s="113"/>
      <c r="C84" s="113"/>
      <c r="D84" s="108" t="s">
        <v>193</v>
      </c>
      <c r="E84" s="114" t="s">
        <v>431</v>
      </c>
      <c r="F84" s="110" t="s">
        <v>126</v>
      </c>
      <c r="G84" s="94"/>
      <c r="H84" s="97"/>
      <c r="I84" s="97"/>
      <c r="J84" s="97"/>
    </row>
    <row r="85" spans="1:10" s="92" customFormat="1">
      <c r="A85" s="115" t="s">
        <v>432</v>
      </c>
      <c r="B85" s="116"/>
      <c r="C85" s="116"/>
      <c r="D85" s="108" t="s">
        <v>433</v>
      </c>
      <c r="E85" s="109"/>
      <c r="F85" s="110" t="s">
        <v>126</v>
      </c>
      <c r="G85" s="94"/>
      <c r="H85" s="97"/>
      <c r="I85" s="97"/>
      <c r="J85" s="97"/>
    </row>
    <row r="86" spans="1:10" s="92" customFormat="1" ht="45.1">
      <c r="A86" s="117" t="s">
        <v>434</v>
      </c>
      <c r="B86" s="118"/>
      <c r="C86" s="118"/>
      <c r="D86" s="108" t="s">
        <v>435</v>
      </c>
      <c r="E86" s="119"/>
      <c r="F86" s="120" t="s">
        <v>129</v>
      </c>
      <c r="G86" s="94" t="s">
        <v>436</v>
      </c>
      <c r="H86" s="97"/>
      <c r="I86" s="97"/>
      <c r="J86" s="97"/>
    </row>
    <row r="87" spans="1:10" s="92" customFormat="1" ht="180.35">
      <c r="A87" s="121" t="s">
        <v>437</v>
      </c>
      <c r="B87" s="118"/>
      <c r="C87" s="118"/>
      <c r="D87" s="108" t="s">
        <v>193</v>
      </c>
      <c r="E87" s="119"/>
      <c r="F87" s="120" t="s">
        <v>129</v>
      </c>
      <c r="G87" s="122" t="s">
        <v>438</v>
      </c>
      <c r="H87" s="123" t="s">
        <v>439</v>
      </c>
      <c r="I87" s="111" t="s">
        <v>195</v>
      </c>
      <c r="J87" s="111" t="s">
        <v>195</v>
      </c>
    </row>
    <row r="88" spans="1:10" s="92" customFormat="1" ht="45.1">
      <c r="A88" s="117" t="s">
        <v>440</v>
      </c>
      <c r="B88" s="118"/>
      <c r="C88" s="118"/>
      <c r="D88" s="108" t="s">
        <v>193</v>
      </c>
      <c r="E88" s="124"/>
      <c r="F88" s="120" t="s">
        <v>129</v>
      </c>
      <c r="G88" s="94" t="s">
        <v>436</v>
      </c>
      <c r="H88" s="97"/>
      <c r="I88" s="97"/>
      <c r="J88" s="97"/>
    </row>
    <row r="89" spans="1:10" s="92" customFormat="1" ht="75.150000000000006">
      <c r="A89" s="117" t="s">
        <v>441</v>
      </c>
      <c r="B89" s="118"/>
      <c r="C89" s="118"/>
      <c r="D89" s="108" t="s">
        <v>193</v>
      </c>
      <c r="E89" s="124"/>
      <c r="F89" s="120" t="s">
        <v>129</v>
      </c>
      <c r="G89" s="94" t="s">
        <v>442</v>
      </c>
      <c r="H89" s="97"/>
      <c r="I89" s="97"/>
      <c r="J89" s="97"/>
    </row>
    <row r="90" spans="1:10" s="92" customFormat="1" ht="15.65" thickBot="1">
      <c r="A90" s="91" t="s">
        <v>443</v>
      </c>
      <c r="D90" s="125"/>
      <c r="E90" s="126"/>
      <c r="F90" s="101"/>
      <c r="G90" s="94"/>
      <c r="H90" s="97"/>
      <c r="I90" s="97"/>
      <c r="J90" s="97"/>
    </row>
    <row r="91" spans="1:10" s="92" customFormat="1" ht="105.85" thickBot="1">
      <c r="A91" s="127" t="s">
        <v>444</v>
      </c>
      <c r="B91" s="128"/>
      <c r="C91" s="128"/>
      <c r="D91" s="129" t="s">
        <v>445</v>
      </c>
      <c r="E91" s="109" t="s">
        <v>446</v>
      </c>
      <c r="F91" s="130" t="s">
        <v>123</v>
      </c>
      <c r="G91" s="94"/>
      <c r="H91" s="97" t="s">
        <v>447</v>
      </c>
      <c r="I91" s="130" t="s">
        <v>123</v>
      </c>
      <c r="J91" s="111" t="s">
        <v>195</v>
      </c>
    </row>
    <row r="92" spans="1:10" s="92" customFormat="1" ht="15.65" thickBot="1">
      <c r="A92" s="131" t="s">
        <v>448</v>
      </c>
      <c r="B92" s="118"/>
      <c r="C92" s="118"/>
      <c r="D92" s="129" t="s">
        <v>449</v>
      </c>
      <c r="E92" s="114"/>
      <c r="F92" s="130" t="s">
        <v>123</v>
      </c>
      <c r="G92" s="94"/>
      <c r="H92" s="97"/>
      <c r="I92" s="130" t="s">
        <v>123</v>
      </c>
      <c r="J92" s="111" t="s">
        <v>195</v>
      </c>
    </row>
    <row r="93" spans="1:10" s="92" customFormat="1" ht="21.95" thickBot="1">
      <c r="A93" s="131" t="s">
        <v>450</v>
      </c>
      <c r="B93" s="118"/>
      <c r="C93" s="118"/>
      <c r="D93" s="129" t="s">
        <v>451</v>
      </c>
      <c r="E93" s="114" t="s">
        <v>452</v>
      </c>
      <c r="F93" s="130" t="s">
        <v>123</v>
      </c>
      <c r="G93" s="94"/>
      <c r="H93" s="97"/>
      <c r="I93" s="130" t="s">
        <v>123</v>
      </c>
      <c r="J93" s="111" t="s">
        <v>195</v>
      </c>
    </row>
    <row r="94" spans="1:10" s="92" customFormat="1" ht="15.65" thickBot="1">
      <c r="A94" s="131" t="s">
        <v>453</v>
      </c>
      <c r="B94" s="118"/>
      <c r="C94" s="118"/>
      <c r="D94" s="129" t="s">
        <v>454</v>
      </c>
      <c r="E94" s="114" t="s">
        <v>455</v>
      </c>
      <c r="F94" s="130" t="s">
        <v>123</v>
      </c>
      <c r="G94" s="94"/>
      <c r="H94" s="97"/>
      <c r="I94" s="130" t="s">
        <v>123</v>
      </c>
      <c r="J94" s="111" t="s">
        <v>195</v>
      </c>
    </row>
    <row r="95" spans="1:10" s="92" customFormat="1" ht="45.7" thickBot="1">
      <c r="A95" s="131" t="s">
        <v>456</v>
      </c>
      <c r="B95" s="118"/>
      <c r="C95" s="118"/>
      <c r="D95" s="129" t="s">
        <v>449</v>
      </c>
      <c r="E95" s="114" t="s">
        <v>457</v>
      </c>
      <c r="F95" s="130" t="s">
        <v>123</v>
      </c>
      <c r="G95" s="94" t="s">
        <v>458</v>
      </c>
      <c r="H95" s="97" t="s">
        <v>459</v>
      </c>
      <c r="I95" s="130" t="s">
        <v>123</v>
      </c>
      <c r="J95" s="111" t="s">
        <v>195</v>
      </c>
    </row>
    <row r="96" spans="1:10" s="92" customFormat="1" ht="15.65" thickBot="1">
      <c r="A96" s="91" t="s">
        <v>460</v>
      </c>
      <c r="D96" s="125"/>
      <c r="E96" s="126"/>
      <c r="F96" s="101"/>
      <c r="G96" s="94"/>
      <c r="H96" s="97"/>
      <c r="I96" s="97"/>
      <c r="J96" s="97"/>
    </row>
    <row r="97" spans="1:10" s="92" customFormat="1" ht="74.2" customHeight="1" thickBot="1">
      <c r="A97" s="127" t="s">
        <v>461</v>
      </c>
      <c r="B97" s="128"/>
      <c r="C97" s="128"/>
      <c r="D97" s="129" t="s">
        <v>462</v>
      </c>
      <c r="E97" s="109" t="s">
        <v>463</v>
      </c>
      <c r="F97" s="130" t="s">
        <v>123</v>
      </c>
      <c r="G97" s="94"/>
      <c r="H97" s="97" t="s">
        <v>464</v>
      </c>
      <c r="I97" s="130" t="s">
        <v>123</v>
      </c>
      <c r="J97" s="130" t="s">
        <v>123</v>
      </c>
    </row>
    <row r="98" spans="1:10" s="92" customFormat="1">
      <c r="A98" s="131" t="s">
        <v>465</v>
      </c>
      <c r="B98" s="118"/>
      <c r="C98" s="118"/>
      <c r="D98" s="108" t="s">
        <v>449</v>
      </c>
      <c r="E98" s="114"/>
      <c r="F98" s="130" t="s">
        <v>123</v>
      </c>
      <c r="G98" s="94"/>
      <c r="H98" s="97"/>
      <c r="I98" s="130" t="s">
        <v>123</v>
      </c>
      <c r="J98" s="130" t="s">
        <v>123</v>
      </c>
    </row>
    <row r="99" spans="1:10" s="92" customFormat="1">
      <c r="A99" s="131" t="s">
        <v>466</v>
      </c>
      <c r="B99" s="118"/>
      <c r="C99" s="118"/>
      <c r="D99" s="108" t="s">
        <v>449</v>
      </c>
      <c r="E99" s="114" t="s">
        <v>467</v>
      </c>
      <c r="F99" s="130" t="s">
        <v>123</v>
      </c>
      <c r="G99" s="94"/>
      <c r="H99" s="97"/>
      <c r="I99" s="130" t="s">
        <v>123</v>
      </c>
      <c r="J99" s="130" t="s">
        <v>123</v>
      </c>
    </row>
    <row r="100" spans="1:10" s="92" customFormat="1">
      <c r="D100" s="125"/>
      <c r="E100" s="126"/>
      <c r="F100" s="101"/>
      <c r="G100" s="94"/>
      <c r="H100" s="97"/>
      <c r="I100" s="97"/>
      <c r="J100" s="97"/>
    </row>
    <row r="101" spans="1:10" s="92" customFormat="1" ht="15.65" thickBot="1">
      <c r="A101" s="91" t="s">
        <v>468</v>
      </c>
      <c r="D101" s="125"/>
      <c r="E101" s="126"/>
      <c r="F101" s="101"/>
      <c r="G101" s="94"/>
      <c r="H101" s="97"/>
      <c r="I101" s="97"/>
      <c r="J101" s="97"/>
    </row>
    <row r="102" spans="1:10" s="92" customFormat="1" ht="15.65" thickBot="1">
      <c r="A102" s="127" t="s">
        <v>469</v>
      </c>
      <c r="B102" s="128"/>
      <c r="C102" s="128"/>
      <c r="D102" s="129" t="s">
        <v>193</v>
      </c>
      <c r="E102" s="109" t="s">
        <v>470</v>
      </c>
      <c r="F102" s="110" t="s">
        <v>126</v>
      </c>
      <c r="G102" s="94"/>
      <c r="H102" s="123"/>
      <c r="I102" s="130" t="s">
        <v>123</v>
      </c>
      <c r="J102" s="111" t="s">
        <v>195</v>
      </c>
    </row>
    <row r="103" spans="1:10" s="92" customFormat="1" ht="15.65" thickBot="1">
      <c r="A103" s="131" t="s">
        <v>471</v>
      </c>
      <c r="B103" s="118"/>
      <c r="C103" s="118"/>
      <c r="D103" s="129" t="s">
        <v>193</v>
      </c>
      <c r="E103" s="114" t="s">
        <v>472</v>
      </c>
      <c r="F103" s="110" t="s">
        <v>126</v>
      </c>
      <c r="G103" s="94"/>
      <c r="H103" s="97"/>
      <c r="I103" s="130" t="s">
        <v>123</v>
      </c>
      <c r="J103" s="111" t="s">
        <v>195</v>
      </c>
    </row>
    <row r="104" spans="1:10" s="92" customFormat="1" ht="45.7" thickBot="1">
      <c r="A104" s="131" t="s">
        <v>473</v>
      </c>
      <c r="B104" s="118"/>
      <c r="C104" s="118"/>
      <c r="D104" s="129" t="s">
        <v>193</v>
      </c>
      <c r="E104" s="114"/>
      <c r="F104" s="110" t="s">
        <v>126</v>
      </c>
      <c r="G104" s="94" t="s">
        <v>436</v>
      </c>
      <c r="H104" s="97" t="s">
        <v>474</v>
      </c>
      <c r="I104" s="130" t="s">
        <v>123</v>
      </c>
      <c r="J104" s="111" t="s">
        <v>195</v>
      </c>
    </row>
    <row r="105" spans="1:10" s="92" customFormat="1" ht="15.65" thickBot="1">
      <c r="A105" s="91" t="s">
        <v>475</v>
      </c>
      <c r="D105" s="125"/>
      <c r="E105" s="126"/>
      <c r="F105" s="101"/>
      <c r="G105" s="94"/>
      <c r="H105" s="97"/>
      <c r="I105" s="97"/>
      <c r="J105" s="97"/>
    </row>
    <row r="106" spans="1:10" s="92" customFormat="1" ht="120.85" thickBot="1">
      <c r="A106" s="127" t="s">
        <v>476</v>
      </c>
      <c r="B106" s="132"/>
      <c r="C106" s="128"/>
      <c r="D106" s="129" t="s">
        <v>477</v>
      </c>
      <c r="E106" s="109" t="s">
        <v>478</v>
      </c>
      <c r="F106" s="130" t="s">
        <v>123</v>
      </c>
      <c r="G106" s="94"/>
      <c r="H106" s="123" t="s">
        <v>479</v>
      </c>
      <c r="I106" s="130" t="s">
        <v>123</v>
      </c>
      <c r="J106" s="130" t="s">
        <v>123</v>
      </c>
    </row>
    <row r="107" spans="1:10" s="92" customFormat="1">
      <c r="A107" s="131" t="s">
        <v>480</v>
      </c>
      <c r="B107" s="133"/>
      <c r="C107" s="118"/>
      <c r="D107" s="108" t="s">
        <v>193</v>
      </c>
      <c r="E107" s="371" t="s">
        <v>481</v>
      </c>
      <c r="F107" s="110" t="s">
        <v>126</v>
      </c>
      <c r="G107" s="94"/>
      <c r="H107" s="97"/>
      <c r="I107" s="110" t="s">
        <v>126</v>
      </c>
      <c r="J107" s="120" t="s">
        <v>129</v>
      </c>
    </row>
    <row r="108" spans="1:10" s="92" customFormat="1">
      <c r="A108" s="131" t="s">
        <v>482</v>
      </c>
      <c r="B108" s="133"/>
      <c r="C108" s="118"/>
      <c r="D108" s="108" t="s">
        <v>193</v>
      </c>
      <c r="E108" s="372"/>
      <c r="F108" s="110" t="s">
        <v>126</v>
      </c>
      <c r="G108" s="94"/>
      <c r="H108" s="97"/>
      <c r="I108" s="134" t="s">
        <v>126</v>
      </c>
      <c r="J108" s="135" t="s">
        <v>129</v>
      </c>
    </row>
    <row r="109" spans="1:10" s="92" customFormat="1">
      <c r="A109" s="131" t="s">
        <v>483</v>
      </c>
      <c r="B109" s="133"/>
      <c r="C109" s="118"/>
      <c r="D109" s="108" t="s">
        <v>193</v>
      </c>
      <c r="E109" s="372"/>
      <c r="F109" s="110" t="s">
        <v>126</v>
      </c>
      <c r="G109" s="94"/>
      <c r="H109" s="97"/>
      <c r="I109" s="134" t="s">
        <v>126</v>
      </c>
      <c r="J109" s="135" t="s">
        <v>129</v>
      </c>
    </row>
    <row r="110" spans="1:10" s="92" customFormat="1">
      <c r="A110" s="131" t="s">
        <v>484</v>
      </c>
      <c r="B110" s="133"/>
      <c r="C110" s="118"/>
      <c r="D110" s="108" t="s">
        <v>193</v>
      </c>
      <c r="E110" s="372"/>
      <c r="F110" s="110" t="s">
        <v>126</v>
      </c>
      <c r="G110" s="94"/>
      <c r="H110" s="97"/>
      <c r="I110" s="134" t="s">
        <v>126</v>
      </c>
      <c r="J110" s="135" t="s">
        <v>129</v>
      </c>
    </row>
    <row r="111" spans="1:10" s="92" customFormat="1">
      <c r="A111" s="131" t="s">
        <v>485</v>
      </c>
      <c r="B111" s="133"/>
      <c r="C111" s="118"/>
      <c r="D111" s="108" t="s">
        <v>193</v>
      </c>
      <c r="E111" s="372"/>
      <c r="F111" s="110" t="s">
        <v>126</v>
      </c>
      <c r="G111" s="94"/>
      <c r="H111" s="97"/>
      <c r="I111" s="134" t="s">
        <v>126</v>
      </c>
      <c r="J111" s="135" t="s">
        <v>129</v>
      </c>
    </row>
    <row r="112" spans="1:10" s="92" customFormat="1">
      <c r="A112" s="131" t="s">
        <v>253</v>
      </c>
      <c r="B112" s="133"/>
      <c r="C112" s="118"/>
      <c r="D112" s="108" t="s">
        <v>193</v>
      </c>
      <c r="E112" s="373"/>
      <c r="F112" s="110" t="s">
        <v>126</v>
      </c>
      <c r="G112" s="94"/>
      <c r="H112" s="97"/>
      <c r="I112" s="134" t="s">
        <v>126</v>
      </c>
      <c r="J112" s="135" t="s">
        <v>129</v>
      </c>
    </row>
    <row r="113" spans="1:10" s="92" customFormat="1" ht="15.65" thickBot="1">
      <c r="A113" s="91" t="s">
        <v>486</v>
      </c>
      <c r="D113" s="125"/>
      <c r="E113" s="126"/>
      <c r="F113" s="101"/>
      <c r="G113" s="94"/>
      <c r="H113" s="97"/>
      <c r="I113" s="136"/>
      <c r="J113" s="97"/>
    </row>
    <row r="114" spans="1:10" s="92" customFormat="1" ht="15.65" thickBot="1">
      <c r="A114" s="127" t="s">
        <v>487</v>
      </c>
      <c r="B114" s="132"/>
      <c r="C114" s="128"/>
      <c r="D114" s="129" t="s">
        <v>193</v>
      </c>
      <c r="E114" s="137" t="s">
        <v>488</v>
      </c>
      <c r="F114" s="110" t="s">
        <v>126</v>
      </c>
      <c r="G114" s="94"/>
      <c r="H114" s="97"/>
      <c r="I114" s="134" t="s">
        <v>126</v>
      </c>
      <c r="J114" s="135" t="s">
        <v>129</v>
      </c>
    </row>
    <row r="115" spans="1:10" s="92" customFormat="1" ht="60.1">
      <c r="A115" s="131" t="s">
        <v>489</v>
      </c>
      <c r="B115" s="133"/>
      <c r="C115" s="118"/>
      <c r="D115" s="108" t="s">
        <v>193</v>
      </c>
      <c r="E115" s="138" t="s">
        <v>490</v>
      </c>
      <c r="F115" s="120" t="s">
        <v>129</v>
      </c>
      <c r="G115" s="94" t="s">
        <v>491</v>
      </c>
      <c r="H115" s="97" t="s">
        <v>492</v>
      </c>
      <c r="I115" s="97"/>
      <c r="J115" s="97"/>
    </row>
    <row r="116" spans="1:10" s="92" customFormat="1" ht="15.65" thickBot="1">
      <c r="A116" s="91" t="s">
        <v>493</v>
      </c>
      <c r="D116" s="125"/>
      <c r="E116" s="126"/>
      <c r="F116" s="101"/>
      <c r="G116" s="94"/>
      <c r="H116" s="97"/>
      <c r="I116" s="97"/>
      <c r="J116" s="97"/>
    </row>
    <row r="117" spans="1:10" s="92" customFormat="1" ht="20.2" customHeight="1" thickBot="1">
      <c r="A117" s="127" t="s">
        <v>494</v>
      </c>
      <c r="B117" s="132"/>
      <c r="C117" s="128"/>
      <c r="D117" s="129" t="s">
        <v>495</v>
      </c>
      <c r="E117" s="109" t="s">
        <v>496</v>
      </c>
      <c r="F117" s="130" t="s">
        <v>123</v>
      </c>
      <c r="G117" s="94"/>
      <c r="H117" s="97"/>
      <c r="I117" s="130" t="s">
        <v>123</v>
      </c>
      <c r="J117" s="130" t="s">
        <v>123</v>
      </c>
    </row>
    <row r="118" spans="1:10" s="92" customFormat="1" ht="21.95" thickBot="1">
      <c r="A118" s="127" t="s">
        <v>497</v>
      </c>
      <c r="B118" s="132"/>
      <c r="C118" s="128"/>
      <c r="D118" s="129" t="s">
        <v>498</v>
      </c>
      <c r="E118" s="114" t="s">
        <v>499</v>
      </c>
      <c r="F118" s="110" t="s">
        <v>126</v>
      </c>
      <c r="G118" s="94"/>
      <c r="H118" s="97"/>
      <c r="I118" s="110" t="s">
        <v>126</v>
      </c>
      <c r="J118" s="135" t="s">
        <v>129</v>
      </c>
    </row>
    <row r="119" spans="1:10" s="92" customFormat="1" ht="75.8" thickBot="1">
      <c r="A119" s="127" t="s">
        <v>500</v>
      </c>
      <c r="B119" s="132"/>
      <c r="C119" s="128"/>
      <c r="D119" s="129" t="s">
        <v>451</v>
      </c>
      <c r="E119" s="109" t="s">
        <v>501</v>
      </c>
      <c r="F119" s="130" t="s">
        <v>123</v>
      </c>
      <c r="G119" s="94" t="s">
        <v>502</v>
      </c>
      <c r="H119" s="97" t="s">
        <v>503</v>
      </c>
      <c r="I119" s="110" t="s">
        <v>126</v>
      </c>
      <c r="J119" s="135" t="s">
        <v>129</v>
      </c>
    </row>
    <row r="120" spans="1:10" s="92" customFormat="1" ht="60.75" thickBot="1">
      <c r="A120" s="127" t="s">
        <v>504</v>
      </c>
      <c r="B120" s="132"/>
      <c r="C120" s="128"/>
      <c r="D120" s="129" t="s">
        <v>193</v>
      </c>
      <c r="E120" s="114"/>
      <c r="F120" s="120" t="s">
        <v>129</v>
      </c>
      <c r="G120" s="94" t="s">
        <v>436</v>
      </c>
      <c r="H120" s="97" t="s">
        <v>505</v>
      </c>
      <c r="I120" s="97"/>
      <c r="J120" s="97"/>
    </row>
    <row r="121" spans="1:10" s="92" customFormat="1" ht="60.75" thickBot="1">
      <c r="A121" s="139" t="s">
        <v>506</v>
      </c>
      <c r="B121" s="132"/>
      <c r="C121" s="128"/>
      <c r="D121" s="129" t="s">
        <v>193</v>
      </c>
      <c r="E121" s="138" t="s">
        <v>507</v>
      </c>
      <c r="F121" s="130" t="s">
        <v>123</v>
      </c>
      <c r="G121" s="94" t="s">
        <v>508</v>
      </c>
      <c r="H121" s="97" t="s">
        <v>505</v>
      </c>
      <c r="I121" s="97"/>
      <c r="J121" s="97"/>
    </row>
    <row r="122" spans="1:10" s="77" customFormat="1" ht="45.7" thickBot="1">
      <c r="A122" s="142" t="s">
        <v>511</v>
      </c>
      <c r="F122" s="3" t="s">
        <v>255</v>
      </c>
      <c r="H122" s="97" t="s">
        <v>512</v>
      </c>
      <c r="I122" s="3" t="s">
        <v>255</v>
      </c>
      <c r="J122" s="3" t="s">
        <v>255</v>
      </c>
    </row>
    <row r="123" spans="1:10" s="77" customFormat="1" ht="15.65" thickBot="1">
      <c r="A123" s="146" t="s">
        <v>513</v>
      </c>
      <c r="B123" s="147"/>
      <c r="C123" s="147"/>
      <c r="D123" s="148" t="s">
        <v>514</v>
      </c>
      <c r="E123" s="149" t="s">
        <v>515</v>
      </c>
      <c r="F123" s="150" t="s">
        <v>140</v>
      </c>
      <c r="H123" s="97"/>
      <c r="I123" s="150" t="s">
        <v>140</v>
      </c>
      <c r="J123" s="150" t="s">
        <v>140</v>
      </c>
    </row>
    <row r="124" spans="1:10" s="77" customFormat="1" ht="15.65" thickBot="1">
      <c r="A124" s="151" t="s">
        <v>516</v>
      </c>
      <c r="B124" s="152"/>
      <c r="C124" s="152"/>
      <c r="D124" s="148" t="s">
        <v>517</v>
      </c>
      <c r="E124" s="153"/>
      <c r="F124" s="154" t="s">
        <v>140</v>
      </c>
      <c r="H124" s="97"/>
      <c r="I124" s="154" t="s">
        <v>140</v>
      </c>
      <c r="J124" s="154" t="s">
        <v>140</v>
      </c>
    </row>
    <row r="125" spans="1:10" s="77" customFormat="1" ht="45.7" thickBot="1">
      <c r="A125" s="142" t="s">
        <v>518</v>
      </c>
      <c r="F125" s="144"/>
      <c r="H125" s="97" t="s">
        <v>249</v>
      </c>
      <c r="I125" s="144"/>
      <c r="J125" s="144"/>
    </row>
    <row r="126" spans="1:10" s="77" customFormat="1" ht="15.65" thickBot="1">
      <c r="A126" s="155" t="s">
        <v>519</v>
      </c>
      <c r="B126" s="156"/>
      <c r="C126" s="156"/>
      <c r="D126" s="148" t="s">
        <v>449</v>
      </c>
      <c r="E126" s="147"/>
      <c r="F126" s="150" t="s">
        <v>140</v>
      </c>
      <c r="H126" s="97"/>
      <c r="I126" s="150" t="s">
        <v>140</v>
      </c>
      <c r="J126" s="150" t="s">
        <v>140</v>
      </c>
    </row>
    <row r="127" spans="1:10" s="77" customFormat="1" ht="15.65" thickBot="1">
      <c r="A127" s="157" t="s">
        <v>520</v>
      </c>
      <c r="B127" s="158"/>
      <c r="C127" s="158"/>
      <c r="D127" s="148" t="s">
        <v>449</v>
      </c>
      <c r="E127" s="152"/>
      <c r="F127" s="154" t="s">
        <v>140</v>
      </c>
      <c r="H127" s="97"/>
      <c r="I127" s="154" t="s">
        <v>140</v>
      </c>
      <c r="J127" s="154" t="s">
        <v>140</v>
      </c>
    </row>
    <row r="128" spans="1:10" s="77" customFormat="1" ht="15.65" thickBot="1">
      <c r="A128" s="157" t="s">
        <v>268</v>
      </c>
      <c r="B128" s="158"/>
      <c r="C128" s="158"/>
      <c r="D128" s="148" t="s">
        <v>449</v>
      </c>
      <c r="E128" s="159" t="s">
        <v>521</v>
      </c>
      <c r="F128" s="154" t="s">
        <v>140</v>
      </c>
      <c r="H128" s="97"/>
      <c r="I128" s="154" t="s">
        <v>140</v>
      </c>
      <c r="J128" s="154" t="s">
        <v>140</v>
      </c>
    </row>
    <row r="129" spans="1:10" s="77" customFormat="1" ht="45.7" thickBot="1">
      <c r="A129" s="142" t="s">
        <v>522</v>
      </c>
      <c r="F129" s="144"/>
      <c r="H129" s="97" t="s">
        <v>512</v>
      </c>
      <c r="I129" s="144"/>
      <c r="J129" s="144"/>
    </row>
    <row r="130" spans="1:10" s="77" customFormat="1" ht="15.65" thickBot="1">
      <c r="A130" s="155" t="s">
        <v>523</v>
      </c>
      <c r="B130" s="156"/>
      <c r="C130" s="156"/>
      <c r="D130" s="148" t="s">
        <v>524</v>
      </c>
      <c r="E130" s="147"/>
      <c r="F130" s="150" t="s">
        <v>140</v>
      </c>
      <c r="H130" s="97"/>
      <c r="I130" s="150" t="s">
        <v>140</v>
      </c>
      <c r="J130" s="150" t="s">
        <v>140</v>
      </c>
    </row>
    <row r="131" spans="1:10" s="77" customFormat="1" ht="15.65" thickBot="1">
      <c r="A131" s="157" t="s">
        <v>525</v>
      </c>
      <c r="B131" s="158"/>
      <c r="C131" s="158"/>
      <c r="D131" s="148" t="s">
        <v>526</v>
      </c>
      <c r="E131" s="152"/>
      <c r="F131" s="154" t="s">
        <v>140</v>
      </c>
      <c r="H131" s="97"/>
      <c r="I131" s="154" t="s">
        <v>140</v>
      </c>
      <c r="J131" s="154" t="s">
        <v>140</v>
      </c>
    </row>
    <row r="132" spans="1:10" s="77" customFormat="1">
      <c r="F132" s="144"/>
      <c r="H132" s="97"/>
      <c r="I132" s="97"/>
      <c r="J132" s="97"/>
    </row>
    <row r="133" spans="1:10" s="77" customFormat="1" ht="195.35">
      <c r="F133" s="144"/>
      <c r="G133" s="97" t="s">
        <v>527</v>
      </c>
      <c r="H133" s="97" t="s">
        <v>528</v>
      </c>
      <c r="I133" s="97"/>
      <c r="J133" s="97"/>
    </row>
  </sheetData>
  <mergeCells count="4">
    <mergeCell ref="A4:E4"/>
    <mergeCell ref="E60:E61"/>
    <mergeCell ref="E73:E74"/>
    <mergeCell ref="E107:E112"/>
  </mergeCells>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A36" workbookViewId="0">
      <selection activeCell="A44" sqref="A1:A1048576"/>
    </sheetView>
  </sheetViews>
  <sheetFormatPr baseColWidth="10" defaultRowHeight="15.05"/>
  <cols>
    <col min="1" max="1" width="47.88671875" bestFit="1" customWidth="1"/>
    <col min="2" max="2" width="53.88671875" style="1" customWidth="1"/>
    <col min="3" max="3" width="12.77734375" customWidth="1"/>
    <col min="4" max="4" width="10.21875" bestFit="1" customWidth="1"/>
    <col min="5" max="5" width="24.33203125" bestFit="1" customWidth="1"/>
    <col min="6" max="6" width="27.21875" bestFit="1" customWidth="1"/>
  </cols>
  <sheetData>
    <row r="1" spans="1:7">
      <c r="A1" t="s">
        <v>839</v>
      </c>
      <c r="B1" s="1" t="s">
        <v>840</v>
      </c>
      <c r="C1" t="s">
        <v>841</v>
      </c>
      <c r="D1" s="1" t="s">
        <v>842</v>
      </c>
      <c r="E1" t="s">
        <v>529</v>
      </c>
      <c r="F1" t="s">
        <v>1156</v>
      </c>
    </row>
    <row r="2" spans="1:7">
      <c r="A2" t="s">
        <v>843</v>
      </c>
      <c r="B2" s="1" t="s">
        <v>945</v>
      </c>
      <c r="C2" t="s">
        <v>844</v>
      </c>
      <c r="D2" t="s">
        <v>845</v>
      </c>
      <c r="E2" t="s">
        <v>1153</v>
      </c>
      <c r="F2" t="s">
        <v>1155</v>
      </c>
      <c r="G2" t="s">
        <v>1154</v>
      </c>
    </row>
    <row r="3" spans="1:7" ht="30.05">
      <c r="A3" t="s">
        <v>846</v>
      </c>
      <c r="B3" s="1" t="s">
        <v>946</v>
      </c>
      <c r="C3" t="s">
        <v>847</v>
      </c>
      <c r="D3">
        <v>1</v>
      </c>
      <c r="E3" t="s">
        <v>1153</v>
      </c>
    </row>
    <row r="4" spans="1:7">
      <c r="A4" t="s">
        <v>947</v>
      </c>
      <c r="B4" s="1" t="s">
        <v>948</v>
      </c>
      <c r="C4" t="s">
        <v>848</v>
      </c>
      <c r="D4" t="s">
        <v>845</v>
      </c>
      <c r="E4" t="s">
        <v>1153</v>
      </c>
    </row>
    <row r="5" spans="1:7" ht="30.05">
      <c r="A5" t="s">
        <v>949</v>
      </c>
      <c r="B5" s="1" t="s">
        <v>950</v>
      </c>
      <c r="C5" t="s">
        <v>848</v>
      </c>
      <c r="D5" t="s">
        <v>845</v>
      </c>
      <c r="E5" t="s">
        <v>1153</v>
      </c>
    </row>
    <row r="6" spans="1:7" ht="30.05">
      <c r="A6" t="s">
        <v>849</v>
      </c>
      <c r="B6" s="1" t="s">
        <v>951</v>
      </c>
      <c r="C6" t="s">
        <v>848</v>
      </c>
      <c r="D6" t="s">
        <v>845</v>
      </c>
      <c r="E6" t="s">
        <v>1160</v>
      </c>
    </row>
    <row r="7" spans="1:7" ht="30.05">
      <c r="A7" t="s">
        <v>850</v>
      </c>
      <c r="B7" s="1" t="s">
        <v>952</v>
      </c>
      <c r="C7" t="s">
        <v>848</v>
      </c>
      <c r="D7" t="s">
        <v>534</v>
      </c>
      <c r="E7" t="s">
        <v>1153</v>
      </c>
    </row>
    <row r="8" spans="1:7" ht="30.05">
      <c r="A8" t="s">
        <v>851</v>
      </c>
      <c r="B8" s="1" t="s">
        <v>953</v>
      </c>
      <c r="C8" t="s">
        <v>847</v>
      </c>
      <c r="D8" t="s">
        <v>852</v>
      </c>
      <c r="E8" t="s">
        <v>1157</v>
      </c>
    </row>
    <row r="9" spans="1:7" ht="60.1">
      <c r="A9" t="s">
        <v>853</v>
      </c>
      <c r="B9" s="1" t="s">
        <v>954</v>
      </c>
      <c r="C9" t="s">
        <v>854</v>
      </c>
      <c r="D9" t="s">
        <v>852</v>
      </c>
      <c r="E9" t="s">
        <v>1160</v>
      </c>
    </row>
    <row r="10" spans="1:7" ht="30.05">
      <c r="A10" t="s">
        <v>855</v>
      </c>
      <c r="B10" s="1" t="s">
        <v>955</v>
      </c>
      <c r="C10" t="s">
        <v>847</v>
      </c>
      <c r="D10">
        <v>1</v>
      </c>
      <c r="E10" t="s">
        <v>1159</v>
      </c>
    </row>
    <row r="11" spans="1:7" ht="30.05">
      <c r="A11" t="s">
        <v>856</v>
      </c>
      <c r="B11" s="1" t="s">
        <v>956</v>
      </c>
      <c r="C11" t="s">
        <v>848</v>
      </c>
      <c r="D11">
        <v>1</v>
      </c>
      <c r="E11" t="s">
        <v>1158</v>
      </c>
      <c r="F11" t="s">
        <v>1657</v>
      </c>
    </row>
    <row r="12" spans="1:7" ht="30.05">
      <c r="A12" t="s">
        <v>857</v>
      </c>
      <c r="B12" s="1" t="s">
        <v>957</v>
      </c>
      <c r="C12" t="s">
        <v>854</v>
      </c>
      <c r="D12" t="s">
        <v>845</v>
      </c>
      <c r="E12" t="s">
        <v>1158</v>
      </c>
      <c r="F12" t="s">
        <v>1657</v>
      </c>
    </row>
    <row r="13" spans="1:7" ht="105.2">
      <c r="A13" t="s">
        <v>858</v>
      </c>
      <c r="B13" s="1" t="s">
        <v>958</v>
      </c>
      <c r="C13" t="s">
        <v>848</v>
      </c>
      <c r="D13">
        <v>1</v>
      </c>
      <c r="E13" t="s">
        <v>1158</v>
      </c>
      <c r="F13" t="s">
        <v>1657</v>
      </c>
    </row>
    <row r="14" spans="1:7" ht="30.05">
      <c r="A14" t="s">
        <v>859</v>
      </c>
      <c r="B14" s="1" t="s">
        <v>959</v>
      </c>
      <c r="C14" t="s">
        <v>854</v>
      </c>
      <c r="D14" t="s">
        <v>845</v>
      </c>
      <c r="E14" t="s">
        <v>1158</v>
      </c>
      <c r="F14" t="s">
        <v>1657</v>
      </c>
    </row>
    <row r="15" spans="1:7">
      <c r="A15" t="s">
        <v>860</v>
      </c>
      <c r="B15" s="1" t="s">
        <v>861</v>
      </c>
      <c r="C15" t="s">
        <v>862</v>
      </c>
      <c r="D15" t="s">
        <v>845</v>
      </c>
      <c r="E15" t="s">
        <v>1158</v>
      </c>
    </row>
    <row r="16" spans="1:7" ht="30.05">
      <c r="A16" t="s">
        <v>863</v>
      </c>
      <c r="B16" s="1" t="s">
        <v>960</v>
      </c>
      <c r="C16" t="s">
        <v>847</v>
      </c>
      <c r="D16" t="s">
        <v>534</v>
      </c>
      <c r="E16" t="s">
        <v>1160</v>
      </c>
    </row>
    <row r="17" spans="1:7" ht="60.1">
      <c r="A17" t="s">
        <v>864</v>
      </c>
      <c r="B17" s="1" t="s">
        <v>961</v>
      </c>
      <c r="C17" t="s">
        <v>847</v>
      </c>
      <c r="D17" t="s">
        <v>531</v>
      </c>
      <c r="E17" t="s">
        <v>1645</v>
      </c>
      <c r="F17" s="1" t="s">
        <v>1153</v>
      </c>
    </row>
    <row r="18" spans="1:7">
      <c r="A18" t="s">
        <v>865</v>
      </c>
      <c r="B18" s="1" t="s">
        <v>866</v>
      </c>
      <c r="C18" t="s">
        <v>848</v>
      </c>
      <c r="D18" t="s">
        <v>867</v>
      </c>
      <c r="E18" t="s">
        <v>1153</v>
      </c>
    </row>
    <row r="19" spans="1:7" ht="30.05">
      <c r="A19" t="s">
        <v>868</v>
      </c>
      <c r="B19" s="1" t="s">
        <v>962</v>
      </c>
      <c r="C19" t="s">
        <v>848</v>
      </c>
      <c r="D19" t="s">
        <v>534</v>
      </c>
      <c r="E19" t="s">
        <v>1153</v>
      </c>
    </row>
    <row r="20" spans="1:7" ht="30.05">
      <c r="A20" s="301" t="s">
        <v>869</v>
      </c>
      <c r="B20" s="1" t="s">
        <v>963</v>
      </c>
      <c r="C20" t="s">
        <v>848</v>
      </c>
      <c r="D20">
        <v>1</v>
      </c>
      <c r="E20" t="s">
        <v>1157</v>
      </c>
      <c r="G20" t="s">
        <v>1649</v>
      </c>
    </row>
    <row r="21" spans="1:7" ht="45.1">
      <c r="A21" t="s">
        <v>870</v>
      </c>
      <c r="B21" s="1" t="s">
        <v>964</v>
      </c>
      <c r="C21" t="s">
        <v>848</v>
      </c>
      <c r="D21" t="s">
        <v>852</v>
      </c>
      <c r="E21" t="s">
        <v>1157</v>
      </c>
      <c r="G21" t="s">
        <v>1649</v>
      </c>
    </row>
    <row r="22" spans="1:7" ht="30.05">
      <c r="A22" s="301" t="s">
        <v>871</v>
      </c>
      <c r="B22" s="1" t="s">
        <v>965</v>
      </c>
      <c r="C22" t="s">
        <v>844</v>
      </c>
      <c r="D22" t="s">
        <v>845</v>
      </c>
      <c r="E22" t="s">
        <v>1157</v>
      </c>
      <c r="G22" t="s">
        <v>1649</v>
      </c>
    </row>
    <row r="23" spans="1:7" ht="45.1">
      <c r="A23" t="s">
        <v>872</v>
      </c>
      <c r="B23" s="1" t="s">
        <v>966</v>
      </c>
      <c r="C23" t="s">
        <v>848</v>
      </c>
      <c r="D23" t="s">
        <v>845</v>
      </c>
      <c r="E23" t="s">
        <v>1157</v>
      </c>
      <c r="G23" t="s">
        <v>1649</v>
      </c>
    </row>
    <row r="24" spans="1:7" ht="30.05">
      <c r="A24" t="s">
        <v>873</v>
      </c>
      <c r="B24" s="1" t="s">
        <v>967</v>
      </c>
      <c r="C24" t="s">
        <v>847</v>
      </c>
      <c r="D24" t="s">
        <v>532</v>
      </c>
      <c r="E24" t="s">
        <v>1157</v>
      </c>
      <c r="G24" t="s">
        <v>1649</v>
      </c>
    </row>
    <row r="25" spans="1:7">
      <c r="A25" s="301" t="s">
        <v>874</v>
      </c>
      <c r="B25" s="1" t="s">
        <v>875</v>
      </c>
      <c r="C25" t="s">
        <v>848</v>
      </c>
      <c r="D25">
        <v>1</v>
      </c>
      <c r="E25" t="s">
        <v>1157</v>
      </c>
      <c r="G25" t="s">
        <v>1649</v>
      </c>
    </row>
    <row r="26" spans="1:7">
      <c r="A26" s="224" t="s">
        <v>876</v>
      </c>
      <c r="B26" s="1" t="s">
        <v>877</v>
      </c>
      <c r="C26" t="s">
        <v>848</v>
      </c>
      <c r="D26" t="s">
        <v>852</v>
      </c>
      <c r="E26" t="s">
        <v>1157</v>
      </c>
      <c r="G26" t="s">
        <v>1649</v>
      </c>
    </row>
    <row r="27" spans="1:7">
      <c r="A27" s="301" t="s">
        <v>878</v>
      </c>
      <c r="B27" s="1" t="s">
        <v>879</v>
      </c>
      <c r="C27" t="s">
        <v>848</v>
      </c>
      <c r="D27" t="s">
        <v>852</v>
      </c>
      <c r="E27" t="s">
        <v>1157</v>
      </c>
      <c r="G27" t="s">
        <v>1649</v>
      </c>
    </row>
    <row r="28" spans="1:7" ht="30.05">
      <c r="A28" t="s">
        <v>880</v>
      </c>
      <c r="B28" s="1" t="s">
        <v>968</v>
      </c>
      <c r="C28" t="s">
        <v>847</v>
      </c>
      <c r="D28">
        <v>1</v>
      </c>
      <c r="E28" t="s">
        <v>1157</v>
      </c>
      <c r="G28" t="s">
        <v>1651</v>
      </c>
    </row>
    <row r="29" spans="1:7">
      <c r="A29" t="s">
        <v>881</v>
      </c>
      <c r="B29" s="1" t="s">
        <v>882</v>
      </c>
      <c r="C29" t="s">
        <v>848</v>
      </c>
      <c r="D29">
        <v>1</v>
      </c>
      <c r="E29" t="s">
        <v>1157</v>
      </c>
      <c r="G29" t="s">
        <v>1651</v>
      </c>
    </row>
    <row r="30" spans="1:7">
      <c r="A30" s="301" t="s">
        <v>883</v>
      </c>
      <c r="B30" s="1" t="s">
        <v>884</v>
      </c>
      <c r="C30" t="s">
        <v>862</v>
      </c>
      <c r="D30" t="s">
        <v>845</v>
      </c>
      <c r="E30" t="s">
        <v>1157</v>
      </c>
      <c r="G30" t="s">
        <v>1651</v>
      </c>
    </row>
    <row r="31" spans="1:7">
      <c r="A31" t="s">
        <v>885</v>
      </c>
      <c r="B31" s="1" t="s">
        <v>886</v>
      </c>
      <c r="C31" t="s">
        <v>848</v>
      </c>
      <c r="D31">
        <v>1</v>
      </c>
      <c r="E31" t="s">
        <v>1157</v>
      </c>
      <c r="G31" t="s">
        <v>1651</v>
      </c>
    </row>
    <row r="32" spans="1:7">
      <c r="A32" s="301" t="s">
        <v>887</v>
      </c>
      <c r="B32" s="1" t="s">
        <v>888</v>
      </c>
      <c r="C32" t="s">
        <v>848</v>
      </c>
      <c r="D32">
        <v>1</v>
      </c>
      <c r="E32" t="s">
        <v>1157</v>
      </c>
      <c r="G32" t="s">
        <v>1651</v>
      </c>
    </row>
    <row r="33" spans="1:7">
      <c r="A33" t="s">
        <v>889</v>
      </c>
      <c r="B33" s="1" t="s">
        <v>890</v>
      </c>
      <c r="C33" t="s">
        <v>847</v>
      </c>
      <c r="D33" t="s">
        <v>534</v>
      </c>
      <c r="E33" t="s">
        <v>1157</v>
      </c>
      <c r="G33" t="s">
        <v>1651</v>
      </c>
    </row>
    <row r="34" spans="1:7">
      <c r="A34" s="301" t="s">
        <v>891</v>
      </c>
      <c r="B34" s="1" t="s">
        <v>892</v>
      </c>
      <c r="C34" t="s">
        <v>848</v>
      </c>
      <c r="D34">
        <v>1</v>
      </c>
      <c r="E34" t="s">
        <v>1157</v>
      </c>
      <c r="G34" t="s">
        <v>1651</v>
      </c>
    </row>
    <row r="35" spans="1:7">
      <c r="A35" t="s">
        <v>893</v>
      </c>
      <c r="B35" s="1" t="s">
        <v>894</v>
      </c>
      <c r="C35" t="s">
        <v>848</v>
      </c>
      <c r="D35" t="s">
        <v>845</v>
      </c>
      <c r="E35" t="s">
        <v>1157</v>
      </c>
      <c r="G35" t="s">
        <v>1651</v>
      </c>
    </row>
    <row r="36" spans="1:7">
      <c r="A36" t="s">
        <v>895</v>
      </c>
      <c r="B36" s="1" t="s">
        <v>896</v>
      </c>
      <c r="C36" t="s">
        <v>862</v>
      </c>
      <c r="D36" t="s">
        <v>531</v>
      </c>
      <c r="E36" t="s">
        <v>1157</v>
      </c>
      <c r="G36" t="s">
        <v>1651</v>
      </c>
    </row>
    <row r="37" spans="1:7" ht="60.1">
      <c r="A37" t="s">
        <v>897</v>
      </c>
      <c r="B37" s="1" t="s">
        <v>969</v>
      </c>
      <c r="C37" t="s">
        <v>848</v>
      </c>
      <c r="D37" t="s">
        <v>845</v>
      </c>
      <c r="E37" t="s">
        <v>1153</v>
      </c>
    </row>
    <row r="38" spans="1:7" ht="45.1">
      <c r="A38" t="s">
        <v>898</v>
      </c>
      <c r="B38" s="1" t="s">
        <v>970</v>
      </c>
      <c r="C38" t="s">
        <v>847</v>
      </c>
      <c r="D38" t="s">
        <v>867</v>
      </c>
      <c r="E38" t="s">
        <v>1160</v>
      </c>
      <c r="F38" t="s">
        <v>1153</v>
      </c>
    </row>
    <row r="39" spans="1:7">
      <c r="A39" t="s">
        <v>899</v>
      </c>
      <c r="B39" s="1" t="s">
        <v>900</v>
      </c>
      <c r="C39" t="s">
        <v>848</v>
      </c>
      <c r="D39">
        <v>1</v>
      </c>
      <c r="E39" t="s">
        <v>1160</v>
      </c>
    </row>
    <row r="40" spans="1:7" ht="30.05">
      <c r="A40" t="s">
        <v>901</v>
      </c>
      <c r="B40" s="1" t="s">
        <v>971</v>
      </c>
      <c r="C40" t="s">
        <v>854</v>
      </c>
      <c r="D40" t="s">
        <v>845</v>
      </c>
      <c r="E40" t="s">
        <v>1160</v>
      </c>
      <c r="F40" t="s">
        <v>1153</v>
      </c>
    </row>
    <row r="41" spans="1:7">
      <c r="A41" t="s">
        <v>1161</v>
      </c>
      <c r="B41" s="1" t="s">
        <v>902</v>
      </c>
      <c r="C41" t="s">
        <v>854</v>
      </c>
      <c r="D41">
        <v>1</v>
      </c>
      <c r="E41" t="s">
        <v>1160</v>
      </c>
    </row>
    <row r="42" spans="1:7">
      <c r="A42" t="s">
        <v>1162</v>
      </c>
      <c r="B42" s="1" t="s">
        <v>903</v>
      </c>
      <c r="C42" t="s">
        <v>844</v>
      </c>
      <c r="D42" t="s">
        <v>845</v>
      </c>
      <c r="E42" t="s">
        <v>1160</v>
      </c>
    </row>
    <row r="43" spans="1:7">
      <c r="A43" t="s">
        <v>1163</v>
      </c>
      <c r="B43" s="1" t="s">
        <v>904</v>
      </c>
      <c r="C43" t="s">
        <v>854</v>
      </c>
      <c r="D43" t="s">
        <v>531</v>
      </c>
      <c r="E43" t="s">
        <v>1160</v>
      </c>
    </row>
    <row r="44" spans="1:7">
      <c r="A44" t="s">
        <v>905</v>
      </c>
      <c r="B44" s="1" t="s">
        <v>906</v>
      </c>
      <c r="C44" t="s">
        <v>848</v>
      </c>
      <c r="D44">
        <v>1</v>
      </c>
      <c r="E44" t="s">
        <v>1160</v>
      </c>
    </row>
    <row r="45" spans="1:7">
      <c r="A45" t="s">
        <v>907</v>
      </c>
      <c r="B45" s="1" t="s">
        <v>908</v>
      </c>
      <c r="C45" t="s">
        <v>848</v>
      </c>
      <c r="D45" t="s">
        <v>867</v>
      </c>
      <c r="E45" t="s">
        <v>1160</v>
      </c>
    </row>
    <row r="46" spans="1:7">
      <c r="A46" t="s">
        <v>909</v>
      </c>
      <c r="B46" s="1" t="s">
        <v>910</v>
      </c>
      <c r="C46" t="s">
        <v>847</v>
      </c>
      <c r="D46" t="s">
        <v>845</v>
      </c>
      <c r="E46" t="s">
        <v>1160</v>
      </c>
    </row>
    <row r="47" spans="1:7">
      <c r="A47" t="s">
        <v>911</v>
      </c>
      <c r="B47" s="1" t="s">
        <v>912</v>
      </c>
      <c r="C47" t="s">
        <v>847</v>
      </c>
      <c r="D47" t="s">
        <v>845</v>
      </c>
      <c r="E47" t="s">
        <v>1160</v>
      </c>
    </row>
    <row r="48" spans="1:7" ht="30.05">
      <c r="A48" t="s">
        <v>913</v>
      </c>
      <c r="B48" s="1" t="s">
        <v>972</v>
      </c>
      <c r="C48" t="s">
        <v>848</v>
      </c>
      <c r="D48" t="s">
        <v>845</v>
      </c>
      <c r="E48" t="s">
        <v>1160</v>
      </c>
    </row>
    <row r="49" spans="1:5">
      <c r="A49" t="s">
        <v>914</v>
      </c>
      <c r="B49" s="1" t="s">
        <v>915</v>
      </c>
      <c r="C49" t="s">
        <v>848</v>
      </c>
      <c r="D49">
        <v>1</v>
      </c>
      <c r="E49" t="s">
        <v>1160</v>
      </c>
    </row>
    <row r="50" spans="1:5" ht="30.05">
      <c r="A50" t="s">
        <v>916</v>
      </c>
      <c r="B50" s="1" t="s">
        <v>973</v>
      </c>
      <c r="C50" t="s">
        <v>848</v>
      </c>
      <c r="D50" t="s">
        <v>845</v>
      </c>
      <c r="E50" t="s">
        <v>1160</v>
      </c>
    </row>
    <row r="51" spans="1:5" ht="30.05">
      <c r="A51" t="s">
        <v>917</v>
      </c>
      <c r="B51" s="1" t="s">
        <v>974</v>
      </c>
      <c r="C51" t="s">
        <v>848</v>
      </c>
      <c r="D51" t="s">
        <v>845</v>
      </c>
      <c r="E51" t="s">
        <v>1160</v>
      </c>
    </row>
    <row r="52" spans="1:5" ht="30.05">
      <c r="A52" t="s">
        <v>918</v>
      </c>
      <c r="B52" s="1" t="s">
        <v>975</v>
      </c>
      <c r="C52" t="s">
        <v>848</v>
      </c>
      <c r="D52" t="s">
        <v>845</v>
      </c>
      <c r="E52" t="s">
        <v>1160</v>
      </c>
    </row>
    <row r="53" spans="1:5" ht="30.05">
      <c r="A53" t="s">
        <v>919</v>
      </c>
      <c r="B53" s="1" t="s">
        <v>976</v>
      </c>
      <c r="C53" t="s">
        <v>848</v>
      </c>
      <c r="D53">
        <v>1</v>
      </c>
      <c r="E53" t="s">
        <v>1160</v>
      </c>
    </row>
    <row r="54" spans="1:5">
      <c r="A54" t="s">
        <v>920</v>
      </c>
      <c r="B54" s="1" t="s">
        <v>921</v>
      </c>
      <c r="C54" t="s">
        <v>844</v>
      </c>
      <c r="D54" t="s">
        <v>531</v>
      </c>
      <c r="E54" t="s">
        <v>1160</v>
      </c>
    </row>
    <row r="55" spans="1:5" ht="30.05">
      <c r="A55" t="s">
        <v>922</v>
      </c>
      <c r="B55" s="1" t="s">
        <v>977</v>
      </c>
      <c r="C55" t="s">
        <v>847</v>
      </c>
      <c r="D55" t="s">
        <v>852</v>
      </c>
      <c r="E55" t="s">
        <v>1645</v>
      </c>
    </row>
    <row r="56" spans="1:5" ht="75.150000000000006">
      <c r="A56" t="s">
        <v>923</v>
      </c>
      <c r="B56" s="1" t="s">
        <v>978</v>
      </c>
      <c r="C56" t="s">
        <v>847</v>
      </c>
      <c r="D56" t="s">
        <v>534</v>
      </c>
      <c r="E56" t="s">
        <v>1645</v>
      </c>
    </row>
    <row r="57" spans="1:5">
      <c r="A57" s="299" t="s">
        <v>924</v>
      </c>
      <c r="B57" s="1" t="s">
        <v>925</v>
      </c>
      <c r="C57" t="s">
        <v>848</v>
      </c>
      <c r="D57">
        <v>1</v>
      </c>
      <c r="E57" t="s">
        <v>1645</v>
      </c>
    </row>
    <row r="58" spans="1:5">
      <c r="A58" s="299" t="s">
        <v>926</v>
      </c>
      <c r="B58" s="1" t="s">
        <v>927</v>
      </c>
      <c r="C58" t="s">
        <v>844</v>
      </c>
      <c r="D58" t="s">
        <v>845</v>
      </c>
      <c r="E58" t="s">
        <v>1645</v>
      </c>
    </row>
    <row r="59" spans="1:5">
      <c r="A59" t="s">
        <v>928</v>
      </c>
      <c r="B59" s="1" t="s">
        <v>929</v>
      </c>
      <c r="C59" t="s">
        <v>847</v>
      </c>
      <c r="D59" t="s">
        <v>534</v>
      </c>
      <c r="E59" t="s">
        <v>1645</v>
      </c>
    </row>
    <row r="60" spans="1:5">
      <c r="A60" s="299" t="s">
        <v>930</v>
      </c>
      <c r="B60" s="1" t="s">
        <v>931</v>
      </c>
      <c r="C60" t="s">
        <v>848</v>
      </c>
      <c r="D60">
        <v>1</v>
      </c>
      <c r="E60" t="s">
        <v>1645</v>
      </c>
    </row>
    <row r="61" spans="1:5" ht="30.05">
      <c r="A61" s="299" t="s">
        <v>932</v>
      </c>
      <c r="B61" s="1" t="s">
        <v>979</v>
      </c>
      <c r="C61" t="s">
        <v>848</v>
      </c>
      <c r="D61" t="s">
        <v>845</v>
      </c>
      <c r="E61" t="s">
        <v>1645</v>
      </c>
    </row>
    <row r="62" spans="1:5" ht="30.05">
      <c r="A62" s="299" t="s">
        <v>933</v>
      </c>
      <c r="B62" s="1" t="s">
        <v>980</v>
      </c>
      <c r="C62" t="s">
        <v>848</v>
      </c>
      <c r="D62">
        <v>1</v>
      </c>
      <c r="E62" t="s">
        <v>1645</v>
      </c>
    </row>
    <row r="63" spans="1:5">
      <c r="A63" s="299" t="s">
        <v>934</v>
      </c>
      <c r="B63" s="1" t="s">
        <v>935</v>
      </c>
      <c r="C63" t="s">
        <v>844</v>
      </c>
      <c r="D63" t="s">
        <v>845</v>
      </c>
      <c r="E63" t="s">
        <v>1645</v>
      </c>
    </row>
    <row r="64" spans="1:5" ht="30.05">
      <c r="A64" s="299" t="s">
        <v>936</v>
      </c>
      <c r="B64" s="1" t="s">
        <v>981</v>
      </c>
      <c r="C64" t="s">
        <v>848</v>
      </c>
      <c r="D64">
        <v>1</v>
      </c>
      <c r="E64" t="s">
        <v>1645</v>
      </c>
    </row>
    <row r="65" spans="1:5">
      <c r="A65" s="299" t="s">
        <v>937</v>
      </c>
      <c r="B65" s="1" t="s">
        <v>938</v>
      </c>
      <c r="C65" t="s">
        <v>844</v>
      </c>
      <c r="D65" t="s">
        <v>845</v>
      </c>
      <c r="E65" t="s">
        <v>1645</v>
      </c>
    </row>
    <row r="66" spans="1:5" ht="45.1">
      <c r="A66" s="299" t="s">
        <v>939</v>
      </c>
      <c r="B66" s="1" t="s">
        <v>982</v>
      </c>
      <c r="C66" t="s">
        <v>848</v>
      </c>
      <c r="D66">
        <v>1</v>
      </c>
      <c r="E66" t="s">
        <v>1645</v>
      </c>
    </row>
    <row r="67" spans="1:5" ht="75.150000000000006">
      <c r="A67" t="s">
        <v>940</v>
      </c>
      <c r="B67" s="1" t="s">
        <v>983</v>
      </c>
      <c r="C67" t="s">
        <v>848</v>
      </c>
      <c r="D67" t="s">
        <v>845</v>
      </c>
      <c r="E67" t="s">
        <v>1645</v>
      </c>
    </row>
    <row r="68" spans="1:5">
      <c r="A68" t="s">
        <v>941</v>
      </c>
      <c r="B68" s="1" t="s">
        <v>942</v>
      </c>
      <c r="C68" t="s">
        <v>848</v>
      </c>
      <c r="D68">
        <v>1</v>
      </c>
      <c r="E68" t="s">
        <v>1645</v>
      </c>
    </row>
    <row r="69" spans="1:5">
      <c r="A69" t="s">
        <v>943</v>
      </c>
      <c r="B69" s="1" t="s">
        <v>944</v>
      </c>
      <c r="C69" t="s">
        <v>848</v>
      </c>
      <c r="D69" t="s">
        <v>845</v>
      </c>
      <c r="E69" t="s">
        <v>1645</v>
      </c>
    </row>
  </sheetData>
  <pageMargins left="0.7" right="0.7" top="0.78740157499999996" bottom="0.78740157499999996"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0C8CC9C78E06A4FBD5CA177ADFF6259" ma:contentTypeVersion="10" ma:contentTypeDescription="Ein neues Dokument erstellen." ma:contentTypeScope="" ma:versionID="b4af1d9f6288d7c48a394a9bddbc00e2">
  <xsd:schema xmlns:xsd="http://www.w3.org/2001/XMLSchema" xmlns:xs="http://www.w3.org/2001/XMLSchema" xmlns:p="http://schemas.microsoft.com/office/2006/metadata/properties" xmlns:ns2="954a3a4c-aa8d-4668-9c6b-bc393734e162" targetNamespace="http://schemas.microsoft.com/office/2006/metadata/properties" ma:root="true" ma:fieldsID="2db13190722d404dffd6297b6a367fb2" ns2:_="">
    <xsd:import namespace="954a3a4c-aa8d-4668-9c6b-bc393734e1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4a3a4c-aa8d-4668-9c6b-bc393734e1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1B5055F-8784-4323-A0EF-859F4AA089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4a3a4c-aa8d-4668-9c6b-bc393734e1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9177580-DC06-4B9D-9521-E1FE990167DB}">
  <ds:schemaRefs>
    <ds:schemaRef ds:uri="http://schemas.microsoft.com/sharepoint/v3/contenttype/forms"/>
  </ds:schemaRefs>
</ds:datastoreItem>
</file>

<file path=customXml/itemProps3.xml><?xml version="1.0" encoding="utf-8"?>
<ds:datastoreItem xmlns:ds="http://schemas.openxmlformats.org/officeDocument/2006/customXml" ds:itemID="{8BAD39EB-FE5C-4314-A2B1-CD36B32D48CC}">
  <ds:schemaRefs>
    <ds:schemaRef ds:uri="http://www.w3.org/XML/1998/namespace"/>
    <ds:schemaRef ds:uri="http://schemas.microsoft.com/office/2006/documentManagement/types"/>
    <ds:schemaRef ds:uri="http://purl.org/dc/dcmitype/"/>
    <ds:schemaRef ds:uri="http://schemas.openxmlformats.org/package/2006/metadata/core-properties"/>
    <ds:schemaRef ds:uri="954a3a4c-aa8d-4668-9c6b-bc393734e162"/>
    <ds:schemaRef ds:uri="http://purl.org/dc/terms/"/>
    <ds:schemaRef ds:uri="http://purl.org/dc/elements/1.1/"/>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16</vt:i4>
      </vt:variant>
      <vt:variant>
        <vt:lpstr>Benannte Bereiche</vt:lpstr>
      </vt:variant>
      <vt:variant>
        <vt:i4>1</vt:i4>
      </vt:variant>
    </vt:vector>
  </HeadingPairs>
  <TitlesOfParts>
    <vt:vector size="17" baseType="lpstr">
      <vt:lpstr>SETlevel</vt:lpstr>
      <vt:lpstr>JAMA-SMMD  GI</vt:lpstr>
      <vt:lpstr>JAMA-SMMD MC</vt:lpstr>
      <vt:lpstr>JAMA-SMMD PP</vt:lpstr>
      <vt:lpstr>JAMA-SMMD ME</vt:lpstr>
      <vt:lpstr>JAMA-SMMD MI</vt:lpstr>
      <vt:lpstr>MIC</vt:lpstr>
      <vt:lpstr>JAMA</vt:lpstr>
      <vt:lpstr>IDTA</vt:lpstr>
      <vt:lpstr>ASSESS</vt:lpstr>
      <vt:lpstr>LOTAR</vt:lpstr>
      <vt:lpstr>Alignment</vt:lpstr>
      <vt:lpstr>Use Cases</vt:lpstr>
      <vt:lpstr>Categories</vt:lpstr>
      <vt:lpstr>Opoen issues</vt:lpstr>
      <vt:lpstr>Alignment for ppt</vt:lpstr>
      <vt:lpstr>Category</vt:lpstr>
    </vt:vector>
  </TitlesOfParts>
  <Manager/>
  <Company>em engineering methods AG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Tabbert</dc:creator>
  <cp:keywords/>
  <dc:description/>
  <cp:lastModifiedBy>Peter Tabbert</cp:lastModifiedBy>
  <cp:revision/>
  <dcterms:created xsi:type="dcterms:W3CDTF">2022-07-05T09:09:36Z</dcterms:created>
  <dcterms:modified xsi:type="dcterms:W3CDTF">2023-06-29T08:38:56Z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0x01010080C8CC9C78E06A4FBD5CA177ADFF6259</vt:lpwstr>
  </property>
</Properties>
</file>