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Other Students" sheetId="1" r:id="rId1"/>
    <sheet name="Personal Timings" sheetId="2" r:id="rId2"/>
    <sheet name="Code Stats" sheetId="4" r:id="rId3"/>
    <sheet name="Other Students This Year" sheetId="3" r:id="rId4"/>
  </sheets>
  <calcPr calcId="152511"/>
</workbook>
</file>

<file path=xl/calcChain.xml><?xml version="1.0" encoding="utf-8"?>
<calcChain xmlns="http://schemas.openxmlformats.org/spreadsheetml/2006/main">
  <c r="C9" i="4" l="1"/>
  <c r="D9" i="4"/>
  <c r="D10" i="4" s="1"/>
  <c r="E9" i="4"/>
  <c r="F9" i="4"/>
  <c r="G9" i="4"/>
  <c r="H9" i="4"/>
  <c r="I9" i="4"/>
  <c r="J9" i="4"/>
  <c r="J10" i="4" s="1"/>
  <c r="K9" i="4"/>
  <c r="B9" i="4"/>
  <c r="C8" i="4"/>
  <c r="D8" i="4"/>
  <c r="E8" i="4"/>
  <c r="F8" i="4"/>
  <c r="G8" i="4"/>
  <c r="H8" i="4"/>
  <c r="I8" i="4"/>
  <c r="J8" i="4"/>
  <c r="K8" i="4"/>
  <c r="B8" i="4"/>
  <c r="H10" i="4"/>
  <c r="K10" i="4"/>
  <c r="F10" i="4"/>
  <c r="E10" i="4"/>
  <c r="C10" i="4"/>
  <c r="K5" i="4"/>
  <c r="K6" i="4"/>
  <c r="K7" i="4" s="1"/>
  <c r="K2" i="4"/>
  <c r="K3" i="4"/>
  <c r="K4" i="4"/>
  <c r="K1" i="4"/>
  <c r="C7" i="4"/>
  <c r="D7" i="4"/>
  <c r="E7" i="4"/>
  <c r="F7" i="4"/>
  <c r="G7" i="4"/>
  <c r="H7" i="4"/>
  <c r="I7" i="4"/>
  <c r="J7" i="4"/>
  <c r="B7" i="4"/>
  <c r="C6" i="4"/>
  <c r="D6" i="4"/>
  <c r="E6" i="4"/>
  <c r="F6" i="4"/>
  <c r="G6" i="4"/>
  <c r="H6" i="4"/>
  <c r="I6" i="4"/>
  <c r="J6" i="4"/>
  <c r="B6" i="4"/>
  <c r="C5" i="4"/>
  <c r="D5" i="4"/>
  <c r="E5" i="4"/>
  <c r="F5" i="4"/>
  <c r="G5" i="4"/>
  <c r="H5" i="4"/>
  <c r="I5" i="4"/>
  <c r="J5" i="4"/>
  <c r="B5" i="4"/>
  <c r="AH25" i="2"/>
  <c r="AG25" i="2"/>
  <c r="AH24" i="2"/>
  <c r="AH23" i="2"/>
  <c r="AH27" i="2" s="1"/>
  <c r="AG27" i="2"/>
  <c r="AH18" i="2"/>
  <c r="AG18" i="2"/>
  <c r="AG15" i="2"/>
  <c r="AH15" i="2"/>
  <c r="AG16" i="2"/>
  <c r="AH16" i="2"/>
  <c r="AH14" i="2"/>
  <c r="AG14" i="2"/>
  <c r="J4" i="3"/>
  <c r="J3" i="3"/>
  <c r="G4" i="3"/>
  <c r="G3" i="3"/>
  <c r="D4" i="3"/>
  <c r="D3" i="3"/>
  <c r="AE27" i="2"/>
  <c r="AF27" i="2"/>
  <c r="AD27" i="2"/>
  <c r="AE18" i="2"/>
  <c r="AF18" i="2"/>
  <c r="AD18" i="2"/>
  <c r="AH9" i="2"/>
  <c r="AG9" i="2"/>
  <c r="W5" i="2"/>
  <c r="W6" i="2"/>
  <c r="W4" i="2"/>
  <c r="T7" i="2"/>
  <c r="U7" i="2"/>
  <c r="V7" i="2"/>
  <c r="S7" i="2"/>
  <c r="AH6" i="2"/>
  <c r="AH7" i="2"/>
  <c r="AH5" i="2"/>
  <c r="AG6" i="2"/>
  <c r="AG7" i="2"/>
  <c r="AG5" i="2"/>
  <c r="AE9" i="2"/>
  <c r="AF9" i="2"/>
  <c r="AD9" i="2"/>
  <c r="C25" i="1"/>
  <c r="D25" i="1"/>
  <c r="E25" i="1"/>
  <c r="G25" i="1"/>
  <c r="H25" i="1"/>
  <c r="I25" i="1"/>
  <c r="J25" i="1"/>
  <c r="L25" i="1"/>
  <c r="M25" i="1"/>
  <c r="N25" i="1"/>
  <c r="O25" i="1"/>
  <c r="B25" i="1"/>
  <c r="I10" i="4" l="1"/>
  <c r="G10" i="4"/>
  <c r="B10" i="4"/>
  <c r="I35" i="1"/>
  <c r="J42" i="1" s="1"/>
  <c r="I44" i="1"/>
  <c r="J44" i="1"/>
  <c r="K44" i="1"/>
  <c r="L44" i="1"/>
  <c r="M44" i="1"/>
  <c r="H44" i="1"/>
  <c r="T35" i="1"/>
  <c r="S3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3" i="1"/>
  <c r="M5" i="2"/>
  <c r="N6" i="2"/>
  <c r="M6" i="2"/>
  <c r="O7" i="2"/>
  <c r="O6" i="2"/>
  <c r="O5" i="2"/>
  <c r="O4" i="2"/>
  <c r="L9" i="2"/>
  <c r="N8" i="2"/>
  <c r="N4" i="2"/>
  <c r="M4" i="2"/>
  <c r="L6" i="2"/>
  <c r="L5" i="2"/>
  <c r="L4" i="2"/>
  <c r="G21" i="2"/>
  <c r="G9" i="2"/>
  <c r="B10" i="2"/>
  <c r="B18" i="2"/>
  <c r="N5" i="2" s="1"/>
  <c r="B15" i="2"/>
  <c r="N7" i="2" s="1"/>
  <c r="H42" i="1" l="1"/>
  <c r="M42" i="1"/>
  <c r="L42" i="1"/>
  <c r="K42" i="1"/>
  <c r="I42" i="1"/>
  <c r="N9" i="2"/>
  <c r="N13" i="2" s="1"/>
  <c r="N23" i="2" s="1"/>
  <c r="L12" i="2"/>
  <c r="L13" i="2"/>
  <c r="L23" i="2" s="1"/>
  <c r="L14" i="2"/>
  <c r="L15" i="2"/>
  <c r="L20" i="2" s="1"/>
  <c r="L16" i="2"/>
  <c r="L21" i="2" s="1"/>
  <c r="B22" i="2"/>
  <c r="M9" i="2"/>
  <c r="O9" i="2"/>
  <c r="O16" i="2" s="1"/>
  <c r="O12" i="2" l="1"/>
  <c r="O22" i="2" s="1"/>
  <c r="M15" i="2"/>
  <c r="M20" i="2" s="1"/>
  <c r="M16" i="2"/>
  <c r="O13" i="2"/>
  <c r="O23" i="2" s="1"/>
  <c r="M14" i="2"/>
  <c r="N12" i="2"/>
  <c r="O14" i="2"/>
  <c r="O21" i="2" s="1"/>
  <c r="M13" i="2"/>
  <c r="N14" i="2"/>
  <c r="M12" i="2"/>
  <c r="N16" i="2"/>
  <c r="N21" i="2" s="1"/>
  <c r="L22" i="2"/>
  <c r="L24" i="2" s="1"/>
  <c r="L17" i="2"/>
  <c r="N15" i="2"/>
  <c r="N20" i="2" s="1"/>
  <c r="O15" i="2"/>
  <c r="O20" i="2" s="1"/>
  <c r="M21" i="2" l="1"/>
  <c r="O17" i="2"/>
  <c r="O24" i="2"/>
  <c r="M17" i="2"/>
  <c r="M22" i="2"/>
  <c r="M24" i="2" s="1"/>
  <c r="N17" i="2"/>
  <c r="N22" i="2"/>
  <c r="N24" i="2" s="1"/>
</calcChain>
</file>

<file path=xl/sharedStrings.xml><?xml version="1.0" encoding="utf-8"?>
<sst xmlns="http://schemas.openxmlformats.org/spreadsheetml/2006/main" count="197" uniqueCount="75">
  <si>
    <t>Time</t>
  </si>
  <si>
    <t>Problem</t>
  </si>
  <si>
    <t>Problem 1 Language A</t>
  </si>
  <si>
    <t>Problem 2 Language A</t>
  </si>
  <si>
    <t>Problem 1 Language B</t>
  </si>
  <si>
    <t>Phase</t>
  </si>
  <si>
    <t>Minutes</t>
  </si>
  <si>
    <t>Program 1 Est</t>
  </si>
  <si>
    <t>Code</t>
  </si>
  <si>
    <t>Test</t>
  </si>
  <si>
    <t>Generalize</t>
  </si>
  <si>
    <t>Variation</t>
  </si>
  <si>
    <t>Program 2</t>
  </si>
  <si>
    <t>Fix</t>
  </si>
  <si>
    <t>Refactor</t>
  </si>
  <si>
    <t>Program 3</t>
  </si>
  <si>
    <t>Gather</t>
  </si>
  <si>
    <t>Design</t>
  </si>
  <si>
    <t>TOTAL</t>
  </si>
  <si>
    <t>Program 4</t>
  </si>
  <si>
    <t>Prog1</t>
  </si>
  <si>
    <t>Prog2</t>
  </si>
  <si>
    <t>Prog3</t>
  </si>
  <si>
    <t>Prog4</t>
  </si>
  <si>
    <t>Generalize/Refactor</t>
  </si>
  <si>
    <t>Test/Fix</t>
  </si>
  <si>
    <t>Avg</t>
  </si>
  <si>
    <t>Selected</t>
  </si>
  <si>
    <t>(a+b c t)/(1+b t)</t>
  </si>
  <si>
    <t>a</t>
  </si>
  <si>
    <t>b</t>
  </si>
  <si>
    <t>c</t>
  </si>
  <si>
    <t xml:space="preserve">c+(a-c) E^(-b t) </t>
  </si>
  <si>
    <t xml:space="preserve">a+b t+c t^2 </t>
  </si>
  <si>
    <t>pltvals</t>
  </si>
  <si>
    <t>predict</t>
  </si>
  <si>
    <t>Knowledge Acquisition</t>
  </si>
  <si>
    <t>Solution Definition</t>
  </si>
  <si>
    <t>Knowledge Encoding</t>
  </si>
  <si>
    <t>Solution Validation</t>
  </si>
  <si>
    <t>Design, Refactor, Generalize</t>
  </si>
  <si>
    <t>Tex/Fix</t>
  </si>
  <si>
    <t>Person</t>
  </si>
  <si>
    <t>Model</t>
  </si>
  <si>
    <t>A</t>
  </si>
  <si>
    <t>B</t>
  </si>
  <si>
    <t>C</t>
  </si>
  <si>
    <t>D</t>
  </si>
  <si>
    <t>Avg (excl D)</t>
  </si>
  <si>
    <t>B Params</t>
  </si>
  <si>
    <t>C Params</t>
  </si>
  <si>
    <t>P1LA</t>
  </si>
  <si>
    <t>P2LA</t>
  </si>
  <si>
    <t>P1LB</t>
  </si>
  <si>
    <t>P1LA P2LA</t>
  </si>
  <si>
    <t>P1LA P1LB</t>
  </si>
  <si>
    <t>-</t>
  </si>
  <si>
    <t>Prog 1</t>
  </si>
  <si>
    <t>Prog 2</t>
  </si>
  <si>
    <t>Prog 3</t>
  </si>
  <si>
    <t>Mean</t>
  </si>
  <si>
    <t>Est</t>
  </si>
  <si>
    <t>Actual</t>
  </si>
  <si>
    <t>Std Dev</t>
  </si>
  <si>
    <t>Delta</t>
  </si>
  <si>
    <t>Program</t>
  </si>
  <si>
    <t>Total</t>
  </si>
  <si>
    <t>D1</t>
  </si>
  <si>
    <t>D2</t>
  </si>
  <si>
    <t>$c_v$</t>
  </si>
  <si>
    <t>$\mu$</t>
  </si>
  <si>
    <t>$\sigma$</t>
  </si>
  <si>
    <t>$\mu'$</t>
  </si>
  <si>
    <t>$\sigma'$</t>
  </si>
  <si>
    <t>$c_v'$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</si>
</sst>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'Personal Timings'!$K$20</c:f>
              <c:strCache>
                <c:ptCount val="1"/>
                <c:pt idx="0">
                  <c:v>Knowledge Acquisition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'Personal Timings'!$L$3:$O$3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'Personal Timings'!$L$20:$O$20</c:f>
              <c:numCache>
                <c:formatCode>General</c:formatCode>
                <c:ptCount val="4"/>
                <c:pt idx="0">
                  <c:v>14</c:v>
                </c:pt>
                <c:pt idx="1">
                  <c:v>19</c:v>
                </c:pt>
                <c:pt idx="2">
                  <c:v>39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'Personal Timings'!$K$21</c:f>
              <c:strCache>
                <c:ptCount val="1"/>
                <c:pt idx="0">
                  <c:v>Solution Definition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'Personal Timings'!$L$3:$O$3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'Personal Timings'!$L$21:$O$21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tx>
            <c:strRef>
              <c:f>'Personal Timings'!$K$22</c:f>
              <c:strCache>
                <c:ptCount val="1"/>
                <c:pt idx="0">
                  <c:v>Knowledge Encoding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'Personal Timings'!$L$3:$O$3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'Personal Timings'!$L$22:$O$22</c:f>
              <c:numCache>
                <c:formatCode>General</c:formatCode>
                <c:ptCount val="4"/>
                <c:pt idx="0">
                  <c:v>54</c:v>
                </c:pt>
                <c:pt idx="1">
                  <c:v>35</c:v>
                </c:pt>
                <c:pt idx="2">
                  <c:v>10</c:v>
                </c:pt>
                <c:pt idx="3">
                  <c:v>44</c:v>
                </c:pt>
              </c:numCache>
            </c:numRef>
          </c:val>
        </c:ser>
        <c:ser>
          <c:idx val="3"/>
          <c:order val="3"/>
          <c:tx>
            <c:strRef>
              <c:f>'Personal Timings'!$K$23</c:f>
              <c:strCache>
                <c:ptCount val="1"/>
                <c:pt idx="0">
                  <c:v>Solution Validation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'Personal Timings'!$L$3:$O$3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'Personal Timings'!$L$23:$O$23</c:f>
              <c:numCache>
                <c:formatCode>General</c:formatCode>
                <c:ptCount val="4"/>
                <c:pt idx="0">
                  <c:v>25</c:v>
                </c:pt>
                <c:pt idx="1">
                  <c:v>27</c:v>
                </c:pt>
                <c:pt idx="2">
                  <c:v>46</c:v>
                </c:pt>
                <c:pt idx="3">
                  <c:v>36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29094768"/>
        <c:axId val="-1429087152"/>
      </c:barChart>
      <c:catAx>
        <c:axId val="-142909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087152"/>
        <c:crosses val="autoZero"/>
        <c:auto val="1"/>
        <c:lblAlgn val="ctr"/>
        <c:lblOffset val="100"/>
        <c:noMultiLvlLbl val="0"/>
      </c:catAx>
      <c:valAx>
        <c:axId val="-142908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4290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'Personal Timings'!$K$20</c:f>
              <c:strCache>
                <c:ptCount val="1"/>
                <c:pt idx="0">
                  <c:v>Knowledge Acquisition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'Personal Timings'!$L$19:$O$19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'Personal Timings'!$L$20:$O$20</c:f>
              <c:numCache>
                <c:formatCode>General</c:formatCode>
                <c:ptCount val="4"/>
                <c:pt idx="0">
                  <c:v>14</c:v>
                </c:pt>
                <c:pt idx="1">
                  <c:v>19</c:v>
                </c:pt>
                <c:pt idx="2">
                  <c:v>39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'Personal Timings'!$K$21</c:f>
              <c:strCache>
                <c:ptCount val="1"/>
                <c:pt idx="0">
                  <c:v>Solution Definition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'Personal Timings'!$L$19:$O$19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'Personal Timings'!$L$21:$O$21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tx>
            <c:strRef>
              <c:f>'Personal Timings'!$K$22</c:f>
              <c:strCache>
                <c:ptCount val="1"/>
                <c:pt idx="0">
                  <c:v>Knowledge Encoding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'Personal Timings'!$L$19:$O$19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'Personal Timings'!$L$22:$O$22</c:f>
              <c:numCache>
                <c:formatCode>General</c:formatCode>
                <c:ptCount val="4"/>
                <c:pt idx="0">
                  <c:v>54</c:v>
                </c:pt>
                <c:pt idx="1">
                  <c:v>35</c:v>
                </c:pt>
                <c:pt idx="2">
                  <c:v>10</c:v>
                </c:pt>
                <c:pt idx="3">
                  <c:v>44</c:v>
                </c:pt>
              </c:numCache>
            </c:numRef>
          </c:val>
        </c:ser>
        <c:ser>
          <c:idx val="3"/>
          <c:order val="3"/>
          <c:tx>
            <c:strRef>
              <c:f>'Personal Timings'!$K$23</c:f>
              <c:strCache>
                <c:ptCount val="1"/>
                <c:pt idx="0">
                  <c:v>Solution Validation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'Personal Timings'!$L$19:$O$19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'Personal Timings'!$L$23:$O$23</c:f>
              <c:numCache>
                <c:formatCode>General</c:formatCode>
                <c:ptCount val="4"/>
                <c:pt idx="0">
                  <c:v>25</c:v>
                </c:pt>
                <c:pt idx="1">
                  <c:v>27</c:v>
                </c:pt>
                <c:pt idx="2">
                  <c:v>46</c:v>
                </c:pt>
                <c:pt idx="3">
                  <c:v>36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-1429096400"/>
        <c:axId val="-1429092592"/>
      </c:barChart>
      <c:catAx>
        <c:axId val="-142909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ysClr val="windowText" lastClr="000000"/>
                    </a:solidFill>
                    <a:latin typeface="CMU Classical Serif" panose="02000603000000000000" pitchFamily="2" charset="0"/>
                    <a:ea typeface="+mn-ea"/>
                    <a:cs typeface="+mn-cs"/>
                  </a:defRPr>
                </a:pPr>
                <a:r>
                  <a:rPr lang="en-AU" b="0" i="1" baseline="0">
                    <a:solidFill>
                      <a:sysClr val="windowText" lastClr="000000"/>
                    </a:solidFill>
                    <a:latin typeface="CMU Classical Serif" panose="02000603000000000000" pitchFamily="2" charset="0"/>
                  </a:rPr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ysClr val="windowText" lastClr="000000"/>
                  </a:solidFill>
                  <a:latin typeface="CMU Classical Serif" panose="02000603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en-US"/>
          </a:p>
        </c:txPr>
        <c:crossAx val="-1429092592"/>
        <c:crosses val="autoZero"/>
        <c:auto val="1"/>
        <c:lblAlgn val="ctr"/>
        <c:lblOffset val="100"/>
        <c:noMultiLvlLbl val="0"/>
      </c:catAx>
      <c:valAx>
        <c:axId val="-14290925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r>
                  <a:rPr lang="en-AU" baseline="0">
                    <a:solidFill>
                      <a:schemeClr val="tx1"/>
                    </a:solidFill>
                    <a:latin typeface="CMU Serif" panose="02000603000000000000" pitchFamily="2" charset="0"/>
                  </a:rPr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-14290964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'Personal Timings'!$K$20</c:f>
              <c:strCache>
                <c:ptCount val="1"/>
                <c:pt idx="0">
                  <c:v>Knowledge Acquisition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'Personal Timings'!$X$19:$Z$19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cat>
          <c:val>
            <c:numRef>
              <c:f>'Personal Timings'!$X$20:$Z$20</c:f>
              <c:numCache>
                <c:formatCode>General</c:formatCode>
                <c:ptCount val="3"/>
                <c:pt idx="0">
                  <c:v>14</c:v>
                </c:pt>
                <c:pt idx="1">
                  <c:v>19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'Personal Timings'!$K$21</c:f>
              <c:strCache>
                <c:ptCount val="1"/>
                <c:pt idx="0">
                  <c:v>Solution Definition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'Personal Timings'!$X$19:$Z$19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cat>
          <c:val>
            <c:numRef>
              <c:f>'Personal Timings'!$X$21:$Z$21</c:f>
              <c:numCache>
                <c:formatCode>General</c:formatCode>
                <c:ptCount val="3"/>
                <c:pt idx="0">
                  <c:v>7</c:v>
                </c:pt>
                <c:pt idx="1">
                  <c:v>19</c:v>
                </c:pt>
                <c:pt idx="2">
                  <c:v>8</c:v>
                </c:pt>
              </c:numCache>
            </c:numRef>
          </c:val>
        </c:ser>
        <c:ser>
          <c:idx val="2"/>
          <c:order val="2"/>
          <c:tx>
            <c:strRef>
              <c:f>'Personal Timings'!$K$22</c:f>
              <c:strCache>
                <c:ptCount val="1"/>
                <c:pt idx="0">
                  <c:v>Knowledge Encoding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'Personal Timings'!$X$19:$Z$19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cat>
          <c:val>
            <c:numRef>
              <c:f>'Personal Timings'!$X$22:$Z$22</c:f>
              <c:numCache>
                <c:formatCode>General</c:formatCode>
                <c:ptCount val="3"/>
                <c:pt idx="0">
                  <c:v>54</c:v>
                </c:pt>
                <c:pt idx="1">
                  <c:v>35</c:v>
                </c:pt>
                <c:pt idx="2">
                  <c:v>44</c:v>
                </c:pt>
              </c:numCache>
            </c:numRef>
          </c:val>
        </c:ser>
        <c:ser>
          <c:idx val="3"/>
          <c:order val="3"/>
          <c:tx>
            <c:strRef>
              <c:f>'Personal Timings'!$K$23</c:f>
              <c:strCache>
                <c:ptCount val="1"/>
                <c:pt idx="0">
                  <c:v>Solution Validation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'Personal Timings'!$X$19:$Z$19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cat>
          <c:val>
            <c:numRef>
              <c:f>'Personal Timings'!$X$23:$Z$23</c:f>
              <c:numCache>
                <c:formatCode>General</c:formatCode>
                <c:ptCount val="3"/>
                <c:pt idx="0">
                  <c:v>25</c:v>
                </c:pt>
                <c:pt idx="1">
                  <c:v>27</c:v>
                </c:pt>
                <c:pt idx="2">
                  <c:v>36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-1680193472"/>
        <c:axId val="-1680188032"/>
      </c:barChart>
      <c:catAx>
        <c:axId val="-168019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ysClr val="windowText" lastClr="000000"/>
                    </a:solidFill>
                    <a:latin typeface="CMU Classical Serif" panose="02000603000000000000" pitchFamily="2" charset="0"/>
                    <a:ea typeface="+mn-ea"/>
                    <a:cs typeface="+mn-cs"/>
                  </a:defRPr>
                </a:pPr>
                <a:r>
                  <a:rPr lang="en-AU" b="0" i="1" baseline="0">
                    <a:solidFill>
                      <a:sysClr val="windowText" lastClr="000000"/>
                    </a:solidFill>
                    <a:latin typeface="CMU Classical Serif" panose="02000603000000000000" pitchFamily="2" charset="0"/>
                  </a:rPr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ysClr val="windowText" lastClr="000000"/>
                  </a:solidFill>
                  <a:latin typeface="CMU Classical Serif" panose="02000603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en-US"/>
          </a:p>
        </c:txPr>
        <c:crossAx val="-1680188032"/>
        <c:crosses val="autoZero"/>
        <c:auto val="1"/>
        <c:lblAlgn val="ctr"/>
        <c:lblOffset val="100"/>
        <c:noMultiLvlLbl val="0"/>
      </c:catAx>
      <c:valAx>
        <c:axId val="-16801880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r>
                  <a:rPr lang="en-AU" baseline="0">
                    <a:solidFill>
                      <a:schemeClr val="tx1"/>
                    </a:solidFill>
                    <a:latin typeface="CMU Serif" panose="02000603000000000000" pitchFamily="2" charset="0"/>
                  </a:rPr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-16801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31</xdr:row>
      <xdr:rowOff>38100</xdr:rowOff>
    </xdr:from>
    <xdr:to>
      <xdr:col>9</xdr:col>
      <xdr:colOff>624840</xdr:colOff>
      <xdr:row>61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407670</xdr:colOff>
      <xdr:row>29</xdr:row>
      <xdr:rowOff>83820</xdr:rowOff>
    </xdr:from>
    <xdr:to>
      <xdr:col>19</xdr:col>
      <xdr:colOff>251460</xdr:colOff>
      <xdr:row>53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99060</xdr:colOff>
      <xdr:row>29</xdr:row>
      <xdr:rowOff>53340</xdr:rowOff>
    </xdr:from>
    <xdr:to>
      <xdr:col>28</xdr:col>
      <xdr:colOff>457200</xdr:colOff>
      <xdr:row>52</xdr:row>
      <xdr:rowOff>167640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O25" sqref="A18:O25"/>
    </sheetView>
  </sheetViews>
  <sheetFormatPr defaultRowHeight="14.4" x14ac:dyDescent="0.3"/>
  <cols>
    <col min="1" max="1" width="10.6640625" customWidth="1"/>
    <col min="2" max="2" width="8.44140625" customWidth="1"/>
    <col min="3" max="3" width="10.109375" customWidth="1"/>
    <col min="6" max="6" width="2.77734375" customWidth="1"/>
    <col min="9" max="9" width="12" bestFit="1" customWidth="1"/>
    <col min="11" max="11" width="2.77734375" customWidth="1"/>
    <col min="16" max="16" width="3.109375" customWidth="1"/>
    <col min="19" max="19" width="12" bestFit="1" customWidth="1"/>
    <col min="20" max="20" width="10" bestFit="1" customWidth="1"/>
  </cols>
  <sheetData>
    <row r="1" spans="1:20" x14ac:dyDescent="0.3">
      <c r="A1" t="s">
        <v>0</v>
      </c>
      <c r="B1">
        <v>0</v>
      </c>
      <c r="C1">
        <v>1</v>
      </c>
      <c r="D1">
        <v>2</v>
      </c>
      <c r="E1">
        <v>3</v>
      </c>
      <c r="G1">
        <v>0</v>
      </c>
      <c r="H1">
        <v>1</v>
      </c>
      <c r="I1">
        <v>2</v>
      </c>
      <c r="J1">
        <v>3</v>
      </c>
      <c r="L1">
        <v>0</v>
      </c>
      <c r="M1">
        <v>1</v>
      </c>
      <c r="N1">
        <v>2</v>
      </c>
      <c r="O1">
        <v>3</v>
      </c>
    </row>
    <row r="2" spans="1:20" x14ac:dyDescent="0.3">
      <c r="A2" t="s">
        <v>1</v>
      </c>
      <c r="B2" s="3" t="s">
        <v>2</v>
      </c>
      <c r="C2" s="3"/>
      <c r="D2" s="3"/>
      <c r="E2" s="3"/>
      <c r="G2" s="3" t="s">
        <v>3</v>
      </c>
      <c r="H2" s="3"/>
      <c r="I2" s="3"/>
      <c r="J2" s="3"/>
      <c r="L2" s="3" t="s">
        <v>4</v>
      </c>
      <c r="M2" s="3"/>
      <c r="N2" s="3"/>
      <c r="O2" s="3"/>
      <c r="Q2" t="s">
        <v>26</v>
      </c>
    </row>
    <row r="3" spans="1:20" x14ac:dyDescent="0.3">
      <c r="A3">
        <v>1</v>
      </c>
      <c r="B3">
        <v>175</v>
      </c>
      <c r="C3">
        <v>140</v>
      </c>
      <c r="D3">
        <v>212</v>
      </c>
      <c r="E3">
        <v>73</v>
      </c>
      <c r="G3">
        <v>208</v>
      </c>
      <c r="H3">
        <v>154</v>
      </c>
      <c r="I3">
        <v>144</v>
      </c>
      <c r="J3">
        <v>128</v>
      </c>
      <c r="L3">
        <v>137</v>
      </c>
      <c r="M3">
        <v>111</v>
      </c>
      <c r="N3">
        <v>113</v>
      </c>
      <c r="O3">
        <v>101</v>
      </c>
      <c r="Q3">
        <f>AVERAGE(B3,G3,L3)</f>
        <v>173.33333333333334</v>
      </c>
      <c r="R3">
        <f t="shared" ref="R3:T16" si="0">AVERAGE(C3,H3,M3)</f>
        <v>135</v>
      </c>
      <c r="S3">
        <f t="shared" si="0"/>
        <v>156.33333333333334</v>
      </c>
      <c r="T3">
        <f t="shared" si="0"/>
        <v>100.66666666666667</v>
      </c>
    </row>
    <row r="4" spans="1:20" x14ac:dyDescent="0.3">
      <c r="A4">
        <v>2</v>
      </c>
      <c r="B4">
        <v>370</v>
      </c>
      <c r="C4">
        <v>109</v>
      </c>
      <c r="D4">
        <v>30</v>
      </c>
      <c r="E4">
        <v>25</v>
      </c>
      <c r="G4">
        <v>286</v>
      </c>
      <c r="H4">
        <v>53</v>
      </c>
      <c r="I4">
        <v>36</v>
      </c>
      <c r="J4">
        <v>27</v>
      </c>
      <c r="L4">
        <v>100</v>
      </c>
      <c r="M4">
        <v>44</v>
      </c>
      <c r="N4">
        <v>32</v>
      </c>
      <c r="O4">
        <v>13</v>
      </c>
      <c r="Q4">
        <f t="shared" ref="Q4:Q16" si="1">AVERAGE(B4,G4,L4)</f>
        <v>252</v>
      </c>
      <c r="R4">
        <f t="shared" si="0"/>
        <v>68.666666666666671</v>
      </c>
      <c r="S4">
        <f t="shared" si="0"/>
        <v>32.666666666666664</v>
      </c>
      <c r="T4">
        <f t="shared" si="0"/>
        <v>21.666666666666668</v>
      </c>
    </row>
    <row r="5" spans="1:20" x14ac:dyDescent="0.3">
      <c r="A5">
        <v>3</v>
      </c>
      <c r="B5">
        <v>270</v>
      </c>
      <c r="C5">
        <v>170</v>
      </c>
      <c r="D5">
        <v>117</v>
      </c>
      <c r="E5">
        <v>114</v>
      </c>
      <c r="G5">
        <v>50</v>
      </c>
      <c r="H5">
        <v>61</v>
      </c>
      <c r="I5">
        <v>45</v>
      </c>
      <c r="J5">
        <v>40</v>
      </c>
      <c r="L5">
        <v>105</v>
      </c>
      <c r="M5">
        <v>80</v>
      </c>
      <c r="N5">
        <v>60</v>
      </c>
      <c r="O5">
        <v>60</v>
      </c>
      <c r="Q5">
        <f t="shared" si="1"/>
        <v>141.66666666666666</v>
      </c>
      <c r="R5">
        <f t="shared" si="0"/>
        <v>103.66666666666667</v>
      </c>
      <c r="S5">
        <f t="shared" si="0"/>
        <v>74</v>
      </c>
      <c r="T5">
        <f t="shared" si="0"/>
        <v>71.333333333333329</v>
      </c>
    </row>
    <row r="6" spans="1:20" x14ac:dyDescent="0.3">
      <c r="A6">
        <v>4</v>
      </c>
      <c r="B6">
        <v>80</v>
      </c>
      <c r="C6">
        <v>35</v>
      </c>
      <c r="D6">
        <v>16</v>
      </c>
      <c r="E6">
        <v>13</v>
      </c>
      <c r="G6">
        <v>78</v>
      </c>
      <c r="H6">
        <v>42</v>
      </c>
      <c r="I6">
        <v>40</v>
      </c>
      <c r="J6">
        <v>19</v>
      </c>
      <c r="L6">
        <v>113</v>
      </c>
      <c r="M6">
        <v>50</v>
      </c>
      <c r="N6">
        <v>29</v>
      </c>
      <c r="O6">
        <v>29</v>
      </c>
      <c r="Q6">
        <f t="shared" si="1"/>
        <v>90.333333333333329</v>
      </c>
      <c r="R6">
        <f t="shared" si="0"/>
        <v>42.333333333333336</v>
      </c>
      <c r="S6">
        <f t="shared" si="0"/>
        <v>28.333333333333332</v>
      </c>
      <c r="T6">
        <f t="shared" si="0"/>
        <v>20.333333333333332</v>
      </c>
    </row>
    <row r="7" spans="1:20" x14ac:dyDescent="0.3">
      <c r="A7">
        <v>5</v>
      </c>
      <c r="B7">
        <v>80</v>
      </c>
      <c r="C7">
        <v>23</v>
      </c>
      <c r="D7">
        <v>30</v>
      </c>
      <c r="E7">
        <v>13</v>
      </c>
      <c r="G7">
        <v>59</v>
      </c>
      <c r="H7">
        <v>33</v>
      </c>
      <c r="I7">
        <v>20</v>
      </c>
      <c r="J7">
        <v>13</v>
      </c>
      <c r="L7">
        <v>139</v>
      </c>
      <c r="M7">
        <v>63</v>
      </c>
      <c r="N7">
        <v>28</v>
      </c>
      <c r="O7">
        <v>22</v>
      </c>
      <c r="Q7">
        <f t="shared" si="1"/>
        <v>92.666666666666671</v>
      </c>
      <c r="R7">
        <f t="shared" si="0"/>
        <v>39.666666666666664</v>
      </c>
      <c r="S7">
        <f t="shared" si="0"/>
        <v>26</v>
      </c>
      <c r="T7">
        <f t="shared" si="0"/>
        <v>16</v>
      </c>
    </row>
    <row r="8" spans="1:20" x14ac:dyDescent="0.3">
      <c r="A8">
        <v>6</v>
      </c>
      <c r="B8">
        <v>55</v>
      </c>
      <c r="C8">
        <v>20</v>
      </c>
      <c r="D8">
        <v>19</v>
      </c>
      <c r="E8">
        <v>18</v>
      </c>
      <c r="G8">
        <v>83</v>
      </c>
      <c r="H8">
        <v>14</v>
      </c>
      <c r="I8">
        <v>13</v>
      </c>
      <c r="J8">
        <v>13</v>
      </c>
      <c r="L8">
        <v>115</v>
      </c>
      <c r="M8">
        <v>35</v>
      </c>
      <c r="N8">
        <v>29</v>
      </c>
      <c r="O8">
        <v>41</v>
      </c>
      <c r="Q8">
        <f t="shared" si="1"/>
        <v>84.333333333333329</v>
      </c>
      <c r="R8">
        <f t="shared" si="0"/>
        <v>23</v>
      </c>
      <c r="S8">
        <f t="shared" si="0"/>
        <v>20.333333333333332</v>
      </c>
      <c r="T8">
        <f t="shared" si="0"/>
        <v>24</v>
      </c>
    </row>
    <row r="9" spans="1:20" x14ac:dyDescent="0.3">
      <c r="A9">
        <v>7</v>
      </c>
      <c r="B9">
        <v>127</v>
      </c>
      <c r="C9">
        <v>46</v>
      </c>
      <c r="D9">
        <v>50</v>
      </c>
      <c r="E9">
        <v>56</v>
      </c>
      <c r="G9">
        <v>97</v>
      </c>
      <c r="H9">
        <v>46</v>
      </c>
      <c r="I9">
        <v>67</v>
      </c>
      <c r="J9">
        <v>39</v>
      </c>
      <c r="L9">
        <v>115</v>
      </c>
      <c r="M9">
        <v>49</v>
      </c>
      <c r="N9">
        <v>56</v>
      </c>
      <c r="O9">
        <v>52</v>
      </c>
      <c r="Q9">
        <f t="shared" si="1"/>
        <v>113</v>
      </c>
      <c r="R9">
        <f t="shared" si="0"/>
        <v>47</v>
      </c>
      <c r="S9">
        <f t="shared" si="0"/>
        <v>57.666666666666664</v>
      </c>
      <c r="T9">
        <f t="shared" si="0"/>
        <v>49</v>
      </c>
    </row>
    <row r="10" spans="1:20" x14ac:dyDescent="0.3">
      <c r="A10">
        <v>8</v>
      </c>
      <c r="B10">
        <v>265</v>
      </c>
      <c r="C10">
        <v>70</v>
      </c>
      <c r="D10">
        <v>63</v>
      </c>
      <c r="E10">
        <v>21</v>
      </c>
      <c r="G10">
        <v>103</v>
      </c>
      <c r="H10">
        <v>42</v>
      </c>
      <c r="I10">
        <v>44</v>
      </c>
      <c r="J10">
        <v>31</v>
      </c>
      <c r="L10">
        <v>146</v>
      </c>
      <c r="M10">
        <v>97</v>
      </c>
      <c r="N10">
        <v>93</v>
      </c>
      <c r="O10">
        <v>58</v>
      </c>
      <c r="Q10">
        <f t="shared" si="1"/>
        <v>171.33333333333334</v>
      </c>
      <c r="R10">
        <f t="shared" si="0"/>
        <v>69.666666666666671</v>
      </c>
      <c r="S10">
        <f t="shared" si="0"/>
        <v>66.666666666666671</v>
      </c>
      <c r="T10">
        <f t="shared" si="0"/>
        <v>36.666666666666664</v>
      </c>
    </row>
    <row r="11" spans="1:20" x14ac:dyDescent="0.3">
      <c r="A11">
        <v>9</v>
      </c>
      <c r="B11">
        <v>205</v>
      </c>
      <c r="C11">
        <v>165</v>
      </c>
      <c r="D11">
        <v>58</v>
      </c>
      <c r="E11">
        <v>64</v>
      </c>
      <c r="G11">
        <v>150</v>
      </c>
      <c r="H11">
        <v>115</v>
      </c>
      <c r="I11">
        <v>107</v>
      </c>
      <c r="J11">
        <v>102</v>
      </c>
      <c r="L11">
        <v>159</v>
      </c>
      <c r="M11">
        <v>113</v>
      </c>
      <c r="N11">
        <v>87</v>
      </c>
      <c r="O11">
        <v>83</v>
      </c>
      <c r="Q11">
        <f t="shared" si="1"/>
        <v>171.33333333333334</v>
      </c>
      <c r="R11">
        <f t="shared" si="0"/>
        <v>131</v>
      </c>
      <c r="S11">
        <f t="shared" si="0"/>
        <v>84</v>
      </c>
      <c r="T11">
        <f t="shared" si="0"/>
        <v>83</v>
      </c>
    </row>
    <row r="12" spans="1:20" x14ac:dyDescent="0.3">
      <c r="A12">
        <v>10</v>
      </c>
      <c r="B12">
        <v>52</v>
      </c>
      <c r="C12">
        <v>18</v>
      </c>
      <c r="D12">
        <v>71</v>
      </c>
      <c r="E12">
        <v>21</v>
      </c>
      <c r="G12">
        <v>34</v>
      </c>
      <c r="H12">
        <v>17</v>
      </c>
      <c r="I12">
        <v>18</v>
      </c>
      <c r="J12">
        <v>16</v>
      </c>
      <c r="L12">
        <v>17</v>
      </c>
      <c r="M12">
        <v>15</v>
      </c>
      <c r="N12">
        <v>22</v>
      </c>
      <c r="O12">
        <v>14</v>
      </c>
      <c r="Q12">
        <f t="shared" si="1"/>
        <v>34.333333333333336</v>
      </c>
      <c r="R12">
        <f t="shared" si="0"/>
        <v>16.666666666666668</v>
      </c>
      <c r="S12">
        <f t="shared" si="0"/>
        <v>37</v>
      </c>
      <c r="T12">
        <f t="shared" si="0"/>
        <v>17</v>
      </c>
    </row>
    <row r="13" spans="1:20" x14ac:dyDescent="0.3">
      <c r="A13">
        <v>11</v>
      </c>
      <c r="B13">
        <v>210</v>
      </c>
      <c r="C13">
        <v>71</v>
      </c>
      <c r="D13">
        <v>63</v>
      </c>
      <c r="E13">
        <v>26</v>
      </c>
      <c r="G13">
        <v>60</v>
      </c>
      <c r="H13">
        <v>31</v>
      </c>
      <c r="I13">
        <v>21</v>
      </c>
      <c r="J13">
        <v>18</v>
      </c>
      <c r="L13">
        <v>39</v>
      </c>
      <c r="M13">
        <v>32</v>
      </c>
      <c r="N13">
        <v>71</v>
      </c>
      <c r="O13">
        <v>24</v>
      </c>
      <c r="Q13">
        <f t="shared" si="1"/>
        <v>103</v>
      </c>
      <c r="R13">
        <f t="shared" si="0"/>
        <v>44.666666666666664</v>
      </c>
      <c r="S13">
        <f t="shared" si="0"/>
        <v>51.666666666666664</v>
      </c>
      <c r="T13">
        <f t="shared" si="0"/>
        <v>22.666666666666668</v>
      </c>
    </row>
    <row r="14" spans="1:20" x14ac:dyDescent="0.3">
      <c r="A14">
        <v>12</v>
      </c>
      <c r="B14">
        <v>169</v>
      </c>
      <c r="C14">
        <v>82</v>
      </c>
      <c r="D14">
        <v>47</v>
      </c>
      <c r="E14">
        <v>27</v>
      </c>
      <c r="G14">
        <v>73</v>
      </c>
      <c r="H14">
        <v>38</v>
      </c>
      <c r="I14">
        <v>91</v>
      </c>
      <c r="J14">
        <v>59</v>
      </c>
      <c r="L14">
        <v>106</v>
      </c>
      <c r="M14">
        <v>22</v>
      </c>
      <c r="N14">
        <v>28</v>
      </c>
      <c r="O14">
        <v>28</v>
      </c>
      <c r="Q14">
        <f t="shared" si="1"/>
        <v>116</v>
      </c>
      <c r="R14">
        <f t="shared" si="0"/>
        <v>47.333333333333336</v>
      </c>
      <c r="S14">
        <f t="shared" si="0"/>
        <v>55.333333333333336</v>
      </c>
      <c r="T14">
        <f t="shared" si="0"/>
        <v>38</v>
      </c>
    </row>
    <row r="15" spans="1:20" x14ac:dyDescent="0.3">
      <c r="A15">
        <v>13</v>
      </c>
      <c r="B15">
        <v>212</v>
      </c>
      <c r="C15">
        <v>253</v>
      </c>
      <c r="D15">
        <v>54</v>
      </c>
      <c r="E15">
        <v>47</v>
      </c>
      <c r="G15">
        <v>46</v>
      </c>
      <c r="H15">
        <v>34</v>
      </c>
      <c r="I15">
        <v>26</v>
      </c>
      <c r="J15">
        <v>17</v>
      </c>
      <c r="L15">
        <v>73</v>
      </c>
      <c r="M15">
        <v>32</v>
      </c>
      <c r="N15">
        <v>26</v>
      </c>
      <c r="O15">
        <v>19</v>
      </c>
      <c r="Q15">
        <f t="shared" si="1"/>
        <v>110.33333333333333</v>
      </c>
      <c r="R15">
        <f t="shared" si="0"/>
        <v>106.33333333333333</v>
      </c>
      <c r="S15">
        <f t="shared" si="0"/>
        <v>35.333333333333336</v>
      </c>
      <c r="T15">
        <f t="shared" si="0"/>
        <v>27.666666666666668</v>
      </c>
    </row>
    <row r="16" spans="1:20" x14ac:dyDescent="0.3">
      <c r="A16">
        <v>14</v>
      </c>
      <c r="B16">
        <v>150</v>
      </c>
      <c r="C16">
        <v>75</v>
      </c>
      <c r="D16">
        <v>63</v>
      </c>
      <c r="E16">
        <v>45</v>
      </c>
      <c r="G16">
        <v>75</v>
      </c>
      <c r="H16">
        <v>79</v>
      </c>
      <c r="I16">
        <v>27</v>
      </c>
      <c r="J16">
        <v>26</v>
      </c>
      <c r="L16">
        <v>73</v>
      </c>
      <c r="M16">
        <v>135</v>
      </c>
      <c r="N16">
        <v>28</v>
      </c>
      <c r="O16">
        <v>66</v>
      </c>
      <c r="Q16">
        <f t="shared" si="1"/>
        <v>99.333333333333329</v>
      </c>
      <c r="R16">
        <f t="shared" si="0"/>
        <v>96.333333333333329</v>
      </c>
      <c r="S16">
        <f t="shared" si="0"/>
        <v>39.333333333333336</v>
      </c>
      <c r="T16">
        <f t="shared" si="0"/>
        <v>45.666666666666664</v>
      </c>
    </row>
    <row r="18" spans="1:20" x14ac:dyDescent="0.3">
      <c r="B18" t="s">
        <v>2</v>
      </c>
      <c r="G18" t="s">
        <v>3</v>
      </c>
      <c r="L18" t="s">
        <v>4</v>
      </c>
    </row>
    <row r="19" spans="1:20" x14ac:dyDescent="0.3">
      <c r="A19" s="1" t="s">
        <v>27</v>
      </c>
      <c r="B19">
        <v>0</v>
      </c>
      <c r="C19">
        <v>1</v>
      </c>
      <c r="D19">
        <v>2</v>
      </c>
      <c r="E19">
        <v>3</v>
      </c>
      <c r="G19">
        <v>0</v>
      </c>
      <c r="H19">
        <v>1</v>
      </c>
      <c r="I19">
        <v>2</v>
      </c>
      <c r="J19">
        <v>3</v>
      </c>
      <c r="L19">
        <v>0</v>
      </c>
      <c r="M19">
        <v>1</v>
      </c>
      <c r="N19">
        <v>2</v>
      </c>
      <c r="O19">
        <v>3</v>
      </c>
    </row>
    <row r="20" spans="1:20" x14ac:dyDescent="0.3">
      <c r="A20">
        <v>1</v>
      </c>
      <c r="B20">
        <v>270</v>
      </c>
      <c r="C20">
        <v>170</v>
      </c>
      <c r="D20">
        <v>117</v>
      </c>
      <c r="E20">
        <v>114</v>
      </c>
      <c r="G20">
        <v>50</v>
      </c>
      <c r="H20">
        <v>61</v>
      </c>
      <c r="I20">
        <v>45</v>
      </c>
      <c r="J20">
        <v>40</v>
      </c>
      <c r="L20">
        <v>105</v>
      </c>
      <c r="M20">
        <v>80</v>
      </c>
      <c r="N20">
        <v>60</v>
      </c>
      <c r="O20">
        <v>60</v>
      </c>
      <c r="Q20">
        <f t="shared" ref="Q20:Q24" si="2">AVERAGE(B20,G20,L20)</f>
        <v>141.66666666666666</v>
      </c>
      <c r="R20">
        <f t="shared" ref="R20:R24" si="3">AVERAGE(C20,H20,M20)</f>
        <v>103.66666666666667</v>
      </c>
      <c r="S20">
        <f t="shared" ref="S20:S24" si="4">AVERAGE(D20,I20,N20)</f>
        <v>74</v>
      </c>
      <c r="T20">
        <f t="shared" ref="T20:T24" si="5">AVERAGE(E20,J20,O20)</f>
        <v>71.333333333333329</v>
      </c>
    </row>
    <row r="21" spans="1:20" x14ac:dyDescent="0.3">
      <c r="A21">
        <v>2</v>
      </c>
      <c r="B21">
        <v>55</v>
      </c>
      <c r="C21">
        <v>20</v>
      </c>
      <c r="D21">
        <v>19</v>
      </c>
      <c r="E21">
        <v>18</v>
      </c>
      <c r="G21">
        <v>83</v>
      </c>
      <c r="H21">
        <v>14</v>
      </c>
      <c r="I21">
        <v>13</v>
      </c>
      <c r="J21">
        <v>13</v>
      </c>
      <c r="L21">
        <v>115</v>
      </c>
      <c r="M21">
        <v>35</v>
      </c>
      <c r="N21">
        <v>29</v>
      </c>
      <c r="O21">
        <v>41</v>
      </c>
      <c r="Q21">
        <f t="shared" si="2"/>
        <v>84.333333333333329</v>
      </c>
      <c r="R21">
        <f t="shared" si="3"/>
        <v>23</v>
      </c>
      <c r="S21">
        <f t="shared" si="4"/>
        <v>20.333333333333332</v>
      </c>
      <c r="T21">
        <f t="shared" si="5"/>
        <v>24</v>
      </c>
    </row>
    <row r="22" spans="1:20" x14ac:dyDescent="0.3">
      <c r="A22">
        <v>3</v>
      </c>
      <c r="B22">
        <v>205</v>
      </c>
      <c r="C22">
        <v>165</v>
      </c>
      <c r="D22">
        <v>58</v>
      </c>
      <c r="E22">
        <v>64</v>
      </c>
      <c r="G22">
        <v>150</v>
      </c>
      <c r="H22">
        <v>115</v>
      </c>
      <c r="I22">
        <v>107</v>
      </c>
      <c r="J22">
        <v>102</v>
      </c>
      <c r="L22">
        <v>159</v>
      </c>
      <c r="M22">
        <v>113</v>
      </c>
      <c r="N22">
        <v>87</v>
      </c>
      <c r="O22">
        <v>83</v>
      </c>
      <c r="Q22">
        <f t="shared" si="2"/>
        <v>171.33333333333334</v>
      </c>
      <c r="R22">
        <f t="shared" si="3"/>
        <v>131</v>
      </c>
      <c r="S22">
        <f t="shared" si="4"/>
        <v>84</v>
      </c>
      <c r="T22">
        <f t="shared" si="5"/>
        <v>83</v>
      </c>
    </row>
    <row r="23" spans="1:20" x14ac:dyDescent="0.3">
      <c r="A23">
        <v>4</v>
      </c>
      <c r="B23">
        <v>169</v>
      </c>
      <c r="C23">
        <v>82</v>
      </c>
      <c r="D23">
        <v>47</v>
      </c>
      <c r="E23">
        <v>27</v>
      </c>
      <c r="G23">
        <v>73</v>
      </c>
      <c r="H23">
        <v>38</v>
      </c>
      <c r="I23">
        <v>91</v>
      </c>
      <c r="J23">
        <v>59</v>
      </c>
      <c r="L23">
        <v>106</v>
      </c>
      <c r="M23">
        <v>22</v>
      </c>
      <c r="N23">
        <v>28</v>
      </c>
      <c r="O23">
        <v>28</v>
      </c>
      <c r="Q23">
        <f t="shared" si="2"/>
        <v>116</v>
      </c>
      <c r="R23">
        <f t="shared" si="3"/>
        <v>47.333333333333336</v>
      </c>
      <c r="S23">
        <f t="shared" si="4"/>
        <v>55.333333333333336</v>
      </c>
      <c r="T23">
        <f t="shared" si="5"/>
        <v>38</v>
      </c>
    </row>
    <row r="24" spans="1:20" x14ac:dyDescent="0.3">
      <c r="A24">
        <v>5</v>
      </c>
      <c r="B24">
        <v>150</v>
      </c>
      <c r="C24">
        <v>75</v>
      </c>
      <c r="D24">
        <v>63</v>
      </c>
      <c r="E24">
        <v>45</v>
      </c>
      <c r="G24">
        <v>75</v>
      </c>
      <c r="H24">
        <v>79</v>
      </c>
      <c r="I24">
        <v>27</v>
      </c>
      <c r="J24">
        <v>26</v>
      </c>
      <c r="L24">
        <v>73</v>
      </c>
      <c r="M24">
        <v>135</v>
      </c>
      <c r="N24">
        <v>28</v>
      </c>
      <c r="O24">
        <v>66</v>
      </c>
      <c r="Q24">
        <f t="shared" si="2"/>
        <v>99.333333333333329</v>
      </c>
      <c r="R24">
        <f t="shared" si="3"/>
        <v>96.333333333333329</v>
      </c>
      <c r="S24">
        <f t="shared" si="4"/>
        <v>39.333333333333336</v>
      </c>
      <c r="T24">
        <f t="shared" si="5"/>
        <v>45.666666666666664</v>
      </c>
    </row>
    <row r="25" spans="1:20" x14ac:dyDescent="0.3">
      <c r="A25" t="s">
        <v>26</v>
      </c>
      <c r="B25">
        <f>AVERAGE(B20:B24)</f>
        <v>169.8</v>
      </c>
      <c r="C25">
        <f>AVERAGE(C20:C24)</f>
        <v>102.4</v>
      </c>
      <c r="D25">
        <f>AVERAGE(D20:D24)</f>
        <v>60.8</v>
      </c>
      <c r="E25">
        <f>AVERAGE(E20:E24)</f>
        <v>53.6</v>
      </c>
      <c r="G25">
        <f>AVERAGE(G20:G24)</f>
        <v>86.2</v>
      </c>
      <c r="H25">
        <f>AVERAGE(H20:H24)</f>
        <v>61.4</v>
      </c>
      <c r="I25">
        <f>AVERAGE(I20:I24)</f>
        <v>56.6</v>
      </c>
      <c r="J25">
        <f>AVERAGE(J20:J24)</f>
        <v>48</v>
      </c>
      <c r="L25">
        <f>AVERAGE(L20:L24)</f>
        <v>111.6</v>
      </c>
      <c r="M25">
        <f>AVERAGE(M20:M24)</f>
        <v>77</v>
      </c>
      <c r="N25">
        <f>AVERAGE(N20:N24)</f>
        <v>46.4</v>
      </c>
      <c r="O25">
        <f>AVERAGE(O20:O24)</f>
        <v>55.6</v>
      </c>
    </row>
    <row r="34" spans="1:20" x14ac:dyDescent="0.3">
      <c r="A34" t="s">
        <v>28</v>
      </c>
      <c r="B34" t="s">
        <v>29</v>
      </c>
      <c r="C34" t="s">
        <v>30</v>
      </c>
      <c r="D34" t="s">
        <v>31</v>
      </c>
      <c r="H34" t="s">
        <v>29</v>
      </c>
      <c r="I34" t="s">
        <v>30</v>
      </c>
      <c r="J34" t="s">
        <v>31</v>
      </c>
      <c r="L34" t="s">
        <v>32</v>
      </c>
      <c r="M34" t="s">
        <v>29</v>
      </c>
      <c r="N34" t="s">
        <v>30</v>
      </c>
      <c r="O34" t="s">
        <v>31</v>
      </c>
      <c r="Q34" t="s">
        <v>33</v>
      </c>
      <c r="R34" t="s">
        <v>29</v>
      </c>
      <c r="S34" t="s">
        <v>30</v>
      </c>
      <c r="T34" t="s">
        <v>31</v>
      </c>
    </row>
    <row r="35" spans="1:20" x14ac:dyDescent="0.3">
      <c r="A35">
        <v>3</v>
      </c>
      <c r="G35">
        <v>3</v>
      </c>
      <c r="H35">
        <v>141.666</v>
      </c>
      <c r="I35">
        <f>2.07488*10^11</f>
        <v>207487999999.99997</v>
      </c>
      <c r="J35">
        <v>82.999700000000004</v>
      </c>
      <c r="L35">
        <v>3</v>
      </c>
      <c r="M35">
        <v>69724.5</v>
      </c>
      <c r="N35">
        <v>60801.4</v>
      </c>
      <c r="O35">
        <v>97.665999999999997</v>
      </c>
      <c r="Q35">
        <v>3</v>
      </c>
      <c r="R35">
        <v>97.666399999999996</v>
      </c>
      <c r="S35">
        <f>1.91711*10^-6</f>
        <v>1.9171100000000001E-6</v>
      </c>
      <c r="T35">
        <f>6.814*10^-7</f>
        <v>6.8139999999999995E-7</v>
      </c>
    </row>
    <row r="36" spans="1:20" x14ac:dyDescent="0.3">
      <c r="A36">
        <v>6</v>
      </c>
      <c r="G36">
        <v>6</v>
      </c>
      <c r="H36">
        <v>281870</v>
      </c>
      <c r="I36">
        <v>242426</v>
      </c>
      <c r="J36">
        <v>37.916600000000003</v>
      </c>
      <c r="L36">
        <v>6</v>
      </c>
      <c r="M36">
        <v>243993</v>
      </c>
      <c r="N36">
        <v>218124</v>
      </c>
      <c r="O36">
        <v>37.916600000000003</v>
      </c>
      <c r="Q36">
        <v>6</v>
      </c>
    </row>
    <row r="37" spans="1:20" x14ac:dyDescent="0.3">
      <c r="A37">
        <v>9</v>
      </c>
      <c r="G37">
        <v>9</v>
      </c>
      <c r="H37">
        <v>135191</v>
      </c>
      <c r="I37">
        <v>112138</v>
      </c>
      <c r="J37">
        <v>117.333</v>
      </c>
      <c r="L37">
        <v>9</v>
      </c>
      <c r="M37">
        <v>74763</v>
      </c>
      <c r="N37">
        <v>65238.2</v>
      </c>
      <c r="O37">
        <v>117.333</v>
      </c>
      <c r="Q37">
        <v>9</v>
      </c>
    </row>
    <row r="38" spans="1:20" x14ac:dyDescent="0.3">
      <c r="A38">
        <v>12</v>
      </c>
      <c r="B38">
        <v>164787</v>
      </c>
      <c r="C38">
        <v>1640.13</v>
      </c>
      <c r="D38">
        <v>11.8629</v>
      </c>
      <c r="G38">
        <v>12</v>
      </c>
      <c r="H38">
        <v>79129</v>
      </c>
      <c r="I38">
        <v>66624.5</v>
      </c>
      <c r="J38">
        <v>64.166600000000003</v>
      </c>
      <c r="L38">
        <v>12</v>
      </c>
      <c r="M38">
        <v>53138.5</v>
      </c>
      <c r="N38">
        <v>46820.2</v>
      </c>
      <c r="O38">
        <v>64.166600000000003</v>
      </c>
      <c r="Q38">
        <v>12</v>
      </c>
    </row>
    <row r="39" spans="1:20" x14ac:dyDescent="0.3">
      <c r="A39">
        <v>14</v>
      </c>
      <c r="B39">
        <v>695.11900000000003</v>
      </c>
      <c r="C39">
        <v>7.2603099999999996</v>
      </c>
      <c r="D39">
        <v>26.305399999999999</v>
      </c>
      <c r="G39">
        <v>14</v>
      </c>
      <c r="H39">
        <v>86517</v>
      </c>
      <c r="I39">
        <v>72291.8</v>
      </c>
      <c r="J39">
        <v>70.166600000000003</v>
      </c>
      <c r="L39">
        <v>14</v>
      </c>
      <c r="M39">
        <v>57680.6</v>
      </c>
      <c r="N39">
        <v>50604.4</v>
      </c>
      <c r="O39">
        <v>70.166499999999999</v>
      </c>
      <c r="Q39">
        <v>14</v>
      </c>
    </row>
    <row r="41" spans="1:20" x14ac:dyDescent="0.3">
      <c r="G41" t="s">
        <v>34</v>
      </c>
      <c r="H41">
        <v>0</v>
      </c>
      <c r="I41">
        <v>1</v>
      </c>
      <c r="J41">
        <v>2</v>
      </c>
      <c r="K41">
        <v>3</v>
      </c>
      <c r="L41">
        <v>4</v>
      </c>
      <c r="M41">
        <v>5</v>
      </c>
    </row>
    <row r="42" spans="1:20" x14ac:dyDescent="0.3">
      <c r="G42" t="s">
        <v>35</v>
      </c>
      <c r="H42">
        <f xml:space="preserve"> $J$35+($H$35-$J$35) *POWER((1+H$41),-$I$35)</f>
        <v>141.666</v>
      </c>
      <c r="I42">
        <f xml:space="preserve"> $J$35+($H$35-$J$35) *POWER((1+I$41),-$I$35)</f>
        <v>82.999700000000004</v>
      </c>
      <c r="J42">
        <f xml:space="preserve"> $J$35+($H$35-$J$35) *POWER((1+J$41),-$I$35)</f>
        <v>82.999700000000004</v>
      </c>
      <c r="K42">
        <f xml:space="preserve"> $J$35+($H$35-$J$35) *POWER((1+K$41),-$I$35)</f>
        <v>82.999700000000004</v>
      </c>
      <c r="L42">
        <f xml:space="preserve"> $J$35+($H$35-$J$35) *POWER((1+L$41),-$I$35)</f>
        <v>82.999700000000004</v>
      </c>
      <c r="M42">
        <f xml:space="preserve"> $J$35+($H$35-$J$35) *POWER((1+M$41),-$I$35)</f>
        <v>82.999700000000004</v>
      </c>
    </row>
    <row r="43" spans="1:20" x14ac:dyDescent="0.3">
      <c r="H43">
        <v>141.66666666666666</v>
      </c>
      <c r="I43">
        <v>103.66666666666667</v>
      </c>
      <c r="J43">
        <v>74</v>
      </c>
      <c r="K43">
        <v>71.333333333333329</v>
      </c>
    </row>
    <row r="44" spans="1:20" x14ac:dyDescent="0.3">
      <c r="H44">
        <f xml:space="preserve"> $J$36+($H$36-$J$36) *POWER((1+H$41),-$I$36)</f>
        <v>281870</v>
      </c>
      <c r="I44">
        <f xml:space="preserve"> $J$36+($H$36-$J$36) *POWER((1+I$41),-$I$36)</f>
        <v>37.916600000000003</v>
      </c>
      <c r="J44">
        <f xml:space="preserve"> $J$36+($H$36-$J$36) *POWER((1+J$41),-$I$36)</f>
        <v>37.916600000000003</v>
      </c>
      <c r="K44">
        <f xml:space="preserve"> $J$36+($H$36-$J$36) *POWER((1+K$41),-$I$36)</f>
        <v>37.916600000000003</v>
      </c>
      <c r="L44">
        <f xml:space="preserve"> $J$36+($H$36-$J$36) *POWER((1+L$41),-$I$36)</f>
        <v>37.916600000000003</v>
      </c>
      <c r="M44">
        <f xml:space="preserve"> $J$36+($H$36-$J$36) *POWER((1+M$41),-$I$36)</f>
        <v>37.916600000000003</v>
      </c>
    </row>
  </sheetData>
  <mergeCells count="3">
    <mergeCell ref="B2:E2"/>
    <mergeCell ref="G2:J2"/>
    <mergeCell ref="L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tabSelected="1" topLeftCell="M1" zoomScaleNormal="100" workbookViewId="0">
      <selection activeCell="AH27" sqref="AC23:AH27"/>
    </sheetView>
  </sheetViews>
  <sheetFormatPr defaultRowHeight="14.4" x14ac:dyDescent="0.3"/>
  <cols>
    <col min="2" max="2" width="19.44140625" bestFit="1" customWidth="1"/>
    <col min="6" max="6" width="9.6640625" customWidth="1"/>
    <col min="10" max="10" width="10.44140625" customWidth="1"/>
    <col min="11" max="11" width="12.109375" customWidth="1"/>
    <col min="30" max="32" width="9.77734375" bestFit="1" customWidth="1"/>
    <col min="33" max="33" width="9" customWidth="1"/>
  </cols>
  <sheetData>
    <row r="1" spans="1:34" x14ac:dyDescent="0.3">
      <c r="A1" s="2" t="s">
        <v>7</v>
      </c>
      <c r="B1">
        <v>120</v>
      </c>
      <c r="C1" t="s">
        <v>11</v>
      </c>
      <c r="D1">
        <v>40</v>
      </c>
      <c r="F1" s="2" t="s">
        <v>12</v>
      </c>
      <c r="G1">
        <v>40</v>
      </c>
      <c r="H1" t="s">
        <v>11</v>
      </c>
      <c r="I1">
        <v>10</v>
      </c>
    </row>
    <row r="2" spans="1:34" x14ac:dyDescent="0.3">
      <c r="A2" s="1" t="s">
        <v>5</v>
      </c>
      <c r="B2" s="1" t="s">
        <v>6</v>
      </c>
      <c r="F2" s="1" t="s">
        <v>5</v>
      </c>
      <c r="G2" s="1" t="s">
        <v>6</v>
      </c>
      <c r="L2" t="s">
        <v>65</v>
      </c>
      <c r="S2" s="3" t="s">
        <v>43</v>
      </c>
      <c r="T2" s="3"/>
      <c r="U2" s="3"/>
      <c r="V2" s="3"/>
    </row>
    <row r="3" spans="1:34" x14ac:dyDescent="0.3">
      <c r="A3" t="s">
        <v>8</v>
      </c>
      <c r="B3">
        <v>20</v>
      </c>
      <c r="F3" t="s">
        <v>8</v>
      </c>
      <c r="G3">
        <v>19</v>
      </c>
      <c r="L3">
        <v>1</v>
      </c>
      <c r="M3">
        <v>2</v>
      </c>
      <c r="N3">
        <v>3</v>
      </c>
      <c r="O3">
        <v>4</v>
      </c>
      <c r="R3" t="s">
        <v>42</v>
      </c>
      <c r="S3" t="s">
        <v>44</v>
      </c>
      <c r="T3" t="s">
        <v>45</v>
      </c>
      <c r="U3" t="s">
        <v>46</v>
      </c>
      <c r="V3" t="s">
        <v>47</v>
      </c>
      <c r="W3" t="s">
        <v>48</v>
      </c>
      <c r="AD3" t="s">
        <v>44</v>
      </c>
    </row>
    <row r="4" spans="1:34" x14ac:dyDescent="0.3">
      <c r="A4" t="s">
        <v>9</v>
      </c>
      <c r="B4">
        <v>13</v>
      </c>
      <c r="F4" t="s">
        <v>9</v>
      </c>
      <c r="G4">
        <v>1</v>
      </c>
      <c r="K4" t="s">
        <v>8</v>
      </c>
      <c r="L4">
        <f>B3+B5+B8</f>
        <v>57</v>
      </c>
      <c r="M4">
        <f>G3</f>
        <v>19</v>
      </c>
      <c r="N4">
        <f>B17</f>
        <v>46</v>
      </c>
      <c r="O4">
        <f>G16+G18</f>
        <v>11</v>
      </c>
      <c r="R4" t="s">
        <v>2</v>
      </c>
      <c r="S4" s="4">
        <v>0.99050000000000005</v>
      </c>
      <c r="T4" s="4">
        <v>0.98829999999999996</v>
      </c>
      <c r="U4" s="4">
        <v>0.99450000000000005</v>
      </c>
      <c r="V4" s="4">
        <v>0</v>
      </c>
      <c r="W4" s="4">
        <f>AVERAGE(S4:U4)</f>
        <v>0.99109999999999998</v>
      </c>
      <c r="AC4" t="s">
        <v>43</v>
      </c>
      <c r="AD4" t="s">
        <v>51</v>
      </c>
      <c r="AE4" t="s">
        <v>52</v>
      </c>
      <c r="AF4" t="s">
        <v>53</v>
      </c>
      <c r="AG4" t="s">
        <v>54</v>
      </c>
      <c r="AH4" t="s">
        <v>55</v>
      </c>
    </row>
    <row r="5" spans="1:34" x14ac:dyDescent="0.3">
      <c r="A5" t="s">
        <v>8</v>
      </c>
      <c r="B5">
        <v>7</v>
      </c>
      <c r="F5" t="s">
        <v>13</v>
      </c>
      <c r="G5">
        <v>4</v>
      </c>
      <c r="K5" t="s">
        <v>25</v>
      </c>
      <c r="L5">
        <f>B4+B7</f>
        <v>26</v>
      </c>
      <c r="M5">
        <f>G4+G7+G5</f>
        <v>15</v>
      </c>
      <c r="N5">
        <f>B18+B20</f>
        <v>210</v>
      </c>
      <c r="O5">
        <f>G17+G19</f>
        <v>9</v>
      </c>
      <c r="R5" t="s">
        <v>3</v>
      </c>
      <c r="S5" s="4">
        <v>0.9869</v>
      </c>
      <c r="T5" s="4">
        <v>0.98729999999999996</v>
      </c>
      <c r="U5" s="4">
        <v>0.98180000000000001</v>
      </c>
      <c r="V5" s="4">
        <v>0</v>
      </c>
      <c r="W5" s="4">
        <f t="shared" ref="W5:W6" si="0">AVERAGE(S5:U5)</f>
        <v>0.98533333333333328</v>
      </c>
      <c r="AC5" t="s">
        <v>44</v>
      </c>
      <c r="AD5" s="4">
        <v>170.6045</v>
      </c>
      <c r="AE5" s="4">
        <v>86.082300000000004</v>
      </c>
      <c r="AF5" s="4">
        <v>112.0883</v>
      </c>
      <c r="AG5" s="6">
        <f>(AE5-AD5)/AD5*100</f>
        <v>-49.542772904583401</v>
      </c>
      <c r="AH5" s="6">
        <f>(AF5-AD5)/AD5*100</f>
        <v>-34.299329736319969</v>
      </c>
    </row>
    <row r="6" spans="1:34" x14ac:dyDescent="0.3">
      <c r="A6" t="s">
        <v>10</v>
      </c>
      <c r="B6">
        <v>2</v>
      </c>
      <c r="F6" t="s">
        <v>10</v>
      </c>
      <c r="G6">
        <v>7</v>
      </c>
      <c r="K6" t="s">
        <v>24</v>
      </c>
      <c r="L6">
        <f>B6+B9</f>
        <v>7</v>
      </c>
      <c r="M6">
        <f>G6+G8</f>
        <v>10</v>
      </c>
      <c r="N6">
        <f>B21</f>
        <v>13</v>
      </c>
      <c r="O6">
        <f>G20</f>
        <v>2</v>
      </c>
      <c r="R6" t="s">
        <v>4</v>
      </c>
      <c r="S6" s="4">
        <v>0.92879999999999996</v>
      </c>
      <c r="T6" s="4">
        <v>0.92820000000000003</v>
      </c>
      <c r="U6" s="4">
        <v>0.93930000000000002</v>
      </c>
      <c r="V6" s="4">
        <v>0</v>
      </c>
      <c r="W6" s="4">
        <f t="shared" si="0"/>
        <v>0.93210000000000004</v>
      </c>
      <c r="AC6" t="s">
        <v>45</v>
      </c>
      <c r="AD6" s="4">
        <v>171.2132</v>
      </c>
      <c r="AE6" s="4">
        <v>86.0304</v>
      </c>
      <c r="AF6" s="4">
        <v>112.2533</v>
      </c>
      <c r="AG6" s="6">
        <f t="shared" ref="AG6:AG8" si="1">(AE6-AD6)/AD6*100</f>
        <v>-49.752472356103382</v>
      </c>
      <c r="AH6" s="6">
        <f t="shared" ref="AH6:AH8" si="2">(AF6-AD6)/AD6*100</f>
        <v>-34.436538771543319</v>
      </c>
    </row>
    <row r="7" spans="1:34" x14ac:dyDescent="0.3">
      <c r="A7" t="s">
        <v>9</v>
      </c>
      <c r="B7">
        <v>13</v>
      </c>
      <c r="F7" t="s">
        <v>9</v>
      </c>
      <c r="G7">
        <v>10</v>
      </c>
      <c r="K7" t="s">
        <v>16</v>
      </c>
      <c r="L7">
        <v>15</v>
      </c>
      <c r="M7">
        <v>10</v>
      </c>
      <c r="N7">
        <f>B15+B19</f>
        <v>180</v>
      </c>
      <c r="O7">
        <f>G15</f>
        <v>3</v>
      </c>
      <c r="R7" t="s">
        <v>26</v>
      </c>
      <c r="S7" s="4">
        <f>AVERAGE(S4:S6)</f>
        <v>0.96873333333333334</v>
      </c>
      <c r="T7" s="4">
        <f t="shared" ref="T7:V7" si="3">AVERAGE(T4:T6)</f>
        <v>0.96793333333333331</v>
      </c>
      <c r="U7" s="4">
        <f t="shared" si="3"/>
        <v>0.97186666666666677</v>
      </c>
      <c r="V7" s="4">
        <f t="shared" si="3"/>
        <v>0</v>
      </c>
      <c r="W7" s="4"/>
      <c r="AC7" t="s">
        <v>46</v>
      </c>
      <c r="AD7" s="4">
        <v>170.3997</v>
      </c>
      <c r="AE7" s="4">
        <v>85.916200000000003</v>
      </c>
      <c r="AF7" s="4">
        <v>112.42870000000001</v>
      </c>
      <c r="AG7" s="6">
        <f t="shared" si="1"/>
        <v>-49.579606067381569</v>
      </c>
      <c r="AH7" s="6">
        <f t="shared" si="2"/>
        <v>-34.020599801525471</v>
      </c>
    </row>
    <row r="8" spans="1:34" x14ac:dyDescent="0.3">
      <c r="A8" t="s">
        <v>8</v>
      </c>
      <c r="B8">
        <v>30</v>
      </c>
      <c r="F8" t="s">
        <v>14</v>
      </c>
      <c r="G8">
        <v>3</v>
      </c>
      <c r="K8" t="s">
        <v>17</v>
      </c>
      <c r="L8">
        <v>0</v>
      </c>
      <c r="M8">
        <v>0</v>
      </c>
      <c r="N8">
        <f>B16</f>
        <v>12</v>
      </c>
      <c r="O8">
        <v>0</v>
      </c>
      <c r="AC8" t="s">
        <v>47</v>
      </c>
      <c r="AD8" s="4">
        <v>96.649500000000003</v>
      </c>
      <c r="AE8" s="4">
        <v>63.049500000000002</v>
      </c>
      <c r="AF8" s="4">
        <v>72.649500000000003</v>
      </c>
      <c r="AG8" s="6" t="s">
        <v>56</v>
      </c>
      <c r="AH8" s="6" t="s">
        <v>56</v>
      </c>
    </row>
    <row r="9" spans="1:34" x14ac:dyDescent="0.3">
      <c r="A9" t="s">
        <v>10</v>
      </c>
      <c r="B9">
        <v>5</v>
      </c>
      <c r="F9" s="1" t="s">
        <v>18</v>
      </c>
      <c r="G9">
        <f>SUM(G3:G8)</f>
        <v>44</v>
      </c>
      <c r="K9" t="s">
        <v>66</v>
      </c>
      <c r="L9">
        <f>SUM(L4:L8)</f>
        <v>105</v>
      </c>
      <c r="M9">
        <f>SUM(M4:M8)</f>
        <v>54</v>
      </c>
      <c r="N9">
        <f>SUM(N4:N8)</f>
        <v>461</v>
      </c>
      <c r="O9">
        <f>SUM(O4:O8)</f>
        <v>25</v>
      </c>
      <c r="AC9" t="s">
        <v>26</v>
      </c>
      <c r="AD9" s="4">
        <f>AVERAGE(AD5:AD8)</f>
        <v>152.216725</v>
      </c>
      <c r="AE9" s="4">
        <f t="shared" ref="AE9:AF9" si="4">AVERAGE(AE5:AE8)</f>
        <v>80.269600000000011</v>
      </c>
      <c r="AF9" s="4">
        <f t="shared" si="4"/>
        <v>102.35495</v>
      </c>
      <c r="AG9" s="6">
        <f>AVERAGE(AG5:AG7)</f>
        <v>-49.624950442689453</v>
      </c>
      <c r="AH9" s="6">
        <f>AVERAGE(AH5:AH7)</f>
        <v>-34.252156103129586</v>
      </c>
    </row>
    <row r="10" spans="1:34" x14ac:dyDescent="0.3">
      <c r="A10" s="1" t="s">
        <v>18</v>
      </c>
      <c r="B10">
        <f>SUM(B3:B9)</f>
        <v>90</v>
      </c>
      <c r="Y10">
        <v>0.99050000000000005</v>
      </c>
      <c r="Z10">
        <v>0.9869</v>
      </c>
      <c r="AA10">
        <v>0.92879999999999996</v>
      </c>
      <c r="AG10" s="4"/>
    </row>
    <row r="11" spans="1:34" x14ac:dyDescent="0.3">
      <c r="L11" t="s">
        <v>20</v>
      </c>
      <c r="M11" t="s">
        <v>21</v>
      </c>
      <c r="N11" t="s">
        <v>22</v>
      </c>
      <c r="O11" t="s">
        <v>23</v>
      </c>
      <c r="Y11">
        <v>0.98829999999999996</v>
      </c>
      <c r="Z11">
        <v>0.98729999999999996</v>
      </c>
      <c r="AA11">
        <v>0.92820000000000003</v>
      </c>
    </row>
    <row r="12" spans="1:34" x14ac:dyDescent="0.3">
      <c r="K12" t="s">
        <v>8</v>
      </c>
      <c r="L12">
        <f>ROUND(L4/L$9*100,1)</f>
        <v>54.3</v>
      </c>
      <c r="M12">
        <f t="shared" ref="M12:O12" si="5">ROUND(M4/M$9*100,1)</f>
        <v>35.200000000000003</v>
      </c>
      <c r="N12">
        <f t="shared" si="5"/>
        <v>10</v>
      </c>
      <c r="O12">
        <f t="shared" si="5"/>
        <v>44</v>
      </c>
      <c r="R12" t="s">
        <v>36</v>
      </c>
      <c r="S12" t="s">
        <v>37</v>
      </c>
      <c r="T12" t="s">
        <v>38</v>
      </c>
      <c r="U12" t="s">
        <v>39</v>
      </c>
      <c r="X12" s="4"/>
      <c r="Y12" s="4">
        <v>0.99450000000000005</v>
      </c>
      <c r="Z12" s="4">
        <v>0.98180000000000001</v>
      </c>
      <c r="AA12" s="4">
        <v>0.93930000000000002</v>
      </c>
      <c r="AD12" t="s">
        <v>49</v>
      </c>
    </row>
    <row r="13" spans="1:34" x14ac:dyDescent="0.3">
      <c r="A13" s="2" t="s">
        <v>15</v>
      </c>
      <c r="B13">
        <v>120</v>
      </c>
      <c r="C13" t="s">
        <v>11</v>
      </c>
      <c r="D13">
        <v>50</v>
      </c>
      <c r="F13" s="2" t="s">
        <v>19</v>
      </c>
      <c r="G13">
        <v>60</v>
      </c>
      <c r="H13" t="s">
        <v>11</v>
      </c>
      <c r="I13">
        <v>20</v>
      </c>
      <c r="K13" t="s">
        <v>25</v>
      </c>
      <c r="L13">
        <f t="shared" ref="L13:O16" si="6">ROUND(L5/L$9*100,1)</f>
        <v>24.8</v>
      </c>
      <c r="M13">
        <f t="shared" si="6"/>
        <v>27.8</v>
      </c>
      <c r="N13">
        <f t="shared" si="6"/>
        <v>45.6</v>
      </c>
      <c r="O13">
        <f t="shared" si="6"/>
        <v>36</v>
      </c>
      <c r="Q13">
        <v>1</v>
      </c>
      <c r="R13">
        <v>14</v>
      </c>
      <c r="S13">
        <v>7</v>
      </c>
      <c r="T13">
        <v>54</v>
      </c>
      <c r="U13">
        <v>25</v>
      </c>
      <c r="X13" s="4"/>
      <c r="Y13" s="4">
        <v>0</v>
      </c>
      <c r="Z13" s="4">
        <v>0</v>
      </c>
      <c r="AA13" s="4">
        <v>0</v>
      </c>
      <c r="AC13" t="s">
        <v>43</v>
      </c>
      <c r="AD13" t="s">
        <v>51</v>
      </c>
      <c r="AE13" t="s">
        <v>52</v>
      </c>
      <c r="AF13" t="s">
        <v>53</v>
      </c>
      <c r="AG13" t="s">
        <v>67</v>
      </c>
      <c r="AH13" t="s">
        <v>68</v>
      </c>
    </row>
    <row r="14" spans="1:34" x14ac:dyDescent="0.3">
      <c r="A14" s="1" t="s">
        <v>5</v>
      </c>
      <c r="B14" s="1" t="s">
        <v>6</v>
      </c>
      <c r="F14" s="1" t="s">
        <v>5</v>
      </c>
      <c r="G14" s="1" t="s">
        <v>6</v>
      </c>
      <c r="K14" t="s">
        <v>24</v>
      </c>
      <c r="L14">
        <f t="shared" si="6"/>
        <v>6.7</v>
      </c>
      <c r="M14">
        <f t="shared" si="6"/>
        <v>18.5</v>
      </c>
      <c r="N14">
        <f t="shared" si="6"/>
        <v>2.8</v>
      </c>
      <c r="O14">
        <f t="shared" si="6"/>
        <v>8</v>
      </c>
      <c r="Q14">
        <v>2</v>
      </c>
      <c r="R14">
        <v>19</v>
      </c>
      <c r="S14">
        <v>19</v>
      </c>
      <c r="T14">
        <v>35</v>
      </c>
      <c r="U14">
        <v>27</v>
      </c>
      <c r="X14" s="4"/>
      <c r="Y14" s="4"/>
      <c r="Z14" s="4"/>
      <c r="AA14" s="4"/>
      <c r="AC14" t="s">
        <v>44</v>
      </c>
      <c r="AD14" s="4">
        <v>0.75929999999999997</v>
      </c>
      <c r="AE14" s="4">
        <v>0.85940000000000005</v>
      </c>
      <c r="AF14" s="4">
        <v>0.85240000000000005</v>
      </c>
      <c r="AG14" s="6">
        <f>(AE14-AD14)/AD14*100</f>
        <v>13.183195048070603</v>
      </c>
      <c r="AH14" s="6">
        <f>(AF14-AE14)/AE14*100</f>
        <v>-0.81452175936700089</v>
      </c>
    </row>
    <row r="15" spans="1:34" x14ac:dyDescent="0.3">
      <c r="A15" t="s">
        <v>16</v>
      </c>
      <c r="B15">
        <f>40+42+48</f>
        <v>130</v>
      </c>
      <c r="F15" t="s">
        <v>16</v>
      </c>
      <c r="G15">
        <v>3</v>
      </c>
      <c r="K15" t="s">
        <v>16</v>
      </c>
      <c r="L15">
        <f t="shared" si="6"/>
        <v>14.3</v>
      </c>
      <c r="M15">
        <f t="shared" si="6"/>
        <v>18.5</v>
      </c>
      <c r="N15">
        <f t="shared" si="6"/>
        <v>39</v>
      </c>
      <c r="O15">
        <f t="shared" si="6"/>
        <v>12</v>
      </c>
      <c r="Q15">
        <v>3</v>
      </c>
      <c r="R15">
        <v>39</v>
      </c>
      <c r="S15">
        <v>5</v>
      </c>
      <c r="T15">
        <v>10</v>
      </c>
      <c r="U15">
        <v>46</v>
      </c>
      <c r="AC15" t="s">
        <v>45</v>
      </c>
      <c r="AD15" s="4">
        <v>0.84519999999999995</v>
      </c>
      <c r="AE15" s="4">
        <v>0.79749999999999999</v>
      </c>
      <c r="AF15" s="4">
        <v>0.9093</v>
      </c>
      <c r="AG15" s="6">
        <f t="shared" ref="AG15:AG16" si="7">(AE15-AD15)/AD15*100</f>
        <v>-5.6436346426881174</v>
      </c>
      <c r="AH15" s="6">
        <f t="shared" ref="AH15:AH16" si="8">(AF15-AE15)/AE15*100</f>
        <v>14.018808777429467</v>
      </c>
    </row>
    <row r="16" spans="1:34" x14ac:dyDescent="0.3">
      <c r="A16" t="s">
        <v>17</v>
      </c>
      <c r="B16">
        <v>12</v>
      </c>
      <c r="F16" t="s">
        <v>8</v>
      </c>
      <c r="G16">
        <v>10</v>
      </c>
      <c r="K16" t="s">
        <v>17</v>
      </c>
      <c r="L16">
        <f t="shared" si="6"/>
        <v>0</v>
      </c>
      <c r="M16">
        <f t="shared" si="6"/>
        <v>0</v>
      </c>
      <c r="N16">
        <f t="shared" si="6"/>
        <v>2.6</v>
      </c>
      <c r="O16">
        <f t="shared" si="6"/>
        <v>0</v>
      </c>
      <c r="Q16">
        <v>4</v>
      </c>
      <c r="R16">
        <v>12</v>
      </c>
      <c r="S16">
        <v>8</v>
      </c>
      <c r="T16">
        <v>44</v>
      </c>
      <c r="U16">
        <v>36</v>
      </c>
      <c r="AC16" t="s">
        <v>46</v>
      </c>
      <c r="AD16" s="4">
        <v>0.76719999999999999</v>
      </c>
      <c r="AE16" s="4">
        <v>0.88090000000000002</v>
      </c>
      <c r="AF16" s="4">
        <v>0.94750000000000001</v>
      </c>
      <c r="AG16" s="6">
        <f t="shared" si="7"/>
        <v>14.820125130344111</v>
      </c>
      <c r="AH16" s="6">
        <f t="shared" si="8"/>
        <v>7.5604495402429324</v>
      </c>
    </row>
    <row r="17" spans="1:34" x14ac:dyDescent="0.3">
      <c r="A17" t="s">
        <v>8</v>
      </c>
      <c r="B17">
        <v>46</v>
      </c>
      <c r="F17" t="s">
        <v>9</v>
      </c>
      <c r="G17">
        <v>6</v>
      </c>
      <c r="K17" t="s">
        <v>18</v>
      </c>
      <c r="L17">
        <f>SUM(L12:L16)</f>
        <v>100.1</v>
      </c>
      <c r="M17">
        <f t="shared" ref="M17:O17" si="9">SUM(M12:M16)</f>
        <v>100</v>
      </c>
      <c r="N17">
        <f t="shared" si="9"/>
        <v>100</v>
      </c>
      <c r="O17">
        <f t="shared" si="9"/>
        <v>100</v>
      </c>
      <c r="AC17" t="s">
        <v>47</v>
      </c>
      <c r="AD17" s="4" t="s">
        <v>56</v>
      </c>
      <c r="AE17" s="4" t="s">
        <v>56</v>
      </c>
      <c r="AF17" s="4" t="s">
        <v>56</v>
      </c>
      <c r="AG17" s="4" t="s">
        <v>56</v>
      </c>
      <c r="AH17" s="4" t="s">
        <v>56</v>
      </c>
    </row>
    <row r="18" spans="1:34" x14ac:dyDescent="0.3">
      <c r="A18" t="s">
        <v>13</v>
      </c>
      <c r="B18">
        <f>4+36+80</f>
        <v>120</v>
      </c>
      <c r="F18" t="s">
        <v>8</v>
      </c>
      <c r="G18">
        <v>1</v>
      </c>
      <c r="AC18" t="s">
        <v>26</v>
      </c>
      <c r="AD18" s="4">
        <f>AVERAGE(AD14:AD16)</f>
        <v>0.79056666666666653</v>
      </c>
      <c r="AE18" s="4">
        <f t="shared" ref="AE18:AF18" si="10">AVERAGE(AE14:AE16)</f>
        <v>0.84593333333333331</v>
      </c>
      <c r="AF18" s="4">
        <f t="shared" si="10"/>
        <v>0.90306666666666668</v>
      </c>
      <c r="AG18" s="6">
        <f>AVERAGE(AG14:AG16)</f>
        <v>7.4532285119088657</v>
      </c>
      <c r="AH18" s="6">
        <f>AVERAGE(AH14:AH16)</f>
        <v>6.9215788527684659</v>
      </c>
    </row>
    <row r="19" spans="1:34" x14ac:dyDescent="0.3">
      <c r="A19" t="s">
        <v>16</v>
      </c>
      <c r="B19">
        <v>50</v>
      </c>
      <c r="F19" t="s">
        <v>9</v>
      </c>
      <c r="G19">
        <v>3</v>
      </c>
      <c r="L19">
        <v>0</v>
      </c>
      <c r="M19">
        <v>1</v>
      </c>
      <c r="N19">
        <v>2</v>
      </c>
      <c r="O19">
        <v>3</v>
      </c>
      <c r="R19">
        <v>1</v>
      </c>
      <c r="S19">
        <v>2</v>
      </c>
      <c r="T19">
        <v>3</v>
      </c>
      <c r="U19">
        <v>4</v>
      </c>
      <c r="X19">
        <v>0</v>
      </c>
      <c r="Y19">
        <v>1</v>
      </c>
      <c r="Z19">
        <v>3</v>
      </c>
    </row>
    <row r="20" spans="1:34" x14ac:dyDescent="0.3">
      <c r="A20" t="s">
        <v>13</v>
      </c>
      <c r="B20">
        <v>90</v>
      </c>
      <c r="F20" t="s">
        <v>10</v>
      </c>
      <c r="G20">
        <v>2</v>
      </c>
      <c r="K20" t="s">
        <v>36</v>
      </c>
      <c r="L20">
        <f>ROUND(L15,0)</f>
        <v>14</v>
      </c>
      <c r="M20">
        <f t="shared" ref="M20:O20" si="11">ROUND(M15,0)</f>
        <v>19</v>
      </c>
      <c r="N20">
        <f t="shared" si="11"/>
        <v>39</v>
      </c>
      <c r="O20">
        <f t="shared" si="11"/>
        <v>12</v>
      </c>
      <c r="Q20" t="s">
        <v>36</v>
      </c>
      <c r="R20">
        <v>14</v>
      </c>
      <c r="S20">
        <v>19</v>
      </c>
      <c r="T20">
        <v>39</v>
      </c>
      <c r="U20">
        <v>12</v>
      </c>
      <c r="W20" t="s">
        <v>36</v>
      </c>
      <c r="X20">
        <v>14</v>
      </c>
      <c r="Y20">
        <v>19</v>
      </c>
      <c r="Z20">
        <v>12</v>
      </c>
    </row>
    <row r="21" spans="1:34" x14ac:dyDescent="0.3">
      <c r="A21" t="s">
        <v>14</v>
      </c>
      <c r="B21">
        <v>13</v>
      </c>
      <c r="F21" s="1" t="s">
        <v>18</v>
      </c>
      <c r="G21">
        <f>SUM(G15:G20)</f>
        <v>25</v>
      </c>
      <c r="K21" t="s">
        <v>37</v>
      </c>
      <c r="L21">
        <f>ROUND(L16+L14,0)</f>
        <v>7</v>
      </c>
      <c r="M21">
        <f t="shared" ref="M21:O21" si="12">ROUND(M16+M14,0)</f>
        <v>19</v>
      </c>
      <c r="N21">
        <f t="shared" si="12"/>
        <v>5</v>
      </c>
      <c r="O21">
        <f t="shared" si="12"/>
        <v>8</v>
      </c>
      <c r="Q21" t="s">
        <v>37</v>
      </c>
      <c r="R21">
        <v>7</v>
      </c>
      <c r="S21">
        <v>19</v>
      </c>
      <c r="T21">
        <v>5</v>
      </c>
      <c r="U21">
        <v>8</v>
      </c>
      <c r="W21" t="s">
        <v>37</v>
      </c>
      <c r="X21">
        <v>7</v>
      </c>
      <c r="Y21">
        <v>19</v>
      </c>
      <c r="Z21">
        <v>8</v>
      </c>
      <c r="AD21" t="s">
        <v>50</v>
      </c>
    </row>
    <row r="22" spans="1:34" x14ac:dyDescent="0.3">
      <c r="A22" s="1" t="s">
        <v>18</v>
      </c>
      <c r="B22">
        <f>SUM(B15:B21)</f>
        <v>461</v>
      </c>
      <c r="K22" t="s">
        <v>38</v>
      </c>
      <c r="L22">
        <f>ROUND(L12,0)</f>
        <v>54</v>
      </c>
      <c r="M22">
        <f t="shared" ref="M22:O22" si="13">ROUND(M12,0)</f>
        <v>35</v>
      </c>
      <c r="N22">
        <f t="shared" si="13"/>
        <v>10</v>
      </c>
      <c r="O22">
        <f t="shared" si="13"/>
        <v>44</v>
      </c>
      <c r="Q22" t="s">
        <v>38</v>
      </c>
      <c r="R22">
        <v>54</v>
      </c>
      <c r="S22">
        <v>35</v>
      </c>
      <c r="T22">
        <v>10</v>
      </c>
      <c r="U22">
        <v>44</v>
      </c>
      <c r="W22" t="s">
        <v>38</v>
      </c>
      <c r="X22">
        <v>54</v>
      </c>
      <c r="Y22">
        <v>35</v>
      </c>
      <c r="Z22">
        <v>44</v>
      </c>
      <c r="AC22" t="s">
        <v>43</v>
      </c>
      <c r="AD22" t="s">
        <v>51</v>
      </c>
      <c r="AE22" t="s">
        <v>52</v>
      </c>
      <c r="AF22" t="s">
        <v>53</v>
      </c>
      <c r="AG22" t="s">
        <v>67</v>
      </c>
      <c r="AH22" t="s">
        <v>68</v>
      </c>
    </row>
    <row r="23" spans="1:34" x14ac:dyDescent="0.3">
      <c r="K23" t="s">
        <v>39</v>
      </c>
      <c r="L23">
        <f>ROUND(L13,0)</f>
        <v>25</v>
      </c>
      <c r="M23">
        <v>27</v>
      </c>
      <c r="N23">
        <f t="shared" ref="N23:O23" si="14">ROUND(N13,0)</f>
        <v>46</v>
      </c>
      <c r="O23">
        <f t="shared" si="14"/>
        <v>36</v>
      </c>
      <c r="Q23" t="s">
        <v>39</v>
      </c>
      <c r="R23">
        <v>25</v>
      </c>
      <c r="S23">
        <v>27</v>
      </c>
      <c r="T23">
        <v>46</v>
      </c>
      <c r="U23">
        <v>36</v>
      </c>
      <c r="W23" t="s">
        <v>39</v>
      </c>
      <c r="X23">
        <v>25</v>
      </c>
      <c r="Y23">
        <v>27</v>
      </c>
      <c r="Z23">
        <v>36</v>
      </c>
      <c r="AC23" t="s">
        <v>44</v>
      </c>
      <c r="AD23" s="5">
        <v>1E-4</v>
      </c>
      <c r="AE23" s="5">
        <v>35.319400000000002</v>
      </c>
      <c r="AF23" s="5">
        <v>24.8996</v>
      </c>
      <c r="AG23" s="6" t="s">
        <v>56</v>
      </c>
      <c r="AH23" s="6">
        <f>(AF23-AE23)/AE23*100</f>
        <v>-29.501633663086015</v>
      </c>
    </row>
    <row r="24" spans="1:34" x14ac:dyDescent="0.3">
      <c r="K24" t="s">
        <v>18</v>
      </c>
      <c r="L24">
        <f>SUM(L20:L23)</f>
        <v>100</v>
      </c>
      <c r="M24">
        <f t="shared" ref="M24:O24" si="15">SUM(M20:M23)</f>
        <v>100</v>
      </c>
      <c r="N24">
        <f t="shared" si="15"/>
        <v>100</v>
      </c>
      <c r="O24">
        <f t="shared" si="15"/>
        <v>100</v>
      </c>
      <c r="AC24" t="s">
        <v>45</v>
      </c>
      <c r="AD24" s="5">
        <v>1E-4</v>
      </c>
      <c r="AE24" s="5">
        <v>31.227</v>
      </c>
      <c r="AF24" s="5">
        <v>25.0092</v>
      </c>
      <c r="AG24" s="6" t="s">
        <v>56</v>
      </c>
      <c r="AH24" s="6">
        <f t="shared" ref="AH24:AH25" si="16">(AF24-AE24)/AE24*100</f>
        <v>-19.911614948602171</v>
      </c>
    </row>
    <row r="25" spans="1:34" x14ac:dyDescent="0.3">
      <c r="AC25" t="s">
        <v>46</v>
      </c>
      <c r="AD25" s="5">
        <v>37.515500000000003</v>
      </c>
      <c r="AE25" s="5">
        <v>46.8733</v>
      </c>
      <c r="AF25" s="5">
        <v>46.232399999999998</v>
      </c>
      <c r="AG25" s="6">
        <f t="shared" ref="AG24:AG25" si="17">(AE25-AD25)/AD25*100</f>
        <v>24.943823219735833</v>
      </c>
      <c r="AH25" s="6">
        <f t="shared" si="16"/>
        <v>-1.3673029208526004</v>
      </c>
    </row>
    <row r="26" spans="1:34" x14ac:dyDescent="0.3">
      <c r="B26" t="s">
        <v>36</v>
      </c>
      <c r="D26" t="s">
        <v>16</v>
      </c>
      <c r="AC26" t="s">
        <v>47</v>
      </c>
      <c r="AD26" s="5" t="s">
        <v>56</v>
      </c>
      <c r="AE26" s="5" t="s">
        <v>56</v>
      </c>
      <c r="AF26" s="5" t="s">
        <v>56</v>
      </c>
      <c r="AG26" s="4" t="s">
        <v>56</v>
      </c>
      <c r="AH26" s="4" t="s">
        <v>56</v>
      </c>
    </row>
    <row r="27" spans="1:34" x14ac:dyDescent="0.3">
      <c r="B27" t="s">
        <v>37</v>
      </c>
      <c r="D27" t="s">
        <v>40</v>
      </c>
      <c r="AC27" t="s">
        <v>26</v>
      </c>
      <c r="AD27" s="5">
        <f>AVERAGE(AD23:AD25)</f>
        <v>12.505233333333335</v>
      </c>
      <c r="AE27" s="5">
        <f t="shared" ref="AE27:AF27" si="18">AVERAGE(AE23:AE25)</f>
        <v>37.806566666666669</v>
      </c>
      <c r="AF27" s="5">
        <f t="shared" si="18"/>
        <v>32.047066666666666</v>
      </c>
      <c r="AG27" s="6">
        <f>AVERAGE(AG23:AG25)</f>
        <v>24.943823219735833</v>
      </c>
      <c r="AH27" s="6">
        <f>AVERAGE(AH23:AH25)</f>
        <v>-16.926850510846929</v>
      </c>
    </row>
    <row r="28" spans="1:34" x14ac:dyDescent="0.3">
      <c r="B28" t="s">
        <v>38</v>
      </c>
      <c r="D28" t="s">
        <v>8</v>
      </c>
      <c r="AD28" s="4"/>
      <c r="AE28" s="4"/>
      <c r="AF28" s="4"/>
      <c r="AG28" s="4"/>
    </row>
    <row r="29" spans="1:34" x14ac:dyDescent="0.3">
      <c r="B29" t="s">
        <v>39</v>
      </c>
      <c r="D29" t="s">
        <v>41</v>
      </c>
    </row>
  </sheetData>
  <mergeCells count="1">
    <mergeCell ref="S2:V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0" sqref="A1:K10"/>
    </sheetView>
  </sheetViews>
  <sheetFormatPr defaultRowHeight="14.4" x14ac:dyDescent="0.3"/>
  <sheetData>
    <row r="1" spans="1:11" x14ac:dyDescent="0.3">
      <c r="A1">
        <v>0</v>
      </c>
      <c r="B1">
        <v>105</v>
      </c>
      <c r="C1">
        <v>120</v>
      </c>
      <c r="D1">
        <v>40</v>
      </c>
      <c r="E1" s="6">
        <v>1</v>
      </c>
      <c r="F1">
        <v>80</v>
      </c>
      <c r="G1">
        <v>21</v>
      </c>
      <c r="H1">
        <v>64</v>
      </c>
      <c r="I1" s="4">
        <v>3.157</v>
      </c>
      <c r="J1">
        <v>96</v>
      </c>
      <c r="K1" s="5">
        <f>G1/B1</f>
        <v>0.2</v>
      </c>
    </row>
    <row r="2" spans="1:11" x14ac:dyDescent="0.3">
      <c r="A2">
        <v>1</v>
      </c>
      <c r="B2">
        <v>54</v>
      </c>
      <c r="C2">
        <v>40</v>
      </c>
      <c r="D2">
        <v>10</v>
      </c>
      <c r="E2" s="6">
        <v>1</v>
      </c>
      <c r="F2">
        <v>92</v>
      </c>
      <c r="G2">
        <v>42</v>
      </c>
      <c r="H2">
        <v>68</v>
      </c>
      <c r="I2" s="4">
        <v>4.0519999999999996</v>
      </c>
      <c r="J2">
        <v>219</v>
      </c>
      <c r="K2" s="5">
        <f t="shared" ref="K2:K4" si="0">G2/B2</f>
        <v>0.77777777777777779</v>
      </c>
    </row>
    <row r="3" spans="1:11" x14ac:dyDescent="0.3">
      <c r="A3">
        <v>2</v>
      </c>
      <c r="B3">
        <v>461</v>
      </c>
      <c r="C3">
        <v>120</v>
      </c>
      <c r="D3">
        <v>50</v>
      </c>
      <c r="E3" s="6">
        <v>1.3</v>
      </c>
      <c r="F3">
        <v>105</v>
      </c>
      <c r="G3">
        <v>51</v>
      </c>
      <c r="H3">
        <v>77</v>
      </c>
      <c r="I3" s="4">
        <v>4.6749999999999998</v>
      </c>
      <c r="J3">
        <v>506</v>
      </c>
      <c r="K3" s="5">
        <f t="shared" si="0"/>
        <v>0.11062906724511931</v>
      </c>
    </row>
    <row r="4" spans="1:11" x14ac:dyDescent="0.3">
      <c r="A4">
        <v>3</v>
      </c>
      <c r="B4">
        <v>25</v>
      </c>
      <c r="C4">
        <v>60</v>
      </c>
      <c r="D4">
        <v>20</v>
      </c>
      <c r="E4" s="6">
        <v>1.3</v>
      </c>
      <c r="F4">
        <v>61</v>
      </c>
      <c r="G4">
        <v>36</v>
      </c>
      <c r="H4">
        <v>43</v>
      </c>
      <c r="I4" s="4">
        <v>4</v>
      </c>
      <c r="J4">
        <v>246</v>
      </c>
      <c r="K4" s="5">
        <f t="shared" si="0"/>
        <v>1.44</v>
      </c>
    </row>
    <row r="5" spans="1:11" x14ac:dyDescent="0.3">
      <c r="A5" t="s">
        <v>70</v>
      </c>
      <c r="B5" s="5">
        <f>AVERAGE(B1:B4)</f>
        <v>161.25</v>
      </c>
      <c r="C5" s="5">
        <f t="shared" ref="C5:K5" si="1">AVERAGE(C1:C4)</f>
        <v>85</v>
      </c>
      <c r="D5" s="5">
        <f t="shared" si="1"/>
        <v>30</v>
      </c>
      <c r="E5" s="5">
        <f t="shared" si="1"/>
        <v>1.1499999999999999</v>
      </c>
      <c r="F5" s="5">
        <f t="shared" si="1"/>
        <v>84.5</v>
      </c>
      <c r="G5" s="5">
        <f t="shared" si="1"/>
        <v>37.5</v>
      </c>
      <c r="H5" s="5">
        <f t="shared" si="1"/>
        <v>63</v>
      </c>
      <c r="I5" s="5">
        <f t="shared" si="1"/>
        <v>3.9710000000000001</v>
      </c>
      <c r="J5" s="5">
        <f t="shared" si="1"/>
        <v>266.75</v>
      </c>
      <c r="K5" s="5">
        <f t="shared" si="1"/>
        <v>0.63210171125572434</v>
      </c>
    </row>
    <row r="6" spans="1:11" x14ac:dyDescent="0.3">
      <c r="A6" t="s">
        <v>71</v>
      </c>
      <c r="B6" s="5">
        <f>STDEV(B1:B4)</f>
        <v>202.55102237872478</v>
      </c>
      <c r="C6" s="5">
        <f t="shared" ref="C6:J6" si="2">STDEV(C1:C4)</f>
        <v>41.231056256176608</v>
      </c>
      <c r="D6" s="5">
        <f t="shared" si="2"/>
        <v>18.257418583505537</v>
      </c>
      <c r="E6" s="5">
        <f t="shared" si="2"/>
        <v>0.17320508075688928</v>
      </c>
      <c r="F6" s="5">
        <f t="shared" si="2"/>
        <v>18.699376103674332</v>
      </c>
      <c r="G6" s="5">
        <f t="shared" si="2"/>
        <v>12.609520212918492</v>
      </c>
      <c r="H6" s="5">
        <f t="shared" si="2"/>
        <v>14.39907404430345</v>
      </c>
      <c r="I6" s="5">
        <f t="shared" si="2"/>
        <v>0.62332816397143431</v>
      </c>
      <c r="J6" s="5">
        <f t="shared" si="2"/>
        <v>172.34340718460919</v>
      </c>
      <c r="K6" s="5">
        <f t="shared" ref="K6" si="3">STDEV(K1:K4)</f>
        <v>0.61442839795341575</v>
      </c>
    </row>
    <row r="7" spans="1:11" x14ac:dyDescent="0.3">
      <c r="A7" t="s">
        <v>69</v>
      </c>
      <c r="B7" s="4">
        <f>B6/B5</f>
        <v>1.2561303713409289</v>
      </c>
      <c r="C7" s="4">
        <f t="shared" ref="C7:K7" si="4">C6/C5</f>
        <v>0.48507125007266599</v>
      </c>
      <c r="D7" s="4">
        <f t="shared" si="4"/>
        <v>0.6085806194501846</v>
      </c>
      <c r="E7" s="4">
        <f t="shared" si="4"/>
        <v>0.15061311370164288</v>
      </c>
      <c r="F7" s="4">
        <f t="shared" si="4"/>
        <v>0.22129439175945956</v>
      </c>
      <c r="G7" s="4">
        <f t="shared" si="4"/>
        <v>0.33625387234449311</v>
      </c>
      <c r="H7" s="4">
        <f t="shared" si="4"/>
        <v>0.22855673086195952</v>
      </c>
      <c r="I7" s="4">
        <f t="shared" si="4"/>
        <v>0.15697007402957297</v>
      </c>
      <c r="J7" s="4">
        <f t="shared" si="4"/>
        <v>0.64608587510631377</v>
      </c>
      <c r="K7" s="4">
        <f t="shared" si="4"/>
        <v>0.97204039636722539</v>
      </c>
    </row>
    <row r="8" spans="1:11" x14ac:dyDescent="0.3">
      <c r="A8" t="s">
        <v>72</v>
      </c>
      <c r="B8" s="5">
        <f>AVERAGE(B1,B2,B4)</f>
        <v>61.333333333333336</v>
      </c>
      <c r="C8" s="5">
        <f t="shared" ref="C8:K8" si="5">AVERAGE(C1,C2,C4)</f>
        <v>73.333333333333329</v>
      </c>
      <c r="D8" s="5">
        <f t="shared" si="5"/>
        <v>23.333333333333332</v>
      </c>
      <c r="E8" s="5">
        <f t="shared" si="5"/>
        <v>1.0999999999999999</v>
      </c>
      <c r="F8" s="5">
        <f t="shared" si="5"/>
        <v>77.666666666666671</v>
      </c>
      <c r="G8" s="5">
        <f t="shared" si="5"/>
        <v>33</v>
      </c>
      <c r="H8" s="5">
        <f t="shared" si="5"/>
        <v>58.333333333333336</v>
      </c>
      <c r="I8" s="5">
        <f t="shared" si="5"/>
        <v>3.7363333333333331</v>
      </c>
      <c r="J8" s="5">
        <f t="shared" si="5"/>
        <v>187</v>
      </c>
      <c r="K8" s="5">
        <f t="shared" si="5"/>
        <v>0.80592592592592593</v>
      </c>
    </row>
    <row r="9" spans="1:11" x14ac:dyDescent="0.3">
      <c r="A9" t="s">
        <v>73</v>
      </c>
      <c r="B9" s="5">
        <f>STDEV(B1,B2,B4)</f>
        <v>40.501028793517492</v>
      </c>
      <c r="C9" s="5">
        <f t="shared" ref="C9:K9" si="6">STDEV(C1,C2,C4)</f>
        <v>41.633319989322651</v>
      </c>
      <c r="D9" s="5">
        <f t="shared" si="6"/>
        <v>15.275252316519468</v>
      </c>
      <c r="E9" s="5">
        <f t="shared" si="6"/>
        <v>0.17320508075688909</v>
      </c>
      <c r="F9" s="5">
        <f t="shared" si="6"/>
        <v>15.631165450257825</v>
      </c>
      <c r="G9" s="5">
        <f t="shared" si="6"/>
        <v>10.816653826391969</v>
      </c>
      <c r="H9" s="5">
        <f t="shared" si="6"/>
        <v>13.428824718989112</v>
      </c>
      <c r="I9" s="5">
        <f t="shared" si="6"/>
        <v>0.50239061827758436</v>
      </c>
      <c r="J9" s="5">
        <f t="shared" si="6"/>
        <v>79.956238030562687</v>
      </c>
      <c r="K9" s="5">
        <f t="shared" si="6"/>
        <v>0.62047903968073526</v>
      </c>
    </row>
    <row r="10" spans="1:11" x14ac:dyDescent="0.3">
      <c r="A10" t="s">
        <v>74</v>
      </c>
      <c r="B10" s="4">
        <f>B9/B8</f>
        <v>0.66034286076387216</v>
      </c>
      <c r="C10" s="4">
        <f t="shared" ref="C10" si="7">C9/C8</f>
        <v>0.5677270907634907</v>
      </c>
      <c r="D10" s="4">
        <f t="shared" ref="D10" si="8">D9/D8</f>
        <v>0.6546536707079772</v>
      </c>
      <c r="E10" s="4">
        <f t="shared" ref="E10" si="9">E9/E8</f>
        <v>0.15745916432444465</v>
      </c>
      <c r="F10" s="4">
        <f t="shared" ref="F10" si="10">F9/F8</f>
        <v>0.20125964099044408</v>
      </c>
      <c r="G10" s="4">
        <f t="shared" ref="G10" si="11">G9/G8</f>
        <v>0.3277773886785445</v>
      </c>
      <c r="H10" s="4">
        <f t="shared" ref="H10" si="12">H9/H8</f>
        <v>0.23020842375409906</v>
      </c>
      <c r="I10" s="4">
        <f t="shared" ref="I10" si="13">I9/I8</f>
        <v>0.13446086669932672</v>
      </c>
      <c r="J10" s="4">
        <f t="shared" ref="J10" si="14">J9/J8</f>
        <v>0.42757346540407853</v>
      </c>
      <c r="K10" s="4">
        <f t="shared" ref="K10" si="15">K9/K8</f>
        <v>0.7698958672509123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4" sqref="A1:J4"/>
    </sheetView>
  </sheetViews>
  <sheetFormatPr defaultRowHeight="14.4" x14ac:dyDescent="0.3"/>
  <sheetData>
    <row r="1" spans="1:10" x14ac:dyDescent="0.3">
      <c r="A1" s="6"/>
      <c r="B1" s="6" t="s">
        <v>57</v>
      </c>
      <c r="C1" s="6"/>
      <c r="D1" s="6"/>
      <c r="E1" s="6" t="s">
        <v>58</v>
      </c>
      <c r="F1" s="6"/>
      <c r="G1" s="6"/>
      <c r="H1" s="6" t="s">
        <v>59</v>
      </c>
      <c r="I1" s="6"/>
      <c r="J1" s="6"/>
    </row>
    <row r="2" spans="1:10" x14ac:dyDescent="0.3">
      <c r="A2" s="6"/>
      <c r="B2" s="6" t="s">
        <v>61</v>
      </c>
      <c r="C2" s="6" t="s">
        <v>62</v>
      </c>
      <c r="D2" s="6" t="s">
        <v>64</v>
      </c>
      <c r="E2" s="6" t="s">
        <v>61</v>
      </c>
      <c r="F2" s="6" t="s">
        <v>62</v>
      </c>
      <c r="G2" s="6" t="s">
        <v>64</v>
      </c>
      <c r="H2" s="6" t="s">
        <v>61</v>
      </c>
      <c r="I2" s="6" t="s">
        <v>62</v>
      </c>
      <c r="J2" s="6" t="s">
        <v>64</v>
      </c>
    </row>
    <row r="3" spans="1:10" x14ac:dyDescent="0.3">
      <c r="A3" s="6" t="s">
        <v>60</v>
      </c>
      <c r="B3" s="6">
        <v>107.4</v>
      </c>
      <c r="C3" s="6">
        <v>91.6</v>
      </c>
      <c r="D3" s="6">
        <f>(C3-B3)/B3*100</f>
        <v>-14.711359404096843</v>
      </c>
      <c r="E3" s="6">
        <v>74.8</v>
      </c>
      <c r="F3" s="6">
        <v>54.3</v>
      </c>
      <c r="G3" s="6">
        <f>(F3-E3)/E3*100</f>
        <v>-27.406417112299465</v>
      </c>
      <c r="H3" s="6">
        <v>100.6</v>
      </c>
      <c r="I3" s="6">
        <v>123.7</v>
      </c>
      <c r="J3" s="6">
        <f>(I3-H3)/H3*100</f>
        <v>22.962226640159056</v>
      </c>
    </row>
    <row r="4" spans="1:10" x14ac:dyDescent="0.3">
      <c r="A4" s="6" t="s">
        <v>63</v>
      </c>
      <c r="B4" s="6">
        <v>38.1</v>
      </c>
      <c r="C4" s="6">
        <v>31.6</v>
      </c>
      <c r="D4" s="6">
        <f>(C4-B4)/B4*100</f>
        <v>-17.060367454068238</v>
      </c>
      <c r="E4" s="6">
        <v>25.7</v>
      </c>
      <c r="F4" s="6">
        <v>24.7</v>
      </c>
      <c r="G4" s="6">
        <f>(F4-E4)/E4*100</f>
        <v>-3.8910505836575875</v>
      </c>
      <c r="H4" s="6">
        <v>40.4</v>
      </c>
      <c r="I4" s="6">
        <v>59.4</v>
      </c>
      <c r="J4" s="6">
        <f>(I4-H4)/H4*100</f>
        <v>47.029702970297031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 Students</vt:lpstr>
      <vt:lpstr>Personal Timings</vt:lpstr>
      <vt:lpstr>Code Stats</vt:lpstr>
      <vt:lpstr>Other Students This 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2014-10-04T13:19:52Z</dcterms:modified>
</cp:coreProperties>
</file>