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0785" yWindow="-15" windowWidth="10830" windowHeight="8940" firstSheet="2" activeTab="2"/>
  </bookViews>
  <sheets>
    <sheet name="Sheet1" sheetId="1" r:id="rId1"/>
    <sheet name="香港" sheetId="2" r:id="rId2"/>
    <sheet name="深圳" sheetId="3" r:id="rId3"/>
    <sheet name="廣州" sheetId="4" r:id="rId4"/>
    <sheet name="虎門" sheetId="5" r:id="rId5"/>
    <sheet name="汕頭及潮州" sheetId="6" r:id="rId6"/>
    <sheet name="上海" sheetId="7" r:id="rId7"/>
    <sheet name="北京" sheetId="8" r:id="rId8"/>
    <sheet name="昆明" sheetId="9" r:id="rId9"/>
    <sheet name="武漢" sheetId="10" r:id="rId10"/>
    <sheet name="鄭州" sheetId="11" r:id="rId11"/>
    <sheet name="長沙" sheetId="12" r:id="rId12"/>
    <sheet name="南昌" sheetId="13" r:id="rId13"/>
    <sheet name="石家莊" sheetId="14" r:id="rId14"/>
    <sheet name="廈門" sheetId="15" r:id="rId15"/>
    <sheet name="福州" sheetId="16" r:id="rId16"/>
    <sheet name="桂林" sheetId="17" r:id="rId17"/>
    <sheet name="杭州" sheetId="18" r:id="rId18"/>
    <sheet name="貴陽" sheetId="19" r:id="rId19"/>
  </sheets>
  <definedNames>
    <definedName name="_xlnm._FilterDatabase" localSheetId="0" hidden="1">Sheet1!$A$1:$A$1701</definedName>
    <definedName name="_xlnm._FilterDatabase" localSheetId="1" hidden="1">香港!$G$1:$G$836</definedName>
  </definedNames>
  <calcPr calcId="145621"/>
</workbook>
</file>

<file path=xl/calcChain.xml><?xml version="1.0" encoding="utf-8"?>
<calcChain xmlns="http://schemas.openxmlformats.org/spreadsheetml/2006/main">
  <c r="M5" i="4" l="1"/>
  <c r="S139" i="4" l="1"/>
  <c r="R139" i="4"/>
  <c r="R138" i="4"/>
  <c r="S138" i="4" s="1"/>
  <c r="R137" i="4"/>
  <c r="S137" i="4" s="1"/>
  <c r="R136" i="4"/>
  <c r="S136" i="4" s="1"/>
  <c r="R135" i="4"/>
  <c r="S135" i="4" s="1"/>
  <c r="R134" i="4"/>
  <c r="S134" i="4" s="1"/>
  <c r="R133" i="4"/>
  <c r="S133" i="4" s="1"/>
  <c r="R132" i="4"/>
  <c r="S132" i="4" s="1"/>
  <c r="R131" i="4"/>
  <c r="S131" i="4" s="1"/>
  <c r="R130" i="4"/>
  <c r="S130" i="4" s="1"/>
  <c r="R129" i="4"/>
  <c r="S129" i="4" s="1"/>
  <c r="R128" i="4"/>
  <c r="S127" i="4"/>
  <c r="R127" i="4"/>
  <c r="S126" i="4"/>
  <c r="R126" i="4"/>
  <c r="S125" i="4"/>
  <c r="R125" i="4"/>
  <c r="S124" i="4"/>
  <c r="R124" i="4"/>
  <c r="S123" i="4"/>
  <c r="R123" i="4"/>
  <c r="S122" i="4"/>
  <c r="R122" i="4"/>
  <c r="S121" i="4"/>
  <c r="R121" i="4"/>
  <c r="S120" i="4"/>
  <c r="R120" i="4"/>
  <c r="S119" i="4"/>
  <c r="R119" i="4"/>
  <c r="S118" i="4"/>
  <c r="R118" i="4"/>
  <c r="S117" i="4"/>
  <c r="R117" i="4"/>
  <c r="R116" i="4"/>
  <c r="S115" i="4"/>
  <c r="R115" i="4"/>
  <c r="R114" i="4"/>
  <c r="S114" i="4" s="1"/>
  <c r="R113" i="4"/>
  <c r="S113" i="4" s="1"/>
  <c r="R112" i="4"/>
  <c r="S112" i="4" s="1"/>
  <c r="R111" i="4"/>
  <c r="S111" i="4" s="1"/>
  <c r="R110" i="4"/>
  <c r="S110" i="4" s="1"/>
  <c r="R109" i="4"/>
  <c r="S109" i="4" s="1"/>
  <c r="R108" i="4"/>
  <c r="S108" i="4" s="1"/>
  <c r="R107" i="4"/>
  <c r="S107" i="4" s="1"/>
  <c r="R106" i="4"/>
  <c r="S106" i="4" s="1"/>
  <c r="R105" i="4"/>
  <c r="S105" i="4" s="1"/>
  <c r="R104" i="4"/>
  <c r="L133" i="4"/>
  <c r="L132" i="4"/>
  <c r="K132" i="4" s="1"/>
  <c r="O131" i="4"/>
  <c r="M131" i="4"/>
  <c r="L131" i="4"/>
  <c r="N131" i="4" s="1"/>
  <c r="L130" i="4"/>
  <c r="L129" i="4"/>
  <c r="L128" i="4"/>
  <c r="O127" i="4"/>
  <c r="M127" i="4"/>
  <c r="L127" i="4"/>
  <c r="N127" i="4" s="1"/>
  <c r="L126" i="4"/>
  <c r="L125" i="4"/>
  <c r="L124" i="4"/>
  <c r="O123" i="4"/>
  <c r="M123" i="4"/>
  <c r="L123" i="4"/>
  <c r="O125" i="4" s="1"/>
  <c r="L122" i="4"/>
  <c r="L121" i="4"/>
  <c r="O120" i="4"/>
  <c r="L120" i="4"/>
  <c r="K120" i="4"/>
  <c r="N120" i="4" s="1"/>
  <c r="N119" i="4"/>
  <c r="L119" i="4"/>
  <c r="L118" i="4"/>
  <c r="O117" i="4"/>
  <c r="M117" i="4"/>
  <c r="L117" i="4"/>
  <c r="N117" i="4" s="1"/>
  <c r="L116" i="4"/>
  <c r="L115" i="4"/>
  <c r="L114" i="4"/>
  <c r="L113" i="4"/>
  <c r="L112" i="4"/>
  <c r="N111" i="4"/>
  <c r="L111" i="4"/>
  <c r="L110" i="4"/>
  <c r="L109" i="4"/>
  <c r="N108" i="4"/>
  <c r="L108" i="4"/>
  <c r="K108" i="4" s="1"/>
  <c r="O107" i="4"/>
  <c r="M107" i="4"/>
  <c r="L107" i="4"/>
  <c r="N107" i="4" s="1"/>
  <c r="L106" i="4"/>
  <c r="N105" i="4"/>
  <c r="L105" i="4"/>
  <c r="L104" i="4"/>
  <c r="O103" i="4"/>
  <c r="M103" i="4"/>
  <c r="L103" i="4"/>
  <c r="N103" i="4" s="1"/>
  <c r="L102" i="4"/>
  <c r="L101" i="4"/>
  <c r="L100" i="4"/>
  <c r="O99" i="4"/>
  <c r="M99" i="4"/>
  <c r="L99" i="4"/>
  <c r="O101" i="4" s="1"/>
  <c r="L98" i="4"/>
  <c r="S343" i="3"/>
  <c r="R343" i="3"/>
  <c r="R342" i="3"/>
  <c r="R341" i="3"/>
  <c r="R340" i="3"/>
  <c r="R339" i="3"/>
  <c r="R338" i="3"/>
  <c r="R337" i="3"/>
  <c r="R336" i="3"/>
  <c r="R335" i="3"/>
  <c r="R334" i="3"/>
  <c r="S333" i="3"/>
  <c r="R333" i="3"/>
  <c r="R332" i="3"/>
  <c r="S331" i="3"/>
  <c r="R331" i="3"/>
  <c r="R330" i="3"/>
  <c r="R329" i="3"/>
  <c r="R328" i="3"/>
  <c r="R327" i="3"/>
  <c r="R326" i="3"/>
  <c r="R325" i="3"/>
  <c r="R324" i="3"/>
  <c r="R323" i="3"/>
  <c r="R322" i="3"/>
  <c r="R321" i="3"/>
  <c r="S321" i="3" s="1"/>
  <c r="R320" i="3"/>
  <c r="S319" i="3"/>
  <c r="R319" i="3"/>
  <c r="R318" i="3"/>
  <c r="R317" i="3"/>
  <c r="R316" i="3"/>
  <c r="R315" i="3"/>
  <c r="R314" i="3"/>
  <c r="R313" i="3"/>
  <c r="R312" i="3"/>
  <c r="R311" i="3"/>
  <c r="R310" i="3"/>
  <c r="S309" i="3"/>
  <c r="R309" i="3"/>
  <c r="R308" i="3"/>
  <c r="S307" i="3"/>
  <c r="R307" i="3"/>
  <c r="R306" i="3"/>
  <c r="R305" i="3"/>
  <c r="R304" i="3"/>
  <c r="R303" i="3"/>
  <c r="R302" i="3"/>
  <c r="R301" i="3"/>
  <c r="R300" i="3"/>
  <c r="R299" i="3"/>
  <c r="R298" i="3"/>
  <c r="R297" i="3"/>
  <c r="S297" i="3" s="1"/>
  <c r="R296" i="3"/>
  <c r="S295" i="3"/>
  <c r="R295" i="3"/>
  <c r="R294" i="3"/>
  <c r="R293" i="3"/>
  <c r="R292" i="3"/>
  <c r="R291" i="3"/>
  <c r="R290" i="3"/>
  <c r="R289" i="3"/>
  <c r="R288" i="3"/>
  <c r="R287" i="3"/>
  <c r="R286" i="3"/>
  <c r="S285" i="3"/>
  <c r="R285" i="3"/>
  <c r="R284" i="3"/>
  <c r="S283" i="3"/>
  <c r="R283" i="3"/>
  <c r="R282" i="3"/>
  <c r="R281" i="3"/>
  <c r="R280" i="3"/>
  <c r="R279" i="3"/>
  <c r="R278" i="3"/>
  <c r="R277" i="3"/>
  <c r="R276" i="3"/>
  <c r="R275" i="3"/>
  <c r="R274" i="3"/>
  <c r="R273" i="3"/>
  <c r="S273" i="3" s="1"/>
  <c r="R272" i="3"/>
  <c r="S271" i="3"/>
  <c r="R271" i="3"/>
  <c r="R270" i="3"/>
  <c r="R269" i="3"/>
  <c r="R268" i="3"/>
  <c r="R267" i="3"/>
  <c r="R266" i="3"/>
  <c r="R265" i="3"/>
  <c r="R264" i="3"/>
  <c r="R263" i="3"/>
  <c r="R262" i="3"/>
  <c r="S261" i="3"/>
  <c r="R261" i="3"/>
  <c r="R260" i="3"/>
  <c r="S259" i="3"/>
  <c r="R259" i="3"/>
  <c r="R258" i="3"/>
  <c r="R257" i="3"/>
  <c r="R256" i="3"/>
  <c r="R255" i="3"/>
  <c r="R254" i="3"/>
  <c r="R253" i="3"/>
  <c r="R252" i="3"/>
  <c r="R251" i="3"/>
  <c r="R250" i="3"/>
  <c r="R249" i="3"/>
  <c r="S249" i="3" s="1"/>
  <c r="R248" i="3"/>
  <c r="S247" i="3"/>
  <c r="R247" i="3"/>
  <c r="R246" i="3"/>
  <c r="R245" i="3"/>
  <c r="R244" i="3"/>
  <c r="R243" i="3"/>
  <c r="R242" i="3"/>
  <c r="R241" i="3"/>
  <c r="R240" i="3"/>
  <c r="R239" i="3"/>
  <c r="R238" i="3"/>
  <c r="S237" i="3"/>
  <c r="R237" i="3"/>
  <c r="R236" i="3"/>
  <c r="S235" i="3"/>
  <c r="R235" i="3"/>
  <c r="R234" i="3"/>
  <c r="R233" i="3"/>
  <c r="R232" i="3"/>
  <c r="R231" i="3"/>
  <c r="R230" i="3"/>
  <c r="R229" i="3"/>
  <c r="R228" i="3"/>
  <c r="R227" i="3"/>
  <c r="R226" i="3"/>
  <c r="R225" i="3"/>
  <c r="S225" i="3" s="1"/>
  <c r="R224" i="3"/>
  <c r="S223" i="3"/>
  <c r="R223" i="3"/>
  <c r="R222" i="3"/>
  <c r="R221" i="3"/>
  <c r="R220" i="3"/>
  <c r="S219" i="3"/>
  <c r="R219" i="3"/>
  <c r="S218" i="3"/>
  <c r="R218" i="3"/>
  <c r="S217" i="3"/>
  <c r="R217" i="3"/>
  <c r="S216" i="3"/>
  <c r="R216" i="3"/>
  <c r="S215" i="3"/>
  <c r="R215" i="3"/>
  <c r="S214" i="3"/>
  <c r="R214" i="3"/>
  <c r="S213" i="3"/>
  <c r="R213" i="3"/>
  <c r="R212" i="3"/>
  <c r="S211" i="3"/>
  <c r="R211" i="3"/>
  <c r="R210" i="3"/>
  <c r="R209" i="3"/>
  <c r="R208" i="3"/>
  <c r="R207" i="3"/>
  <c r="S207" i="3" s="1"/>
  <c r="R206" i="3"/>
  <c r="S206" i="3" s="1"/>
  <c r="R205" i="3"/>
  <c r="S205" i="3" s="1"/>
  <c r="R204" i="3"/>
  <c r="S204" i="3" s="1"/>
  <c r="R203" i="3"/>
  <c r="S203" i="3" s="1"/>
  <c r="R202" i="3"/>
  <c r="S202" i="3" s="1"/>
  <c r="R201" i="3"/>
  <c r="S201" i="3" s="1"/>
  <c r="R200" i="3"/>
  <c r="S199" i="3"/>
  <c r="R199" i="3"/>
  <c r="R198" i="3"/>
  <c r="R197" i="3"/>
  <c r="R196" i="3"/>
  <c r="S195" i="3"/>
  <c r="R195" i="3"/>
  <c r="S194" i="3"/>
  <c r="R194" i="3"/>
  <c r="S193" i="3"/>
  <c r="R193" i="3"/>
  <c r="S192" i="3"/>
  <c r="R192" i="3"/>
  <c r="S191" i="3"/>
  <c r="R191" i="3"/>
  <c r="S190" i="3"/>
  <c r="R190" i="3"/>
  <c r="S189" i="3"/>
  <c r="R189" i="3"/>
  <c r="R188" i="3"/>
  <c r="S187" i="3"/>
  <c r="R187" i="3"/>
  <c r="R186" i="3"/>
  <c r="R185" i="3"/>
  <c r="R184" i="3"/>
  <c r="R183" i="3"/>
  <c r="S183" i="3" s="1"/>
  <c r="R182" i="3"/>
  <c r="S182" i="3" s="1"/>
  <c r="R181" i="3"/>
  <c r="S181" i="3" s="1"/>
  <c r="R180" i="3"/>
  <c r="S180" i="3" s="1"/>
  <c r="R179" i="3"/>
  <c r="S179" i="3" s="1"/>
  <c r="R178" i="3"/>
  <c r="S178" i="3" s="1"/>
  <c r="R177" i="3"/>
  <c r="S177" i="3" s="1"/>
  <c r="R176" i="3"/>
  <c r="S175" i="3"/>
  <c r="R175" i="3"/>
  <c r="R174" i="3"/>
  <c r="R173" i="3"/>
  <c r="R172" i="3"/>
  <c r="S171" i="3"/>
  <c r="R171" i="3"/>
  <c r="S170" i="3"/>
  <c r="R170" i="3"/>
  <c r="S169" i="3"/>
  <c r="R169" i="3"/>
  <c r="S168" i="3"/>
  <c r="R168" i="3"/>
  <c r="S167" i="3"/>
  <c r="R167" i="3"/>
  <c r="S166" i="3"/>
  <c r="R166" i="3"/>
  <c r="S165" i="3"/>
  <c r="R165" i="3"/>
  <c r="R164" i="3"/>
  <c r="S163" i="3"/>
  <c r="R163" i="3"/>
  <c r="R162" i="3"/>
  <c r="R161" i="3"/>
  <c r="R160" i="3"/>
  <c r="R159" i="3"/>
  <c r="S159" i="3" s="1"/>
  <c r="R158" i="3"/>
  <c r="S158" i="3" s="1"/>
  <c r="R157" i="3"/>
  <c r="S157" i="3" s="1"/>
  <c r="R156" i="3"/>
  <c r="S156" i="3" s="1"/>
  <c r="R155" i="3"/>
  <c r="S155" i="3" s="1"/>
  <c r="R154" i="3"/>
  <c r="S154" i="3" s="1"/>
  <c r="R153" i="3"/>
  <c r="S153" i="3" s="1"/>
  <c r="R152" i="3"/>
  <c r="S151" i="3"/>
  <c r="R151" i="3"/>
  <c r="R150" i="3"/>
  <c r="R149" i="3"/>
  <c r="R148" i="3"/>
  <c r="S147" i="3"/>
  <c r="R147" i="3"/>
  <c r="S146" i="3"/>
  <c r="R146" i="3"/>
  <c r="S145" i="3"/>
  <c r="R145" i="3"/>
  <c r="S144" i="3"/>
  <c r="R144" i="3"/>
  <c r="S143" i="3"/>
  <c r="R143" i="3"/>
  <c r="S142" i="3"/>
  <c r="R142" i="3"/>
  <c r="S141" i="3"/>
  <c r="R141" i="3"/>
  <c r="R140" i="3"/>
  <c r="S139" i="3"/>
  <c r="R139" i="3"/>
  <c r="R138" i="3"/>
  <c r="R137" i="3"/>
  <c r="R136" i="3"/>
  <c r="R135" i="3"/>
  <c r="S135" i="3" s="1"/>
  <c r="R134" i="3"/>
  <c r="S134" i="3" s="1"/>
  <c r="R133" i="3"/>
  <c r="S133" i="3" s="1"/>
  <c r="R132" i="3"/>
  <c r="S132" i="3" s="1"/>
  <c r="R131" i="3"/>
  <c r="S131" i="3" s="1"/>
  <c r="R130" i="3"/>
  <c r="S130" i="3" s="1"/>
  <c r="R129" i="3"/>
  <c r="S129" i="3" s="1"/>
  <c r="R128" i="3"/>
  <c r="S127" i="3"/>
  <c r="R127" i="3"/>
  <c r="R126" i="3"/>
  <c r="R125" i="3"/>
  <c r="R124" i="3"/>
  <c r="S123" i="3"/>
  <c r="R123" i="3"/>
  <c r="S122" i="3"/>
  <c r="R122" i="3"/>
  <c r="S121" i="3"/>
  <c r="R121" i="3"/>
  <c r="S120" i="3"/>
  <c r="R120" i="3"/>
  <c r="S119" i="3"/>
  <c r="R119" i="3"/>
  <c r="S118" i="3"/>
  <c r="R118" i="3"/>
  <c r="S117" i="3"/>
  <c r="R117" i="3"/>
  <c r="R116" i="3"/>
  <c r="S115" i="3"/>
  <c r="R115" i="3"/>
  <c r="R114" i="3"/>
  <c r="R113" i="3"/>
  <c r="R112" i="3"/>
  <c r="R111" i="3"/>
  <c r="S111" i="3" s="1"/>
  <c r="R110" i="3"/>
  <c r="S110" i="3" s="1"/>
  <c r="R109" i="3"/>
  <c r="S109" i="3" s="1"/>
  <c r="R108" i="3"/>
  <c r="S108" i="3" s="1"/>
  <c r="R107" i="3"/>
  <c r="S107" i="3" s="1"/>
  <c r="R106" i="3"/>
  <c r="S106" i="3" s="1"/>
  <c r="R105" i="3"/>
  <c r="S105" i="3" s="1"/>
  <c r="R104" i="3"/>
  <c r="E100" i="4"/>
  <c r="A100" i="4"/>
  <c r="E99" i="4"/>
  <c r="D99" i="4" s="1"/>
  <c r="E98" i="4"/>
  <c r="D98" i="4" s="1"/>
  <c r="C98" i="4" s="1"/>
  <c r="A98" i="4"/>
  <c r="E97" i="4"/>
  <c r="E96" i="4"/>
  <c r="D96" i="4" s="1"/>
  <c r="C96" i="4" s="1"/>
  <c r="A96" i="4"/>
  <c r="E95" i="4"/>
  <c r="D95" i="4" s="1"/>
  <c r="E94" i="4"/>
  <c r="D94" i="4" s="1"/>
  <c r="C94" i="4" s="1"/>
  <c r="A94" i="4"/>
  <c r="E93" i="4"/>
  <c r="E92" i="4"/>
  <c r="D92" i="4" s="1"/>
  <c r="C92" i="4" s="1"/>
  <c r="A92" i="4"/>
  <c r="E91" i="4"/>
  <c r="A91" i="4"/>
  <c r="E90" i="4"/>
  <c r="D90" i="4" s="1"/>
  <c r="E89" i="4"/>
  <c r="D89" i="4" s="1"/>
  <c r="C89" i="4" s="1"/>
  <c r="A89" i="4"/>
  <c r="E88" i="4"/>
  <c r="E87" i="4"/>
  <c r="D87" i="4" s="1"/>
  <c r="A87" i="4"/>
  <c r="E86" i="4"/>
  <c r="D86" i="4" s="1"/>
  <c r="E85" i="4"/>
  <c r="D85" i="4" s="1"/>
  <c r="A85" i="4"/>
  <c r="E84" i="4"/>
  <c r="E83" i="4"/>
  <c r="D83" i="4" s="1"/>
  <c r="C83" i="4" s="1"/>
  <c r="A83" i="4"/>
  <c r="E82" i="4"/>
  <c r="B82" i="4"/>
  <c r="A82" i="4"/>
  <c r="E81" i="4"/>
  <c r="D81" i="4" s="1"/>
  <c r="E80" i="4"/>
  <c r="D80" i="4" s="1"/>
  <c r="C80" i="4"/>
  <c r="A80" i="4"/>
  <c r="E79" i="4"/>
  <c r="D79" i="4" s="1"/>
  <c r="E78" i="4"/>
  <c r="D78" i="4" s="1"/>
  <c r="C78" i="4"/>
  <c r="A78" i="4"/>
  <c r="E77" i="4"/>
  <c r="D77" i="4" s="1"/>
  <c r="E76" i="4"/>
  <c r="D76" i="4" s="1"/>
  <c r="C76" i="4"/>
  <c r="A76" i="4"/>
  <c r="E75" i="4"/>
  <c r="A75" i="4"/>
  <c r="F74" i="4"/>
  <c r="F75" i="4" s="1"/>
  <c r="E74" i="4"/>
  <c r="D74" i="4" s="1"/>
  <c r="A74" i="4"/>
  <c r="L337" i="3"/>
  <c r="L336" i="3"/>
  <c r="L335" i="3"/>
  <c r="L334" i="3"/>
  <c r="L333" i="3"/>
  <c r="L332" i="3"/>
  <c r="L331" i="3"/>
  <c r="L330" i="3"/>
  <c r="L329" i="3"/>
  <c r="L328" i="3"/>
  <c r="L327" i="3"/>
  <c r="L326" i="3"/>
  <c r="L325" i="3"/>
  <c r="L324" i="3"/>
  <c r="L323" i="3"/>
  <c r="L322" i="3"/>
  <c r="L321" i="3"/>
  <c r="L320" i="3"/>
  <c r="L319" i="3"/>
  <c r="L318" i="3"/>
  <c r="L317" i="3"/>
  <c r="L316" i="3"/>
  <c r="L315" i="3"/>
  <c r="L314" i="3"/>
  <c r="L313" i="3"/>
  <c r="L312" i="3"/>
  <c r="L311" i="3"/>
  <c r="L310" i="3"/>
  <c r="L309" i="3"/>
  <c r="L308" i="3"/>
  <c r="L307" i="3"/>
  <c r="L306" i="3"/>
  <c r="L305" i="3"/>
  <c r="L304" i="3"/>
  <c r="L303" i="3"/>
  <c r="L302" i="3"/>
  <c r="L301" i="3"/>
  <c r="L300" i="3"/>
  <c r="L299" i="3"/>
  <c r="L298" i="3"/>
  <c r="L297" i="3"/>
  <c r="L296" i="3"/>
  <c r="L295" i="3"/>
  <c r="L294" i="3"/>
  <c r="L293" i="3"/>
  <c r="L292" i="3"/>
  <c r="L291" i="3"/>
  <c r="L290" i="3"/>
  <c r="L289" i="3"/>
  <c r="L288" i="3"/>
  <c r="L287" i="3"/>
  <c r="L286" i="3"/>
  <c r="L285" i="3"/>
  <c r="L284" i="3"/>
  <c r="L283" i="3"/>
  <c r="L282" i="3"/>
  <c r="L281" i="3"/>
  <c r="L280" i="3"/>
  <c r="L279" i="3"/>
  <c r="L278" i="3"/>
  <c r="L277" i="3"/>
  <c r="L276" i="3"/>
  <c r="L275" i="3"/>
  <c r="L274" i="3"/>
  <c r="L273" i="3"/>
  <c r="L272" i="3"/>
  <c r="L271" i="3"/>
  <c r="L270" i="3"/>
  <c r="L269" i="3"/>
  <c r="L268" i="3"/>
  <c r="L267" i="3"/>
  <c r="L266" i="3"/>
  <c r="L265" i="3"/>
  <c r="L264" i="3"/>
  <c r="L263" i="3"/>
  <c r="L262" i="3"/>
  <c r="L261" i="3"/>
  <c r="L260" i="3"/>
  <c r="L259" i="3"/>
  <c r="L258" i="3"/>
  <c r="L257" i="3"/>
  <c r="L256" i="3"/>
  <c r="L255" i="3"/>
  <c r="L254" i="3"/>
  <c r="L253" i="3"/>
  <c r="L252" i="3"/>
  <c r="L251" i="3"/>
  <c r="L250" i="3"/>
  <c r="L249" i="3"/>
  <c r="L248" i="3"/>
  <c r="L247" i="3"/>
  <c r="L246" i="3"/>
  <c r="L245" i="3"/>
  <c r="L244" i="3"/>
  <c r="L243" i="3"/>
  <c r="L242" i="3"/>
  <c r="L241" i="3"/>
  <c r="L240" i="3"/>
  <c r="L239" i="3"/>
  <c r="L238" i="3"/>
  <c r="L237" i="3"/>
  <c r="L236" i="3"/>
  <c r="L235" i="3"/>
  <c r="L234" i="3"/>
  <c r="L233" i="3"/>
  <c r="L232" i="3"/>
  <c r="L231" i="3"/>
  <c r="L230" i="3"/>
  <c r="L229" i="3"/>
  <c r="L228" i="3"/>
  <c r="L227" i="3"/>
  <c r="L226" i="3"/>
  <c r="L225" i="3"/>
  <c r="L224" i="3"/>
  <c r="L223" i="3"/>
  <c r="L222" i="3"/>
  <c r="L221" i="3"/>
  <c r="L220" i="3"/>
  <c r="L219" i="3"/>
  <c r="L218" i="3"/>
  <c r="L217" i="3"/>
  <c r="L216" i="3"/>
  <c r="L215" i="3"/>
  <c r="L214" i="3"/>
  <c r="L213" i="3"/>
  <c r="L212" i="3"/>
  <c r="L211" i="3"/>
  <c r="L210" i="3"/>
  <c r="L209" i="3"/>
  <c r="L208" i="3"/>
  <c r="M207" i="3"/>
  <c r="L207" i="3"/>
  <c r="O207" i="3" s="1"/>
  <c r="L206" i="3"/>
  <c r="L205" i="3"/>
  <c r="L204" i="3"/>
  <c r="L203" i="3"/>
  <c r="N203" i="3" s="1"/>
  <c r="L202" i="3"/>
  <c r="L201" i="3"/>
  <c r="L200" i="3"/>
  <c r="L199" i="3"/>
  <c r="N199" i="3" s="1"/>
  <c r="L198" i="3"/>
  <c r="L197" i="3"/>
  <c r="L196" i="3"/>
  <c r="L195" i="3"/>
  <c r="L194" i="3"/>
  <c r="L193" i="3"/>
  <c r="L192" i="3"/>
  <c r="K192" i="3" s="1"/>
  <c r="S198" i="3" s="1"/>
  <c r="L191" i="3"/>
  <c r="N191" i="3" s="1"/>
  <c r="L190" i="3"/>
  <c r="L189" i="3"/>
  <c r="N189" i="3" s="1"/>
  <c r="L188" i="3"/>
  <c r="L187" i="3"/>
  <c r="N187" i="3" s="1"/>
  <c r="L186" i="3"/>
  <c r="L185" i="3"/>
  <c r="L184" i="3"/>
  <c r="M183" i="3"/>
  <c r="L183" i="3"/>
  <c r="L182" i="3"/>
  <c r="L181" i="3"/>
  <c r="L180" i="3"/>
  <c r="L179" i="3"/>
  <c r="O179" i="3" s="1"/>
  <c r="L178" i="3"/>
  <c r="L177" i="3"/>
  <c r="N177" i="3" s="1"/>
  <c r="L176" i="3"/>
  <c r="L175" i="3"/>
  <c r="O175" i="3" s="1"/>
  <c r="L174" i="3"/>
  <c r="L173" i="3"/>
  <c r="L172" i="3"/>
  <c r="L171" i="3"/>
  <c r="L170" i="3"/>
  <c r="L169" i="3"/>
  <c r="L168" i="3"/>
  <c r="K168" i="3" s="1"/>
  <c r="S174" i="3" s="1"/>
  <c r="L167" i="3"/>
  <c r="N167" i="3" s="1"/>
  <c r="L166" i="3"/>
  <c r="L165" i="3"/>
  <c r="O165" i="3" s="1"/>
  <c r="L164" i="3"/>
  <c r="L163" i="3"/>
  <c r="N163" i="3" s="1"/>
  <c r="L162" i="3"/>
  <c r="L161" i="3"/>
  <c r="L160" i="3"/>
  <c r="L159" i="3"/>
  <c r="L158" i="3"/>
  <c r="L157" i="3"/>
  <c r="L156" i="3"/>
  <c r="K156" i="3" s="1"/>
  <c r="O156" i="3" s="1"/>
  <c r="L155" i="3"/>
  <c r="O155" i="3" s="1"/>
  <c r="L154" i="3"/>
  <c r="L153" i="3"/>
  <c r="N153" i="3" s="1"/>
  <c r="L152" i="3"/>
  <c r="L151" i="3"/>
  <c r="O151" i="3" s="1"/>
  <c r="L150" i="3"/>
  <c r="L149" i="3"/>
  <c r="L148" i="3"/>
  <c r="L147" i="3"/>
  <c r="N147" i="3" s="1"/>
  <c r="L146" i="3"/>
  <c r="L145" i="3"/>
  <c r="L144" i="3"/>
  <c r="L143" i="3"/>
  <c r="N143" i="3" s="1"/>
  <c r="L142" i="3"/>
  <c r="L141" i="3"/>
  <c r="N141" i="3" s="1"/>
  <c r="L140" i="3"/>
  <c r="M139" i="3"/>
  <c r="L139" i="3"/>
  <c r="N139" i="3" s="1"/>
  <c r="L138" i="3"/>
  <c r="L137" i="3"/>
  <c r="L136" i="3"/>
  <c r="L135" i="3"/>
  <c r="M135" i="3" s="1"/>
  <c r="L134" i="3"/>
  <c r="L133" i="3"/>
  <c r="L132" i="3"/>
  <c r="L131" i="3"/>
  <c r="N131" i="3" s="1"/>
  <c r="L130" i="3"/>
  <c r="L129" i="3"/>
  <c r="N129" i="3" s="1"/>
  <c r="L128" i="3"/>
  <c r="L127" i="3"/>
  <c r="N127" i="3" s="1"/>
  <c r="L126" i="3"/>
  <c r="L125" i="3"/>
  <c r="L124" i="3"/>
  <c r="L123" i="3"/>
  <c r="N123" i="3" s="1"/>
  <c r="L122" i="3"/>
  <c r="L121" i="3"/>
  <c r="L120" i="3"/>
  <c r="K120" i="3" s="1"/>
  <c r="S126" i="3" s="1"/>
  <c r="L119" i="3"/>
  <c r="N119" i="3" s="1"/>
  <c r="L118" i="3"/>
  <c r="L117" i="3"/>
  <c r="N117" i="3" s="1"/>
  <c r="L116" i="3"/>
  <c r="L115" i="3"/>
  <c r="N115" i="3" s="1"/>
  <c r="L114" i="3"/>
  <c r="L113" i="3"/>
  <c r="L112" i="3"/>
  <c r="M111" i="3"/>
  <c r="L111" i="3"/>
  <c r="O111" i="3" s="1"/>
  <c r="L110" i="3"/>
  <c r="L109" i="3"/>
  <c r="L108" i="3"/>
  <c r="K108" i="3" s="1"/>
  <c r="N108" i="3" s="1"/>
  <c r="L107" i="3"/>
  <c r="L106" i="3"/>
  <c r="L105" i="3"/>
  <c r="N105" i="3" s="1"/>
  <c r="L104" i="3"/>
  <c r="L103" i="3"/>
  <c r="N103" i="3" s="1"/>
  <c r="L102" i="3"/>
  <c r="L101" i="3"/>
  <c r="L100" i="3"/>
  <c r="L99" i="3"/>
  <c r="L98" i="3"/>
  <c r="E253" i="3"/>
  <c r="B253" i="3"/>
  <c r="E226" i="3"/>
  <c r="E227" i="3"/>
  <c r="E228" i="3"/>
  <c r="E229" i="3"/>
  <c r="E230" i="3"/>
  <c r="E231" i="3"/>
  <c r="E232" i="3"/>
  <c r="D233" i="3"/>
  <c r="E233" i="3"/>
  <c r="E234" i="3"/>
  <c r="D234" i="3" s="1"/>
  <c r="D235" i="3" s="1"/>
  <c r="E235" i="3"/>
  <c r="E236" i="3"/>
  <c r="D236" i="3" s="1"/>
  <c r="D237" i="3" s="1"/>
  <c r="E237" i="3"/>
  <c r="E238" i="3"/>
  <c r="D238" i="3" s="1"/>
  <c r="D239" i="3" s="1"/>
  <c r="E239" i="3"/>
  <c r="E240" i="3"/>
  <c r="D240" i="3" s="1"/>
  <c r="E241" i="3"/>
  <c r="D242" i="3"/>
  <c r="E242" i="3"/>
  <c r="E243" i="3"/>
  <c r="E244" i="3"/>
  <c r="E245" i="3"/>
  <c r="E246" i="3"/>
  <c r="E247" i="3"/>
  <c r="E248" i="3"/>
  <c r="E249" i="3"/>
  <c r="E250" i="3"/>
  <c r="E251" i="3"/>
  <c r="E252" i="3"/>
  <c r="B217" i="3"/>
  <c r="E217" i="3"/>
  <c r="E218" i="3"/>
  <c r="E219" i="3"/>
  <c r="E220" i="3"/>
  <c r="E221" i="3"/>
  <c r="E222" i="3"/>
  <c r="E223" i="3"/>
  <c r="D224" i="3"/>
  <c r="E224" i="3"/>
  <c r="E225" i="3"/>
  <c r="D225" i="3" s="1"/>
  <c r="D226" i="3" s="1"/>
  <c r="D215" i="3"/>
  <c r="E215" i="3"/>
  <c r="C215" i="3" s="1"/>
  <c r="E216" i="3"/>
  <c r="E212" i="3"/>
  <c r="E213" i="3"/>
  <c r="E214" i="3"/>
  <c r="B208" i="3"/>
  <c r="E208" i="3"/>
  <c r="E209" i="3"/>
  <c r="E210" i="3"/>
  <c r="E211" i="3"/>
  <c r="E203" i="3"/>
  <c r="D204" i="3"/>
  <c r="E204" i="3"/>
  <c r="E205" i="3"/>
  <c r="D206" i="3"/>
  <c r="E206" i="3"/>
  <c r="E207" i="3"/>
  <c r="D207" i="3" s="1"/>
  <c r="D208" i="3" s="1"/>
  <c r="B199" i="3"/>
  <c r="E199" i="3"/>
  <c r="E200" i="3"/>
  <c r="E201" i="3"/>
  <c r="E202" i="3"/>
  <c r="D175" i="3"/>
  <c r="E175" i="3"/>
  <c r="E176" i="3"/>
  <c r="D177" i="3"/>
  <c r="E177" i="3"/>
  <c r="E178" i="3"/>
  <c r="D179" i="3"/>
  <c r="E179" i="3"/>
  <c r="C179" i="3" s="1"/>
  <c r="E180" i="3"/>
  <c r="E181" i="3"/>
  <c r="E182" i="3"/>
  <c r="E183" i="3"/>
  <c r="E184" i="3"/>
  <c r="E185" i="3"/>
  <c r="E186" i="3"/>
  <c r="E187" i="3"/>
  <c r="D188" i="3"/>
  <c r="E188" i="3"/>
  <c r="C188" i="3" s="1"/>
  <c r="E189" i="3"/>
  <c r="D189" i="3" s="1"/>
  <c r="D190" i="3" s="1"/>
  <c r="E190" i="3"/>
  <c r="E191" i="3"/>
  <c r="D191" i="3" s="1"/>
  <c r="D192" i="3" s="1"/>
  <c r="E192" i="3"/>
  <c r="E193" i="3"/>
  <c r="D193" i="3" s="1"/>
  <c r="D194" i="3" s="1"/>
  <c r="E194" i="3"/>
  <c r="E195" i="3"/>
  <c r="D195" i="3" s="1"/>
  <c r="E196" i="3"/>
  <c r="D197" i="3"/>
  <c r="E197" i="3"/>
  <c r="C197" i="3" s="1"/>
  <c r="E198" i="3"/>
  <c r="B172" i="3"/>
  <c r="E172" i="3"/>
  <c r="E173" i="3"/>
  <c r="E174" i="3"/>
  <c r="E156" i="3"/>
  <c r="D156" i="3" s="1"/>
  <c r="F156" i="3"/>
  <c r="E157" i="3"/>
  <c r="F157" i="3"/>
  <c r="E158" i="3"/>
  <c r="F158" i="3"/>
  <c r="D159" i="3"/>
  <c r="E159" i="3"/>
  <c r="F159" i="3"/>
  <c r="E160" i="3"/>
  <c r="F160" i="3"/>
  <c r="F161" i="3" s="1"/>
  <c r="F162" i="3" s="1"/>
  <c r="D161" i="3"/>
  <c r="E161" i="3"/>
  <c r="C161" i="3" s="1"/>
  <c r="E162" i="3"/>
  <c r="D162" i="3" s="1"/>
  <c r="D163" i="3" s="1"/>
  <c r="E163" i="3"/>
  <c r="E164" i="3"/>
  <c r="D164" i="3" s="1"/>
  <c r="D165" i="3" s="1"/>
  <c r="E165" i="3"/>
  <c r="E166" i="3"/>
  <c r="D166" i="3" s="1"/>
  <c r="D167" i="3" s="1"/>
  <c r="E167" i="3"/>
  <c r="E168" i="3"/>
  <c r="D168" i="3" s="1"/>
  <c r="E169" i="3"/>
  <c r="E170" i="3"/>
  <c r="D170" i="3" s="1"/>
  <c r="E171" i="3"/>
  <c r="B154" i="3"/>
  <c r="D154" i="3"/>
  <c r="E154" i="3"/>
  <c r="C154" i="3" s="1"/>
  <c r="F154" i="3"/>
  <c r="F155" i="3" s="1"/>
  <c r="E155" i="3"/>
  <c r="D139" i="3"/>
  <c r="E139" i="3"/>
  <c r="C139" i="3" s="1"/>
  <c r="F139" i="3"/>
  <c r="B139" i="3" s="1"/>
  <c r="E140" i="3"/>
  <c r="D141" i="3"/>
  <c r="E141" i="3"/>
  <c r="C141" i="3" s="1"/>
  <c r="E142" i="3"/>
  <c r="D143" i="3"/>
  <c r="E143" i="3"/>
  <c r="C143" i="3" s="1"/>
  <c r="E144" i="3"/>
  <c r="E145" i="3"/>
  <c r="E146" i="3"/>
  <c r="E147" i="3"/>
  <c r="E148" i="3"/>
  <c r="E149" i="3"/>
  <c r="E150" i="3"/>
  <c r="E151" i="3"/>
  <c r="E152" i="3"/>
  <c r="E153" i="3"/>
  <c r="B136" i="3"/>
  <c r="D136" i="3"/>
  <c r="E136" i="3"/>
  <c r="C136" i="3" s="1"/>
  <c r="F136" i="3"/>
  <c r="F137" i="3" s="1"/>
  <c r="E137" i="3"/>
  <c r="E138" i="3"/>
  <c r="D113" i="3"/>
  <c r="E113" i="3"/>
  <c r="C113" i="3" s="1"/>
  <c r="F113" i="3"/>
  <c r="B113" i="3" s="1"/>
  <c r="E114" i="3"/>
  <c r="E115" i="3"/>
  <c r="D116" i="3"/>
  <c r="E116" i="3"/>
  <c r="C116" i="3" s="1"/>
  <c r="E117" i="3"/>
  <c r="D117" i="3" s="1"/>
  <c r="D118" i="3" s="1"/>
  <c r="E118" i="3"/>
  <c r="E119" i="3"/>
  <c r="D119" i="3" s="1"/>
  <c r="D120" i="3" s="1"/>
  <c r="E120" i="3"/>
  <c r="E121" i="3"/>
  <c r="D121" i="3" s="1"/>
  <c r="D122" i="3" s="1"/>
  <c r="E122" i="3"/>
  <c r="E123" i="3"/>
  <c r="D123" i="3" s="1"/>
  <c r="E124" i="3"/>
  <c r="D125" i="3"/>
  <c r="E125" i="3"/>
  <c r="C125" i="3" s="1"/>
  <c r="E126" i="3"/>
  <c r="E127" i="3"/>
  <c r="E128" i="3"/>
  <c r="E129" i="3"/>
  <c r="E130" i="3"/>
  <c r="E131" i="3"/>
  <c r="E132" i="3"/>
  <c r="E133" i="3"/>
  <c r="D134" i="3"/>
  <c r="E134" i="3"/>
  <c r="C134" i="3" s="1"/>
  <c r="E135" i="3"/>
  <c r="D135" i="3" s="1"/>
  <c r="B109" i="3"/>
  <c r="D109" i="3"/>
  <c r="E109" i="3"/>
  <c r="C109" i="3" s="1"/>
  <c r="F109" i="3"/>
  <c r="F110" i="3" s="1"/>
  <c r="E110" i="3"/>
  <c r="E111" i="3"/>
  <c r="E112" i="3"/>
  <c r="E106" i="3"/>
  <c r="D106" i="3" s="1"/>
  <c r="F106" i="3"/>
  <c r="D107" i="3"/>
  <c r="E107" i="3"/>
  <c r="C107" i="3" s="1"/>
  <c r="F107" i="3"/>
  <c r="F108" i="3" s="1"/>
  <c r="E108" i="3"/>
  <c r="D108" i="3" s="1"/>
  <c r="B100" i="3"/>
  <c r="D100" i="3"/>
  <c r="E100" i="3"/>
  <c r="C100" i="3" s="1"/>
  <c r="F100" i="3"/>
  <c r="F101" i="3" s="1"/>
  <c r="E101" i="3"/>
  <c r="E102" i="3"/>
  <c r="E103" i="3"/>
  <c r="E104" i="3"/>
  <c r="E105" i="3"/>
  <c r="E74" i="3"/>
  <c r="D74" i="3" s="1"/>
  <c r="F74" i="3"/>
  <c r="E75" i="3"/>
  <c r="F75" i="3"/>
  <c r="E76" i="3"/>
  <c r="D76" i="3" s="1"/>
  <c r="F76" i="3"/>
  <c r="E77" i="3"/>
  <c r="F77" i="3"/>
  <c r="D78" i="3"/>
  <c r="E78" i="3"/>
  <c r="C78" i="3" s="1"/>
  <c r="F78" i="3"/>
  <c r="E79" i="3"/>
  <c r="F79" i="3"/>
  <c r="D80" i="3"/>
  <c r="E80" i="3"/>
  <c r="C80" i="3" s="1"/>
  <c r="F80" i="3"/>
  <c r="B80" i="3" s="1"/>
  <c r="E81" i="3"/>
  <c r="E82" i="3"/>
  <c r="E83" i="3"/>
  <c r="E84" i="3"/>
  <c r="E85" i="3"/>
  <c r="E86" i="3"/>
  <c r="E87" i="3"/>
  <c r="E88" i="3"/>
  <c r="E89" i="3"/>
  <c r="E90" i="3"/>
  <c r="E91" i="3"/>
  <c r="E92" i="3"/>
  <c r="D92" i="3" s="1"/>
  <c r="E93" i="3"/>
  <c r="D94" i="3"/>
  <c r="E94" i="3"/>
  <c r="C94" i="3" s="1"/>
  <c r="E95" i="3"/>
  <c r="D96" i="3"/>
  <c r="E96" i="3"/>
  <c r="C96" i="3" s="1"/>
  <c r="E97" i="3"/>
  <c r="D98" i="3"/>
  <c r="E98" i="3"/>
  <c r="C98" i="3" s="1"/>
  <c r="E99" i="3"/>
  <c r="D99" i="3" s="1"/>
  <c r="N120" i="3" l="1"/>
  <c r="M153" i="3"/>
  <c r="M191" i="3"/>
  <c r="M115" i="3"/>
  <c r="M143" i="3"/>
  <c r="M187" i="3"/>
  <c r="O105" i="3"/>
  <c r="O119" i="3"/>
  <c r="O129" i="3"/>
  <c r="O163" i="3"/>
  <c r="O177" i="3"/>
  <c r="S113" i="3"/>
  <c r="S124" i="3"/>
  <c r="S125" i="3"/>
  <c r="S161" i="3"/>
  <c r="S172" i="3"/>
  <c r="S173" i="3"/>
  <c r="S196" i="3"/>
  <c r="S197" i="3"/>
  <c r="O159" i="3"/>
  <c r="O161" i="3" s="1"/>
  <c r="O167" i="3"/>
  <c r="N201" i="3"/>
  <c r="M201" i="3"/>
  <c r="D160" i="3"/>
  <c r="C159" i="3"/>
  <c r="C177" i="3"/>
  <c r="C175" i="3"/>
  <c r="C206" i="3"/>
  <c r="D205" i="3"/>
  <c r="C204" i="3"/>
  <c r="C224" i="3"/>
  <c r="C242" i="3"/>
  <c r="C233" i="3"/>
  <c r="M105" i="3"/>
  <c r="O115" i="3"/>
  <c r="M119" i="3"/>
  <c r="M129" i="3"/>
  <c r="O135" i="3"/>
  <c r="O137" i="3" s="1"/>
  <c r="O139" i="3"/>
  <c r="O143" i="3"/>
  <c r="O153" i="3"/>
  <c r="M159" i="3"/>
  <c r="M163" i="3"/>
  <c r="M167" i="3"/>
  <c r="M177" i="3"/>
  <c r="O183" i="3"/>
  <c r="O185" i="3" s="1"/>
  <c r="O187" i="3"/>
  <c r="O191" i="3"/>
  <c r="O201" i="3"/>
  <c r="S112" i="3"/>
  <c r="S114" i="3"/>
  <c r="S160" i="3"/>
  <c r="S162" i="3"/>
  <c r="O115" i="4"/>
  <c r="M115" i="4"/>
  <c r="O129" i="4"/>
  <c r="M129" i="4"/>
  <c r="O132" i="4"/>
  <c r="M132" i="4"/>
  <c r="O105" i="4"/>
  <c r="M105" i="4"/>
  <c r="O108" i="4"/>
  <c r="M108" i="4"/>
  <c r="N113" i="4"/>
  <c r="O111" i="4"/>
  <c r="O113" i="4" s="1"/>
  <c r="M111" i="4"/>
  <c r="M113" i="4"/>
  <c r="N115" i="4"/>
  <c r="O119" i="4"/>
  <c r="M119" i="4"/>
  <c r="M120" i="4"/>
  <c r="N129" i="4"/>
  <c r="N132" i="4"/>
  <c r="N99" i="4"/>
  <c r="N101" i="4" s="1"/>
  <c r="M101" i="4"/>
  <c r="N123" i="4"/>
  <c r="N125" i="4" s="1"/>
  <c r="M125" i="4"/>
  <c r="C74" i="4"/>
  <c r="B74" i="4" s="1"/>
  <c r="F76" i="4"/>
  <c r="C77" i="4"/>
  <c r="C79" i="4"/>
  <c r="C81" i="4"/>
  <c r="C82" i="4" s="1"/>
  <c r="D84" i="4"/>
  <c r="C84" i="4" s="1"/>
  <c r="D88" i="4"/>
  <c r="C90" i="4"/>
  <c r="C91" i="4" s="1"/>
  <c r="D93" i="4"/>
  <c r="C95" i="4"/>
  <c r="D97" i="4"/>
  <c r="C99" i="4"/>
  <c r="D75" i="4"/>
  <c r="D82" i="4"/>
  <c r="D91" i="4"/>
  <c r="C93" i="4"/>
  <c r="C97" i="4"/>
  <c r="D100" i="4"/>
  <c r="C87" i="4"/>
  <c r="C88" i="4" s="1"/>
  <c r="C85" i="4"/>
  <c r="C86" i="4" s="1"/>
  <c r="O195" i="3"/>
  <c r="M195" i="3"/>
  <c r="M197" i="3" s="1"/>
  <c r="O209" i="3"/>
  <c r="N195" i="3"/>
  <c r="N197" i="3" s="1"/>
  <c r="O197" i="3"/>
  <c r="O199" i="3"/>
  <c r="M199" i="3"/>
  <c r="O203" i="3"/>
  <c r="M203" i="3"/>
  <c r="N207" i="3"/>
  <c r="N209" i="3" s="1"/>
  <c r="M209" i="3"/>
  <c r="O99" i="3"/>
  <c r="M99" i="3"/>
  <c r="M101" i="3" s="1"/>
  <c r="O107" i="3"/>
  <c r="M107" i="3"/>
  <c r="N99" i="3"/>
  <c r="N101" i="3" s="1"/>
  <c r="O101" i="3"/>
  <c r="O103" i="3"/>
  <c r="M103" i="3"/>
  <c r="N107" i="3"/>
  <c r="O108" i="3"/>
  <c r="O117" i="3"/>
  <c r="M117" i="3"/>
  <c r="O120" i="3"/>
  <c r="M120" i="3"/>
  <c r="N125" i="3"/>
  <c r="O123" i="3"/>
  <c r="O125" i="3" s="1"/>
  <c r="M123" i="3"/>
  <c r="M125" i="3" s="1"/>
  <c r="O131" i="3"/>
  <c r="M131" i="3"/>
  <c r="N192" i="3"/>
  <c r="O192" i="3"/>
  <c r="M192" i="3"/>
  <c r="M108" i="3"/>
  <c r="O113" i="3"/>
  <c r="O127" i="3"/>
  <c r="M127" i="3"/>
  <c r="O141" i="3"/>
  <c r="M141" i="3"/>
  <c r="N149" i="3"/>
  <c r="O147" i="3"/>
  <c r="M147" i="3"/>
  <c r="O149" i="3"/>
  <c r="M149" i="3"/>
  <c r="N168" i="3"/>
  <c r="O168" i="3"/>
  <c r="M168" i="3"/>
  <c r="N151" i="3"/>
  <c r="N155" i="3"/>
  <c r="M156" i="3"/>
  <c r="N165" i="3"/>
  <c r="N175" i="3"/>
  <c r="N179" i="3"/>
  <c r="N111" i="3"/>
  <c r="N113" i="3" s="1"/>
  <c r="M113" i="3"/>
  <c r="N135" i="3"/>
  <c r="N137" i="3" s="1"/>
  <c r="M137" i="3"/>
  <c r="M151" i="3"/>
  <c r="M155" i="3"/>
  <c r="N156" i="3"/>
  <c r="N159" i="3"/>
  <c r="N161" i="3" s="1"/>
  <c r="M161" i="3"/>
  <c r="M165" i="3"/>
  <c r="M171" i="3"/>
  <c r="O171" i="3"/>
  <c r="O173" i="3" s="1"/>
  <c r="M175" i="3"/>
  <c r="M179" i="3"/>
  <c r="N183" i="3"/>
  <c r="N185" i="3" s="1"/>
  <c r="M185" i="3"/>
  <c r="M189" i="3"/>
  <c r="O189" i="3"/>
  <c r="N171" i="3"/>
  <c r="N173" i="3" s="1"/>
  <c r="M173" i="3"/>
  <c r="D251" i="3"/>
  <c r="D252" i="3" s="1"/>
  <c r="D253" i="3" s="1"/>
  <c r="D249" i="3"/>
  <c r="D250" i="3" s="1"/>
  <c r="D247" i="3"/>
  <c r="D248" i="3" s="1"/>
  <c r="D245" i="3"/>
  <c r="D246" i="3" s="1"/>
  <c r="D243" i="3"/>
  <c r="D244" i="3" s="1"/>
  <c r="D241" i="3"/>
  <c r="C240" i="3"/>
  <c r="C238" i="3"/>
  <c r="C239" i="3" s="1"/>
  <c r="C236" i="3"/>
  <c r="C237" i="3" s="1"/>
  <c r="C234" i="3"/>
  <c r="C235" i="3" s="1"/>
  <c r="D231" i="3"/>
  <c r="C231" i="3" s="1"/>
  <c r="D229" i="3"/>
  <c r="D230" i="3" s="1"/>
  <c r="D227" i="3"/>
  <c r="D228" i="3" s="1"/>
  <c r="C225" i="3"/>
  <c r="C226" i="3" s="1"/>
  <c r="D222" i="3"/>
  <c r="C222" i="3" s="1"/>
  <c r="D220" i="3"/>
  <c r="D221" i="3" s="1"/>
  <c r="D218" i="3"/>
  <c r="D219" i="3" s="1"/>
  <c r="D216" i="3"/>
  <c r="D213" i="3"/>
  <c r="D214" i="3" s="1"/>
  <c r="D211" i="3"/>
  <c r="D212" i="3" s="1"/>
  <c r="D209" i="3"/>
  <c r="D210" i="3" s="1"/>
  <c r="C205" i="3"/>
  <c r="C207" i="3"/>
  <c r="C208" i="3" s="1"/>
  <c r="C202" i="3"/>
  <c r="C203" i="3" s="1"/>
  <c r="D202" i="3"/>
  <c r="D203" i="3" s="1"/>
  <c r="D200" i="3"/>
  <c r="D201" i="3" s="1"/>
  <c r="D198" i="3"/>
  <c r="D196" i="3"/>
  <c r="C195" i="3"/>
  <c r="C196" i="3" s="1"/>
  <c r="C193" i="3"/>
  <c r="C194" i="3" s="1"/>
  <c r="C191" i="3"/>
  <c r="C192" i="3" s="1"/>
  <c r="C189" i="3"/>
  <c r="C190" i="3" s="1"/>
  <c r="D186" i="3"/>
  <c r="C186" i="3" s="1"/>
  <c r="D184" i="3"/>
  <c r="D185" i="3" s="1"/>
  <c r="D182" i="3"/>
  <c r="D183" i="3" s="1"/>
  <c r="D180" i="3"/>
  <c r="D181" i="3" s="1"/>
  <c r="D178" i="3"/>
  <c r="C178" i="3" s="1"/>
  <c r="D176" i="3"/>
  <c r="C176" i="3" s="1"/>
  <c r="D173" i="3"/>
  <c r="D174" i="3" s="1"/>
  <c r="F163" i="3"/>
  <c r="B159" i="3"/>
  <c r="D171" i="3"/>
  <c r="D172" i="3" s="1"/>
  <c r="C170" i="3"/>
  <c r="C171" i="3" s="1"/>
  <c r="C172" i="3" s="1"/>
  <c r="D169" i="3"/>
  <c r="C168" i="3"/>
  <c r="C169" i="3" s="1"/>
  <c r="C166" i="3"/>
  <c r="C167" i="3" s="1"/>
  <c r="C164" i="3"/>
  <c r="C165" i="3" s="1"/>
  <c r="C162" i="3"/>
  <c r="B162" i="3" s="1"/>
  <c r="B161" i="3"/>
  <c r="C160" i="3"/>
  <c r="B160" i="3" s="1"/>
  <c r="D157" i="3"/>
  <c r="D158" i="3" s="1"/>
  <c r="C156" i="3"/>
  <c r="B156" i="3" s="1"/>
  <c r="D155" i="3"/>
  <c r="C155" i="3" s="1"/>
  <c r="B155" i="3" s="1"/>
  <c r="D153" i="3"/>
  <c r="D152" i="3"/>
  <c r="C152" i="3" s="1"/>
  <c r="C153" i="3" s="1"/>
  <c r="D150" i="3"/>
  <c r="D151" i="3" s="1"/>
  <c r="D148" i="3"/>
  <c r="D149" i="3" s="1"/>
  <c r="D146" i="3"/>
  <c r="D147" i="3" s="1"/>
  <c r="D144" i="3"/>
  <c r="D145" i="3" s="1"/>
  <c r="D142" i="3"/>
  <c r="C142" i="3" s="1"/>
  <c r="F140" i="3"/>
  <c r="D140" i="3"/>
  <c r="C140" i="3" s="1"/>
  <c r="F138" i="3"/>
  <c r="D137" i="3"/>
  <c r="D138" i="3" s="1"/>
  <c r="C118" i="3"/>
  <c r="D133" i="3"/>
  <c r="D132" i="3"/>
  <c r="C132" i="3" s="1"/>
  <c r="C133" i="3" s="1"/>
  <c r="D130" i="3"/>
  <c r="D131" i="3" s="1"/>
  <c r="D128" i="3"/>
  <c r="D129" i="3" s="1"/>
  <c r="D126" i="3"/>
  <c r="D127" i="3" s="1"/>
  <c r="D124" i="3"/>
  <c r="C123" i="3"/>
  <c r="C124" i="3" s="1"/>
  <c r="C121" i="3"/>
  <c r="C122" i="3" s="1"/>
  <c r="C119" i="3"/>
  <c r="C120" i="3" s="1"/>
  <c r="C117" i="3"/>
  <c r="F114" i="3"/>
  <c r="D114" i="3"/>
  <c r="C114" i="3" s="1"/>
  <c r="C135" i="3"/>
  <c r="C112" i="3"/>
  <c r="F111" i="3"/>
  <c r="D112" i="3"/>
  <c r="D110" i="3"/>
  <c r="D111" i="3" s="1"/>
  <c r="B107" i="3"/>
  <c r="C106" i="3"/>
  <c r="B106" i="3" s="1"/>
  <c r="C108" i="3"/>
  <c r="B108" i="3" s="1"/>
  <c r="C105" i="3"/>
  <c r="C101" i="3"/>
  <c r="C102" i="3"/>
  <c r="F102" i="3"/>
  <c r="B101" i="3"/>
  <c r="D105" i="3"/>
  <c r="D103" i="3"/>
  <c r="D104" i="3" s="1"/>
  <c r="D101" i="3"/>
  <c r="D102" i="3" s="1"/>
  <c r="C97" i="3"/>
  <c r="C87" i="3"/>
  <c r="C83" i="3"/>
  <c r="C84" i="3" s="1"/>
  <c r="B78" i="3"/>
  <c r="C99" i="3"/>
  <c r="D97" i="3"/>
  <c r="D95" i="3"/>
  <c r="C95" i="3" s="1"/>
  <c r="D93" i="3"/>
  <c r="C92" i="3"/>
  <c r="C93" i="3" s="1"/>
  <c r="D89" i="3"/>
  <c r="C89" i="3" s="1"/>
  <c r="D87" i="3"/>
  <c r="D88" i="3" s="1"/>
  <c r="C88" i="3" s="1"/>
  <c r="D85" i="3"/>
  <c r="D86" i="3" s="1"/>
  <c r="D83" i="3"/>
  <c r="D84" i="3" s="1"/>
  <c r="F81" i="3"/>
  <c r="D81" i="3"/>
  <c r="D82" i="3" s="1"/>
  <c r="D79" i="3"/>
  <c r="C79" i="3" s="1"/>
  <c r="B79" i="3" s="1"/>
  <c r="D77" i="3"/>
  <c r="C76" i="3"/>
  <c r="B76" i="3" s="1"/>
  <c r="D75" i="3"/>
  <c r="C74" i="3"/>
  <c r="B74" i="3" s="1"/>
  <c r="S67" i="19"/>
  <c r="S66" i="19"/>
  <c r="S65" i="19"/>
  <c r="S64" i="19"/>
  <c r="S63" i="19"/>
  <c r="S62" i="19"/>
  <c r="S61" i="19"/>
  <c r="S60" i="19"/>
  <c r="S59" i="19"/>
  <c r="S58" i="19"/>
  <c r="S57" i="19"/>
  <c r="S55" i="19"/>
  <c r="S54" i="19"/>
  <c r="S53" i="19"/>
  <c r="S52" i="19"/>
  <c r="S51" i="19"/>
  <c r="S50" i="19"/>
  <c r="S49" i="19"/>
  <c r="S48" i="19"/>
  <c r="S47" i="19"/>
  <c r="S46" i="19"/>
  <c r="S45" i="19"/>
  <c r="S43" i="19"/>
  <c r="S42" i="19"/>
  <c r="S41" i="19"/>
  <c r="S40" i="19"/>
  <c r="S39" i="19"/>
  <c r="S38" i="19"/>
  <c r="S37" i="19"/>
  <c r="S36" i="19"/>
  <c r="S35" i="19"/>
  <c r="S34" i="19"/>
  <c r="S33" i="19"/>
  <c r="S31" i="19"/>
  <c r="S30" i="19"/>
  <c r="S29" i="19"/>
  <c r="S28" i="19"/>
  <c r="S27" i="19"/>
  <c r="S26" i="19"/>
  <c r="S25" i="19"/>
  <c r="S24" i="19"/>
  <c r="S23" i="19"/>
  <c r="S22" i="19"/>
  <c r="S21" i="19"/>
  <c r="S19" i="19"/>
  <c r="S18" i="19"/>
  <c r="S17" i="19"/>
  <c r="S16" i="19"/>
  <c r="S15" i="19"/>
  <c r="S14" i="19"/>
  <c r="S13" i="19"/>
  <c r="S12" i="19"/>
  <c r="S11" i="19"/>
  <c r="S10" i="19"/>
  <c r="S9" i="19"/>
  <c r="S6" i="19"/>
  <c r="S5" i="19"/>
  <c r="S4" i="19"/>
  <c r="S67" i="18"/>
  <c r="S66" i="18"/>
  <c r="S65" i="18"/>
  <c r="S64" i="18"/>
  <c r="S63" i="18"/>
  <c r="S62" i="18"/>
  <c r="S61" i="18"/>
  <c r="S60" i="18"/>
  <c r="S59" i="18"/>
  <c r="S58" i="18"/>
  <c r="S57" i="18"/>
  <c r="S55" i="18"/>
  <c r="S54" i="18"/>
  <c r="S53" i="18"/>
  <c r="S52" i="18"/>
  <c r="S51" i="18"/>
  <c r="S50" i="18"/>
  <c r="S49" i="18"/>
  <c r="S48" i="18"/>
  <c r="S47" i="18"/>
  <c r="S46" i="18"/>
  <c r="S45" i="18"/>
  <c r="S43" i="18"/>
  <c r="S42" i="18"/>
  <c r="S41" i="18"/>
  <c r="S40" i="18"/>
  <c r="S39" i="18"/>
  <c r="S38" i="18"/>
  <c r="S37" i="18"/>
  <c r="S36" i="18"/>
  <c r="S35" i="18"/>
  <c r="S34" i="18"/>
  <c r="S33" i="18"/>
  <c r="S31" i="18"/>
  <c r="S30" i="18"/>
  <c r="S29" i="18"/>
  <c r="S28" i="18"/>
  <c r="S27" i="18"/>
  <c r="S26" i="18"/>
  <c r="S25" i="18"/>
  <c r="S24" i="18"/>
  <c r="S23" i="18"/>
  <c r="S22" i="18"/>
  <c r="S21" i="18"/>
  <c r="S19" i="18"/>
  <c r="S18" i="18"/>
  <c r="S17" i="18"/>
  <c r="S16" i="18"/>
  <c r="S15" i="18"/>
  <c r="S14" i="18"/>
  <c r="S13" i="18"/>
  <c r="S12" i="18"/>
  <c r="S11" i="18"/>
  <c r="S10" i="18"/>
  <c r="S9" i="18"/>
  <c r="S6" i="18"/>
  <c r="S5" i="18"/>
  <c r="S4" i="18"/>
  <c r="S67" i="17"/>
  <c r="S66" i="17"/>
  <c r="S65" i="17"/>
  <c r="S64" i="17"/>
  <c r="S63" i="17"/>
  <c r="S62" i="17"/>
  <c r="S61" i="17"/>
  <c r="S60" i="17"/>
  <c r="S59" i="17"/>
  <c r="S58" i="17"/>
  <c r="S57" i="17"/>
  <c r="S55" i="17"/>
  <c r="S54" i="17"/>
  <c r="S53" i="17"/>
  <c r="S52" i="17"/>
  <c r="S51" i="17"/>
  <c r="S50" i="17"/>
  <c r="S49" i="17"/>
  <c r="S48" i="17"/>
  <c r="S47" i="17"/>
  <c r="S46" i="17"/>
  <c r="S45" i="17"/>
  <c r="S43" i="17"/>
  <c r="S42" i="17"/>
  <c r="S41" i="17"/>
  <c r="S40" i="17"/>
  <c r="S39" i="17"/>
  <c r="S38" i="17"/>
  <c r="S37" i="17"/>
  <c r="S36" i="17"/>
  <c r="S35" i="17"/>
  <c r="S34" i="17"/>
  <c r="S33" i="17"/>
  <c r="S31" i="17"/>
  <c r="S30" i="17"/>
  <c r="S29" i="17"/>
  <c r="S28" i="17"/>
  <c r="S27" i="17"/>
  <c r="S26" i="17"/>
  <c r="S25" i="17"/>
  <c r="S24" i="17"/>
  <c r="S23" i="17"/>
  <c r="S22" i="17"/>
  <c r="S21" i="17"/>
  <c r="S19" i="17"/>
  <c r="S18" i="17"/>
  <c r="S17" i="17"/>
  <c r="S16" i="17"/>
  <c r="S15" i="17"/>
  <c r="S14" i="17"/>
  <c r="S13" i="17"/>
  <c r="S12" i="17"/>
  <c r="S11" i="17"/>
  <c r="S10" i="17"/>
  <c r="S9" i="17"/>
  <c r="S6" i="17"/>
  <c r="S5" i="17"/>
  <c r="S4" i="17"/>
  <c r="S43" i="16"/>
  <c r="S42" i="16"/>
  <c r="S41" i="16"/>
  <c r="S40" i="16"/>
  <c r="S39" i="16"/>
  <c r="S38" i="16"/>
  <c r="S37" i="16"/>
  <c r="S36" i="16"/>
  <c r="S35" i="16"/>
  <c r="S34" i="16"/>
  <c r="S33" i="16"/>
  <c r="S31" i="16"/>
  <c r="S30" i="16"/>
  <c r="S29" i="16"/>
  <c r="S28" i="16"/>
  <c r="S27" i="16"/>
  <c r="S26" i="16"/>
  <c r="S25" i="16"/>
  <c r="S24" i="16"/>
  <c r="S23" i="16"/>
  <c r="S22" i="16"/>
  <c r="S21" i="16"/>
  <c r="S19" i="16"/>
  <c r="S18" i="16"/>
  <c r="S17" i="16"/>
  <c r="S16" i="16"/>
  <c r="S15" i="16"/>
  <c r="S14" i="16"/>
  <c r="S13" i="16"/>
  <c r="S12" i="16"/>
  <c r="S11" i="16"/>
  <c r="S10" i="16"/>
  <c r="S9" i="16"/>
  <c r="S6" i="16"/>
  <c r="S5" i="16"/>
  <c r="S4" i="16"/>
  <c r="S67" i="15"/>
  <c r="S66" i="15"/>
  <c r="S65" i="15"/>
  <c r="S64" i="15"/>
  <c r="S63" i="15"/>
  <c r="S62" i="15"/>
  <c r="S61" i="15"/>
  <c r="S60" i="15"/>
  <c r="S59" i="15"/>
  <c r="S58" i="15"/>
  <c r="S57" i="15"/>
  <c r="S55" i="15"/>
  <c r="S54" i="15"/>
  <c r="S53" i="15"/>
  <c r="S52" i="15"/>
  <c r="S51" i="15"/>
  <c r="S50" i="15"/>
  <c r="S49" i="15"/>
  <c r="S48" i="15"/>
  <c r="S47" i="15"/>
  <c r="S46" i="15"/>
  <c r="S45" i="15"/>
  <c r="S43" i="15"/>
  <c r="S42" i="15"/>
  <c r="S41" i="15"/>
  <c r="S40" i="15"/>
  <c r="S39" i="15"/>
  <c r="S38" i="15"/>
  <c r="S37" i="15"/>
  <c r="S36" i="15"/>
  <c r="S35" i="15"/>
  <c r="S34" i="15"/>
  <c r="S33" i="15"/>
  <c r="S31" i="15"/>
  <c r="S30" i="15"/>
  <c r="S29" i="15"/>
  <c r="S28" i="15"/>
  <c r="S27" i="15"/>
  <c r="S26" i="15"/>
  <c r="S25" i="15"/>
  <c r="S24" i="15"/>
  <c r="S23" i="15"/>
  <c r="S22" i="15"/>
  <c r="S21" i="15"/>
  <c r="S19" i="15"/>
  <c r="S18" i="15"/>
  <c r="S17" i="15"/>
  <c r="S16" i="15"/>
  <c r="S15" i="15"/>
  <c r="S14" i="15"/>
  <c r="S13" i="15"/>
  <c r="S12" i="15"/>
  <c r="S11" i="15"/>
  <c r="S10" i="15"/>
  <c r="S9" i="15"/>
  <c r="S6" i="15"/>
  <c r="S5" i="15"/>
  <c r="S4" i="15"/>
  <c r="S43" i="14"/>
  <c r="S42" i="14"/>
  <c r="S41" i="14"/>
  <c r="S40" i="14"/>
  <c r="S39" i="14"/>
  <c r="S38" i="14"/>
  <c r="S37" i="14"/>
  <c r="S36" i="14"/>
  <c r="S35" i="14"/>
  <c r="S34" i="14"/>
  <c r="S33" i="14"/>
  <c r="S31" i="14"/>
  <c r="S30" i="14"/>
  <c r="S29" i="14"/>
  <c r="S28" i="14"/>
  <c r="S27" i="14"/>
  <c r="S26" i="14"/>
  <c r="S25" i="14"/>
  <c r="S24" i="14"/>
  <c r="S23" i="14"/>
  <c r="S22" i="14"/>
  <c r="S21" i="14"/>
  <c r="S19" i="14"/>
  <c r="S18" i="14"/>
  <c r="S17" i="14"/>
  <c r="S16" i="14"/>
  <c r="S15" i="14"/>
  <c r="S14" i="14"/>
  <c r="S13" i="14"/>
  <c r="S12" i="14"/>
  <c r="S11" i="14"/>
  <c r="S10" i="14"/>
  <c r="S9" i="14"/>
  <c r="S6" i="14"/>
  <c r="S5" i="14"/>
  <c r="S4" i="14"/>
  <c r="S67" i="13"/>
  <c r="S66" i="13"/>
  <c r="S65" i="13"/>
  <c r="S64" i="13"/>
  <c r="S63" i="13"/>
  <c r="S62" i="13"/>
  <c r="S61" i="13"/>
  <c r="S60" i="13"/>
  <c r="S59" i="13"/>
  <c r="S58" i="13"/>
  <c r="S57" i="13"/>
  <c r="S55" i="13"/>
  <c r="S54" i="13"/>
  <c r="S53" i="13"/>
  <c r="S52" i="13"/>
  <c r="S51" i="13"/>
  <c r="S50" i="13"/>
  <c r="S49" i="13"/>
  <c r="S48" i="13"/>
  <c r="S47" i="13"/>
  <c r="S46" i="13"/>
  <c r="S45" i="13"/>
  <c r="S43" i="13"/>
  <c r="S42" i="13"/>
  <c r="S41" i="13"/>
  <c r="S40" i="13"/>
  <c r="S39" i="13"/>
  <c r="S38" i="13"/>
  <c r="S37" i="13"/>
  <c r="S36" i="13"/>
  <c r="S35" i="13"/>
  <c r="S34" i="13"/>
  <c r="S33" i="13"/>
  <c r="S31" i="13"/>
  <c r="S30" i="13"/>
  <c r="S29" i="13"/>
  <c r="S28" i="13"/>
  <c r="S27" i="13"/>
  <c r="S26" i="13"/>
  <c r="S25" i="13"/>
  <c r="S24" i="13"/>
  <c r="S23" i="13"/>
  <c r="S22" i="13"/>
  <c r="S21" i="13"/>
  <c r="S19" i="13"/>
  <c r="S18" i="13"/>
  <c r="S17" i="13"/>
  <c r="S16" i="13"/>
  <c r="S15" i="13"/>
  <c r="S14" i="13"/>
  <c r="S13" i="13"/>
  <c r="S12" i="13"/>
  <c r="S11" i="13"/>
  <c r="S10" i="13"/>
  <c r="S9" i="13"/>
  <c r="S6" i="13"/>
  <c r="S5" i="13"/>
  <c r="S4" i="13"/>
  <c r="S67" i="12"/>
  <c r="S66" i="12"/>
  <c r="S65" i="12"/>
  <c r="S64" i="12"/>
  <c r="S63" i="12"/>
  <c r="S62" i="12"/>
  <c r="S61" i="12"/>
  <c r="S60" i="12"/>
  <c r="S59" i="12"/>
  <c r="S58" i="12"/>
  <c r="S57" i="12"/>
  <c r="S55" i="12"/>
  <c r="S54" i="12"/>
  <c r="S53" i="12"/>
  <c r="S52" i="12"/>
  <c r="S51" i="12"/>
  <c r="S50" i="12"/>
  <c r="S49" i="12"/>
  <c r="S48" i="12"/>
  <c r="S47" i="12"/>
  <c r="S46" i="12"/>
  <c r="S45" i="12"/>
  <c r="S43" i="12"/>
  <c r="S42" i="12"/>
  <c r="S41" i="12"/>
  <c r="S40" i="12"/>
  <c r="S39" i="12"/>
  <c r="S38" i="12"/>
  <c r="S37" i="12"/>
  <c r="S36" i="12"/>
  <c r="S35" i="12"/>
  <c r="S34" i="12"/>
  <c r="S33" i="12"/>
  <c r="S31" i="12"/>
  <c r="S30" i="12"/>
  <c r="S29" i="12"/>
  <c r="S28" i="12"/>
  <c r="S27" i="12"/>
  <c r="S26" i="12"/>
  <c r="S25" i="12"/>
  <c r="S24" i="12"/>
  <c r="S23" i="12"/>
  <c r="S22" i="12"/>
  <c r="S21" i="12"/>
  <c r="S19" i="12"/>
  <c r="S18" i="12"/>
  <c r="S17" i="12"/>
  <c r="S16" i="12"/>
  <c r="S15" i="12"/>
  <c r="S14" i="12"/>
  <c r="S13" i="12"/>
  <c r="S12" i="12"/>
  <c r="S11" i="12"/>
  <c r="S10" i="12"/>
  <c r="S9" i="12"/>
  <c r="S6" i="12"/>
  <c r="S5" i="12"/>
  <c r="S4" i="12"/>
  <c r="S67" i="11"/>
  <c r="S66" i="11"/>
  <c r="S65" i="11"/>
  <c r="S64" i="11"/>
  <c r="S63" i="11"/>
  <c r="S62" i="11"/>
  <c r="S61" i="11"/>
  <c r="S60" i="11"/>
  <c r="S59" i="11"/>
  <c r="S58" i="11"/>
  <c r="S57" i="11"/>
  <c r="S55" i="11"/>
  <c r="S54" i="11"/>
  <c r="S53" i="11"/>
  <c r="S52" i="11"/>
  <c r="S51" i="11"/>
  <c r="S50" i="11"/>
  <c r="S49" i="11"/>
  <c r="S48" i="11"/>
  <c r="S47" i="11"/>
  <c r="S46" i="11"/>
  <c r="S45" i="11"/>
  <c r="S43" i="11"/>
  <c r="S42" i="11"/>
  <c r="S41" i="11"/>
  <c r="S40" i="11"/>
  <c r="S39" i="11"/>
  <c r="S38" i="11"/>
  <c r="S37" i="11"/>
  <c r="S36" i="11"/>
  <c r="S35" i="11"/>
  <c r="S34" i="11"/>
  <c r="S33" i="11"/>
  <c r="S31" i="11"/>
  <c r="S30" i="11"/>
  <c r="S29" i="11"/>
  <c r="S28" i="11"/>
  <c r="S27" i="11"/>
  <c r="S26" i="11"/>
  <c r="S25" i="11"/>
  <c r="S24" i="11"/>
  <c r="S23" i="11"/>
  <c r="S22" i="11"/>
  <c r="S21" i="11"/>
  <c r="S19" i="11"/>
  <c r="S18" i="11"/>
  <c r="S17" i="11"/>
  <c r="S16" i="11"/>
  <c r="S15" i="11"/>
  <c r="S14" i="11"/>
  <c r="S13" i="11"/>
  <c r="S12" i="11"/>
  <c r="S11" i="11"/>
  <c r="S10" i="11"/>
  <c r="S9" i="11"/>
  <c r="S6" i="11"/>
  <c r="S5" i="11"/>
  <c r="S4" i="11"/>
  <c r="S67" i="10"/>
  <c r="S66" i="10"/>
  <c r="S65" i="10"/>
  <c r="S64" i="10"/>
  <c r="S63" i="10"/>
  <c r="S62" i="10"/>
  <c r="S61" i="10"/>
  <c r="S60" i="10"/>
  <c r="S59" i="10"/>
  <c r="S58" i="10"/>
  <c r="S57" i="10"/>
  <c r="S55" i="10"/>
  <c r="S54" i="10"/>
  <c r="S53" i="10"/>
  <c r="S52" i="10"/>
  <c r="S51" i="10"/>
  <c r="S50" i="10"/>
  <c r="S49" i="10"/>
  <c r="S48" i="10"/>
  <c r="S47" i="10"/>
  <c r="S46" i="10"/>
  <c r="S45" i="10"/>
  <c r="S43" i="10"/>
  <c r="S42" i="10"/>
  <c r="S41" i="10"/>
  <c r="S40" i="10"/>
  <c r="S39" i="10"/>
  <c r="S38" i="10"/>
  <c r="S37" i="10"/>
  <c r="S36" i="10"/>
  <c r="S35" i="10"/>
  <c r="S34" i="10"/>
  <c r="S33" i="10"/>
  <c r="S31" i="10"/>
  <c r="S30" i="10"/>
  <c r="S29" i="10"/>
  <c r="S28" i="10"/>
  <c r="S27" i="10"/>
  <c r="S26" i="10"/>
  <c r="S25" i="10"/>
  <c r="S24" i="10"/>
  <c r="S23" i="10"/>
  <c r="S22" i="10"/>
  <c r="S21" i="10"/>
  <c r="S19" i="10"/>
  <c r="S18" i="10"/>
  <c r="S17" i="10"/>
  <c r="S16" i="10"/>
  <c r="S15" i="10"/>
  <c r="S14" i="10"/>
  <c r="S13" i="10"/>
  <c r="S12" i="10"/>
  <c r="S11" i="10"/>
  <c r="S10" i="10"/>
  <c r="S9" i="10"/>
  <c r="S6" i="10"/>
  <c r="S5" i="10"/>
  <c r="S4" i="10"/>
  <c r="S67" i="9"/>
  <c r="S66" i="9"/>
  <c r="S65" i="9"/>
  <c r="S64" i="9"/>
  <c r="S63" i="9"/>
  <c r="S62" i="9"/>
  <c r="S61" i="9"/>
  <c r="S60" i="9"/>
  <c r="S59" i="9"/>
  <c r="S58" i="9"/>
  <c r="S57" i="9"/>
  <c r="S55" i="9"/>
  <c r="S54" i="9"/>
  <c r="S53" i="9"/>
  <c r="S52" i="9"/>
  <c r="S51" i="9"/>
  <c r="S50" i="9"/>
  <c r="S49" i="9"/>
  <c r="S48" i="9"/>
  <c r="S47" i="9"/>
  <c r="S46" i="9"/>
  <c r="S45" i="9"/>
  <c r="S43" i="9"/>
  <c r="S42" i="9"/>
  <c r="S41" i="9"/>
  <c r="S40" i="9"/>
  <c r="S39" i="9"/>
  <c r="S38" i="9"/>
  <c r="S37" i="9"/>
  <c r="S36" i="9"/>
  <c r="S35" i="9"/>
  <c r="S34" i="9"/>
  <c r="S33" i="9"/>
  <c r="S31" i="9"/>
  <c r="S30" i="9"/>
  <c r="S29" i="9"/>
  <c r="S28" i="9"/>
  <c r="S27" i="9"/>
  <c r="S26" i="9"/>
  <c r="S25" i="9"/>
  <c r="S24" i="9"/>
  <c r="S23" i="9"/>
  <c r="S22" i="9"/>
  <c r="S21" i="9"/>
  <c r="S19" i="9"/>
  <c r="S18" i="9"/>
  <c r="S17" i="9"/>
  <c r="S16" i="9"/>
  <c r="S15" i="9"/>
  <c r="S14" i="9"/>
  <c r="S13" i="9"/>
  <c r="S12" i="9"/>
  <c r="S11" i="9"/>
  <c r="S10" i="9"/>
  <c r="S9" i="9"/>
  <c r="S6" i="9"/>
  <c r="S5" i="9"/>
  <c r="S4" i="9"/>
  <c r="S67" i="8"/>
  <c r="S66" i="8"/>
  <c r="S65" i="8"/>
  <c r="S64" i="8"/>
  <c r="S63" i="8"/>
  <c r="S62" i="8"/>
  <c r="S61" i="8"/>
  <c r="S60" i="8"/>
  <c r="S59" i="8"/>
  <c r="S58" i="8"/>
  <c r="S57" i="8"/>
  <c r="S55" i="8"/>
  <c r="S54" i="8"/>
  <c r="S53" i="8"/>
  <c r="S52" i="8"/>
  <c r="S51" i="8"/>
  <c r="S50" i="8"/>
  <c r="S49" i="8"/>
  <c r="S48" i="8"/>
  <c r="S47" i="8"/>
  <c r="S46" i="8"/>
  <c r="S45" i="8"/>
  <c r="S43" i="8"/>
  <c r="S42" i="8"/>
  <c r="S41" i="8"/>
  <c r="S40" i="8"/>
  <c r="S39" i="8"/>
  <c r="S38" i="8"/>
  <c r="S37" i="8"/>
  <c r="S36" i="8"/>
  <c r="S35" i="8"/>
  <c r="S34" i="8"/>
  <c r="S33" i="8"/>
  <c r="S31" i="8"/>
  <c r="S30" i="8"/>
  <c r="S29" i="8"/>
  <c r="S28" i="8"/>
  <c r="S27" i="8"/>
  <c r="S26" i="8"/>
  <c r="S25" i="8"/>
  <c r="S24" i="8"/>
  <c r="S23" i="8"/>
  <c r="S22" i="8"/>
  <c r="S21" i="8"/>
  <c r="S19" i="8"/>
  <c r="S18" i="8"/>
  <c r="S17" i="8"/>
  <c r="S16" i="8"/>
  <c r="S15" i="8"/>
  <c r="S14" i="8"/>
  <c r="S13" i="8"/>
  <c r="S12" i="8"/>
  <c r="S11" i="8"/>
  <c r="S10" i="8"/>
  <c r="S9" i="8"/>
  <c r="S6" i="8"/>
  <c r="S5" i="8"/>
  <c r="S4" i="8"/>
  <c r="S67" i="7"/>
  <c r="S66" i="7"/>
  <c r="S65" i="7"/>
  <c r="S64" i="7"/>
  <c r="S63" i="7"/>
  <c r="S62" i="7"/>
  <c r="S61" i="7"/>
  <c r="S60" i="7"/>
  <c r="S59" i="7"/>
  <c r="S58" i="7"/>
  <c r="S57" i="7"/>
  <c r="S55" i="7"/>
  <c r="S54" i="7"/>
  <c r="S53" i="7"/>
  <c r="S52" i="7"/>
  <c r="S51" i="7"/>
  <c r="S50" i="7"/>
  <c r="S49" i="7"/>
  <c r="S48" i="7"/>
  <c r="S47" i="7"/>
  <c r="S46" i="7"/>
  <c r="S45" i="7"/>
  <c r="S43" i="7"/>
  <c r="S42" i="7"/>
  <c r="S41" i="7"/>
  <c r="S40" i="7"/>
  <c r="S39" i="7"/>
  <c r="S38" i="7"/>
  <c r="S37" i="7"/>
  <c r="S36" i="7"/>
  <c r="S35" i="7"/>
  <c r="S34" i="7"/>
  <c r="S33" i="7"/>
  <c r="S31" i="7"/>
  <c r="S30" i="7"/>
  <c r="S29" i="7"/>
  <c r="S28" i="7"/>
  <c r="S27" i="7"/>
  <c r="S26" i="7"/>
  <c r="S25" i="7"/>
  <c r="S24" i="7"/>
  <c r="S23" i="7"/>
  <c r="S22" i="7"/>
  <c r="S21" i="7"/>
  <c r="S19" i="7"/>
  <c r="S18" i="7"/>
  <c r="S17" i="7"/>
  <c r="S16" i="7"/>
  <c r="S15" i="7"/>
  <c r="S14" i="7"/>
  <c r="S13" i="7"/>
  <c r="S12" i="7"/>
  <c r="S11" i="7"/>
  <c r="S10" i="7"/>
  <c r="S9" i="7"/>
  <c r="S6" i="7"/>
  <c r="S5" i="7"/>
  <c r="S4" i="7"/>
  <c r="S91" i="2"/>
  <c r="S90" i="2"/>
  <c r="S89" i="2"/>
  <c r="S88" i="2"/>
  <c r="S87" i="2"/>
  <c r="S86" i="2"/>
  <c r="S85" i="2"/>
  <c r="S84" i="2"/>
  <c r="S83" i="2"/>
  <c r="S82" i="2"/>
  <c r="S81" i="2"/>
  <c r="S79" i="2"/>
  <c r="S78" i="2"/>
  <c r="S77" i="2"/>
  <c r="S76" i="2"/>
  <c r="S75" i="2"/>
  <c r="S74" i="2"/>
  <c r="S73" i="2"/>
  <c r="S72" i="2"/>
  <c r="S71" i="2"/>
  <c r="S70" i="2"/>
  <c r="S69" i="2"/>
  <c r="S67" i="2"/>
  <c r="S66" i="2"/>
  <c r="S65" i="2"/>
  <c r="S64" i="2"/>
  <c r="S63" i="2"/>
  <c r="S62" i="2"/>
  <c r="S61" i="2"/>
  <c r="S60" i="2"/>
  <c r="S59" i="2"/>
  <c r="S58" i="2"/>
  <c r="S57" i="2"/>
  <c r="S55" i="2"/>
  <c r="S54" i="2"/>
  <c r="S53" i="2"/>
  <c r="S52" i="2"/>
  <c r="S51" i="2"/>
  <c r="S50" i="2"/>
  <c r="S49" i="2"/>
  <c r="S48" i="2"/>
  <c r="S47" i="2"/>
  <c r="S46" i="2"/>
  <c r="S45" i="2"/>
  <c r="S43" i="2"/>
  <c r="S42" i="2"/>
  <c r="S41" i="2"/>
  <c r="S40" i="2"/>
  <c r="S39" i="2"/>
  <c r="S38" i="2"/>
  <c r="S37" i="2"/>
  <c r="S36" i="2"/>
  <c r="S35" i="2"/>
  <c r="S34" i="2"/>
  <c r="S33" i="2"/>
  <c r="S31" i="2"/>
  <c r="S30" i="2"/>
  <c r="S29" i="2"/>
  <c r="S28" i="2"/>
  <c r="S27" i="2"/>
  <c r="S26" i="2"/>
  <c r="S25" i="2"/>
  <c r="S24" i="2"/>
  <c r="S23" i="2"/>
  <c r="S22" i="2"/>
  <c r="S21" i="2"/>
  <c r="S19" i="2"/>
  <c r="S18" i="2"/>
  <c r="S17" i="2"/>
  <c r="S16" i="2"/>
  <c r="S15" i="2"/>
  <c r="S14" i="2"/>
  <c r="S13" i="2"/>
  <c r="S12" i="2"/>
  <c r="S11" i="2"/>
  <c r="S10" i="2"/>
  <c r="S9" i="2"/>
  <c r="S6" i="2"/>
  <c r="S5" i="2"/>
  <c r="S4" i="2"/>
  <c r="S67" i="6"/>
  <c r="S66" i="6"/>
  <c r="S65" i="6"/>
  <c r="S64" i="6"/>
  <c r="S63" i="6"/>
  <c r="S62" i="6"/>
  <c r="S61" i="6"/>
  <c r="S60" i="6"/>
  <c r="S59" i="6"/>
  <c r="S58" i="6"/>
  <c r="S57" i="6"/>
  <c r="S55" i="6"/>
  <c r="S54" i="6"/>
  <c r="S53" i="6"/>
  <c r="S52" i="6"/>
  <c r="S51" i="6"/>
  <c r="S50" i="6"/>
  <c r="S49" i="6"/>
  <c r="S48" i="6"/>
  <c r="S47" i="6"/>
  <c r="S46" i="6"/>
  <c r="S45" i="6"/>
  <c r="S43" i="6"/>
  <c r="S42" i="6"/>
  <c r="S41" i="6"/>
  <c r="S40" i="6"/>
  <c r="S39" i="6"/>
  <c r="S38" i="6"/>
  <c r="S37" i="6"/>
  <c r="S36" i="6"/>
  <c r="S35" i="6"/>
  <c r="S34" i="6"/>
  <c r="S33" i="6"/>
  <c r="S31" i="6"/>
  <c r="S30" i="6"/>
  <c r="S29" i="6"/>
  <c r="S28" i="6"/>
  <c r="S27" i="6"/>
  <c r="S26" i="6"/>
  <c r="S25" i="6"/>
  <c r="S24" i="6"/>
  <c r="S23" i="6"/>
  <c r="S22" i="6"/>
  <c r="S21" i="6"/>
  <c r="S19" i="6"/>
  <c r="S18" i="6"/>
  <c r="S17" i="6"/>
  <c r="S16" i="6"/>
  <c r="S15" i="6"/>
  <c r="S14" i="6"/>
  <c r="S13" i="6"/>
  <c r="S12" i="6"/>
  <c r="S11" i="6"/>
  <c r="S10" i="6"/>
  <c r="S9" i="6"/>
  <c r="S6" i="6"/>
  <c r="S5" i="6"/>
  <c r="S4" i="6"/>
  <c r="S43" i="5"/>
  <c r="S42" i="5"/>
  <c r="S41" i="5"/>
  <c r="S40" i="5"/>
  <c r="S39" i="5"/>
  <c r="S38" i="5"/>
  <c r="S37" i="5"/>
  <c r="S36" i="5"/>
  <c r="S35" i="5"/>
  <c r="S34" i="5"/>
  <c r="S33" i="5"/>
  <c r="S31" i="5"/>
  <c r="S30" i="5"/>
  <c r="S29" i="5"/>
  <c r="S28" i="5"/>
  <c r="S27" i="5"/>
  <c r="S26" i="5"/>
  <c r="S25" i="5"/>
  <c r="S24" i="5"/>
  <c r="S23" i="5"/>
  <c r="S22" i="5"/>
  <c r="S21" i="5"/>
  <c r="S19" i="5"/>
  <c r="S18" i="5"/>
  <c r="S17" i="5"/>
  <c r="S16" i="5"/>
  <c r="S15" i="5"/>
  <c r="S14" i="5"/>
  <c r="S13" i="5"/>
  <c r="S12" i="5"/>
  <c r="S11" i="5"/>
  <c r="S10" i="5"/>
  <c r="S9" i="5"/>
  <c r="S6" i="5"/>
  <c r="S5" i="5"/>
  <c r="S4" i="5"/>
  <c r="S103" i="4"/>
  <c r="S93" i="4"/>
  <c r="S91" i="4"/>
  <c r="S81" i="4"/>
  <c r="S79" i="4"/>
  <c r="S69" i="4"/>
  <c r="S67" i="4"/>
  <c r="S57" i="4"/>
  <c r="S55" i="4"/>
  <c r="S45" i="4"/>
  <c r="S43" i="4"/>
  <c r="S33" i="4"/>
  <c r="S31" i="4"/>
  <c r="S21" i="4"/>
  <c r="S19" i="4"/>
  <c r="S9" i="4"/>
  <c r="S6" i="4"/>
  <c r="S5" i="4"/>
  <c r="S4" i="4"/>
  <c r="S103" i="3"/>
  <c r="R103" i="3"/>
  <c r="R102" i="3"/>
  <c r="R101" i="3"/>
  <c r="R100" i="3"/>
  <c r="R99" i="3"/>
  <c r="R98" i="3"/>
  <c r="R97" i="3"/>
  <c r="R96" i="3"/>
  <c r="R95" i="3"/>
  <c r="R94" i="3"/>
  <c r="S93" i="3"/>
  <c r="R93" i="3"/>
  <c r="R92" i="3"/>
  <c r="S91" i="3"/>
  <c r="R91" i="3"/>
  <c r="R90" i="3"/>
  <c r="R89" i="3"/>
  <c r="R88" i="3"/>
  <c r="R87" i="3"/>
  <c r="R86" i="3"/>
  <c r="R85" i="3"/>
  <c r="R84" i="3"/>
  <c r="R83" i="3"/>
  <c r="R82" i="3"/>
  <c r="R81" i="3"/>
  <c r="S81" i="3" s="1"/>
  <c r="R80" i="3"/>
  <c r="S79" i="3"/>
  <c r="R79" i="3"/>
  <c r="R78" i="3"/>
  <c r="R77" i="3"/>
  <c r="R76" i="3"/>
  <c r="R75" i="3"/>
  <c r="R74" i="3"/>
  <c r="R73" i="3"/>
  <c r="R72" i="3"/>
  <c r="R71" i="3"/>
  <c r="R70" i="3"/>
  <c r="S69" i="3"/>
  <c r="R69" i="3"/>
  <c r="R68" i="3"/>
  <c r="S67" i="3"/>
  <c r="R67" i="3"/>
  <c r="R66" i="3"/>
  <c r="R65" i="3"/>
  <c r="R64" i="3"/>
  <c r="R63" i="3"/>
  <c r="R62" i="3"/>
  <c r="R61" i="3"/>
  <c r="R60" i="3"/>
  <c r="R59" i="3"/>
  <c r="R58" i="3"/>
  <c r="R57" i="3"/>
  <c r="S57" i="3" s="1"/>
  <c r="R56" i="3"/>
  <c r="S55" i="3"/>
  <c r="R55" i="3"/>
  <c r="R54" i="3"/>
  <c r="R53" i="3"/>
  <c r="R52" i="3"/>
  <c r="R51" i="3"/>
  <c r="R50" i="3"/>
  <c r="R49" i="3"/>
  <c r="R48" i="3"/>
  <c r="R47" i="3"/>
  <c r="R46" i="3"/>
  <c r="S45" i="3"/>
  <c r="R45" i="3"/>
  <c r="R44" i="3"/>
  <c r="S43" i="3"/>
  <c r="R43" i="3"/>
  <c r="R42" i="3"/>
  <c r="R41" i="3"/>
  <c r="R40" i="3"/>
  <c r="R39" i="3"/>
  <c r="R38" i="3"/>
  <c r="R37" i="3"/>
  <c r="R36" i="3"/>
  <c r="R35" i="3"/>
  <c r="R34" i="3"/>
  <c r="R33" i="3"/>
  <c r="S33" i="3" s="1"/>
  <c r="R32" i="3"/>
  <c r="S31" i="3"/>
  <c r="R31" i="3"/>
  <c r="R30" i="3"/>
  <c r="R29" i="3"/>
  <c r="R28" i="3"/>
  <c r="R27" i="3"/>
  <c r="R26" i="3"/>
  <c r="R25" i="3"/>
  <c r="R24" i="3"/>
  <c r="R23" i="3"/>
  <c r="R22" i="3"/>
  <c r="S21" i="3"/>
  <c r="R21" i="3"/>
  <c r="R20" i="3"/>
  <c r="S19" i="3"/>
  <c r="R19" i="3"/>
  <c r="R18" i="3"/>
  <c r="R17" i="3"/>
  <c r="R16" i="3"/>
  <c r="R15" i="3"/>
  <c r="R14" i="3"/>
  <c r="R13" i="3"/>
  <c r="R12" i="3"/>
  <c r="R11" i="3"/>
  <c r="R10" i="3"/>
  <c r="R9" i="3"/>
  <c r="S9" i="3" s="1"/>
  <c r="R8" i="3"/>
  <c r="S6" i="3"/>
  <c r="S5" i="3"/>
  <c r="S4" i="3"/>
  <c r="D187" i="3" l="1"/>
  <c r="C241" i="3"/>
  <c r="C245" i="3"/>
  <c r="C246" i="3" s="1"/>
  <c r="D232" i="3"/>
  <c r="C232" i="3" s="1"/>
  <c r="C187" i="3"/>
  <c r="C198" i="3"/>
  <c r="D199" i="3"/>
  <c r="C211" i="3"/>
  <c r="C212" i="3" s="1"/>
  <c r="C216" i="3"/>
  <c r="C217" i="3" s="1"/>
  <c r="D217" i="3"/>
  <c r="C249" i="3"/>
  <c r="C250" i="3" s="1"/>
  <c r="F77" i="4"/>
  <c r="B76" i="4"/>
  <c r="C75" i="4"/>
  <c r="B75" i="4" s="1"/>
  <c r="C100" i="4"/>
  <c r="C229" i="3"/>
  <c r="C230" i="3" s="1"/>
  <c r="C243" i="3"/>
  <c r="C244" i="3" s="1"/>
  <c r="C247" i="3"/>
  <c r="C248" i="3" s="1"/>
  <c r="C251" i="3"/>
  <c r="C252" i="3" s="1"/>
  <c r="C253" i="3" s="1"/>
  <c r="C227" i="3"/>
  <c r="C228" i="3" s="1"/>
  <c r="C218" i="3"/>
  <c r="C220" i="3"/>
  <c r="C221" i="3" s="1"/>
  <c r="D223" i="3"/>
  <c r="C223" i="3" s="1"/>
  <c r="C213" i="3"/>
  <c r="C209" i="3"/>
  <c r="C200" i="3"/>
  <c r="C182" i="3"/>
  <c r="C183" i="3" s="1"/>
  <c r="C180" i="3"/>
  <c r="C181" i="3" s="1"/>
  <c r="C184" i="3"/>
  <c r="C185" i="3" s="1"/>
  <c r="C173" i="3"/>
  <c r="C157" i="3"/>
  <c r="C163" i="3"/>
  <c r="F164" i="3"/>
  <c r="B163" i="3"/>
  <c r="F141" i="3"/>
  <c r="B140" i="3"/>
  <c r="C144" i="3"/>
  <c r="C145" i="3" s="1"/>
  <c r="C148" i="3"/>
  <c r="C149" i="3" s="1"/>
  <c r="C146" i="3"/>
  <c r="C147" i="3" s="1"/>
  <c r="C150" i="3"/>
  <c r="C151" i="3" s="1"/>
  <c r="C137" i="3"/>
  <c r="C115" i="3"/>
  <c r="F115" i="3"/>
  <c r="B114" i="3"/>
  <c r="D115" i="3"/>
  <c r="C128" i="3"/>
  <c r="C129" i="3" s="1"/>
  <c r="C126" i="3"/>
  <c r="C127" i="3" s="1"/>
  <c r="C130" i="3"/>
  <c r="C131" i="3" s="1"/>
  <c r="F112" i="3"/>
  <c r="B112" i="3" s="1"/>
  <c r="C110" i="3"/>
  <c r="B102" i="3"/>
  <c r="F103" i="3"/>
  <c r="C103" i="3"/>
  <c r="C104" i="3" s="1"/>
  <c r="F82" i="3"/>
  <c r="C77" i="3"/>
  <c r="B77" i="3" s="1"/>
  <c r="D90" i="3"/>
  <c r="D91" i="3" s="1"/>
  <c r="C75" i="3"/>
  <c r="B75" i="3" s="1"/>
  <c r="C81" i="3"/>
  <c r="C82" i="3" s="1"/>
  <c r="C85" i="3"/>
  <c r="C86" i="3" s="1"/>
  <c r="L61" i="19"/>
  <c r="L60" i="19"/>
  <c r="K60" i="19" s="1"/>
  <c r="L59" i="19"/>
  <c r="O59" i="19" s="1"/>
  <c r="L58" i="19"/>
  <c r="L57" i="19"/>
  <c r="N57" i="19" s="1"/>
  <c r="L56" i="19"/>
  <c r="L55" i="19"/>
  <c r="O55" i="19" s="1"/>
  <c r="L54" i="19"/>
  <c r="L53" i="19"/>
  <c r="L52" i="19"/>
  <c r="L51" i="19"/>
  <c r="L50" i="19"/>
  <c r="L49" i="19"/>
  <c r="L48" i="19"/>
  <c r="K48" i="19" s="1"/>
  <c r="M47" i="19"/>
  <c r="L47" i="19"/>
  <c r="N47" i="19" s="1"/>
  <c r="L46" i="19"/>
  <c r="L45" i="19"/>
  <c r="O45" i="19" s="1"/>
  <c r="L44" i="19"/>
  <c r="O43" i="19"/>
  <c r="M43" i="19"/>
  <c r="L43" i="19"/>
  <c r="N43" i="19" s="1"/>
  <c r="L42" i="19"/>
  <c r="L41" i="19"/>
  <c r="L40" i="19"/>
  <c r="O39" i="19"/>
  <c r="M39" i="19"/>
  <c r="L39" i="19"/>
  <c r="O41" i="19" s="1"/>
  <c r="L38" i="19"/>
  <c r="L37" i="19"/>
  <c r="L36" i="19"/>
  <c r="K36" i="19"/>
  <c r="N36" i="19" s="1"/>
  <c r="L35" i="19"/>
  <c r="O35" i="19" s="1"/>
  <c r="L34" i="19"/>
  <c r="O33" i="19"/>
  <c r="M33" i="19"/>
  <c r="L33" i="19"/>
  <c r="N33" i="19" s="1"/>
  <c r="L32" i="19"/>
  <c r="L31" i="19"/>
  <c r="O31" i="19" s="1"/>
  <c r="L30" i="19"/>
  <c r="L29" i="19"/>
  <c r="L28" i="19"/>
  <c r="L27" i="19"/>
  <c r="L26" i="19"/>
  <c r="L25" i="19"/>
  <c r="L24" i="19"/>
  <c r="K24" i="19" s="1"/>
  <c r="O23" i="19"/>
  <c r="M23" i="19"/>
  <c r="L23" i="19"/>
  <c r="N23" i="19" s="1"/>
  <c r="L22" i="19"/>
  <c r="L21" i="19"/>
  <c r="O21" i="19" s="1"/>
  <c r="L20" i="19"/>
  <c r="O19" i="19"/>
  <c r="M19" i="19"/>
  <c r="L19" i="19"/>
  <c r="N19" i="19" s="1"/>
  <c r="L18" i="19"/>
  <c r="L17" i="19"/>
  <c r="L16" i="19"/>
  <c r="O15" i="19"/>
  <c r="M15" i="19"/>
  <c r="L15" i="19"/>
  <c r="O17" i="19" s="1"/>
  <c r="L14" i="19"/>
  <c r="L13" i="19"/>
  <c r="L12" i="19"/>
  <c r="K12" i="19"/>
  <c r="N12" i="19" s="1"/>
  <c r="N11" i="19"/>
  <c r="L11" i="19"/>
  <c r="O11" i="19" s="1"/>
  <c r="L10" i="19"/>
  <c r="O9" i="19"/>
  <c r="M9" i="19"/>
  <c r="L9" i="19"/>
  <c r="N9" i="19" s="1"/>
  <c r="L8" i="19"/>
  <c r="L7" i="19"/>
  <c r="O7" i="19" s="1"/>
  <c r="L6" i="19"/>
  <c r="L5" i="19"/>
  <c r="L4" i="19"/>
  <c r="L3" i="19"/>
  <c r="L2" i="19"/>
  <c r="L61" i="18"/>
  <c r="L60" i="18"/>
  <c r="K60" i="18" s="1"/>
  <c r="O59" i="18"/>
  <c r="M59" i="18"/>
  <c r="L59" i="18"/>
  <c r="N59" i="18" s="1"/>
  <c r="L58" i="18"/>
  <c r="L57" i="18"/>
  <c r="N57" i="18" s="1"/>
  <c r="L56" i="18"/>
  <c r="O55" i="18"/>
  <c r="M55" i="18"/>
  <c r="L55" i="18"/>
  <c r="N55" i="18" s="1"/>
  <c r="L54" i="18"/>
  <c r="L53" i="18"/>
  <c r="L52" i="18"/>
  <c r="O51" i="18"/>
  <c r="M51" i="18"/>
  <c r="L51" i="18"/>
  <c r="O53" i="18" s="1"/>
  <c r="L50" i="18"/>
  <c r="L49" i="18"/>
  <c r="L48" i="18"/>
  <c r="K48" i="18"/>
  <c r="O48" i="18" s="1"/>
  <c r="L47" i="18"/>
  <c r="N47" i="18" s="1"/>
  <c r="L46" i="18"/>
  <c r="O45" i="18"/>
  <c r="M45" i="18"/>
  <c r="L45" i="18"/>
  <c r="N45" i="18" s="1"/>
  <c r="L44" i="18"/>
  <c r="L43" i="18"/>
  <c r="N43" i="18" s="1"/>
  <c r="L42" i="18"/>
  <c r="L41" i="18"/>
  <c r="L40" i="18"/>
  <c r="L39" i="18"/>
  <c r="L38" i="18"/>
  <c r="L37" i="18"/>
  <c r="L36" i="18"/>
  <c r="K36" i="18" s="1"/>
  <c r="O35" i="18"/>
  <c r="M35" i="18"/>
  <c r="L35" i="18"/>
  <c r="N35" i="18" s="1"/>
  <c r="L34" i="18"/>
  <c r="L33" i="18"/>
  <c r="N33" i="18" s="1"/>
  <c r="L32" i="18"/>
  <c r="O31" i="18"/>
  <c r="M31" i="18"/>
  <c r="L31" i="18"/>
  <c r="N31" i="18" s="1"/>
  <c r="L30" i="18"/>
  <c r="L29" i="18"/>
  <c r="L28" i="18"/>
  <c r="O27" i="18"/>
  <c r="M27" i="18"/>
  <c r="L27" i="18"/>
  <c r="O29" i="18" s="1"/>
  <c r="L26" i="18"/>
  <c r="L25" i="18"/>
  <c r="L24" i="18"/>
  <c r="K24" i="18"/>
  <c r="O24" i="18" s="1"/>
  <c r="L23" i="18"/>
  <c r="N23" i="18" s="1"/>
  <c r="L22" i="18"/>
  <c r="O21" i="18"/>
  <c r="M21" i="18"/>
  <c r="L21" i="18"/>
  <c r="N21" i="18" s="1"/>
  <c r="L20" i="18"/>
  <c r="L19" i="18"/>
  <c r="N19" i="18" s="1"/>
  <c r="L18" i="18"/>
  <c r="L17" i="18"/>
  <c r="L16" i="18"/>
  <c r="L15" i="18"/>
  <c r="L14" i="18"/>
  <c r="L13" i="18"/>
  <c r="L12" i="18"/>
  <c r="K12" i="18" s="1"/>
  <c r="O11" i="18"/>
  <c r="M11" i="18"/>
  <c r="L11" i="18"/>
  <c r="N11" i="18" s="1"/>
  <c r="L10" i="18"/>
  <c r="L9" i="18"/>
  <c r="O9" i="18" s="1"/>
  <c r="L8" i="18"/>
  <c r="O7" i="18"/>
  <c r="M7" i="18"/>
  <c r="L7" i="18"/>
  <c r="N7" i="18" s="1"/>
  <c r="L6" i="18"/>
  <c r="L5" i="18"/>
  <c r="L4" i="18"/>
  <c r="O3" i="18"/>
  <c r="M3" i="18"/>
  <c r="L3" i="18"/>
  <c r="O5" i="18" s="1"/>
  <c r="L2" i="18"/>
  <c r="L61" i="17"/>
  <c r="L60" i="17"/>
  <c r="K60" i="17" s="1"/>
  <c r="O59" i="17"/>
  <c r="M59" i="17"/>
  <c r="L59" i="17"/>
  <c r="N59" i="17" s="1"/>
  <c r="L58" i="17"/>
  <c r="L57" i="17"/>
  <c r="N57" i="17" s="1"/>
  <c r="L56" i="17"/>
  <c r="O55" i="17"/>
  <c r="M55" i="17"/>
  <c r="L55" i="17"/>
  <c r="N55" i="17" s="1"/>
  <c r="L54" i="17"/>
  <c r="L53" i="17"/>
  <c r="L52" i="17"/>
  <c r="O51" i="17"/>
  <c r="M51" i="17"/>
  <c r="L51" i="17"/>
  <c r="O53" i="17" s="1"/>
  <c r="L50" i="17"/>
  <c r="L49" i="17"/>
  <c r="L48" i="17"/>
  <c r="K48" i="17"/>
  <c r="O48" i="17" s="1"/>
  <c r="L47" i="17"/>
  <c r="N47" i="17" s="1"/>
  <c r="L46" i="17"/>
  <c r="O45" i="17"/>
  <c r="M45" i="17"/>
  <c r="L45" i="17"/>
  <c r="N45" i="17" s="1"/>
  <c r="L44" i="17"/>
  <c r="L43" i="17"/>
  <c r="N43" i="17" s="1"/>
  <c r="L42" i="17"/>
  <c r="L41" i="17"/>
  <c r="L40" i="17"/>
  <c r="L39" i="17"/>
  <c r="L38" i="17"/>
  <c r="L37" i="17"/>
  <c r="L36" i="17"/>
  <c r="K36" i="17" s="1"/>
  <c r="O35" i="17"/>
  <c r="M35" i="17"/>
  <c r="L35" i="17"/>
  <c r="N35" i="17" s="1"/>
  <c r="L34" i="17"/>
  <c r="L33" i="17"/>
  <c r="N33" i="17" s="1"/>
  <c r="L32" i="17"/>
  <c r="O31" i="17"/>
  <c r="M31" i="17"/>
  <c r="L31" i="17"/>
  <c r="N31" i="17" s="1"/>
  <c r="L30" i="17"/>
  <c r="L29" i="17"/>
  <c r="L28" i="17"/>
  <c r="O27" i="17"/>
  <c r="M27" i="17"/>
  <c r="L27" i="17"/>
  <c r="O29" i="17" s="1"/>
  <c r="L26" i="17"/>
  <c r="L25" i="17"/>
  <c r="L24" i="17"/>
  <c r="K24" i="17"/>
  <c r="O24" i="17" s="1"/>
  <c r="L23" i="17"/>
  <c r="N23" i="17" s="1"/>
  <c r="L22" i="17"/>
  <c r="O21" i="17"/>
  <c r="M21" i="17"/>
  <c r="L21" i="17"/>
  <c r="N21" i="17" s="1"/>
  <c r="L20" i="17"/>
  <c r="L19" i="17"/>
  <c r="N19" i="17" s="1"/>
  <c r="L18" i="17"/>
  <c r="L17" i="17"/>
  <c r="L16" i="17"/>
  <c r="L15" i="17"/>
  <c r="L14" i="17"/>
  <c r="L13" i="17"/>
  <c r="L12" i="17"/>
  <c r="K12" i="17" s="1"/>
  <c r="O11" i="17"/>
  <c r="M11" i="17"/>
  <c r="L11" i="17"/>
  <c r="N11" i="17" s="1"/>
  <c r="L10" i="17"/>
  <c r="L9" i="17"/>
  <c r="N9" i="17" s="1"/>
  <c r="L8" i="17"/>
  <c r="O7" i="17"/>
  <c r="M7" i="17"/>
  <c r="L7" i="17"/>
  <c r="N7" i="17" s="1"/>
  <c r="L6" i="17"/>
  <c r="L5" i="17"/>
  <c r="L4" i="17"/>
  <c r="O3" i="17"/>
  <c r="M3" i="17"/>
  <c r="L3" i="17"/>
  <c r="O5" i="17" s="1"/>
  <c r="L2" i="17"/>
  <c r="L37" i="16"/>
  <c r="L36" i="16"/>
  <c r="K36" i="16"/>
  <c r="N36" i="16" s="1"/>
  <c r="L35" i="16"/>
  <c r="O35" i="16" s="1"/>
  <c r="L34" i="16"/>
  <c r="O33" i="16"/>
  <c r="M33" i="16"/>
  <c r="L33" i="16"/>
  <c r="N33" i="16" s="1"/>
  <c r="L32" i="16"/>
  <c r="L31" i="16"/>
  <c r="O31" i="16" s="1"/>
  <c r="L30" i="16"/>
  <c r="L29" i="16"/>
  <c r="L28" i="16"/>
  <c r="L27" i="16"/>
  <c r="L26" i="16"/>
  <c r="L25" i="16"/>
  <c r="L24" i="16"/>
  <c r="K24" i="16" s="1"/>
  <c r="O23" i="16"/>
  <c r="M23" i="16"/>
  <c r="L23" i="16"/>
  <c r="N23" i="16" s="1"/>
  <c r="L22" i="16"/>
  <c r="L21" i="16"/>
  <c r="O21" i="16" s="1"/>
  <c r="L20" i="16"/>
  <c r="O19" i="16"/>
  <c r="M19" i="16"/>
  <c r="L19" i="16"/>
  <c r="N19" i="16" s="1"/>
  <c r="L18" i="16"/>
  <c r="L17" i="16"/>
  <c r="L16" i="16"/>
  <c r="O15" i="16"/>
  <c r="M15" i="16"/>
  <c r="L15" i="16"/>
  <c r="O17" i="16" s="1"/>
  <c r="L14" i="16"/>
  <c r="L13" i="16"/>
  <c r="L12" i="16"/>
  <c r="K12" i="16"/>
  <c r="N12" i="16" s="1"/>
  <c r="L11" i="16"/>
  <c r="O11" i="16" s="1"/>
  <c r="L10" i="16"/>
  <c r="O9" i="16"/>
  <c r="M9" i="16"/>
  <c r="L9" i="16"/>
  <c r="N9" i="16" s="1"/>
  <c r="L8" i="16"/>
  <c r="L7" i="16"/>
  <c r="O7" i="16" s="1"/>
  <c r="L6" i="16"/>
  <c r="L5" i="16"/>
  <c r="L4" i="16"/>
  <c r="L3" i="16"/>
  <c r="L2" i="16"/>
  <c r="L61" i="15"/>
  <c r="L60" i="15"/>
  <c r="K60" i="15" s="1"/>
  <c r="O59" i="15"/>
  <c r="M59" i="15"/>
  <c r="L59" i="15"/>
  <c r="N59" i="15" s="1"/>
  <c r="L58" i="15"/>
  <c r="L57" i="15"/>
  <c r="N57" i="15" s="1"/>
  <c r="L56" i="15"/>
  <c r="O55" i="15"/>
  <c r="M55" i="15"/>
  <c r="L55" i="15"/>
  <c r="N55" i="15" s="1"/>
  <c r="L54" i="15"/>
  <c r="L53" i="15"/>
  <c r="L52" i="15"/>
  <c r="O51" i="15"/>
  <c r="M51" i="15"/>
  <c r="L51" i="15"/>
  <c r="O53" i="15" s="1"/>
  <c r="L50" i="15"/>
  <c r="L49" i="15"/>
  <c r="L48" i="15"/>
  <c r="K48" i="15"/>
  <c r="O48" i="15" s="1"/>
  <c r="L47" i="15"/>
  <c r="N47" i="15" s="1"/>
  <c r="L46" i="15"/>
  <c r="O45" i="15"/>
  <c r="M45" i="15"/>
  <c r="L45" i="15"/>
  <c r="N45" i="15" s="1"/>
  <c r="L44" i="15"/>
  <c r="L43" i="15"/>
  <c r="N43" i="15" s="1"/>
  <c r="L42" i="15"/>
  <c r="L41" i="15"/>
  <c r="L40" i="15"/>
  <c r="L39" i="15"/>
  <c r="L38" i="15"/>
  <c r="L37" i="15"/>
  <c r="L36" i="15"/>
  <c r="K36" i="15" s="1"/>
  <c r="O35" i="15"/>
  <c r="M35" i="15"/>
  <c r="L35" i="15"/>
  <c r="N35" i="15" s="1"/>
  <c r="L34" i="15"/>
  <c r="L33" i="15"/>
  <c r="N33" i="15" s="1"/>
  <c r="L32" i="15"/>
  <c r="O31" i="15"/>
  <c r="M31" i="15"/>
  <c r="L31" i="15"/>
  <c r="N31" i="15" s="1"/>
  <c r="L30" i="15"/>
  <c r="L29" i="15"/>
  <c r="L28" i="15"/>
  <c r="O27" i="15"/>
  <c r="M27" i="15"/>
  <c r="L27" i="15"/>
  <c r="O29" i="15" s="1"/>
  <c r="L26" i="15"/>
  <c r="L25" i="15"/>
  <c r="L24" i="15"/>
  <c r="K24" i="15"/>
  <c r="O24" i="15" s="1"/>
  <c r="L23" i="15"/>
  <c r="N23" i="15" s="1"/>
  <c r="L22" i="15"/>
  <c r="O21" i="15"/>
  <c r="M21" i="15"/>
  <c r="L21" i="15"/>
  <c r="N21" i="15" s="1"/>
  <c r="L20" i="15"/>
  <c r="L19" i="15"/>
  <c r="N19" i="15" s="1"/>
  <c r="L18" i="15"/>
  <c r="L17" i="15"/>
  <c r="L16" i="15"/>
  <c r="L15" i="15"/>
  <c r="L14" i="15"/>
  <c r="L13" i="15"/>
  <c r="L12" i="15"/>
  <c r="K12" i="15" s="1"/>
  <c r="O11" i="15"/>
  <c r="M11" i="15"/>
  <c r="L11" i="15"/>
  <c r="N11" i="15" s="1"/>
  <c r="L10" i="15"/>
  <c r="L9" i="15"/>
  <c r="N9" i="15" s="1"/>
  <c r="L8" i="15"/>
  <c r="O7" i="15"/>
  <c r="M7" i="15"/>
  <c r="L7" i="15"/>
  <c r="N7" i="15" s="1"/>
  <c r="L6" i="15"/>
  <c r="L5" i="15"/>
  <c r="L4" i="15"/>
  <c r="O3" i="15"/>
  <c r="M3" i="15"/>
  <c r="L3" i="15"/>
  <c r="O5" i="15" s="1"/>
  <c r="L2" i="15"/>
  <c r="K60" i="14"/>
  <c r="K48" i="14"/>
  <c r="L37" i="14"/>
  <c r="L36" i="14"/>
  <c r="K36" i="14"/>
  <c r="N36" i="14" s="1"/>
  <c r="L35" i="14"/>
  <c r="O35" i="14" s="1"/>
  <c r="L34" i="14"/>
  <c r="O33" i="14"/>
  <c r="M33" i="14"/>
  <c r="L33" i="14"/>
  <c r="N33" i="14" s="1"/>
  <c r="L32" i="14"/>
  <c r="L31" i="14"/>
  <c r="O31" i="14" s="1"/>
  <c r="L30" i="14"/>
  <c r="L29" i="14"/>
  <c r="L28" i="14"/>
  <c r="L27" i="14"/>
  <c r="L26" i="14"/>
  <c r="L25" i="14"/>
  <c r="L24" i="14"/>
  <c r="K24" i="14" s="1"/>
  <c r="O23" i="14"/>
  <c r="M23" i="14"/>
  <c r="L23" i="14"/>
  <c r="N23" i="14" s="1"/>
  <c r="L22" i="14"/>
  <c r="L21" i="14"/>
  <c r="O21" i="14" s="1"/>
  <c r="L20" i="14"/>
  <c r="O19" i="14"/>
  <c r="M19" i="14"/>
  <c r="L19" i="14"/>
  <c r="N19" i="14" s="1"/>
  <c r="L18" i="14"/>
  <c r="L17" i="14"/>
  <c r="L16" i="14"/>
  <c r="O15" i="14"/>
  <c r="M15" i="14"/>
  <c r="L15" i="14"/>
  <c r="O17" i="14" s="1"/>
  <c r="L14" i="14"/>
  <c r="L13" i="14"/>
  <c r="L12" i="14"/>
  <c r="K12" i="14"/>
  <c r="N12" i="14" s="1"/>
  <c r="L11" i="14"/>
  <c r="O11" i="14" s="1"/>
  <c r="L10" i="14"/>
  <c r="O9" i="14"/>
  <c r="M9" i="14"/>
  <c r="L9" i="14"/>
  <c r="N9" i="14" s="1"/>
  <c r="L8" i="14"/>
  <c r="L7" i="14"/>
  <c r="O7" i="14" s="1"/>
  <c r="L6" i="14"/>
  <c r="L5" i="14"/>
  <c r="L4" i="14"/>
  <c r="L3" i="14"/>
  <c r="L2" i="14"/>
  <c r="L61" i="13"/>
  <c r="L60" i="13"/>
  <c r="K60" i="13" s="1"/>
  <c r="O59" i="13"/>
  <c r="M59" i="13"/>
  <c r="L59" i="13"/>
  <c r="N59" i="13" s="1"/>
  <c r="L58" i="13"/>
  <c r="L57" i="13"/>
  <c r="N57" i="13" s="1"/>
  <c r="L56" i="13"/>
  <c r="O55" i="13"/>
  <c r="M55" i="13"/>
  <c r="L55" i="13"/>
  <c r="N55" i="13" s="1"/>
  <c r="L54" i="13"/>
  <c r="L53" i="13"/>
  <c r="L52" i="13"/>
  <c r="O51" i="13"/>
  <c r="M51" i="13"/>
  <c r="L51" i="13"/>
  <c r="O53" i="13" s="1"/>
  <c r="L50" i="13"/>
  <c r="L49" i="13"/>
  <c r="L48" i="13"/>
  <c r="K48" i="13"/>
  <c r="O48" i="13" s="1"/>
  <c r="L47" i="13"/>
  <c r="N47" i="13" s="1"/>
  <c r="L46" i="13"/>
  <c r="O45" i="13"/>
  <c r="M45" i="13"/>
  <c r="L45" i="13"/>
  <c r="N45" i="13" s="1"/>
  <c r="L44" i="13"/>
  <c r="L43" i="13"/>
  <c r="N43" i="13" s="1"/>
  <c r="L42" i="13"/>
  <c r="L41" i="13"/>
  <c r="L40" i="13"/>
  <c r="L39" i="13"/>
  <c r="L38" i="13"/>
  <c r="L37" i="13"/>
  <c r="L36" i="13"/>
  <c r="K36" i="13" s="1"/>
  <c r="O35" i="13"/>
  <c r="M35" i="13"/>
  <c r="L35" i="13"/>
  <c r="N35" i="13" s="1"/>
  <c r="L34" i="13"/>
  <c r="L33" i="13"/>
  <c r="N33" i="13" s="1"/>
  <c r="L32" i="13"/>
  <c r="O31" i="13"/>
  <c r="M31" i="13"/>
  <c r="L31" i="13"/>
  <c r="N31" i="13" s="1"/>
  <c r="L30" i="13"/>
  <c r="L29" i="13"/>
  <c r="L28" i="13"/>
  <c r="O27" i="13"/>
  <c r="M27" i="13"/>
  <c r="L27" i="13"/>
  <c r="O29" i="13" s="1"/>
  <c r="L26" i="13"/>
  <c r="L25" i="13"/>
  <c r="L24" i="13"/>
  <c r="K24" i="13"/>
  <c r="O24" i="13" s="1"/>
  <c r="L23" i="13"/>
  <c r="N23" i="13" s="1"/>
  <c r="L22" i="13"/>
  <c r="O21" i="13"/>
  <c r="M21" i="13"/>
  <c r="L21" i="13"/>
  <c r="N21" i="13" s="1"/>
  <c r="L20" i="13"/>
  <c r="L19" i="13"/>
  <c r="N19" i="13" s="1"/>
  <c r="L18" i="13"/>
  <c r="L17" i="13"/>
  <c r="L16" i="13"/>
  <c r="L15" i="13"/>
  <c r="L14" i="13"/>
  <c r="L13" i="13"/>
  <c r="L12" i="13"/>
  <c r="K12" i="13" s="1"/>
  <c r="O11" i="13"/>
  <c r="M11" i="13"/>
  <c r="L11" i="13"/>
  <c r="N11" i="13" s="1"/>
  <c r="L10" i="13"/>
  <c r="L9" i="13"/>
  <c r="N9" i="13" s="1"/>
  <c r="L8" i="13"/>
  <c r="O7" i="13"/>
  <c r="M7" i="13"/>
  <c r="L7" i="13"/>
  <c r="N7" i="13" s="1"/>
  <c r="L6" i="13"/>
  <c r="L5" i="13"/>
  <c r="L4" i="13"/>
  <c r="O3" i="13"/>
  <c r="M3" i="13"/>
  <c r="L3" i="13"/>
  <c r="O5" i="13" s="1"/>
  <c r="L2" i="13"/>
  <c r="L61" i="12"/>
  <c r="L60" i="12"/>
  <c r="K60" i="12" s="1"/>
  <c r="O59" i="12"/>
  <c r="M59" i="12"/>
  <c r="L59" i="12"/>
  <c r="N59" i="12" s="1"/>
  <c r="L58" i="12"/>
  <c r="L57" i="12"/>
  <c r="N57" i="12" s="1"/>
  <c r="L56" i="12"/>
  <c r="O55" i="12"/>
  <c r="M55" i="12"/>
  <c r="L55" i="12"/>
  <c r="N55" i="12" s="1"/>
  <c r="L54" i="12"/>
  <c r="L53" i="12"/>
  <c r="L52" i="12"/>
  <c r="O51" i="12"/>
  <c r="M51" i="12"/>
  <c r="L51" i="12"/>
  <c r="O53" i="12" s="1"/>
  <c r="L50" i="12"/>
  <c r="L49" i="12"/>
  <c r="L48" i="12"/>
  <c r="K48" i="12"/>
  <c r="O48" i="12" s="1"/>
  <c r="L47" i="12"/>
  <c r="N47" i="12" s="1"/>
  <c r="L46" i="12"/>
  <c r="O45" i="12"/>
  <c r="M45" i="12"/>
  <c r="L45" i="12"/>
  <c r="N45" i="12" s="1"/>
  <c r="L44" i="12"/>
  <c r="L43" i="12"/>
  <c r="N43" i="12" s="1"/>
  <c r="L42" i="12"/>
  <c r="L41" i="12"/>
  <c r="L40" i="12"/>
  <c r="L39" i="12"/>
  <c r="L38" i="12"/>
  <c r="L37" i="12"/>
  <c r="L36" i="12"/>
  <c r="K36" i="12" s="1"/>
  <c r="O35" i="12"/>
  <c r="M35" i="12"/>
  <c r="L35" i="12"/>
  <c r="N35" i="12" s="1"/>
  <c r="L34" i="12"/>
  <c r="L33" i="12"/>
  <c r="N33" i="12" s="1"/>
  <c r="L32" i="12"/>
  <c r="O31" i="12"/>
  <c r="M31" i="12"/>
  <c r="L31" i="12"/>
  <c r="N31" i="12" s="1"/>
  <c r="L30" i="12"/>
  <c r="L29" i="12"/>
  <c r="L28" i="12"/>
  <c r="O27" i="12"/>
  <c r="M27" i="12"/>
  <c r="L27" i="12"/>
  <c r="O29" i="12" s="1"/>
  <c r="L26" i="12"/>
  <c r="L25" i="12"/>
  <c r="L24" i="12"/>
  <c r="K24" i="12"/>
  <c r="O24" i="12" s="1"/>
  <c r="L23" i="12"/>
  <c r="N23" i="12" s="1"/>
  <c r="L22" i="12"/>
  <c r="O21" i="12"/>
  <c r="M21" i="12"/>
  <c r="L21" i="12"/>
  <c r="N21" i="12" s="1"/>
  <c r="L20" i="12"/>
  <c r="L19" i="12"/>
  <c r="N19" i="12" s="1"/>
  <c r="L18" i="12"/>
  <c r="L17" i="12"/>
  <c r="L16" i="12"/>
  <c r="L15" i="12"/>
  <c r="L14" i="12"/>
  <c r="L13" i="12"/>
  <c r="L12" i="12"/>
  <c r="K12" i="12" s="1"/>
  <c r="O11" i="12"/>
  <c r="M11" i="12"/>
  <c r="L11" i="12"/>
  <c r="N11" i="12" s="1"/>
  <c r="L10" i="12"/>
  <c r="L9" i="12"/>
  <c r="N9" i="12" s="1"/>
  <c r="L8" i="12"/>
  <c r="O7" i="12"/>
  <c r="M7" i="12"/>
  <c r="L7" i="12"/>
  <c r="N7" i="12" s="1"/>
  <c r="L6" i="12"/>
  <c r="L5" i="12"/>
  <c r="L4" i="12"/>
  <c r="O3" i="12"/>
  <c r="M3" i="12"/>
  <c r="L3" i="12"/>
  <c r="O5" i="12" s="1"/>
  <c r="L2" i="12"/>
  <c r="L61" i="11"/>
  <c r="L60" i="11"/>
  <c r="K60" i="11" s="1"/>
  <c r="L59" i="11"/>
  <c r="O59" i="11" s="1"/>
  <c r="L58" i="11"/>
  <c r="L57" i="11"/>
  <c r="N57" i="11" s="1"/>
  <c r="L56" i="11"/>
  <c r="L55" i="11"/>
  <c r="O55" i="11" s="1"/>
  <c r="L54" i="11"/>
  <c r="L53" i="11"/>
  <c r="L52" i="11"/>
  <c r="L51" i="11"/>
  <c r="L50" i="11"/>
  <c r="L49" i="11"/>
  <c r="L48" i="11"/>
  <c r="K48" i="11" s="1"/>
  <c r="M47" i="11"/>
  <c r="L47" i="11"/>
  <c r="N47" i="11" s="1"/>
  <c r="L46" i="11"/>
  <c r="L45" i="11"/>
  <c r="O45" i="11" s="1"/>
  <c r="L44" i="11"/>
  <c r="O43" i="11"/>
  <c r="M43" i="11"/>
  <c r="L43" i="11"/>
  <c r="N43" i="11" s="1"/>
  <c r="L42" i="11"/>
  <c r="L41" i="11"/>
  <c r="L40" i="11"/>
  <c r="O39" i="11"/>
  <c r="M39" i="11"/>
  <c r="L39" i="11"/>
  <c r="O41" i="11" s="1"/>
  <c r="L38" i="11"/>
  <c r="L37" i="11"/>
  <c r="L36" i="11"/>
  <c r="K36" i="11"/>
  <c r="N36" i="11" s="1"/>
  <c r="L35" i="11"/>
  <c r="O35" i="11" s="1"/>
  <c r="L34" i="11"/>
  <c r="O33" i="11"/>
  <c r="M33" i="11"/>
  <c r="L33" i="11"/>
  <c r="N33" i="11" s="1"/>
  <c r="L32" i="11"/>
  <c r="L31" i="11"/>
  <c r="O31" i="11" s="1"/>
  <c r="L30" i="11"/>
  <c r="L29" i="11"/>
  <c r="L28" i="11"/>
  <c r="L27" i="11"/>
  <c r="L26" i="11"/>
  <c r="L25" i="11"/>
  <c r="L24" i="11"/>
  <c r="K24" i="11" s="1"/>
  <c r="O23" i="11"/>
  <c r="M23" i="11"/>
  <c r="L23" i="11"/>
  <c r="N23" i="11" s="1"/>
  <c r="L22" i="11"/>
  <c r="L21" i="11"/>
  <c r="O21" i="11" s="1"/>
  <c r="L20" i="11"/>
  <c r="O19" i="11"/>
  <c r="M19" i="11"/>
  <c r="L19" i="11"/>
  <c r="N19" i="11" s="1"/>
  <c r="L18" i="11"/>
  <c r="L17" i="11"/>
  <c r="L16" i="11"/>
  <c r="O15" i="11"/>
  <c r="M15" i="11"/>
  <c r="L15" i="11"/>
  <c r="O17" i="11" s="1"/>
  <c r="L14" i="11"/>
  <c r="L13" i="11"/>
  <c r="L12" i="11"/>
  <c r="K12" i="11"/>
  <c r="N12" i="11" s="1"/>
  <c r="L11" i="11"/>
  <c r="O11" i="11" s="1"/>
  <c r="L10" i="11"/>
  <c r="O9" i="11"/>
  <c r="M9" i="11"/>
  <c r="L9" i="11"/>
  <c r="N9" i="11" s="1"/>
  <c r="L8" i="11"/>
  <c r="L7" i="11"/>
  <c r="O7" i="11" s="1"/>
  <c r="L6" i="11"/>
  <c r="L5" i="11"/>
  <c r="L4" i="11"/>
  <c r="L3" i="11"/>
  <c r="L2" i="11"/>
  <c r="L61" i="10"/>
  <c r="L60" i="10"/>
  <c r="K60" i="10" s="1"/>
  <c r="L59" i="10"/>
  <c r="O59" i="10" s="1"/>
  <c r="L58" i="10"/>
  <c r="L57" i="10"/>
  <c r="N57" i="10" s="1"/>
  <c r="L56" i="10"/>
  <c r="L55" i="10"/>
  <c r="O55" i="10" s="1"/>
  <c r="L54" i="10"/>
  <c r="L53" i="10"/>
  <c r="L52" i="10"/>
  <c r="L51" i="10"/>
  <c r="L50" i="10"/>
  <c r="L49" i="10"/>
  <c r="L48" i="10"/>
  <c r="K48" i="10" s="1"/>
  <c r="M47" i="10"/>
  <c r="L47" i="10"/>
  <c r="N47" i="10" s="1"/>
  <c r="L46" i="10"/>
  <c r="L45" i="10"/>
  <c r="O45" i="10" s="1"/>
  <c r="L44" i="10"/>
  <c r="O43" i="10"/>
  <c r="M43" i="10"/>
  <c r="L43" i="10"/>
  <c r="N43" i="10" s="1"/>
  <c r="L42" i="10"/>
  <c r="L41" i="10"/>
  <c r="L40" i="10"/>
  <c r="O39" i="10"/>
  <c r="M39" i="10"/>
  <c r="L39" i="10"/>
  <c r="O41" i="10" s="1"/>
  <c r="L38" i="10"/>
  <c r="L37" i="10"/>
  <c r="L36" i="10"/>
  <c r="K36" i="10"/>
  <c r="N36" i="10" s="1"/>
  <c r="L35" i="10"/>
  <c r="O35" i="10" s="1"/>
  <c r="L34" i="10"/>
  <c r="O33" i="10"/>
  <c r="M33" i="10"/>
  <c r="L33" i="10"/>
  <c r="N33" i="10" s="1"/>
  <c r="L32" i="10"/>
  <c r="L31" i="10"/>
  <c r="O31" i="10" s="1"/>
  <c r="L30" i="10"/>
  <c r="L29" i="10"/>
  <c r="L28" i="10"/>
  <c r="L27" i="10"/>
  <c r="L26" i="10"/>
  <c r="L25" i="10"/>
  <c r="L24" i="10"/>
  <c r="K24" i="10" s="1"/>
  <c r="O23" i="10"/>
  <c r="M23" i="10"/>
  <c r="L23" i="10"/>
  <c r="N23" i="10" s="1"/>
  <c r="L22" i="10"/>
  <c r="L21" i="10"/>
  <c r="O21" i="10" s="1"/>
  <c r="L20" i="10"/>
  <c r="O19" i="10"/>
  <c r="M19" i="10"/>
  <c r="L19" i="10"/>
  <c r="N19" i="10" s="1"/>
  <c r="L18" i="10"/>
  <c r="L17" i="10"/>
  <c r="L16" i="10"/>
  <c r="O15" i="10"/>
  <c r="M15" i="10"/>
  <c r="L15" i="10"/>
  <c r="O17" i="10" s="1"/>
  <c r="L14" i="10"/>
  <c r="L13" i="10"/>
  <c r="L12" i="10"/>
  <c r="K12" i="10"/>
  <c r="N12" i="10" s="1"/>
  <c r="L11" i="10"/>
  <c r="O11" i="10" s="1"/>
  <c r="L10" i="10"/>
  <c r="O9" i="10"/>
  <c r="M9" i="10"/>
  <c r="L9" i="10"/>
  <c r="N9" i="10" s="1"/>
  <c r="L8" i="10"/>
  <c r="L7" i="10"/>
  <c r="O7" i="10" s="1"/>
  <c r="L6" i="10"/>
  <c r="L5" i="10"/>
  <c r="L4" i="10"/>
  <c r="L3" i="10"/>
  <c r="L2" i="10"/>
  <c r="L61" i="9"/>
  <c r="L60" i="9"/>
  <c r="K60" i="9" s="1"/>
  <c r="O59" i="9"/>
  <c r="M59" i="9"/>
  <c r="L59" i="9"/>
  <c r="N59" i="9" s="1"/>
  <c r="L58" i="9"/>
  <c r="L57" i="9"/>
  <c r="N57" i="9" s="1"/>
  <c r="L56" i="9"/>
  <c r="O55" i="9"/>
  <c r="M55" i="9"/>
  <c r="L55" i="9"/>
  <c r="N55" i="9" s="1"/>
  <c r="L54" i="9"/>
  <c r="L53" i="9"/>
  <c r="L52" i="9"/>
  <c r="O51" i="9"/>
  <c r="M51" i="9"/>
  <c r="L51" i="9"/>
  <c r="O53" i="9" s="1"/>
  <c r="L50" i="9"/>
  <c r="L49" i="9"/>
  <c r="L48" i="9"/>
  <c r="K48" i="9"/>
  <c r="O48" i="9" s="1"/>
  <c r="L47" i="9"/>
  <c r="N47" i="9" s="1"/>
  <c r="L46" i="9"/>
  <c r="O45" i="9"/>
  <c r="M45" i="9"/>
  <c r="L45" i="9"/>
  <c r="N45" i="9" s="1"/>
  <c r="L44" i="9"/>
  <c r="L43" i="9"/>
  <c r="N43" i="9" s="1"/>
  <c r="L42" i="9"/>
  <c r="L41" i="9"/>
  <c r="L40" i="9"/>
  <c r="L39" i="9"/>
  <c r="L38" i="9"/>
  <c r="L37" i="9"/>
  <c r="L36" i="9"/>
  <c r="K36" i="9" s="1"/>
  <c r="O35" i="9"/>
  <c r="M35" i="9"/>
  <c r="L35" i="9"/>
  <c r="N35" i="9" s="1"/>
  <c r="L34" i="9"/>
  <c r="L33" i="9"/>
  <c r="N33" i="9" s="1"/>
  <c r="L32" i="9"/>
  <c r="O31" i="9"/>
  <c r="M31" i="9"/>
  <c r="L31" i="9"/>
  <c r="N31" i="9" s="1"/>
  <c r="L30" i="9"/>
  <c r="L29" i="9"/>
  <c r="L28" i="9"/>
  <c r="O27" i="9"/>
  <c r="M27" i="9"/>
  <c r="L27" i="9"/>
  <c r="O29" i="9" s="1"/>
  <c r="L26" i="9"/>
  <c r="L25" i="9"/>
  <c r="L24" i="9"/>
  <c r="K24" i="9"/>
  <c r="O24" i="9" s="1"/>
  <c r="L23" i="9"/>
  <c r="N23" i="9" s="1"/>
  <c r="L22" i="9"/>
  <c r="O21" i="9"/>
  <c r="M21" i="9"/>
  <c r="L21" i="9"/>
  <c r="N21" i="9" s="1"/>
  <c r="L20" i="9"/>
  <c r="L19" i="9"/>
  <c r="N19" i="9" s="1"/>
  <c r="L18" i="9"/>
  <c r="L17" i="9"/>
  <c r="L16" i="9"/>
  <c r="L15" i="9"/>
  <c r="L14" i="9"/>
  <c r="L13" i="9"/>
  <c r="L12" i="9"/>
  <c r="K12" i="9" s="1"/>
  <c r="O11" i="9"/>
  <c r="M11" i="9"/>
  <c r="L11" i="9"/>
  <c r="N11" i="9" s="1"/>
  <c r="L10" i="9"/>
  <c r="L9" i="9"/>
  <c r="N9" i="9" s="1"/>
  <c r="L8" i="9"/>
  <c r="O7" i="9"/>
  <c r="M7" i="9"/>
  <c r="L7" i="9"/>
  <c r="N7" i="9" s="1"/>
  <c r="L6" i="9"/>
  <c r="L5" i="9"/>
  <c r="L4" i="9"/>
  <c r="O3" i="9"/>
  <c r="M3" i="9"/>
  <c r="L3" i="9"/>
  <c r="O5" i="9" s="1"/>
  <c r="L2" i="9"/>
  <c r="L61" i="8"/>
  <c r="L60" i="8"/>
  <c r="K60" i="8" s="1"/>
  <c r="O59" i="8"/>
  <c r="M59" i="8"/>
  <c r="L59" i="8"/>
  <c r="N59" i="8" s="1"/>
  <c r="L58" i="8"/>
  <c r="L57" i="8"/>
  <c r="N57" i="8" s="1"/>
  <c r="L56" i="8"/>
  <c r="O55" i="8"/>
  <c r="M55" i="8"/>
  <c r="L55" i="8"/>
  <c r="N55" i="8" s="1"/>
  <c r="L54" i="8"/>
  <c r="L53" i="8"/>
  <c r="L52" i="8"/>
  <c r="O51" i="8"/>
  <c r="M51" i="8"/>
  <c r="L51" i="8"/>
  <c r="O53" i="8" s="1"/>
  <c r="L50" i="8"/>
  <c r="L49" i="8"/>
  <c r="L48" i="8"/>
  <c r="K48" i="8"/>
  <c r="O48" i="8" s="1"/>
  <c r="L47" i="8"/>
  <c r="N47" i="8" s="1"/>
  <c r="L46" i="8"/>
  <c r="O45" i="8"/>
  <c r="M45" i="8"/>
  <c r="L45" i="8"/>
  <c r="N45" i="8" s="1"/>
  <c r="L44" i="8"/>
  <c r="L43" i="8"/>
  <c r="N43" i="8" s="1"/>
  <c r="L42" i="8"/>
  <c r="L41" i="8"/>
  <c r="L40" i="8"/>
  <c r="L39" i="8"/>
  <c r="L38" i="8"/>
  <c r="L37" i="8"/>
  <c r="L36" i="8"/>
  <c r="K36" i="8" s="1"/>
  <c r="O35" i="8"/>
  <c r="M35" i="8"/>
  <c r="L35" i="8"/>
  <c r="N35" i="8" s="1"/>
  <c r="L34" i="8"/>
  <c r="L33" i="8"/>
  <c r="N33" i="8" s="1"/>
  <c r="L32" i="8"/>
  <c r="O31" i="8"/>
  <c r="M31" i="8"/>
  <c r="L31" i="8"/>
  <c r="N31" i="8" s="1"/>
  <c r="L30" i="8"/>
  <c r="L29" i="8"/>
  <c r="L28" i="8"/>
  <c r="O27" i="8"/>
  <c r="M27" i="8"/>
  <c r="L27" i="8"/>
  <c r="O29" i="8" s="1"/>
  <c r="L26" i="8"/>
  <c r="L25" i="8"/>
  <c r="L24" i="8"/>
  <c r="K24" i="8"/>
  <c r="O24" i="8" s="1"/>
  <c r="L23" i="8"/>
  <c r="N23" i="8" s="1"/>
  <c r="L22" i="8"/>
  <c r="O21" i="8"/>
  <c r="M21" i="8"/>
  <c r="L21" i="8"/>
  <c r="N21" i="8" s="1"/>
  <c r="L20" i="8"/>
  <c r="L19" i="8"/>
  <c r="N19" i="8" s="1"/>
  <c r="L18" i="8"/>
  <c r="L17" i="8"/>
  <c r="L16" i="8"/>
  <c r="L15" i="8"/>
  <c r="L14" i="8"/>
  <c r="L13" i="8"/>
  <c r="L12" i="8"/>
  <c r="K12" i="8" s="1"/>
  <c r="O11" i="8"/>
  <c r="M11" i="8"/>
  <c r="L11" i="8"/>
  <c r="N11" i="8" s="1"/>
  <c r="L10" i="8"/>
  <c r="L9" i="8"/>
  <c r="N9" i="8" s="1"/>
  <c r="L8" i="8"/>
  <c r="O7" i="8"/>
  <c r="M7" i="8"/>
  <c r="L7" i="8"/>
  <c r="N7" i="8" s="1"/>
  <c r="L6" i="8"/>
  <c r="L5" i="8"/>
  <c r="L4" i="8"/>
  <c r="O3" i="8"/>
  <c r="M3" i="8"/>
  <c r="L3" i="8"/>
  <c r="O5" i="8" s="1"/>
  <c r="L2" i="8"/>
  <c r="L61" i="7"/>
  <c r="L60" i="7"/>
  <c r="K60" i="7"/>
  <c r="O60" i="7" s="1"/>
  <c r="L59" i="7"/>
  <c r="O59" i="7" s="1"/>
  <c r="L58" i="7"/>
  <c r="O57" i="7"/>
  <c r="M57" i="7"/>
  <c r="L57" i="7"/>
  <c r="N57" i="7" s="1"/>
  <c r="L56" i="7"/>
  <c r="L55" i="7"/>
  <c r="N55" i="7" s="1"/>
  <c r="L54" i="7"/>
  <c r="L53" i="7"/>
  <c r="L52" i="7"/>
  <c r="L51" i="7"/>
  <c r="L50" i="7"/>
  <c r="L49" i="7"/>
  <c r="L48" i="7"/>
  <c r="K48" i="7" s="1"/>
  <c r="O47" i="7"/>
  <c r="M47" i="7"/>
  <c r="L47" i="7"/>
  <c r="N47" i="7" s="1"/>
  <c r="L46" i="7"/>
  <c r="L45" i="7"/>
  <c r="N45" i="7" s="1"/>
  <c r="L44" i="7"/>
  <c r="O43" i="7"/>
  <c r="M43" i="7"/>
  <c r="L43" i="7"/>
  <c r="N43" i="7" s="1"/>
  <c r="L42" i="7"/>
  <c r="L41" i="7"/>
  <c r="L40" i="7"/>
  <c r="O39" i="7"/>
  <c r="M39" i="7"/>
  <c r="L39" i="7"/>
  <c r="O41" i="7" s="1"/>
  <c r="L38" i="7"/>
  <c r="L37" i="7"/>
  <c r="L36" i="7"/>
  <c r="K36" i="7"/>
  <c r="N36" i="7" s="1"/>
  <c r="L35" i="7"/>
  <c r="N35" i="7" s="1"/>
  <c r="L34" i="7"/>
  <c r="O33" i="7"/>
  <c r="M33" i="7"/>
  <c r="L33" i="7"/>
  <c r="N33" i="7" s="1"/>
  <c r="L32" i="7"/>
  <c r="L31" i="7"/>
  <c r="N31" i="7" s="1"/>
  <c r="L30" i="7"/>
  <c r="L29" i="7"/>
  <c r="L28" i="7"/>
  <c r="L27" i="7"/>
  <c r="L26" i="7"/>
  <c r="L25" i="7"/>
  <c r="L24" i="7"/>
  <c r="K24" i="7" s="1"/>
  <c r="O23" i="7"/>
  <c r="M23" i="7"/>
  <c r="L23" i="7"/>
  <c r="N23" i="7" s="1"/>
  <c r="L22" i="7"/>
  <c r="L21" i="7"/>
  <c r="O21" i="7" s="1"/>
  <c r="L20" i="7"/>
  <c r="O19" i="7"/>
  <c r="M19" i="7"/>
  <c r="L19" i="7"/>
  <c r="N19" i="7" s="1"/>
  <c r="L18" i="7"/>
  <c r="L17" i="7"/>
  <c r="L16" i="7"/>
  <c r="O15" i="7"/>
  <c r="M15" i="7"/>
  <c r="L15" i="7"/>
  <c r="O17" i="7" s="1"/>
  <c r="L14" i="7"/>
  <c r="L13" i="7"/>
  <c r="L12" i="7"/>
  <c r="K12" i="7"/>
  <c r="L11" i="7"/>
  <c r="N11" i="7" s="1"/>
  <c r="L10" i="7"/>
  <c r="O9" i="7"/>
  <c r="M9" i="7"/>
  <c r="L9" i="7"/>
  <c r="N9" i="7" s="1"/>
  <c r="L8" i="7"/>
  <c r="N7" i="7"/>
  <c r="L7" i="7"/>
  <c r="L6" i="7"/>
  <c r="L5" i="7"/>
  <c r="L4" i="7"/>
  <c r="L3" i="7"/>
  <c r="L2" i="7"/>
  <c r="L61" i="6"/>
  <c r="L60" i="6"/>
  <c r="K60" i="6"/>
  <c r="N60" i="6" s="1"/>
  <c r="L59" i="6"/>
  <c r="N59" i="6" s="1"/>
  <c r="L58" i="6"/>
  <c r="O57" i="6"/>
  <c r="M57" i="6"/>
  <c r="L57" i="6"/>
  <c r="N57" i="6" s="1"/>
  <c r="L56" i="6"/>
  <c r="L55" i="6"/>
  <c r="N55" i="6" s="1"/>
  <c r="L54" i="6"/>
  <c r="L53" i="6"/>
  <c r="L52" i="6"/>
  <c r="L51" i="6"/>
  <c r="L50" i="6"/>
  <c r="L49" i="6"/>
  <c r="L48" i="6"/>
  <c r="K48" i="6" s="1"/>
  <c r="O47" i="6"/>
  <c r="M47" i="6"/>
  <c r="L47" i="6"/>
  <c r="N47" i="6" s="1"/>
  <c r="L46" i="6"/>
  <c r="L45" i="6"/>
  <c r="O45" i="6" s="1"/>
  <c r="L44" i="6"/>
  <c r="O43" i="6"/>
  <c r="M43" i="6"/>
  <c r="L43" i="6"/>
  <c r="N43" i="6" s="1"/>
  <c r="L42" i="6"/>
  <c r="L41" i="6"/>
  <c r="L40" i="6"/>
  <c r="O39" i="6"/>
  <c r="M39" i="6"/>
  <c r="L39" i="6"/>
  <c r="O41" i="6" s="1"/>
  <c r="L38" i="6"/>
  <c r="L37" i="6"/>
  <c r="L36" i="6"/>
  <c r="K36" i="6"/>
  <c r="N36" i="6" s="1"/>
  <c r="L35" i="6"/>
  <c r="N35" i="6" s="1"/>
  <c r="L34" i="6"/>
  <c r="O33" i="6"/>
  <c r="M33" i="6"/>
  <c r="L33" i="6"/>
  <c r="N33" i="6" s="1"/>
  <c r="L32" i="6"/>
  <c r="N31" i="6"/>
  <c r="L31" i="6"/>
  <c r="L30" i="6"/>
  <c r="L29" i="6"/>
  <c r="L28" i="6"/>
  <c r="L27" i="6"/>
  <c r="L26" i="6"/>
  <c r="L25" i="6"/>
  <c r="L24" i="6"/>
  <c r="K24" i="6" s="1"/>
  <c r="N24" i="6" s="1"/>
  <c r="O23" i="6"/>
  <c r="M23" i="6"/>
  <c r="L23" i="6"/>
  <c r="N23" i="6" s="1"/>
  <c r="L22" i="6"/>
  <c r="L21" i="6"/>
  <c r="N21" i="6" s="1"/>
  <c r="L20" i="6"/>
  <c r="O19" i="6"/>
  <c r="M19" i="6"/>
  <c r="L19" i="6"/>
  <c r="N19" i="6" s="1"/>
  <c r="L18" i="6"/>
  <c r="L17" i="6"/>
  <c r="L16" i="6"/>
  <c r="O15" i="6"/>
  <c r="M15" i="6"/>
  <c r="L15" i="6"/>
  <c r="O17" i="6" s="1"/>
  <c r="L14" i="6"/>
  <c r="L13" i="6"/>
  <c r="O12" i="6"/>
  <c r="L12" i="6"/>
  <c r="K12" i="6"/>
  <c r="N12" i="6" s="1"/>
  <c r="N11" i="6"/>
  <c r="L11" i="6"/>
  <c r="L10" i="6"/>
  <c r="O9" i="6"/>
  <c r="M9" i="6"/>
  <c r="L9" i="6"/>
  <c r="N9" i="6" s="1"/>
  <c r="L8" i="6"/>
  <c r="L7" i="6"/>
  <c r="N7" i="6" s="1"/>
  <c r="L6" i="6"/>
  <c r="L5" i="6"/>
  <c r="L4" i="6"/>
  <c r="N3" i="6"/>
  <c r="L3" i="6"/>
  <c r="L2" i="6"/>
  <c r="K96" i="5"/>
  <c r="K84" i="5"/>
  <c r="K72" i="5"/>
  <c r="K60" i="5"/>
  <c r="K48" i="5"/>
  <c r="L37" i="5"/>
  <c r="N36" i="5"/>
  <c r="L36" i="5"/>
  <c r="K36" i="5" s="1"/>
  <c r="O35" i="5"/>
  <c r="M35" i="5"/>
  <c r="L35" i="5"/>
  <c r="N35" i="5" s="1"/>
  <c r="L34" i="5"/>
  <c r="N33" i="5"/>
  <c r="L33" i="5"/>
  <c r="L32" i="5"/>
  <c r="O31" i="5"/>
  <c r="M31" i="5"/>
  <c r="L31" i="5"/>
  <c r="N31" i="5" s="1"/>
  <c r="L30" i="5"/>
  <c r="L29" i="5"/>
  <c r="L28" i="5"/>
  <c r="O27" i="5"/>
  <c r="M27" i="5"/>
  <c r="L27" i="5"/>
  <c r="O29" i="5" s="1"/>
  <c r="L26" i="5"/>
  <c r="L25" i="5"/>
  <c r="L24" i="5"/>
  <c r="K24" i="5"/>
  <c r="N24" i="5" s="1"/>
  <c r="L23" i="5"/>
  <c r="N23" i="5" s="1"/>
  <c r="L22" i="5"/>
  <c r="O21" i="5"/>
  <c r="M21" i="5"/>
  <c r="L21" i="5"/>
  <c r="N21" i="5" s="1"/>
  <c r="L20" i="5"/>
  <c r="N19" i="5"/>
  <c r="L19" i="5"/>
  <c r="L18" i="5"/>
  <c r="L17" i="5"/>
  <c r="L16" i="5"/>
  <c r="L15" i="5"/>
  <c r="L14" i="5"/>
  <c r="L13" i="5"/>
  <c r="L12" i="5"/>
  <c r="K12" i="5" s="1"/>
  <c r="O11" i="5"/>
  <c r="M11" i="5"/>
  <c r="L11" i="5"/>
  <c r="N11" i="5" s="1"/>
  <c r="L10" i="5"/>
  <c r="L9" i="5"/>
  <c r="L8" i="5"/>
  <c r="O7" i="5"/>
  <c r="M7" i="5"/>
  <c r="L7" i="5"/>
  <c r="N7" i="5" s="1"/>
  <c r="L6" i="5"/>
  <c r="L5" i="5"/>
  <c r="L4" i="5"/>
  <c r="O3" i="5"/>
  <c r="M3" i="5"/>
  <c r="L3" i="5"/>
  <c r="O5" i="5" s="1"/>
  <c r="L2" i="5"/>
  <c r="L97" i="4"/>
  <c r="L96" i="4"/>
  <c r="L95" i="4"/>
  <c r="L94" i="4"/>
  <c r="L93" i="4"/>
  <c r="L92" i="4"/>
  <c r="L91" i="4"/>
  <c r="L90" i="4"/>
  <c r="L89" i="4"/>
  <c r="L88" i="4"/>
  <c r="L87" i="4"/>
  <c r="L86" i="4"/>
  <c r="L85" i="4"/>
  <c r="L84" i="4"/>
  <c r="L83" i="4"/>
  <c r="L82" i="4"/>
  <c r="L81" i="4"/>
  <c r="L80" i="4"/>
  <c r="L79" i="4"/>
  <c r="L78" i="4"/>
  <c r="L77" i="4"/>
  <c r="L76" i="4"/>
  <c r="L75" i="4"/>
  <c r="L74" i="4"/>
  <c r="L73" i="4"/>
  <c r="L72" i="4"/>
  <c r="L71" i="4"/>
  <c r="L70" i="4"/>
  <c r="L69" i="4"/>
  <c r="L68" i="4"/>
  <c r="L67" i="4"/>
  <c r="L66" i="4"/>
  <c r="L65" i="4"/>
  <c r="L64" i="4"/>
  <c r="L63" i="4"/>
  <c r="L62" i="4"/>
  <c r="L61" i="4"/>
  <c r="L60" i="4"/>
  <c r="L59" i="4"/>
  <c r="L58" i="4"/>
  <c r="L57" i="4"/>
  <c r="L56" i="4"/>
  <c r="L55" i="4"/>
  <c r="L54" i="4"/>
  <c r="L53"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3" i="4"/>
  <c r="L2" i="4"/>
  <c r="C199" i="3" l="1"/>
  <c r="F78" i="4"/>
  <c r="B77" i="4"/>
  <c r="A77" i="4"/>
  <c r="C219" i="3"/>
  <c r="C214" i="3"/>
  <c r="C210" i="3"/>
  <c r="C201" i="3"/>
  <c r="C174" i="3"/>
  <c r="B164" i="3"/>
  <c r="F165" i="3"/>
  <c r="B157" i="3"/>
  <c r="C158" i="3"/>
  <c r="B158" i="3" s="1"/>
  <c r="B141" i="3"/>
  <c r="F142" i="3"/>
  <c r="B137" i="3"/>
  <c r="C138" i="3"/>
  <c r="B138" i="3" s="1"/>
  <c r="B115" i="3"/>
  <c r="F116" i="3"/>
  <c r="C111" i="3"/>
  <c r="B111" i="3" s="1"/>
  <c r="B110" i="3"/>
  <c r="F104" i="3"/>
  <c r="B103" i="3"/>
  <c r="B82" i="3"/>
  <c r="F83" i="3"/>
  <c r="B81" i="3"/>
  <c r="C90" i="3"/>
  <c r="C91" i="3" s="1"/>
  <c r="O24" i="19"/>
  <c r="M24" i="19"/>
  <c r="N24" i="19"/>
  <c r="O48" i="19"/>
  <c r="M48" i="19"/>
  <c r="N48" i="19"/>
  <c r="N60" i="19"/>
  <c r="O60" i="19"/>
  <c r="M60" i="19"/>
  <c r="N29" i="19"/>
  <c r="N3" i="19"/>
  <c r="N5" i="19" s="1"/>
  <c r="N7" i="19"/>
  <c r="M12" i="19"/>
  <c r="O12" i="19"/>
  <c r="N21" i="19"/>
  <c r="N27" i="19"/>
  <c r="N31" i="19"/>
  <c r="N35" i="19"/>
  <c r="M36" i="19"/>
  <c r="O36" i="19"/>
  <c r="N45" i="19"/>
  <c r="O47" i="19"/>
  <c r="N51" i="19"/>
  <c r="N53" i="19" s="1"/>
  <c r="N55" i="19"/>
  <c r="M57" i="19"/>
  <c r="O57" i="19"/>
  <c r="N59" i="19"/>
  <c r="M3" i="19"/>
  <c r="M5" i="19" s="1"/>
  <c r="O3" i="19"/>
  <c r="O5" i="19" s="1"/>
  <c r="M7" i="19"/>
  <c r="M11" i="19"/>
  <c r="N15" i="19"/>
  <c r="N17" i="19" s="1"/>
  <c r="M17" i="19"/>
  <c r="M21" i="19"/>
  <c r="M27" i="19"/>
  <c r="M29" i="19" s="1"/>
  <c r="O27" i="19"/>
  <c r="O29" i="19" s="1"/>
  <c r="M31" i="19"/>
  <c r="M35" i="19"/>
  <c r="N39" i="19"/>
  <c r="N41" i="19" s="1"/>
  <c r="M41" i="19"/>
  <c r="M45" i="19"/>
  <c r="M51" i="19"/>
  <c r="M53" i="19" s="1"/>
  <c r="O51" i="19"/>
  <c r="O53" i="19" s="1"/>
  <c r="M55" i="19"/>
  <c r="M59" i="19"/>
  <c r="N12" i="18"/>
  <c r="O12" i="18"/>
  <c r="M12" i="18"/>
  <c r="N60" i="18"/>
  <c r="O60" i="18"/>
  <c r="M60" i="18"/>
  <c r="N36" i="18"/>
  <c r="O36" i="18"/>
  <c r="M36" i="18"/>
  <c r="N9" i="18"/>
  <c r="N3" i="18"/>
  <c r="N5" i="18" s="1"/>
  <c r="M5" i="18"/>
  <c r="M9" i="18"/>
  <c r="M15" i="18"/>
  <c r="O15" i="18"/>
  <c r="O17" i="18" s="1"/>
  <c r="M19" i="18"/>
  <c r="O19" i="18"/>
  <c r="M23" i="18"/>
  <c r="O23" i="18"/>
  <c r="N24" i="18"/>
  <c r="N27" i="18"/>
  <c r="N29" i="18" s="1"/>
  <c r="M29" i="18"/>
  <c r="M33" i="18"/>
  <c r="O33" i="18"/>
  <c r="M39" i="18"/>
  <c r="O39" i="18"/>
  <c r="O41" i="18" s="1"/>
  <c r="M43" i="18"/>
  <c r="O43" i="18"/>
  <c r="M47" i="18"/>
  <c r="O47" i="18"/>
  <c r="N48" i="18"/>
  <c r="N51" i="18"/>
  <c r="N53" i="18" s="1"/>
  <c r="M53" i="18"/>
  <c r="M57" i="18"/>
  <c r="O57" i="18"/>
  <c r="N15" i="18"/>
  <c r="N17" i="18" s="1"/>
  <c r="M17" i="18"/>
  <c r="M24" i="18"/>
  <c r="N39" i="18"/>
  <c r="N41" i="18" s="1"/>
  <c r="M41" i="18"/>
  <c r="M48" i="18"/>
  <c r="O12" i="17"/>
  <c r="M12" i="17"/>
  <c r="N12" i="17"/>
  <c r="N60" i="17"/>
  <c r="O60" i="17"/>
  <c r="M60" i="17"/>
  <c r="O36" i="17"/>
  <c r="M36" i="17"/>
  <c r="N36" i="17"/>
  <c r="N15" i="17"/>
  <c r="N3" i="17"/>
  <c r="N5" i="17" s="1"/>
  <c r="M5" i="17"/>
  <c r="M9" i="17"/>
  <c r="O9" i="17"/>
  <c r="M15" i="17"/>
  <c r="O15" i="17"/>
  <c r="O17" i="17" s="1"/>
  <c r="N17" i="17"/>
  <c r="M19" i="17"/>
  <c r="O19" i="17"/>
  <c r="M23" i="17"/>
  <c r="O23" i="17"/>
  <c r="N24" i="17"/>
  <c r="N27" i="17"/>
  <c r="N29" i="17" s="1"/>
  <c r="M29" i="17"/>
  <c r="M33" i="17"/>
  <c r="O33" i="17"/>
  <c r="M39" i="17"/>
  <c r="O39" i="17"/>
  <c r="O41" i="17" s="1"/>
  <c r="M43" i="17"/>
  <c r="O43" i="17"/>
  <c r="M47" i="17"/>
  <c r="O47" i="17"/>
  <c r="N48" i="17"/>
  <c r="N51" i="17"/>
  <c r="N53" i="17" s="1"/>
  <c r="M53" i="17"/>
  <c r="M57" i="17"/>
  <c r="O57" i="17"/>
  <c r="M17" i="17"/>
  <c r="M24" i="17"/>
  <c r="N39" i="17"/>
  <c r="N41" i="17" s="1"/>
  <c r="M41" i="17"/>
  <c r="M48" i="17"/>
  <c r="O24" i="16"/>
  <c r="M24" i="16"/>
  <c r="N24" i="16"/>
  <c r="N11" i="16"/>
  <c r="M12" i="16"/>
  <c r="N21" i="16"/>
  <c r="N27" i="16"/>
  <c r="N29" i="16" s="1"/>
  <c r="N31" i="16"/>
  <c r="N35" i="16"/>
  <c r="M36" i="16"/>
  <c r="N3" i="16"/>
  <c r="N5" i="16" s="1"/>
  <c r="N7" i="16"/>
  <c r="O12" i="16"/>
  <c r="O36" i="16"/>
  <c r="M3" i="16"/>
  <c r="M5" i="16" s="1"/>
  <c r="O3" i="16"/>
  <c r="O5" i="16" s="1"/>
  <c r="M7" i="16"/>
  <c r="M11" i="16"/>
  <c r="N15" i="16"/>
  <c r="N17" i="16" s="1"/>
  <c r="M17" i="16"/>
  <c r="M21" i="16"/>
  <c r="M27" i="16"/>
  <c r="M29" i="16" s="1"/>
  <c r="O27" i="16"/>
  <c r="O29" i="16" s="1"/>
  <c r="M31" i="16"/>
  <c r="M35" i="16"/>
  <c r="O12" i="15"/>
  <c r="M12" i="15"/>
  <c r="N12" i="15"/>
  <c r="N60" i="15"/>
  <c r="O60" i="15"/>
  <c r="M60" i="15"/>
  <c r="N36" i="15"/>
  <c r="O36" i="15"/>
  <c r="M36" i="15"/>
  <c r="N15" i="15"/>
  <c r="N17" i="15" s="1"/>
  <c r="N3" i="15"/>
  <c r="N5" i="15" s="1"/>
  <c r="M5" i="15"/>
  <c r="M9" i="15"/>
  <c r="O9" i="15"/>
  <c r="M15" i="15"/>
  <c r="M17" i="15" s="1"/>
  <c r="O15" i="15"/>
  <c r="O17" i="15" s="1"/>
  <c r="M19" i="15"/>
  <c r="O19" i="15"/>
  <c r="M23" i="15"/>
  <c r="O23" i="15"/>
  <c r="N24" i="15"/>
  <c r="N27" i="15"/>
  <c r="N29" i="15" s="1"/>
  <c r="M29" i="15"/>
  <c r="M33" i="15"/>
  <c r="O33" i="15"/>
  <c r="M39" i="15"/>
  <c r="O39" i="15"/>
  <c r="O41" i="15" s="1"/>
  <c r="M43" i="15"/>
  <c r="O43" i="15"/>
  <c r="M47" i="15"/>
  <c r="O47" i="15"/>
  <c r="N48" i="15"/>
  <c r="N51" i="15"/>
  <c r="N53" i="15" s="1"/>
  <c r="M53" i="15"/>
  <c r="M57" i="15"/>
  <c r="O57" i="15"/>
  <c r="M24" i="15"/>
  <c r="N39" i="15"/>
  <c r="N41" i="15" s="1"/>
  <c r="M41" i="15"/>
  <c r="M48" i="15"/>
  <c r="O24" i="14"/>
  <c r="M24" i="14"/>
  <c r="N24" i="14"/>
  <c r="N3" i="14"/>
  <c r="N5" i="14" s="1"/>
  <c r="N7" i="14"/>
  <c r="N11" i="14"/>
  <c r="M12" i="14"/>
  <c r="O12" i="14"/>
  <c r="N21" i="14"/>
  <c r="N27" i="14"/>
  <c r="N29" i="14" s="1"/>
  <c r="N31" i="14"/>
  <c r="N35" i="14"/>
  <c r="M36" i="14"/>
  <c r="O36" i="14"/>
  <c r="M3" i="14"/>
  <c r="M5" i="14" s="1"/>
  <c r="O3" i="14"/>
  <c r="O5" i="14" s="1"/>
  <c r="M7" i="14"/>
  <c r="M11" i="14"/>
  <c r="N15" i="14"/>
  <c r="N17" i="14" s="1"/>
  <c r="M17" i="14"/>
  <c r="M21" i="14"/>
  <c r="M27" i="14"/>
  <c r="M29" i="14" s="1"/>
  <c r="O27" i="14"/>
  <c r="O29" i="14" s="1"/>
  <c r="M31" i="14"/>
  <c r="M35" i="14"/>
  <c r="N12" i="13"/>
  <c r="O12" i="13"/>
  <c r="M12" i="13"/>
  <c r="N60" i="13"/>
  <c r="O60" i="13"/>
  <c r="M60" i="13"/>
  <c r="N36" i="13"/>
  <c r="O36" i="13"/>
  <c r="M36" i="13"/>
  <c r="N3" i="13"/>
  <c r="N5" i="13" s="1"/>
  <c r="M5" i="13"/>
  <c r="M9" i="13"/>
  <c r="O9" i="13"/>
  <c r="M15" i="13"/>
  <c r="O15" i="13"/>
  <c r="O17" i="13" s="1"/>
  <c r="M19" i="13"/>
  <c r="O19" i="13"/>
  <c r="M23" i="13"/>
  <c r="O23" i="13"/>
  <c r="N24" i="13"/>
  <c r="N27" i="13"/>
  <c r="N29" i="13" s="1"/>
  <c r="M29" i="13"/>
  <c r="M33" i="13"/>
  <c r="O33" i="13"/>
  <c r="M39" i="13"/>
  <c r="O39" i="13"/>
  <c r="O41" i="13" s="1"/>
  <c r="M43" i="13"/>
  <c r="O43" i="13"/>
  <c r="M47" i="13"/>
  <c r="O47" i="13"/>
  <c r="N48" i="13"/>
  <c r="N51" i="13"/>
  <c r="N53" i="13" s="1"/>
  <c r="M53" i="13"/>
  <c r="M57" i="13"/>
  <c r="O57" i="13"/>
  <c r="N15" i="13"/>
  <c r="N17" i="13" s="1"/>
  <c r="M17" i="13"/>
  <c r="M24" i="13"/>
  <c r="N39" i="13"/>
  <c r="N41" i="13" s="1"/>
  <c r="M41" i="13"/>
  <c r="M48" i="13"/>
  <c r="O12" i="12"/>
  <c r="M12" i="12"/>
  <c r="N12" i="12"/>
  <c r="N60" i="12"/>
  <c r="O60" i="12"/>
  <c r="M60" i="12"/>
  <c r="N36" i="12"/>
  <c r="O36" i="12"/>
  <c r="M36" i="12"/>
  <c r="N15" i="12"/>
  <c r="N3" i="12"/>
  <c r="N5" i="12" s="1"/>
  <c r="M5" i="12"/>
  <c r="M9" i="12"/>
  <c r="O9" i="12"/>
  <c r="M15" i="12"/>
  <c r="O15" i="12"/>
  <c r="O17" i="12" s="1"/>
  <c r="N17" i="12"/>
  <c r="M19" i="12"/>
  <c r="O19" i="12"/>
  <c r="M23" i="12"/>
  <c r="O23" i="12"/>
  <c r="N24" i="12"/>
  <c r="N27" i="12"/>
  <c r="N29" i="12" s="1"/>
  <c r="M29" i="12"/>
  <c r="M33" i="12"/>
  <c r="O33" i="12"/>
  <c r="M39" i="12"/>
  <c r="O39" i="12"/>
  <c r="O41" i="12" s="1"/>
  <c r="M43" i="12"/>
  <c r="O43" i="12"/>
  <c r="M47" i="12"/>
  <c r="O47" i="12"/>
  <c r="N48" i="12"/>
  <c r="N51" i="12"/>
  <c r="N53" i="12" s="1"/>
  <c r="M53" i="12"/>
  <c r="M57" i="12"/>
  <c r="O57" i="12"/>
  <c r="M17" i="12"/>
  <c r="M24" i="12"/>
  <c r="N39" i="12"/>
  <c r="N41" i="12" s="1"/>
  <c r="M41" i="12"/>
  <c r="M48" i="12"/>
  <c r="O24" i="11"/>
  <c r="M24" i="11"/>
  <c r="N24" i="11"/>
  <c r="O48" i="11"/>
  <c r="M48" i="11"/>
  <c r="N48" i="11"/>
  <c r="N60" i="11"/>
  <c r="O60" i="11"/>
  <c r="M60" i="11"/>
  <c r="N3" i="11"/>
  <c r="N5" i="11" s="1"/>
  <c r="N7" i="11"/>
  <c r="N11" i="11"/>
  <c r="M12" i="11"/>
  <c r="O12" i="11"/>
  <c r="N21" i="11"/>
  <c r="N27" i="11"/>
  <c r="N29" i="11" s="1"/>
  <c r="N31" i="11"/>
  <c r="N35" i="11"/>
  <c r="M36" i="11"/>
  <c r="O36" i="11"/>
  <c r="N45" i="11"/>
  <c r="O47" i="11"/>
  <c r="N51" i="11"/>
  <c r="N53" i="11" s="1"/>
  <c r="N55" i="11"/>
  <c r="M57" i="11"/>
  <c r="O57" i="11"/>
  <c r="N59" i="11"/>
  <c r="M3" i="11"/>
  <c r="M5" i="11" s="1"/>
  <c r="O3" i="11"/>
  <c r="O5" i="11" s="1"/>
  <c r="M7" i="11"/>
  <c r="M11" i="11"/>
  <c r="N15" i="11"/>
  <c r="N17" i="11" s="1"/>
  <c r="M17" i="11"/>
  <c r="M21" i="11"/>
  <c r="M27" i="11"/>
  <c r="M29" i="11" s="1"/>
  <c r="O27" i="11"/>
  <c r="O29" i="11" s="1"/>
  <c r="M31" i="11"/>
  <c r="M35" i="11"/>
  <c r="N39" i="11"/>
  <c r="N41" i="11" s="1"/>
  <c r="M41" i="11"/>
  <c r="M45" i="11"/>
  <c r="M51" i="11"/>
  <c r="M53" i="11" s="1"/>
  <c r="O51" i="11"/>
  <c r="O53" i="11" s="1"/>
  <c r="M55" i="11"/>
  <c r="M59" i="11"/>
  <c r="O24" i="10"/>
  <c r="M24" i="10"/>
  <c r="N24" i="10"/>
  <c r="O48" i="10"/>
  <c r="M48" i="10"/>
  <c r="N48" i="10"/>
  <c r="N60" i="10"/>
  <c r="O60" i="10"/>
  <c r="M60" i="10"/>
  <c r="N3" i="10"/>
  <c r="N5" i="10" s="1"/>
  <c r="N7" i="10"/>
  <c r="N11" i="10"/>
  <c r="M12" i="10"/>
  <c r="O12" i="10"/>
  <c r="N21" i="10"/>
  <c r="N27" i="10"/>
  <c r="N29" i="10" s="1"/>
  <c r="N31" i="10"/>
  <c r="N35" i="10"/>
  <c r="M36" i="10"/>
  <c r="O36" i="10"/>
  <c r="N45" i="10"/>
  <c r="O47" i="10"/>
  <c r="N51" i="10"/>
  <c r="N53" i="10" s="1"/>
  <c r="N55" i="10"/>
  <c r="M57" i="10"/>
  <c r="O57" i="10"/>
  <c r="N59" i="10"/>
  <c r="M3" i="10"/>
  <c r="M5" i="10" s="1"/>
  <c r="O3" i="10"/>
  <c r="O5" i="10" s="1"/>
  <c r="M7" i="10"/>
  <c r="M11" i="10"/>
  <c r="N15" i="10"/>
  <c r="N17" i="10" s="1"/>
  <c r="M17" i="10"/>
  <c r="M21" i="10"/>
  <c r="M27" i="10"/>
  <c r="M29" i="10" s="1"/>
  <c r="O27" i="10"/>
  <c r="O29" i="10" s="1"/>
  <c r="M31" i="10"/>
  <c r="M35" i="10"/>
  <c r="N39" i="10"/>
  <c r="N41" i="10" s="1"/>
  <c r="M41" i="10"/>
  <c r="M45" i="10"/>
  <c r="M51" i="10"/>
  <c r="M53" i="10" s="1"/>
  <c r="O51" i="10"/>
  <c r="O53" i="10" s="1"/>
  <c r="M55" i="10"/>
  <c r="M59" i="10"/>
  <c r="N12" i="9"/>
  <c r="O12" i="9"/>
  <c r="M12" i="9"/>
  <c r="N60" i="9"/>
  <c r="O60" i="9"/>
  <c r="M60" i="9"/>
  <c r="N36" i="9"/>
  <c r="O36" i="9"/>
  <c r="M36" i="9"/>
  <c r="N3" i="9"/>
  <c r="N5" i="9" s="1"/>
  <c r="M5" i="9"/>
  <c r="M9" i="9"/>
  <c r="O9" i="9"/>
  <c r="M15" i="9"/>
  <c r="O15" i="9"/>
  <c r="O17" i="9" s="1"/>
  <c r="M19" i="9"/>
  <c r="O19" i="9"/>
  <c r="M23" i="9"/>
  <c r="O23" i="9"/>
  <c r="N24" i="9"/>
  <c r="N27" i="9"/>
  <c r="N29" i="9" s="1"/>
  <c r="M29" i="9"/>
  <c r="M33" i="9"/>
  <c r="O33" i="9"/>
  <c r="M39" i="9"/>
  <c r="O39" i="9"/>
  <c r="O41" i="9" s="1"/>
  <c r="M43" i="9"/>
  <c r="O43" i="9"/>
  <c r="M47" i="9"/>
  <c r="O47" i="9"/>
  <c r="N48" i="9"/>
  <c r="N51" i="9"/>
  <c r="N53" i="9" s="1"/>
  <c r="M53" i="9"/>
  <c r="M57" i="9"/>
  <c r="O57" i="9"/>
  <c r="N15" i="9"/>
  <c r="N17" i="9" s="1"/>
  <c r="M17" i="9"/>
  <c r="M24" i="9"/>
  <c r="N39" i="9"/>
  <c r="N41" i="9" s="1"/>
  <c r="M41" i="9"/>
  <c r="M48" i="9"/>
  <c r="N12" i="8"/>
  <c r="O12" i="8"/>
  <c r="M12" i="8"/>
  <c r="O41" i="8"/>
  <c r="N60" i="8"/>
  <c r="O60" i="8"/>
  <c r="M60" i="8"/>
  <c r="O17" i="8"/>
  <c r="N36" i="8"/>
  <c r="O36" i="8"/>
  <c r="M36" i="8"/>
  <c r="N3" i="8"/>
  <c r="N5" i="8" s="1"/>
  <c r="M5" i="8"/>
  <c r="M9" i="8"/>
  <c r="O9" i="8"/>
  <c r="M15" i="8"/>
  <c r="M17" i="8" s="1"/>
  <c r="O15" i="8"/>
  <c r="M19" i="8"/>
  <c r="O19" i="8"/>
  <c r="M23" i="8"/>
  <c r="O23" i="8"/>
  <c r="N24" i="8"/>
  <c r="N27" i="8"/>
  <c r="N29" i="8" s="1"/>
  <c r="M29" i="8"/>
  <c r="M33" i="8"/>
  <c r="O33" i="8"/>
  <c r="M39" i="8"/>
  <c r="O39" i="8"/>
  <c r="N41" i="8"/>
  <c r="M43" i="8"/>
  <c r="O43" i="8"/>
  <c r="M47" i="8"/>
  <c r="O47" i="8"/>
  <c r="N48" i="8"/>
  <c r="N51" i="8"/>
  <c r="N53" i="8" s="1"/>
  <c r="M53" i="8"/>
  <c r="M57" i="8"/>
  <c r="O57" i="8"/>
  <c r="N15" i="8"/>
  <c r="N17" i="8" s="1"/>
  <c r="M24" i="8"/>
  <c r="N39" i="8"/>
  <c r="M41" i="8"/>
  <c r="M48" i="8"/>
  <c r="N3" i="7"/>
  <c r="O7" i="7"/>
  <c r="M7" i="7"/>
  <c r="O48" i="7"/>
  <c r="M48" i="7"/>
  <c r="N48" i="7"/>
  <c r="N5" i="7"/>
  <c r="O3" i="7"/>
  <c r="O5" i="7" s="1"/>
  <c r="M3" i="7"/>
  <c r="M5" i="7" s="1"/>
  <c r="O11" i="7"/>
  <c r="M11" i="7"/>
  <c r="N12" i="7"/>
  <c r="O12" i="7"/>
  <c r="M12" i="7"/>
  <c r="N24" i="7"/>
  <c r="O24" i="7"/>
  <c r="M24" i="7"/>
  <c r="N21" i="7"/>
  <c r="M36" i="7"/>
  <c r="O36" i="7"/>
  <c r="N51" i="7"/>
  <c r="N59" i="7"/>
  <c r="N15" i="7"/>
  <c r="N17" i="7" s="1"/>
  <c r="M17" i="7"/>
  <c r="M21" i="7"/>
  <c r="M27" i="7"/>
  <c r="O27" i="7"/>
  <c r="O29" i="7" s="1"/>
  <c r="M31" i="7"/>
  <c r="O31" i="7"/>
  <c r="M35" i="7"/>
  <c r="O35" i="7"/>
  <c r="N39" i="7"/>
  <c r="N41" i="7" s="1"/>
  <c r="M41" i="7"/>
  <c r="M45" i="7"/>
  <c r="O45" i="7"/>
  <c r="M51" i="7"/>
  <c r="M53" i="7" s="1"/>
  <c r="O51" i="7"/>
  <c r="O53" i="7" s="1"/>
  <c r="N53" i="7"/>
  <c r="M55" i="7"/>
  <c r="O55" i="7"/>
  <c r="M59" i="7"/>
  <c r="N60" i="7"/>
  <c r="N27" i="7"/>
  <c r="N29" i="7" s="1"/>
  <c r="M29" i="7"/>
  <c r="M60" i="7"/>
  <c r="N5" i="6"/>
  <c r="O3" i="6"/>
  <c r="O5" i="6" s="1"/>
  <c r="M3" i="6"/>
  <c r="M5" i="6" s="1"/>
  <c r="O11" i="6"/>
  <c r="M11" i="6"/>
  <c r="M12" i="6"/>
  <c r="N27" i="6"/>
  <c r="O31" i="6"/>
  <c r="M31" i="6"/>
  <c r="O36" i="6"/>
  <c r="O48" i="6"/>
  <c r="M48" i="6"/>
  <c r="N48" i="6"/>
  <c r="O7" i="6"/>
  <c r="M7" i="6"/>
  <c r="O21" i="6"/>
  <c r="M21" i="6"/>
  <c r="O24" i="6"/>
  <c r="M24" i="6"/>
  <c r="N29" i="6"/>
  <c r="O27" i="6"/>
  <c r="O29" i="6" s="1"/>
  <c r="M27" i="6"/>
  <c r="M29" i="6" s="1"/>
  <c r="O35" i="6"/>
  <c r="M35" i="6"/>
  <c r="M36" i="6"/>
  <c r="N45" i="6"/>
  <c r="N51" i="6"/>
  <c r="N53" i="6" s="1"/>
  <c r="M60" i="6"/>
  <c r="O60" i="6"/>
  <c r="N15" i="6"/>
  <c r="N17" i="6" s="1"/>
  <c r="M17" i="6"/>
  <c r="N39" i="6"/>
  <c r="N41" i="6" s="1"/>
  <c r="M41" i="6"/>
  <c r="M45" i="6"/>
  <c r="M51" i="6"/>
  <c r="M53" i="6" s="1"/>
  <c r="O51" i="6"/>
  <c r="O53" i="6" s="1"/>
  <c r="M55" i="6"/>
  <c r="O55" i="6"/>
  <c r="M59" i="6"/>
  <c r="O59" i="6"/>
  <c r="O9" i="5"/>
  <c r="M9" i="5"/>
  <c r="O12" i="5"/>
  <c r="M12" i="5"/>
  <c r="N17" i="5"/>
  <c r="O15" i="5"/>
  <c r="M15" i="5"/>
  <c r="M17" i="5" s="1"/>
  <c r="M24" i="5"/>
  <c r="N9" i="5"/>
  <c r="N12" i="5"/>
  <c r="N15" i="5"/>
  <c r="O17" i="5"/>
  <c r="O19" i="5"/>
  <c r="M19" i="5"/>
  <c r="O24" i="5"/>
  <c r="O33" i="5"/>
  <c r="M33" i="5"/>
  <c r="O36" i="5"/>
  <c r="M36" i="5"/>
  <c r="O23" i="5"/>
  <c r="M23" i="5"/>
  <c r="N3" i="5"/>
  <c r="N5" i="5" s="1"/>
  <c r="M5" i="5"/>
  <c r="N27" i="5"/>
  <c r="N29" i="5" s="1"/>
  <c r="M29" i="5"/>
  <c r="R67" i="19"/>
  <c r="R66" i="19"/>
  <c r="R65" i="19"/>
  <c r="R64" i="19"/>
  <c r="R63" i="19"/>
  <c r="R62" i="19"/>
  <c r="R61" i="19"/>
  <c r="R60" i="19"/>
  <c r="R59" i="19"/>
  <c r="R58" i="19"/>
  <c r="R57" i="19"/>
  <c r="R56" i="19"/>
  <c r="R55" i="19"/>
  <c r="R54" i="19"/>
  <c r="R53" i="19"/>
  <c r="R52" i="19"/>
  <c r="R51" i="19"/>
  <c r="R50" i="19"/>
  <c r="R49" i="19"/>
  <c r="R48" i="19"/>
  <c r="R47" i="19"/>
  <c r="R46" i="19"/>
  <c r="R45" i="19"/>
  <c r="R44" i="19"/>
  <c r="R43" i="19"/>
  <c r="R42" i="19"/>
  <c r="R41" i="19"/>
  <c r="R40" i="19"/>
  <c r="R39" i="19"/>
  <c r="R38" i="19"/>
  <c r="R37" i="19"/>
  <c r="R36" i="19"/>
  <c r="R35" i="19"/>
  <c r="R34" i="19"/>
  <c r="R33" i="19"/>
  <c r="R32" i="19"/>
  <c r="R31" i="19"/>
  <c r="R30" i="19"/>
  <c r="R29" i="19"/>
  <c r="R28" i="19"/>
  <c r="R27" i="19"/>
  <c r="R26" i="19"/>
  <c r="R25" i="19"/>
  <c r="R24" i="19"/>
  <c r="R23" i="19"/>
  <c r="R22" i="19"/>
  <c r="R21" i="19"/>
  <c r="R20" i="19"/>
  <c r="R19" i="19"/>
  <c r="R18" i="19"/>
  <c r="R17" i="19"/>
  <c r="R16" i="19"/>
  <c r="R15" i="19"/>
  <c r="R14" i="19"/>
  <c r="R13" i="19"/>
  <c r="R12" i="19"/>
  <c r="R11" i="19"/>
  <c r="R10" i="19"/>
  <c r="R9" i="19"/>
  <c r="R8" i="19"/>
  <c r="R67" i="18"/>
  <c r="R66" i="18"/>
  <c r="R65" i="18"/>
  <c r="R64" i="18"/>
  <c r="R63" i="18"/>
  <c r="R62" i="18"/>
  <c r="R61" i="18"/>
  <c r="R60" i="18"/>
  <c r="R59" i="18"/>
  <c r="R58" i="18"/>
  <c r="R57" i="18"/>
  <c r="R56" i="18"/>
  <c r="R55" i="18"/>
  <c r="R54" i="18"/>
  <c r="R53" i="18"/>
  <c r="R52" i="18"/>
  <c r="R51" i="18"/>
  <c r="R50" i="18"/>
  <c r="R49" i="18"/>
  <c r="R48" i="18"/>
  <c r="R47" i="18"/>
  <c r="R46" i="18"/>
  <c r="R45" i="18"/>
  <c r="R44" i="18"/>
  <c r="R43" i="18"/>
  <c r="R42" i="18"/>
  <c r="R41" i="18"/>
  <c r="R40" i="18"/>
  <c r="R39" i="18"/>
  <c r="R38" i="18"/>
  <c r="R37" i="18"/>
  <c r="R36" i="18"/>
  <c r="R35" i="18"/>
  <c r="R34" i="18"/>
  <c r="R33" i="18"/>
  <c r="R32" i="18"/>
  <c r="R31" i="18"/>
  <c r="R30" i="18"/>
  <c r="R29" i="18"/>
  <c r="R28" i="18"/>
  <c r="R27" i="18"/>
  <c r="R26" i="18"/>
  <c r="R25" i="18"/>
  <c r="R24" i="18"/>
  <c r="R23" i="18"/>
  <c r="R22" i="18"/>
  <c r="R21" i="18"/>
  <c r="R20" i="18"/>
  <c r="R19" i="18"/>
  <c r="R18" i="18"/>
  <c r="R17" i="18"/>
  <c r="R16" i="18"/>
  <c r="R15" i="18"/>
  <c r="R14" i="18"/>
  <c r="R13" i="18"/>
  <c r="R12" i="18"/>
  <c r="R11" i="18"/>
  <c r="R10" i="18"/>
  <c r="R9" i="18"/>
  <c r="R8" i="18"/>
  <c r="R67" i="17"/>
  <c r="R66" i="17"/>
  <c r="R65" i="17"/>
  <c r="R64" i="17"/>
  <c r="R63" i="17"/>
  <c r="R62" i="17"/>
  <c r="R61" i="17"/>
  <c r="R60" i="17"/>
  <c r="R59" i="17"/>
  <c r="R58" i="17"/>
  <c r="R57" i="17"/>
  <c r="R56" i="17"/>
  <c r="R55" i="17"/>
  <c r="R54" i="17"/>
  <c r="R53" i="17"/>
  <c r="R52" i="17"/>
  <c r="R51" i="17"/>
  <c r="R50" i="17"/>
  <c r="R49" i="17"/>
  <c r="R48" i="17"/>
  <c r="R47" i="17"/>
  <c r="R46" i="17"/>
  <c r="R45" i="17"/>
  <c r="R44" i="17"/>
  <c r="R43" i="17"/>
  <c r="R42" i="17"/>
  <c r="R41" i="17"/>
  <c r="R40" i="17"/>
  <c r="R39" i="17"/>
  <c r="R38" i="17"/>
  <c r="R37" i="17"/>
  <c r="R36" i="17"/>
  <c r="R35" i="17"/>
  <c r="R34" i="17"/>
  <c r="R33" i="17"/>
  <c r="R32" i="17"/>
  <c r="R31" i="17"/>
  <c r="R30" i="17"/>
  <c r="R29" i="17"/>
  <c r="R28" i="17"/>
  <c r="R27" i="17"/>
  <c r="R26" i="17"/>
  <c r="R25" i="17"/>
  <c r="R24" i="17"/>
  <c r="R23" i="17"/>
  <c r="R22" i="17"/>
  <c r="R21" i="17"/>
  <c r="R20" i="17"/>
  <c r="R19" i="17"/>
  <c r="R18" i="17"/>
  <c r="R17" i="17"/>
  <c r="R16" i="17"/>
  <c r="R15" i="17"/>
  <c r="R14" i="17"/>
  <c r="R13" i="17"/>
  <c r="R12" i="17"/>
  <c r="R11" i="17"/>
  <c r="R10" i="17"/>
  <c r="R9" i="17"/>
  <c r="R8" i="17"/>
  <c r="R43" i="16"/>
  <c r="R42" i="16"/>
  <c r="R41" i="16"/>
  <c r="R40" i="16"/>
  <c r="R39" i="16"/>
  <c r="R38" i="16"/>
  <c r="R37" i="16"/>
  <c r="R36" i="16"/>
  <c r="R35" i="16"/>
  <c r="R34" i="16"/>
  <c r="R33" i="16"/>
  <c r="R32" i="16"/>
  <c r="R31" i="16"/>
  <c r="R30" i="16"/>
  <c r="R29" i="16"/>
  <c r="R28" i="16"/>
  <c r="R27" i="16"/>
  <c r="R26" i="16"/>
  <c r="R25" i="16"/>
  <c r="R24" i="16"/>
  <c r="R23" i="16"/>
  <c r="R22" i="16"/>
  <c r="R21" i="16"/>
  <c r="R20" i="16"/>
  <c r="R19" i="16"/>
  <c r="R18" i="16"/>
  <c r="R17" i="16"/>
  <c r="R16" i="16"/>
  <c r="R15" i="16"/>
  <c r="R14" i="16"/>
  <c r="R13" i="16"/>
  <c r="R12" i="16"/>
  <c r="R11" i="16"/>
  <c r="R10" i="16"/>
  <c r="R9" i="16"/>
  <c r="R8" i="16"/>
  <c r="R67" i="15"/>
  <c r="R66" i="15"/>
  <c r="R65" i="15"/>
  <c r="R64" i="15"/>
  <c r="R63" i="15"/>
  <c r="R62" i="15"/>
  <c r="R61" i="15"/>
  <c r="R60" i="15"/>
  <c r="R59" i="15"/>
  <c r="R58" i="15"/>
  <c r="R57" i="15"/>
  <c r="R56" i="15"/>
  <c r="R55" i="15"/>
  <c r="R54" i="15"/>
  <c r="R53" i="15"/>
  <c r="R52" i="15"/>
  <c r="R51" i="15"/>
  <c r="R50" i="15"/>
  <c r="R49" i="15"/>
  <c r="R48" i="15"/>
  <c r="R47" i="15"/>
  <c r="R46" i="15"/>
  <c r="R45" i="15"/>
  <c r="R44" i="15"/>
  <c r="R43" i="15"/>
  <c r="R42" i="15"/>
  <c r="R41" i="15"/>
  <c r="R40" i="15"/>
  <c r="R39" i="15"/>
  <c r="R38" i="15"/>
  <c r="R37" i="15"/>
  <c r="R36" i="15"/>
  <c r="R35" i="15"/>
  <c r="R34" i="15"/>
  <c r="R33" i="15"/>
  <c r="R32" i="15"/>
  <c r="R31" i="15"/>
  <c r="R30" i="15"/>
  <c r="R29" i="15"/>
  <c r="R28" i="15"/>
  <c r="R27" i="15"/>
  <c r="R26" i="15"/>
  <c r="R25" i="15"/>
  <c r="R24" i="15"/>
  <c r="R23" i="15"/>
  <c r="R22" i="15"/>
  <c r="R21" i="15"/>
  <c r="R20" i="15"/>
  <c r="R19" i="15"/>
  <c r="R18" i="15"/>
  <c r="R17" i="15"/>
  <c r="R16" i="15"/>
  <c r="R15" i="15"/>
  <c r="R14" i="15"/>
  <c r="R13" i="15"/>
  <c r="R12" i="15"/>
  <c r="R11" i="15"/>
  <c r="R10" i="15"/>
  <c r="R9" i="15"/>
  <c r="R8" i="15"/>
  <c r="R43" i="14"/>
  <c r="R42" i="14"/>
  <c r="R41" i="14"/>
  <c r="R40" i="14"/>
  <c r="R39" i="14"/>
  <c r="R38" i="14"/>
  <c r="R37" i="14"/>
  <c r="R36" i="14"/>
  <c r="R35" i="14"/>
  <c r="R34" i="14"/>
  <c r="R33" i="14"/>
  <c r="R32" i="14"/>
  <c r="R31" i="14"/>
  <c r="R30" i="14"/>
  <c r="R29" i="14"/>
  <c r="R28" i="14"/>
  <c r="R27" i="14"/>
  <c r="R26" i="14"/>
  <c r="R25" i="14"/>
  <c r="R24" i="14"/>
  <c r="R23" i="14"/>
  <c r="R22" i="14"/>
  <c r="R21" i="14"/>
  <c r="R20" i="14"/>
  <c r="R19" i="14"/>
  <c r="R18" i="14"/>
  <c r="R17" i="14"/>
  <c r="R16" i="14"/>
  <c r="R15" i="14"/>
  <c r="R14" i="14"/>
  <c r="R13" i="14"/>
  <c r="R12" i="14"/>
  <c r="R11" i="14"/>
  <c r="R10" i="14"/>
  <c r="R9" i="14"/>
  <c r="R8" i="14"/>
  <c r="R67" i="13"/>
  <c r="R66" i="13"/>
  <c r="R65" i="13"/>
  <c r="R64" i="13"/>
  <c r="R63" i="13"/>
  <c r="R62" i="13"/>
  <c r="R61" i="13"/>
  <c r="R60" i="13"/>
  <c r="R59" i="13"/>
  <c r="R58" i="13"/>
  <c r="R57" i="13"/>
  <c r="R56" i="13"/>
  <c r="R55" i="13"/>
  <c r="R54" i="13"/>
  <c r="R53" i="13"/>
  <c r="R52" i="13"/>
  <c r="R51" i="13"/>
  <c r="R50" i="13"/>
  <c r="R49" i="13"/>
  <c r="R48" i="13"/>
  <c r="R47" i="13"/>
  <c r="R46" i="13"/>
  <c r="R45" i="13"/>
  <c r="R44" i="13"/>
  <c r="R43" i="13"/>
  <c r="R42" i="13"/>
  <c r="R41" i="13"/>
  <c r="R40" i="13"/>
  <c r="R39" i="13"/>
  <c r="R38" i="13"/>
  <c r="R37" i="13"/>
  <c r="R36" i="13"/>
  <c r="R35" i="13"/>
  <c r="R34" i="13"/>
  <c r="R33" i="13"/>
  <c r="R32" i="13"/>
  <c r="R31" i="13"/>
  <c r="R30" i="13"/>
  <c r="R29" i="13"/>
  <c r="R28" i="13"/>
  <c r="R27" i="13"/>
  <c r="R26" i="13"/>
  <c r="R25" i="13"/>
  <c r="R24" i="13"/>
  <c r="R23" i="13"/>
  <c r="R22" i="13"/>
  <c r="R21" i="13"/>
  <c r="R20" i="13"/>
  <c r="R19" i="13"/>
  <c r="R18" i="13"/>
  <c r="R17" i="13"/>
  <c r="R16" i="13"/>
  <c r="R15" i="13"/>
  <c r="R14" i="13"/>
  <c r="R13" i="13"/>
  <c r="R12" i="13"/>
  <c r="R11" i="13"/>
  <c r="R10" i="13"/>
  <c r="R9" i="13"/>
  <c r="R8" i="13"/>
  <c r="R67" i="12"/>
  <c r="R66" i="12"/>
  <c r="R65" i="12"/>
  <c r="R64" i="12"/>
  <c r="R63" i="12"/>
  <c r="R62" i="12"/>
  <c r="R61" i="12"/>
  <c r="R60" i="12"/>
  <c r="R59" i="12"/>
  <c r="R58" i="12"/>
  <c r="R57" i="12"/>
  <c r="R56" i="12"/>
  <c r="R55" i="12"/>
  <c r="R54" i="12"/>
  <c r="R53" i="12"/>
  <c r="R52" i="12"/>
  <c r="R51" i="12"/>
  <c r="R50" i="12"/>
  <c r="R49" i="12"/>
  <c r="R48" i="12"/>
  <c r="R47" i="12"/>
  <c r="R46" i="12"/>
  <c r="R45" i="12"/>
  <c r="R44" i="12"/>
  <c r="R43" i="12"/>
  <c r="R42" i="12"/>
  <c r="R41" i="12"/>
  <c r="R40" i="12"/>
  <c r="R39" i="12"/>
  <c r="R38" i="12"/>
  <c r="R37" i="12"/>
  <c r="R36" i="12"/>
  <c r="R35" i="12"/>
  <c r="R34" i="12"/>
  <c r="R33" i="12"/>
  <c r="R32" i="12"/>
  <c r="R31" i="12"/>
  <c r="R30" i="12"/>
  <c r="R29" i="12"/>
  <c r="R28" i="12"/>
  <c r="R27" i="12"/>
  <c r="R26" i="12"/>
  <c r="R25" i="12"/>
  <c r="R24" i="12"/>
  <c r="R23" i="12"/>
  <c r="R22" i="12"/>
  <c r="R21" i="12"/>
  <c r="R20" i="12"/>
  <c r="R19" i="12"/>
  <c r="R18" i="12"/>
  <c r="R17" i="12"/>
  <c r="R16" i="12"/>
  <c r="R15" i="12"/>
  <c r="R14" i="12"/>
  <c r="R13" i="12"/>
  <c r="R12" i="12"/>
  <c r="R11" i="12"/>
  <c r="R10" i="12"/>
  <c r="R9" i="12"/>
  <c r="R8" i="12"/>
  <c r="R67" i="11"/>
  <c r="R66" i="11"/>
  <c r="R65" i="11"/>
  <c r="R64" i="11"/>
  <c r="R63" i="11"/>
  <c r="R62" i="11"/>
  <c r="R61" i="11"/>
  <c r="R60" i="11"/>
  <c r="R59" i="11"/>
  <c r="R58" i="11"/>
  <c r="R57" i="11"/>
  <c r="R56" i="11"/>
  <c r="R55" i="11"/>
  <c r="R54" i="11"/>
  <c r="R53" i="11"/>
  <c r="R52" i="11"/>
  <c r="R51" i="11"/>
  <c r="R50" i="11"/>
  <c r="R49" i="11"/>
  <c r="R48" i="11"/>
  <c r="R47" i="11"/>
  <c r="R46" i="11"/>
  <c r="R45" i="11"/>
  <c r="R44" i="11"/>
  <c r="R43" i="11"/>
  <c r="R42" i="11"/>
  <c r="R41" i="11"/>
  <c r="R40" i="11"/>
  <c r="R39" i="11"/>
  <c r="R38" i="11"/>
  <c r="R37" i="11"/>
  <c r="R36" i="11"/>
  <c r="R35" i="11"/>
  <c r="R34" i="11"/>
  <c r="R33" i="11"/>
  <c r="R32" i="11"/>
  <c r="R31" i="11"/>
  <c r="R30" i="11"/>
  <c r="R29" i="11"/>
  <c r="R28" i="11"/>
  <c r="R27" i="11"/>
  <c r="R26" i="11"/>
  <c r="R25" i="11"/>
  <c r="R24" i="11"/>
  <c r="R23" i="11"/>
  <c r="R22" i="11"/>
  <c r="R21" i="11"/>
  <c r="R20" i="11"/>
  <c r="R19" i="11"/>
  <c r="R18" i="11"/>
  <c r="R17" i="11"/>
  <c r="R16" i="11"/>
  <c r="R15" i="11"/>
  <c r="R14" i="11"/>
  <c r="R13" i="11"/>
  <c r="R12" i="11"/>
  <c r="R11" i="11"/>
  <c r="R10" i="11"/>
  <c r="R9" i="11"/>
  <c r="R8" i="11"/>
  <c r="R67" i="10"/>
  <c r="R66" i="10"/>
  <c r="R65" i="10"/>
  <c r="R64" i="10"/>
  <c r="R63" i="10"/>
  <c r="R62" i="10"/>
  <c r="R61" i="10"/>
  <c r="R60" i="10"/>
  <c r="R59" i="10"/>
  <c r="R58" i="10"/>
  <c r="R57" i="10"/>
  <c r="R56" i="10"/>
  <c r="R55" i="10"/>
  <c r="R54" i="10"/>
  <c r="R53" i="10"/>
  <c r="R52" i="10"/>
  <c r="R51" i="10"/>
  <c r="R50" i="10"/>
  <c r="R49" i="10"/>
  <c r="R48" i="10"/>
  <c r="R47" i="10"/>
  <c r="R46" i="10"/>
  <c r="R45" i="10"/>
  <c r="R44" i="10"/>
  <c r="R43" i="10"/>
  <c r="R42" i="10"/>
  <c r="R41" i="10"/>
  <c r="R40" i="10"/>
  <c r="R39" i="10"/>
  <c r="R38" i="10"/>
  <c r="R37" i="10"/>
  <c r="R36" i="10"/>
  <c r="R35" i="10"/>
  <c r="R34" i="10"/>
  <c r="R33" i="10"/>
  <c r="R32" i="10"/>
  <c r="R31" i="10"/>
  <c r="R30" i="10"/>
  <c r="R29" i="10"/>
  <c r="R28" i="10"/>
  <c r="R27" i="10"/>
  <c r="R26" i="10"/>
  <c r="R25" i="10"/>
  <c r="R24" i="10"/>
  <c r="R23" i="10"/>
  <c r="R22" i="10"/>
  <c r="R21" i="10"/>
  <c r="R20" i="10"/>
  <c r="R19" i="10"/>
  <c r="R18" i="10"/>
  <c r="R17" i="10"/>
  <c r="R16" i="10"/>
  <c r="R15" i="10"/>
  <c r="R14" i="10"/>
  <c r="R13" i="10"/>
  <c r="R12" i="10"/>
  <c r="R11" i="10"/>
  <c r="R10" i="10"/>
  <c r="R9" i="10"/>
  <c r="R8" i="10"/>
  <c r="R67" i="9"/>
  <c r="R66" i="9"/>
  <c r="R65" i="9"/>
  <c r="R64" i="9"/>
  <c r="R63" i="9"/>
  <c r="R62" i="9"/>
  <c r="R61" i="9"/>
  <c r="R60" i="9"/>
  <c r="R59" i="9"/>
  <c r="R58" i="9"/>
  <c r="R57" i="9"/>
  <c r="R56" i="9"/>
  <c r="R55" i="9"/>
  <c r="R54" i="9"/>
  <c r="R53" i="9"/>
  <c r="R52" i="9"/>
  <c r="R51" i="9"/>
  <c r="R50" i="9"/>
  <c r="R49" i="9"/>
  <c r="R48" i="9"/>
  <c r="R47" i="9"/>
  <c r="R46" i="9"/>
  <c r="R45" i="9"/>
  <c r="R44" i="9"/>
  <c r="R43" i="9"/>
  <c r="R42" i="9"/>
  <c r="R41" i="9"/>
  <c r="R40" i="9"/>
  <c r="R39" i="9"/>
  <c r="R38" i="9"/>
  <c r="R37" i="9"/>
  <c r="R36" i="9"/>
  <c r="R35" i="9"/>
  <c r="R34" i="9"/>
  <c r="R33" i="9"/>
  <c r="R32" i="9"/>
  <c r="R31" i="9"/>
  <c r="R30" i="9"/>
  <c r="R29" i="9"/>
  <c r="R28" i="9"/>
  <c r="R27" i="9"/>
  <c r="R26" i="9"/>
  <c r="R25" i="9"/>
  <c r="R24" i="9"/>
  <c r="R23" i="9"/>
  <c r="R22" i="9"/>
  <c r="R21" i="9"/>
  <c r="R20" i="9"/>
  <c r="R19" i="9"/>
  <c r="R18" i="9"/>
  <c r="R17" i="9"/>
  <c r="R16" i="9"/>
  <c r="R15" i="9"/>
  <c r="R14" i="9"/>
  <c r="R13" i="9"/>
  <c r="R12" i="9"/>
  <c r="R11" i="9"/>
  <c r="R10" i="9"/>
  <c r="R9" i="9"/>
  <c r="R8" i="9"/>
  <c r="R67" i="8"/>
  <c r="R66" i="8"/>
  <c r="R65" i="8"/>
  <c r="R64" i="8"/>
  <c r="R63" i="8"/>
  <c r="R62" i="8"/>
  <c r="R61" i="8"/>
  <c r="R60" i="8"/>
  <c r="R59" i="8"/>
  <c r="R58" i="8"/>
  <c r="R57" i="8"/>
  <c r="R56" i="8"/>
  <c r="R55" i="8"/>
  <c r="R54" i="8"/>
  <c r="R53" i="8"/>
  <c r="R52" i="8"/>
  <c r="R51" i="8"/>
  <c r="R50" i="8"/>
  <c r="R49" i="8"/>
  <c r="R48" i="8"/>
  <c r="R47" i="8"/>
  <c r="R46" i="8"/>
  <c r="R45" i="8"/>
  <c r="R44" i="8"/>
  <c r="R43" i="8"/>
  <c r="R42" i="8"/>
  <c r="R41" i="8"/>
  <c r="R40" i="8"/>
  <c r="R39" i="8"/>
  <c r="R38" i="8"/>
  <c r="R37" i="8"/>
  <c r="R36" i="8"/>
  <c r="R35" i="8"/>
  <c r="R34" i="8"/>
  <c r="R33" i="8"/>
  <c r="R32" i="8"/>
  <c r="R31" i="8"/>
  <c r="R30" i="8"/>
  <c r="R29" i="8"/>
  <c r="R28" i="8"/>
  <c r="R27" i="8"/>
  <c r="R26" i="8"/>
  <c r="R25" i="8"/>
  <c r="R24" i="8"/>
  <c r="R23" i="8"/>
  <c r="R22" i="8"/>
  <c r="R21" i="8"/>
  <c r="R20" i="8"/>
  <c r="R19" i="8"/>
  <c r="R18" i="8"/>
  <c r="R17" i="8"/>
  <c r="R16" i="8"/>
  <c r="R15" i="8"/>
  <c r="R14" i="8"/>
  <c r="R13" i="8"/>
  <c r="R12" i="8"/>
  <c r="R11" i="8"/>
  <c r="R10" i="8"/>
  <c r="R9" i="8"/>
  <c r="R8" i="8"/>
  <c r="R67" i="7"/>
  <c r="R66" i="7"/>
  <c r="R65" i="7"/>
  <c r="R64" i="7"/>
  <c r="R63" i="7"/>
  <c r="R62" i="7"/>
  <c r="R61" i="7"/>
  <c r="R60" i="7"/>
  <c r="R59" i="7"/>
  <c r="R58" i="7"/>
  <c r="R57" i="7"/>
  <c r="R56" i="7"/>
  <c r="R55" i="7"/>
  <c r="R54" i="7"/>
  <c r="R53" i="7"/>
  <c r="R52" i="7"/>
  <c r="R51" i="7"/>
  <c r="R50" i="7"/>
  <c r="R49" i="7"/>
  <c r="R48" i="7"/>
  <c r="R47" i="7"/>
  <c r="R46" i="7"/>
  <c r="R45" i="7"/>
  <c r="R44" i="7"/>
  <c r="R43" i="7"/>
  <c r="R42" i="7"/>
  <c r="R41" i="7"/>
  <c r="R40" i="7"/>
  <c r="R39" i="7"/>
  <c r="R38" i="7"/>
  <c r="R37" i="7"/>
  <c r="R36" i="7"/>
  <c r="R35" i="7"/>
  <c r="R34" i="7"/>
  <c r="R33" i="7"/>
  <c r="R32" i="7"/>
  <c r="R31" i="7"/>
  <c r="R30" i="7"/>
  <c r="R29" i="7"/>
  <c r="R28" i="7"/>
  <c r="R27" i="7"/>
  <c r="R26" i="7"/>
  <c r="R25" i="7"/>
  <c r="R24" i="7"/>
  <c r="R23" i="7"/>
  <c r="R22" i="7"/>
  <c r="R21" i="7"/>
  <c r="R20" i="7"/>
  <c r="R19" i="7"/>
  <c r="R18" i="7"/>
  <c r="R17" i="7"/>
  <c r="R16" i="7"/>
  <c r="R15" i="7"/>
  <c r="R14" i="7"/>
  <c r="R13" i="7"/>
  <c r="R12" i="7"/>
  <c r="R11" i="7"/>
  <c r="R10" i="7"/>
  <c r="R9" i="7"/>
  <c r="R8" i="7"/>
  <c r="R67" i="6"/>
  <c r="R66" i="6"/>
  <c r="R65" i="6"/>
  <c r="R64" i="6"/>
  <c r="R63" i="6"/>
  <c r="R62" i="6"/>
  <c r="R61" i="6"/>
  <c r="R60" i="6"/>
  <c r="R59" i="6"/>
  <c r="R58" i="6"/>
  <c r="R57" i="6"/>
  <c r="R56" i="6"/>
  <c r="R55" i="6"/>
  <c r="R54" i="6"/>
  <c r="R53" i="6"/>
  <c r="R52" i="6"/>
  <c r="R51" i="6"/>
  <c r="R50" i="6"/>
  <c r="R49" i="6"/>
  <c r="R48" i="6"/>
  <c r="R47" i="6"/>
  <c r="R46" i="6"/>
  <c r="R45" i="6"/>
  <c r="R44" i="6"/>
  <c r="R43" i="6"/>
  <c r="R42" i="6"/>
  <c r="R41" i="6"/>
  <c r="R40" i="6"/>
  <c r="R39" i="6"/>
  <c r="R38" i="6"/>
  <c r="R37" i="6"/>
  <c r="R36" i="6"/>
  <c r="R35" i="6"/>
  <c r="R34" i="6"/>
  <c r="R33" i="6"/>
  <c r="R32" i="6"/>
  <c r="R31" i="6"/>
  <c r="R30" i="6"/>
  <c r="R29" i="6"/>
  <c r="R28" i="6"/>
  <c r="R27" i="6"/>
  <c r="R26" i="6"/>
  <c r="R25" i="6"/>
  <c r="R24" i="6"/>
  <c r="R23" i="6"/>
  <c r="R22" i="6"/>
  <c r="R21" i="6"/>
  <c r="R20" i="6"/>
  <c r="R19" i="6"/>
  <c r="R18" i="6"/>
  <c r="R17" i="6"/>
  <c r="R16" i="6"/>
  <c r="R15" i="6"/>
  <c r="R14" i="6"/>
  <c r="R13" i="6"/>
  <c r="R12" i="6"/>
  <c r="R11" i="6"/>
  <c r="R10" i="6"/>
  <c r="R9" i="6"/>
  <c r="R8" i="6"/>
  <c r="R43" i="5"/>
  <c r="R42" i="5"/>
  <c r="R41" i="5"/>
  <c r="R40" i="5"/>
  <c r="R39" i="5"/>
  <c r="R38" i="5"/>
  <c r="R37" i="5"/>
  <c r="R36" i="5"/>
  <c r="R35" i="5"/>
  <c r="R34" i="5"/>
  <c r="R33" i="5"/>
  <c r="R32" i="5"/>
  <c r="R31" i="5"/>
  <c r="R30" i="5"/>
  <c r="R29" i="5"/>
  <c r="R28" i="5"/>
  <c r="R27" i="5"/>
  <c r="R26" i="5"/>
  <c r="R25" i="5"/>
  <c r="R24" i="5"/>
  <c r="R23" i="5"/>
  <c r="R22" i="5"/>
  <c r="R21" i="5"/>
  <c r="R20" i="5"/>
  <c r="R19" i="5"/>
  <c r="R18" i="5"/>
  <c r="R17" i="5"/>
  <c r="R16" i="5"/>
  <c r="R15" i="5"/>
  <c r="R14" i="5"/>
  <c r="R13" i="5"/>
  <c r="R12" i="5"/>
  <c r="R11" i="5"/>
  <c r="R10" i="5"/>
  <c r="R9" i="5"/>
  <c r="R8" i="5"/>
  <c r="R103" i="4"/>
  <c r="R102" i="4"/>
  <c r="R101" i="4"/>
  <c r="R100" i="4"/>
  <c r="R99" i="4"/>
  <c r="R98" i="4"/>
  <c r="R97" i="4"/>
  <c r="R96" i="4"/>
  <c r="R95" i="4"/>
  <c r="R94" i="4"/>
  <c r="R93" i="4"/>
  <c r="R92" i="4"/>
  <c r="R91" i="4"/>
  <c r="R90" i="4"/>
  <c r="R89" i="4"/>
  <c r="R88" i="4"/>
  <c r="R87" i="4"/>
  <c r="R86" i="4"/>
  <c r="R85" i="4"/>
  <c r="R84" i="4"/>
  <c r="R83" i="4"/>
  <c r="R82" i="4"/>
  <c r="R81" i="4"/>
  <c r="R80" i="4"/>
  <c r="R79" i="4"/>
  <c r="R78" i="4"/>
  <c r="R77" i="4"/>
  <c r="R76" i="4"/>
  <c r="R75" i="4"/>
  <c r="R74" i="4"/>
  <c r="R73" i="4"/>
  <c r="R72" i="4"/>
  <c r="R71" i="4"/>
  <c r="R70" i="4"/>
  <c r="R69" i="4"/>
  <c r="R68" i="4"/>
  <c r="R67" i="4"/>
  <c r="R66" i="4"/>
  <c r="R65" i="4"/>
  <c r="R64" i="4"/>
  <c r="R63" i="4"/>
  <c r="R62" i="4"/>
  <c r="R61" i="4"/>
  <c r="R60" i="4"/>
  <c r="R59" i="4"/>
  <c r="R58" i="4"/>
  <c r="R57" i="4"/>
  <c r="R56" i="4"/>
  <c r="R55" i="4"/>
  <c r="R54" i="4"/>
  <c r="R53" i="4"/>
  <c r="R52" i="4"/>
  <c r="R51" i="4"/>
  <c r="R50" i="4"/>
  <c r="R49" i="4"/>
  <c r="R48" i="4"/>
  <c r="R47" i="4"/>
  <c r="R46" i="4"/>
  <c r="R45" i="4"/>
  <c r="R44" i="4"/>
  <c r="R43" i="4"/>
  <c r="R42" i="4"/>
  <c r="R41" i="4"/>
  <c r="R40" i="4"/>
  <c r="R39" i="4"/>
  <c r="R38" i="4"/>
  <c r="R37" i="4"/>
  <c r="R36" i="4"/>
  <c r="R35" i="4"/>
  <c r="R34" i="4"/>
  <c r="R33" i="4"/>
  <c r="R32" i="4"/>
  <c r="R31" i="4"/>
  <c r="R30" i="4"/>
  <c r="R29" i="4"/>
  <c r="R28" i="4"/>
  <c r="R27" i="4"/>
  <c r="R26" i="4"/>
  <c r="R25" i="4"/>
  <c r="R24" i="4"/>
  <c r="R23" i="4"/>
  <c r="R22" i="4"/>
  <c r="R21" i="4"/>
  <c r="R20" i="4"/>
  <c r="R19" i="4"/>
  <c r="R18" i="4"/>
  <c r="R17" i="4"/>
  <c r="R16" i="4"/>
  <c r="R15" i="4"/>
  <c r="R14" i="4"/>
  <c r="R13" i="4"/>
  <c r="R12" i="4"/>
  <c r="R11" i="4"/>
  <c r="R10" i="4"/>
  <c r="R9" i="4"/>
  <c r="R8" i="4"/>
  <c r="M211" i="3" l="1"/>
  <c r="N213" i="3"/>
  <c r="M215" i="3"/>
  <c r="O215" i="3"/>
  <c r="O211" i="3"/>
  <c r="N215" i="3"/>
  <c r="N211" i="3"/>
  <c r="K216" i="3"/>
  <c r="O213" i="3"/>
  <c r="M213" i="3"/>
  <c r="F79" i="4"/>
  <c r="B78" i="4"/>
  <c r="F166" i="3"/>
  <c r="B165" i="3"/>
  <c r="F143" i="3"/>
  <c r="B142" i="3"/>
  <c r="F117" i="3"/>
  <c r="B116" i="3"/>
  <c r="B104" i="3"/>
  <c r="F105" i="3"/>
  <c r="B105" i="3" s="1"/>
  <c r="F84" i="3"/>
  <c r="B83" i="3"/>
  <c r="R91" i="2"/>
  <c r="R90" i="2"/>
  <c r="R89" i="2"/>
  <c r="R88" i="2"/>
  <c r="R87" i="2"/>
  <c r="R86" i="2"/>
  <c r="R85" i="2"/>
  <c r="R84" i="2"/>
  <c r="R83" i="2"/>
  <c r="R82" i="2"/>
  <c r="R81" i="2"/>
  <c r="R80" i="2"/>
  <c r="R79" i="2"/>
  <c r="R78" i="2"/>
  <c r="R77" i="2"/>
  <c r="R76" i="2"/>
  <c r="R75" i="2"/>
  <c r="R74" i="2"/>
  <c r="R73" i="2"/>
  <c r="R72" i="2"/>
  <c r="R71" i="2"/>
  <c r="R70" i="2"/>
  <c r="R69" i="2"/>
  <c r="R68" i="2"/>
  <c r="R67" i="2"/>
  <c r="R66" i="2"/>
  <c r="R65" i="2"/>
  <c r="R64" i="2"/>
  <c r="R63" i="2"/>
  <c r="R62" i="2"/>
  <c r="R61" i="2"/>
  <c r="R60" i="2"/>
  <c r="R59" i="2"/>
  <c r="R58" i="2"/>
  <c r="R57" i="2"/>
  <c r="R56" i="2"/>
  <c r="R55" i="2"/>
  <c r="R54" i="2"/>
  <c r="R53" i="2"/>
  <c r="R52" i="2"/>
  <c r="R51" i="2"/>
  <c r="R50" i="2"/>
  <c r="R49" i="2"/>
  <c r="R48" i="2"/>
  <c r="R47" i="2"/>
  <c r="R46" i="2"/>
  <c r="R45" i="2"/>
  <c r="R44" i="2"/>
  <c r="R43" i="2"/>
  <c r="R42" i="2"/>
  <c r="R41" i="2"/>
  <c r="R40" i="2"/>
  <c r="R39" i="2"/>
  <c r="R38" i="2"/>
  <c r="R37" i="2"/>
  <c r="R36" i="2"/>
  <c r="R35" i="2"/>
  <c r="R34" i="2"/>
  <c r="R33" i="2"/>
  <c r="R32" i="2"/>
  <c r="R31" i="2"/>
  <c r="R23" i="2"/>
  <c r="R24" i="2"/>
  <c r="R25" i="2"/>
  <c r="R26" i="2"/>
  <c r="R27" i="2"/>
  <c r="R28" i="2"/>
  <c r="R29" i="2"/>
  <c r="R30" i="2"/>
  <c r="L85" i="2"/>
  <c r="L84" i="2"/>
  <c r="K84" i="2" s="1"/>
  <c r="O83" i="2"/>
  <c r="M83" i="2"/>
  <c r="L83" i="2"/>
  <c r="N83" i="2" s="1"/>
  <c r="L82" i="2"/>
  <c r="L81" i="2"/>
  <c r="N81" i="2" s="1"/>
  <c r="L80" i="2"/>
  <c r="O79" i="2"/>
  <c r="M79" i="2"/>
  <c r="L79" i="2"/>
  <c r="N79" i="2" s="1"/>
  <c r="L78" i="2"/>
  <c r="L77" i="2"/>
  <c r="L76" i="2"/>
  <c r="O75" i="2"/>
  <c r="M75" i="2"/>
  <c r="L75" i="2"/>
  <c r="O77" i="2" s="1"/>
  <c r="L74" i="2"/>
  <c r="L73" i="2"/>
  <c r="L72" i="2"/>
  <c r="K72" i="2" s="1"/>
  <c r="O71" i="2"/>
  <c r="M71" i="2"/>
  <c r="L71" i="2"/>
  <c r="N71" i="2" s="1"/>
  <c r="L70" i="2"/>
  <c r="L69" i="2"/>
  <c r="N69" i="2" s="1"/>
  <c r="L68" i="2"/>
  <c r="O67" i="2"/>
  <c r="M67" i="2"/>
  <c r="L67" i="2"/>
  <c r="N67" i="2" s="1"/>
  <c r="L66" i="2"/>
  <c r="L65" i="2"/>
  <c r="L64" i="2"/>
  <c r="O63" i="2"/>
  <c r="M63" i="2"/>
  <c r="L63" i="2"/>
  <c r="O65" i="2" s="1"/>
  <c r="L62" i="2"/>
  <c r="L61" i="2"/>
  <c r="L60" i="2"/>
  <c r="K60" i="2" s="1"/>
  <c r="O59" i="2"/>
  <c r="M59" i="2"/>
  <c r="L59" i="2"/>
  <c r="N59" i="2" s="1"/>
  <c r="L58" i="2"/>
  <c r="L57" i="2"/>
  <c r="N57" i="2" s="1"/>
  <c r="L56" i="2"/>
  <c r="O55" i="2"/>
  <c r="M55" i="2"/>
  <c r="L55" i="2"/>
  <c r="N55" i="2" s="1"/>
  <c r="L54" i="2"/>
  <c r="L53" i="2"/>
  <c r="L52" i="2"/>
  <c r="O51" i="2"/>
  <c r="M51" i="2"/>
  <c r="L51" i="2"/>
  <c r="O53" i="2" s="1"/>
  <c r="L50" i="2"/>
  <c r="L49" i="2"/>
  <c r="L48" i="2"/>
  <c r="K48" i="2" s="1"/>
  <c r="O47" i="2"/>
  <c r="M47" i="2"/>
  <c r="L47" i="2"/>
  <c r="N47" i="2" s="1"/>
  <c r="L46" i="2"/>
  <c r="L45" i="2"/>
  <c r="N45" i="2" s="1"/>
  <c r="L44" i="2"/>
  <c r="O43" i="2"/>
  <c r="M43" i="2"/>
  <c r="L43" i="2"/>
  <c r="N43" i="2" s="1"/>
  <c r="L42" i="2"/>
  <c r="L41" i="2"/>
  <c r="L40" i="2"/>
  <c r="O39" i="2"/>
  <c r="M39" i="2"/>
  <c r="L39" i="2"/>
  <c r="O41" i="2" s="1"/>
  <c r="L38" i="2"/>
  <c r="L37" i="2"/>
  <c r="L36" i="2"/>
  <c r="K36" i="2" s="1"/>
  <c r="O35" i="2"/>
  <c r="M35" i="2"/>
  <c r="L35" i="2"/>
  <c r="N35" i="2" s="1"/>
  <c r="L34" i="2"/>
  <c r="L33" i="2"/>
  <c r="N33" i="2" s="1"/>
  <c r="L32" i="2"/>
  <c r="O31" i="2"/>
  <c r="M31" i="2"/>
  <c r="L31" i="2"/>
  <c r="N31" i="2" s="1"/>
  <c r="L30" i="2"/>
  <c r="L29" i="2"/>
  <c r="L28" i="2"/>
  <c r="O27" i="2"/>
  <c r="M27" i="2"/>
  <c r="L27" i="2"/>
  <c r="O29" i="2" s="1"/>
  <c r="L26" i="2"/>
  <c r="L25" i="2"/>
  <c r="L24" i="2"/>
  <c r="K24" i="2" s="1"/>
  <c r="L23" i="2"/>
  <c r="O23" i="2" s="1"/>
  <c r="L22" i="2"/>
  <c r="L21" i="2"/>
  <c r="N21" i="2" s="1"/>
  <c r="L20" i="2"/>
  <c r="L19" i="2"/>
  <c r="O19" i="2" s="1"/>
  <c r="L18" i="2"/>
  <c r="L17" i="2"/>
  <c r="L16" i="2"/>
  <c r="L15" i="2"/>
  <c r="L14" i="2"/>
  <c r="L13" i="2"/>
  <c r="L12" i="2"/>
  <c r="K12" i="2" s="1"/>
  <c r="O11" i="2"/>
  <c r="M11" i="2"/>
  <c r="L11" i="2"/>
  <c r="N11" i="2" s="1"/>
  <c r="L10" i="2"/>
  <c r="L9" i="2"/>
  <c r="N9" i="2" s="1"/>
  <c r="L8" i="2"/>
  <c r="O7" i="2"/>
  <c r="M7" i="2"/>
  <c r="L7" i="2"/>
  <c r="N7" i="2" s="1"/>
  <c r="L6" i="2"/>
  <c r="L5" i="2"/>
  <c r="L4" i="2"/>
  <c r="O3" i="2"/>
  <c r="M3" i="2"/>
  <c r="L3" i="2"/>
  <c r="O5" i="2" s="1"/>
  <c r="L2" i="2"/>
  <c r="L97" i="3"/>
  <c r="L96" i="3"/>
  <c r="L95" i="3"/>
  <c r="L94" i="3"/>
  <c r="L93" i="3"/>
  <c r="L92" i="3"/>
  <c r="L91" i="3"/>
  <c r="L90" i="3"/>
  <c r="L89" i="3"/>
  <c r="L88" i="3"/>
  <c r="L87" i="3"/>
  <c r="L86" i="3"/>
  <c r="L85" i="3"/>
  <c r="L84" i="3"/>
  <c r="L83" i="3"/>
  <c r="L82" i="3"/>
  <c r="L81" i="3"/>
  <c r="L80" i="3"/>
  <c r="L79" i="3"/>
  <c r="L78" i="3"/>
  <c r="L77" i="3"/>
  <c r="L76" i="3"/>
  <c r="L75" i="3"/>
  <c r="L74" i="3"/>
  <c r="L73" i="3"/>
  <c r="L72" i="3"/>
  <c r="L71" i="3"/>
  <c r="L70" i="3"/>
  <c r="L69" i="3"/>
  <c r="L68" i="3"/>
  <c r="L67" i="3"/>
  <c r="L66" i="3"/>
  <c r="L65" i="3"/>
  <c r="L64" i="3"/>
  <c r="L63" i="3"/>
  <c r="L62" i="3"/>
  <c r="L61" i="3"/>
  <c r="L60" i="3"/>
  <c r="L59" i="3"/>
  <c r="L58" i="3"/>
  <c r="L57" i="3"/>
  <c r="L56" i="3"/>
  <c r="L55" i="3"/>
  <c r="L54" i="3"/>
  <c r="L53" i="3"/>
  <c r="L52" i="3"/>
  <c r="L51" i="3"/>
  <c r="L50" i="3"/>
  <c r="L49" i="3"/>
  <c r="L48" i="3"/>
  <c r="L47" i="3"/>
  <c r="L46" i="3"/>
  <c r="L45" i="3"/>
  <c r="L44" i="3"/>
  <c r="L43" i="3"/>
  <c r="L42" i="3"/>
  <c r="L41" i="3"/>
  <c r="L40" i="3"/>
  <c r="L39" i="3"/>
  <c r="L38" i="3"/>
  <c r="L37" i="3"/>
  <c r="L36" i="3"/>
  <c r="L35" i="3"/>
  <c r="L34" i="3"/>
  <c r="L33" i="3"/>
  <c r="L32" i="3"/>
  <c r="L31" i="3"/>
  <c r="L30" i="3"/>
  <c r="L29" i="3"/>
  <c r="L28" i="3"/>
  <c r="L27" i="3"/>
  <c r="L26" i="3"/>
  <c r="L25" i="3"/>
  <c r="L24" i="3"/>
  <c r="L23" i="3"/>
  <c r="L22" i="3"/>
  <c r="L21" i="3"/>
  <c r="L20" i="3"/>
  <c r="L19" i="3"/>
  <c r="L18" i="3"/>
  <c r="L17" i="3"/>
  <c r="L16" i="3"/>
  <c r="L15" i="3"/>
  <c r="L14" i="3"/>
  <c r="L3" i="3"/>
  <c r="L4" i="3"/>
  <c r="L5" i="3"/>
  <c r="L6" i="3"/>
  <c r="L7" i="3"/>
  <c r="L8" i="3"/>
  <c r="L9" i="3"/>
  <c r="L10" i="3"/>
  <c r="L11" i="3"/>
  <c r="L12" i="3"/>
  <c r="L13" i="3"/>
  <c r="L2" i="3"/>
  <c r="R20" i="2"/>
  <c r="R21" i="2"/>
  <c r="R22" i="2"/>
  <c r="R9" i="2"/>
  <c r="R10" i="2"/>
  <c r="R11" i="2"/>
  <c r="R12" i="2"/>
  <c r="R13" i="2"/>
  <c r="R14" i="2"/>
  <c r="R15" i="2"/>
  <c r="R16" i="2"/>
  <c r="R17" i="2"/>
  <c r="R18" i="2"/>
  <c r="R19" i="2"/>
  <c r="R8" i="2"/>
  <c r="M219" i="3" l="1"/>
  <c r="M221" i="3" s="1"/>
  <c r="N219" i="3"/>
  <c r="N221" i="3" s="1"/>
  <c r="S228" i="3"/>
  <c r="S222" i="3"/>
  <c r="S221" i="3"/>
  <c r="S220" i="3"/>
  <c r="N216" i="3"/>
  <c r="O216" i="3"/>
  <c r="M216" i="3"/>
  <c r="S231" i="3"/>
  <c r="S226" i="3"/>
  <c r="S229" i="3"/>
  <c r="O219" i="3"/>
  <c r="O221" i="3" s="1"/>
  <c r="S227" i="3"/>
  <c r="S230" i="3"/>
  <c r="F80" i="4"/>
  <c r="B79" i="4"/>
  <c r="A79" i="4"/>
  <c r="B166" i="3"/>
  <c r="F167" i="3"/>
  <c r="B143" i="3"/>
  <c r="F144" i="3"/>
  <c r="B117" i="3"/>
  <c r="F118" i="3"/>
  <c r="B84" i="3"/>
  <c r="F85" i="3"/>
  <c r="N84" i="2"/>
  <c r="O84" i="2"/>
  <c r="M84" i="2"/>
  <c r="N75" i="2"/>
  <c r="N77" i="2" s="1"/>
  <c r="M77" i="2"/>
  <c r="M81" i="2"/>
  <c r="O81" i="2"/>
  <c r="N72" i="2"/>
  <c r="O72" i="2"/>
  <c r="M72" i="2"/>
  <c r="N63" i="2"/>
  <c r="N65" i="2" s="1"/>
  <c r="M65" i="2"/>
  <c r="M69" i="2"/>
  <c r="O69" i="2"/>
  <c r="N60" i="2"/>
  <c r="O60" i="2"/>
  <c r="M60" i="2"/>
  <c r="N51" i="2"/>
  <c r="N53" i="2" s="1"/>
  <c r="M53" i="2"/>
  <c r="M57" i="2"/>
  <c r="O57" i="2"/>
  <c r="N48" i="2"/>
  <c r="O48" i="2"/>
  <c r="M48" i="2"/>
  <c r="N39" i="2"/>
  <c r="N41" i="2" s="1"/>
  <c r="M41" i="2"/>
  <c r="M45" i="2"/>
  <c r="O45" i="2"/>
  <c r="N36" i="2"/>
  <c r="O36" i="2"/>
  <c r="M36" i="2"/>
  <c r="N27" i="2"/>
  <c r="N29" i="2" s="1"/>
  <c r="M29" i="2"/>
  <c r="M33" i="2"/>
  <c r="O33" i="2"/>
  <c r="N24" i="2"/>
  <c r="O24" i="2"/>
  <c r="M24" i="2"/>
  <c r="N15" i="2"/>
  <c r="N17" i="2" s="1"/>
  <c r="N19" i="2"/>
  <c r="M21" i="2"/>
  <c r="O21" i="2"/>
  <c r="N23" i="2"/>
  <c r="M15" i="2"/>
  <c r="M17" i="2" s="1"/>
  <c r="O15" i="2"/>
  <c r="O17" i="2" s="1"/>
  <c r="M19" i="2"/>
  <c r="M23" i="2"/>
  <c r="N12" i="2"/>
  <c r="O12" i="2"/>
  <c r="M12" i="2"/>
  <c r="N3" i="2"/>
  <c r="N5" i="2" s="1"/>
  <c r="M5" i="2"/>
  <c r="M9" i="2"/>
  <c r="O9" i="2"/>
  <c r="F81" i="4" l="1"/>
  <c r="B80" i="4"/>
  <c r="F168" i="3"/>
  <c r="B167" i="3"/>
  <c r="F145" i="3"/>
  <c r="B144" i="3"/>
  <c r="F119" i="3"/>
  <c r="B118" i="3"/>
  <c r="F86" i="3"/>
  <c r="B85" i="3"/>
  <c r="I135" i="17"/>
  <c r="I134" i="17"/>
  <c r="I130" i="17"/>
  <c r="I119" i="17"/>
  <c r="I117" i="17"/>
  <c r="I114" i="17"/>
  <c r="I112" i="17"/>
  <c r="I101" i="17"/>
  <c r="I100" i="17"/>
  <c r="I96" i="17"/>
  <c r="I85" i="17"/>
  <c r="I83" i="17"/>
  <c r="I80" i="17"/>
  <c r="I78" i="17"/>
  <c r="I67" i="17"/>
  <c r="I66" i="17"/>
  <c r="I62" i="17"/>
  <c r="I51" i="17"/>
  <c r="I49" i="17"/>
  <c r="E46" i="17"/>
  <c r="A46" i="17"/>
  <c r="E45" i="17"/>
  <c r="D45" i="17" s="1"/>
  <c r="E44" i="17"/>
  <c r="D44" i="17" s="1"/>
  <c r="E43" i="17"/>
  <c r="D43" i="17" s="1"/>
  <c r="E42" i="17"/>
  <c r="D42" i="17" s="1"/>
  <c r="A42" i="17"/>
  <c r="E41" i="17"/>
  <c r="E40" i="17"/>
  <c r="D40" i="17" s="1"/>
  <c r="A40" i="17"/>
  <c r="E39" i="17"/>
  <c r="D39" i="17" s="1"/>
  <c r="E38" i="17"/>
  <c r="D38" i="17" s="1"/>
  <c r="C38" i="17" s="1"/>
  <c r="A38" i="17"/>
  <c r="E37" i="17"/>
  <c r="A37" i="17"/>
  <c r="E36" i="17"/>
  <c r="E35" i="17"/>
  <c r="D35" i="17" s="1"/>
  <c r="C35" i="17" s="1"/>
  <c r="A35" i="17"/>
  <c r="E34" i="17"/>
  <c r="D34" i="17" s="1"/>
  <c r="E33" i="17"/>
  <c r="D33" i="17" s="1"/>
  <c r="C33" i="17" s="1"/>
  <c r="A33" i="17"/>
  <c r="E32" i="17"/>
  <c r="E31" i="17"/>
  <c r="D31" i="17" s="1"/>
  <c r="C31" i="17" s="1"/>
  <c r="A31" i="17"/>
  <c r="E30" i="17"/>
  <c r="D30" i="17" s="1"/>
  <c r="E29" i="17"/>
  <c r="D29" i="17" s="1"/>
  <c r="A29" i="17"/>
  <c r="E28" i="17"/>
  <c r="A28" i="17"/>
  <c r="E27" i="17"/>
  <c r="E26" i="17"/>
  <c r="D26" i="17" s="1"/>
  <c r="A26" i="17"/>
  <c r="E25" i="17"/>
  <c r="D25" i="17" s="1"/>
  <c r="E24" i="17"/>
  <c r="D24" i="17" s="1"/>
  <c r="C24" i="17" s="1"/>
  <c r="A24" i="17"/>
  <c r="E23" i="17"/>
  <c r="E22" i="17"/>
  <c r="D22" i="17" s="1"/>
  <c r="C22" i="17" s="1"/>
  <c r="A22" i="17"/>
  <c r="E21" i="17"/>
  <c r="D21" i="17" s="1"/>
  <c r="E20" i="17"/>
  <c r="D20" i="17" s="1"/>
  <c r="C20" i="17" s="1"/>
  <c r="A20" i="17"/>
  <c r="E19" i="17"/>
  <c r="A19" i="17"/>
  <c r="E18" i="17"/>
  <c r="E17" i="17"/>
  <c r="D17" i="17" s="1"/>
  <c r="E16" i="17"/>
  <c r="E15" i="17"/>
  <c r="D15" i="17" s="1"/>
  <c r="A15" i="17"/>
  <c r="E14" i="17"/>
  <c r="D14" i="17" s="1"/>
  <c r="E13" i="17"/>
  <c r="D13" i="17" s="1"/>
  <c r="A13" i="17"/>
  <c r="E12" i="17"/>
  <c r="E11" i="17"/>
  <c r="D11" i="17" s="1"/>
  <c r="C11" i="17" s="1"/>
  <c r="A11" i="17"/>
  <c r="E10" i="17"/>
  <c r="A10" i="17"/>
  <c r="E9" i="17"/>
  <c r="D9" i="17" s="1"/>
  <c r="E8" i="17"/>
  <c r="D8" i="17" s="1"/>
  <c r="A8" i="17"/>
  <c r="E7" i="17"/>
  <c r="E6" i="17"/>
  <c r="D6" i="17" s="1"/>
  <c r="C6" i="17" s="1"/>
  <c r="A6" i="17"/>
  <c r="E5" i="17"/>
  <c r="D5" i="17" s="1"/>
  <c r="E4" i="17"/>
  <c r="D4" i="17" s="1"/>
  <c r="C4" i="17" s="1"/>
  <c r="A4" i="17"/>
  <c r="F3" i="17"/>
  <c r="F4" i="17" s="1"/>
  <c r="E3" i="17"/>
  <c r="D3" i="17" s="1"/>
  <c r="A3" i="17"/>
  <c r="E2" i="17"/>
  <c r="D2" i="17"/>
  <c r="C2" i="17" s="1"/>
  <c r="B2" i="17" s="1"/>
  <c r="O223" i="3" l="1"/>
  <c r="N223" i="3"/>
  <c r="M223" i="3"/>
  <c r="F82" i="4"/>
  <c r="F83" i="4" s="1"/>
  <c r="B81" i="4"/>
  <c r="A81" i="4"/>
  <c r="B168" i="3"/>
  <c r="F169" i="3"/>
  <c r="B145" i="3"/>
  <c r="F146" i="3"/>
  <c r="B119" i="3"/>
  <c r="F120" i="3"/>
  <c r="B86" i="3"/>
  <c r="F87" i="3"/>
  <c r="I50" i="17"/>
  <c r="I61" i="17"/>
  <c r="I63" i="17"/>
  <c r="I68" i="17"/>
  <c r="I79" i="17"/>
  <c r="I84" i="17"/>
  <c r="I95" i="17"/>
  <c r="I97" i="17"/>
  <c r="I102" i="17"/>
  <c r="I113" i="17"/>
  <c r="I118" i="17"/>
  <c r="I129" i="17"/>
  <c r="I131" i="17"/>
  <c r="I136" i="17"/>
  <c r="D10" i="17"/>
  <c r="C23" i="17"/>
  <c r="D46" i="17"/>
  <c r="F5" i="17"/>
  <c r="B4" i="17"/>
  <c r="D7" i="17"/>
  <c r="C7" i="17" s="1"/>
  <c r="D12" i="17"/>
  <c r="D16" i="17"/>
  <c r="D18" i="17"/>
  <c r="D19" i="17"/>
  <c r="D23" i="17"/>
  <c r="C25" i="17"/>
  <c r="D27" i="17"/>
  <c r="D28" i="17"/>
  <c r="D32" i="17"/>
  <c r="C34" i="17"/>
  <c r="D36" i="17"/>
  <c r="C36" i="17" s="1"/>
  <c r="C37" i="17" s="1"/>
  <c r="D37" i="17"/>
  <c r="D41" i="17"/>
  <c r="C32" i="17"/>
  <c r="C8" i="17"/>
  <c r="C9" i="17" s="1"/>
  <c r="C10" i="17" s="1"/>
  <c r="C14" i="17"/>
  <c r="C15" i="17"/>
  <c r="C16" i="17"/>
  <c r="C17" i="17"/>
  <c r="C18" i="17" s="1"/>
  <c r="C19" i="17" s="1"/>
  <c r="C26" i="17"/>
  <c r="C27" i="17" s="1"/>
  <c r="C28" i="17" s="1"/>
  <c r="C41" i="17"/>
  <c r="C42" i="17"/>
  <c r="C43" i="17"/>
  <c r="C3" i="17"/>
  <c r="B3" i="17" s="1"/>
  <c r="C5" i="17"/>
  <c r="C12" i="17"/>
  <c r="C13" i="17"/>
  <c r="C21" i="17"/>
  <c r="C29" i="17"/>
  <c r="C30" i="17" s="1"/>
  <c r="C39" i="17"/>
  <c r="C40" i="17"/>
  <c r="C44" i="17"/>
  <c r="C45" i="17" s="1"/>
  <c r="C46" i="17" s="1"/>
  <c r="I135" i="19"/>
  <c r="I134" i="19"/>
  <c r="I130" i="19"/>
  <c r="I119" i="19"/>
  <c r="I117" i="19"/>
  <c r="I114" i="19"/>
  <c r="I112" i="19"/>
  <c r="I101" i="19"/>
  <c r="I100" i="19"/>
  <c r="I96" i="19"/>
  <c r="I85" i="19"/>
  <c r="I83" i="19"/>
  <c r="I80" i="19"/>
  <c r="I78" i="19"/>
  <c r="I67" i="19"/>
  <c r="I66" i="19"/>
  <c r="I62" i="19"/>
  <c r="I51" i="19"/>
  <c r="I49" i="19"/>
  <c r="I46" i="19"/>
  <c r="I134" i="18"/>
  <c r="I131" i="18"/>
  <c r="I129" i="18"/>
  <c r="I118" i="18"/>
  <c r="I117" i="18"/>
  <c r="I113" i="18"/>
  <c r="I102" i="18"/>
  <c r="I100" i="18"/>
  <c r="I97" i="18"/>
  <c r="I95" i="18"/>
  <c r="I84" i="18"/>
  <c r="I83" i="18"/>
  <c r="I79" i="18"/>
  <c r="I68" i="18"/>
  <c r="I66" i="18"/>
  <c r="I63" i="18"/>
  <c r="I61" i="18"/>
  <c r="I50" i="18"/>
  <c r="I49" i="18"/>
  <c r="I135" i="16"/>
  <c r="I134" i="16"/>
  <c r="I130" i="16"/>
  <c r="I119" i="16"/>
  <c r="I117" i="16"/>
  <c r="I114" i="16"/>
  <c r="I112" i="16"/>
  <c r="I101" i="16"/>
  <c r="I100" i="16"/>
  <c r="I96" i="16"/>
  <c r="I85" i="16"/>
  <c r="I83" i="16"/>
  <c r="I80" i="16"/>
  <c r="I78" i="16"/>
  <c r="I67" i="16"/>
  <c r="I66" i="16"/>
  <c r="I62" i="16"/>
  <c r="I51" i="16"/>
  <c r="I49" i="16"/>
  <c r="I46" i="16"/>
  <c r="I44" i="16"/>
  <c r="I33" i="16"/>
  <c r="I32" i="16"/>
  <c r="I135" i="15"/>
  <c r="I134" i="15"/>
  <c r="I130" i="15"/>
  <c r="I119" i="15"/>
  <c r="I117" i="15"/>
  <c r="I114" i="15"/>
  <c r="I112" i="15"/>
  <c r="I101" i="15"/>
  <c r="I100" i="15"/>
  <c r="I96" i="15"/>
  <c r="I85" i="15"/>
  <c r="I83" i="15"/>
  <c r="I80" i="15"/>
  <c r="I78" i="15"/>
  <c r="I67" i="15"/>
  <c r="I66" i="15"/>
  <c r="I62" i="15"/>
  <c r="I51" i="15"/>
  <c r="I49" i="15"/>
  <c r="I135" i="14"/>
  <c r="I134" i="14"/>
  <c r="I130" i="14"/>
  <c r="I119" i="14"/>
  <c r="I117" i="14"/>
  <c r="I114" i="14"/>
  <c r="I112" i="14"/>
  <c r="I101" i="14"/>
  <c r="I100" i="14"/>
  <c r="I96" i="14"/>
  <c r="I85" i="14"/>
  <c r="I83" i="14"/>
  <c r="I80" i="14"/>
  <c r="I78" i="14"/>
  <c r="I67" i="14"/>
  <c r="I66" i="14"/>
  <c r="I62" i="14"/>
  <c r="I51" i="14"/>
  <c r="I49" i="14"/>
  <c r="I46" i="14"/>
  <c r="I44" i="14"/>
  <c r="I33" i="14"/>
  <c r="I32" i="14"/>
  <c r="I28" i="14"/>
  <c r="I135" i="13"/>
  <c r="I134" i="13"/>
  <c r="I130" i="13"/>
  <c r="I119" i="13"/>
  <c r="I117" i="13"/>
  <c r="I114" i="13"/>
  <c r="I112" i="13"/>
  <c r="I101" i="13"/>
  <c r="I100" i="13"/>
  <c r="I96" i="13"/>
  <c r="I85" i="13"/>
  <c r="I83" i="13"/>
  <c r="I80" i="13"/>
  <c r="I78" i="13"/>
  <c r="I67" i="13"/>
  <c r="I66" i="13"/>
  <c r="I62" i="13"/>
  <c r="I51" i="13"/>
  <c r="I49" i="13"/>
  <c r="I135" i="12"/>
  <c r="I134" i="12"/>
  <c r="I130" i="12"/>
  <c r="I119" i="12"/>
  <c r="I117" i="12"/>
  <c r="I114" i="12"/>
  <c r="I112" i="12"/>
  <c r="I101" i="12"/>
  <c r="I100" i="12"/>
  <c r="I96" i="12"/>
  <c r="I85" i="12"/>
  <c r="I83" i="12"/>
  <c r="I80" i="12"/>
  <c r="I78" i="12"/>
  <c r="I67" i="12"/>
  <c r="I66" i="12"/>
  <c r="I62" i="12"/>
  <c r="I51" i="12"/>
  <c r="I49" i="12"/>
  <c r="I135" i="11"/>
  <c r="I134" i="11"/>
  <c r="I130" i="11"/>
  <c r="I119" i="11"/>
  <c r="I117" i="11"/>
  <c r="I114" i="11"/>
  <c r="I112" i="11"/>
  <c r="I101" i="11"/>
  <c r="I100" i="11"/>
  <c r="I96" i="11"/>
  <c r="I85" i="11"/>
  <c r="I83" i="11"/>
  <c r="I80" i="11"/>
  <c r="I78" i="11"/>
  <c r="I67" i="11"/>
  <c r="I66" i="11"/>
  <c r="I62" i="11"/>
  <c r="I51" i="11"/>
  <c r="I49" i="11"/>
  <c r="I135" i="10"/>
  <c r="I134" i="10"/>
  <c r="I130" i="10"/>
  <c r="I119" i="10"/>
  <c r="I117" i="10"/>
  <c r="I114" i="10"/>
  <c r="I112" i="10"/>
  <c r="I101" i="10"/>
  <c r="I100" i="10"/>
  <c r="I96" i="10"/>
  <c r="I85" i="10"/>
  <c r="I83" i="10"/>
  <c r="I80" i="10"/>
  <c r="I78" i="10"/>
  <c r="I67" i="10"/>
  <c r="I66" i="10"/>
  <c r="I62" i="10"/>
  <c r="I51" i="10"/>
  <c r="I49" i="10"/>
  <c r="I135" i="9"/>
  <c r="I134" i="9"/>
  <c r="I130" i="9"/>
  <c r="I119" i="9"/>
  <c r="I117" i="9"/>
  <c r="I114" i="9"/>
  <c r="I112" i="9"/>
  <c r="I101" i="9"/>
  <c r="I100" i="9"/>
  <c r="I96" i="9"/>
  <c r="I85" i="9"/>
  <c r="I83" i="9"/>
  <c r="I80" i="9"/>
  <c r="I78" i="9"/>
  <c r="I67" i="9"/>
  <c r="I66" i="9"/>
  <c r="I62" i="9"/>
  <c r="I51" i="9"/>
  <c r="I49" i="9"/>
  <c r="I134" i="8"/>
  <c r="I131" i="8"/>
  <c r="I129" i="8"/>
  <c r="I118" i="8"/>
  <c r="I117" i="8"/>
  <c r="I113" i="8"/>
  <c r="I102" i="8"/>
  <c r="I100" i="8"/>
  <c r="I97" i="8"/>
  <c r="I95" i="8"/>
  <c r="I84" i="8"/>
  <c r="I83" i="8"/>
  <c r="I79" i="8"/>
  <c r="I68" i="8"/>
  <c r="I66" i="8"/>
  <c r="I63" i="8"/>
  <c r="I61" i="8"/>
  <c r="I50" i="8"/>
  <c r="I49" i="8"/>
  <c r="I134" i="7"/>
  <c r="I131" i="7"/>
  <c r="I129" i="7"/>
  <c r="I118" i="7"/>
  <c r="I117" i="7"/>
  <c r="I113" i="7"/>
  <c r="I102" i="7"/>
  <c r="I100" i="7"/>
  <c r="I97" i="7"/>
  <c r="I95" i="7"/>
  <c r="I84" i="7"/>
  <c r="I83" i="7"/>
  <c r="I79" i="7"/>
  <c r="I68" i="7"/>
  <c r="I66" i="7"/>
  <c r="I63" i="7"/>
  <c r="I61" i="7"/>
  <c r="I50" i="7"/>
  <c r="I49" i="7"/>
  <c r="I135" i="6"/>
  <c r="I134" i="6"/>
  <c r="I130" i="6"/>
  <c r="I119" i="6"/>
  <c r="I117" i="6"/>
  <c r="I114" i="6"/>
  <c r="I112" i="6"/>
  <c r="I101" i="6"/>
  <c r="I100" i="6"/>
  <c r="I96" i="6"/>
  <c r="I85" i="6"/>
  <c r="I83" i="6"/>
  <c r="I80" i="6"/>
  <c r="I78" i="6"/>
  <c r="I67" i="6"/>
  <c r="I66" i="6"/>
  <c r="I62" i="6"/>
  <c r="I51" i="6"/>
  <c r="I49" i="6"/>
  <c r="E46" i="19"/>
  <c r="A46" i="19"/>
  <c r="E45" i="19"/>
  <c r="E44" i="19"/>
  <c r="D44" i="19" s="1"/>
  <c r="C44" i="19" s="1"/>
  <c r="A44" i="19"/>
  <c r="E43" i="19"/>
  <c r="D43" i="19" s="1"/>
  <c r="E42" i="19"/>
  <c r="D42" i="19" s="1"/>
  <c r="C42" i="19" s="1"/>
  <c r="A42" i="19"/>
  <c r="E41" i="19"/>
  <c r="E40" i="19"/>
  <c r="D40" i="19" s="1"/>
  <c r="C40" i="19" s="1"/>
  <c r="A40" i="19"/>
  <c r="E39" i="19"/>
  <c r="D39" i="19" s="1"/>
  <c r="E38" i="19"/>
  <c r="D38" i="19" s="1"/>
  <c r="C38" i="19" s="1"/>
  <c r="A38" i="19"/>
  <c r="E37" i="19"/>
  <c r="A37" i="19"/>
  <c r="E36" i="19"/>
  <c r="D36" i="19" s="1"/>
  <c r="E35" i="19"/>
  <c r="D35" i="19" s="1"/>
  <c r="C35" i="19" s="1"/>
  <c r="C36" i="19" s="1"/>
  <c r="A35" i="19"/>
  <c r="E34" i="19"/>
  <c r="D34" i="19" s="1"/>
  <c r="E33" i="19"/>
  <c r="D33" i="19" s="1"/>
  <c r="C33" i="19" s="1"/>
  <c r="A33" i="19"/>
  <c r="E32" i="19"/>
  <c r="E31" i="19"/>
  <c r="D31" i="19" s="1"/>
  <c r="C31" i="19" s="1"/>
  <c r="A31" i="19"/>
  <c r="E30" i="19"/>
  <c r="D30" i="19" s="1"/>
  <c r="E29" i="19"/>
  <c r="D29" i="19" s="1"/>
  <c r="C29" i="19" s="1"/>
  <c r="A29" i="19"/>
  <c r="E28" i="19"/>
  <c r="A28" i="19"/>
  <c r="E27" i="19"/>
  <c r="E26" i="19"/>
  <c r="D26" i="19" s="1"/>
  <c r="C26" i="19" s="1"/>
  <c r="A26" i="19"/>
  <c r="E25" i="19"/>
  <c r="D25" i="19" s="1"/>
  <c r="E24" i="19"/>
  <c r="D24" i="19" s="1"/>
  <c r="C24" i="19" s="1"/>
  <c r="A24" i="19"/>
  <c r="E23" i="19"/>
  <c r="E22" i="19"/>
  <c r="D22" i="19" s="1"/>
  <c r="C22" i="19" s="1"/>
  <c r="A22" i="19"/>
  <c r="E21" i="19"/>
  <c r="D21" i="19" s="1"/>
  <c r="E20" i="19"/>
  <c r="D20" i="19" s="1"/>
  <c r="C20" i="19" s="1"/>
  <c r="A20" i="19"/>
  <c r="E19" i="19"/>
  <c r="A19" i="19"/>
  <c r="E18" i="19"/>
  <c r="D18" i="19" s="1"/>
  <c r="E17" i="19"/>
  <c r="D17" i="19" s="1"/>
  <c r="C17" i="19" s="1"/>
  <c r="C18" i="19" s="1"/>
  <c r="A17" i="19"/>
  <c r="E16" i="19"/>
  <c r="D16" i="19" s="1"/>
  <c r="E15" i="19"/>
  <c r="D15" i="19" s="1"/>
  <c r="C15" i="19" s="1"/>
  <c r="A15" i="19"/>
  <c r="E14" i="19"/>
  <c r="E13" i="19"/>
  <c r="D13" i="19" s="1"/>
  <c r="C13" i="19" s="1"/>
  <c r="A13" i="19"/>
  <c r="E12" i="19"/>
  <c r="D12" i="19" s="1"/>
  <c r="E11" i="19"/>
  <c r="D11" i="19" s="1"/>
  <c r="C11" i="19" s="1"/>
  <c r="A11" i="19"/>
  <c r="E10" i="19"/>
  <c r="A10" i="19"/>
  <c r="E9" i="19"/>
  <c r="E8" i="19"/>
  <c r="D8" i="19" s="1"/>
  <c r="C8" i="19" s="1"/>
  <c r="A8" i="19"/>
  <c r="E7" i="19"/>
  <c r="D7" i="19" s="1"/>
  <c r="E6" i="19"/>
  <c r="D6" i="19" s="1"/>
  <c r="C6" i="19" s="1"/>
  <c r="A6" i="19"/>
  <c r="E5" i="19"/>
  <c r="E4" i="19"/>
  <c r="D4" i="19" s="1"/>
  <c r="C4" i="19" s="1"/>
  <c r="A4" i="19"/>
  <c r="F3" i="19"/>
  <c r="F4" i="19" s="1"/>
  <c r="E3" i="19"/>
  <c r="D3" i="19" s="1"/>
  <c r="A3" i="19"/>
  <c r="E2" i="19"/>
  <c r="D2" i="19"/>
  <c r="C2" i="19" s="1"/>
  <c r="E46" i="18"/>
  <c r="A46" i="18"/>
  <c r="E45" i="18"/>
  <c r="D45" i="18" s="1"/>
  <c r="E44" i="18"/>
  <c r="D44" i="18" s="1"/>
  <c r="C44" i="18" s="1"/>
  <c r="A44" i="18"/>
  <c r="E43" i="18"/>
  <c r="E42" i="18"/>
  <c r="D42" i="18" s="1"/>
  <c r="C42" i="18" s="1"/>
  <c r="A42" i="18"/>
  <c r="E41" i="18"/>
  <c r="D41" i="18" s="1"/>
  <c r="E40" i="18"/>
  <c r="D40" i="18" s="1"/>
  <c r="C40" i="18" s="1"/>
  <c r="A40" i="18"/>
  <c r="E39" i="18"/>
  <c r="E38" i="18"/>
  <c r="D38" i="18" s="1"/>
  <c r="C38" i="18" s="1"/>
  <c r="A38" i="18"/>
  <c r="E37" i="18"/>
  <c r="A37" i="18"/>
  <c r="E36" i="18"/>
  <c r="D36" i="18" s="1"/>
  <c r="E35" i="18"/>
  <c r="D35" i="18" s="1"/>
  <c r="C35" i="18" s="1"/>
  <c r="A35" i="18"/>
  <c r="E34" i="18"/>
  <c r="E33" i="18"/>
  <c r="D33" i="18" s="1"/>
  <c r="C33" i="18" s="1"/>
  <c r="A33" i="18"/>
  <c r="E32" i="18"/>
  <c r="D32" i="18" s="1"/>
  <c r="E31" i="18"/>
  <c r="D31" i="18" s="1"/>
  <c r="C31" i="18" s="1"/>
  <c r="A31" i="18"/>
  <c r="E30" i="18"/>
  <c r="E29" i="18"/>
  <c r="D29" i="18" s="1"/>
  <c r="C29" i="18" s="1"/>
  <c r="A29" i="18"/>
  <c r="E28" i="18"/>
  <c r="A28" i="18"/>
  <c r="E27" i="18"/>
  <c r="D27" i="18" s="1"/>
  <c r="E26" i="18"/>
  <c r="D26" i="18" s="1"/>
  <c r="C26" i="18" s="1"/>
  <c r="A26" i="18"/>
  <c r="E25" i="18"/>
  <c r="E24" i="18"/>
  <c r="D24" i="18" s="1"/>
  <c r="C24" i="18" s="1"/>
  <c r="A24" i="18"/>
  <c r="E23" i="18"/>
  <c r="D23" i="18" s="1"/>
  <c r="E22" i="18"/>
  <c r="D22" i="18" s="1"/>
  <c r="C22" i="18" s="1"/>
  <c r="A22" i="18"/>
  <c r="E21" i="18"/>
  <c r="E20" i="18"/>
  <c r="D20" i="18" s="1"/>
  <c r="C20" i="18" s="1"/>
  <c r="A20" i="18"/>
  <c r="E19" i="18"/>
  <c r="A19" i="18"/>
  <c r="E18" i="18"/>
  <c r="D18" i="18" s="1"/>
  <c r="E17" i="18"/>
  <c r="D17" i="18" s="1"/>
  <c r="C17" i="18" s="1"/>
  <c r="A17" i="18"/>
  <c r="E16" i="18"/>
  <c r="E15" i="18"/>
  <c r="D15" i="18" s="1"/>
  <c r="C15" i="18" s="1"/>
  <c r="A15" i="18"/>
  <c r="E14" i="18"/>
  <c r="D14" i="18" s="1"/>
  <c r="E13" i="18"/>
  <c r="D13" i="18" s="1"/>
  <c r="C13" i="18" s="1"/>
  <c r="A13" i="18"/>
  <c r="E12" i="18"/>
  <c r="E11" i="18"/>
  <c r="D11" i="18" s="1"/>
  <c r="C11" i="18" s="1"/>
  <c r="A11" i="18"/>
  <c r="E10" i="18"/>
  <c r="A10" i="18"/>
  <c r="E9" i="18"/>
  <c r="D9" i="18" s="1"/>
  <c r="E8" i="18"/>
  <c r="D8" i="18" s="1"/>
  <c r="C8" i="18" s="1"/>
  <c r="E7" i="18"/>
  <c r="D7" i="18" s="1"/>
  <c r="E6" i="18"/>
  <c r="D6" i="18" s="1"/>
  <c r="C6" i="18" s="1"/>
  <c r="A6" i="18"/>
  <c r="E5" i="18"/>
  <c r="E4" i="18"/>
  <c r="D4" i="18" s="1"/>
  <c r="C4" i="18" s="1"/>
  <c r="A4" i="18"/>
  <c r="F3" i="18"/>
  <c r="F4" i="18" s="1"/>
  <c r="E3" i="18"/>
  <c r="D3" i="18" s="1"/>
  <c r="A3" i="18"/>
  <c r="E2" i="18"/>
  <c r="D2" i="18"/>
  <c r="C2" i="18" s="1"/>
  <c r="E28" i="16"/>
  <c r="A28" i="16"/>
  <c r="E27" i="16"/>
  <c r="E26" i="16"/>
  <c r="D26" i="16" s="1"/>
  <c r="C26" i="16" s="1"/>
  <c r="A26" i="16"/>
  <c r="E25" i="16"/>
  <c r="D25" i="16" s="1"/>
  <c r="E24" i="16"/>
  <c r="D24" i="16" s="1"/>
  <c r="C24" i="16" s="1"/>
  <c r="A24" i="16"/>
  <c r="E23" i="16"/>
  <c r="E22" i="16"/>
  <c r="D22" i="16" s="1"/>
  <c r="C22" i="16" s="1"/>
  <c r="A22" i="16"/>
  <c r="E21" i="16"/>
  <c r="D21" i="16" s="1"/>
  <c r="E20" i="16"/>
  <c r="D20" i="16" s="1"/>
  <c r="C20" i="16" s="1"/>
  <c r="A20" i="16"/>
  <c r="E19" i="16"/>
  <c r="A19" i="16"/>
  <c r="E18" i="16"/>
  <c r="E17" i="16"/>
  <c r="D17" i="16" s="1"/>
  <c r="C17" i="16" s="1"/>
  <c r="A17" i="16"/>
  <c r="E16" i="16"/>
  <c r="D16" i="16" s="1"/>
  <c r="E15" i="16"/>
  <c r="D15" i="16" s="1"/>
  <c r="C15" i="16" s="1"/>
  <c r="A15" i="16"/>
  <c r="E14" i="16"/>
  <c r="E13" i="16"/>
  <c r="D13" i="16" s="1"/>
  <c r="C13" i="16" s="1"/>
  <c r="A13" i="16"/>
  <c r="E12" i="16"/>
  <c r="D12" i="16" s="1"/>
  <c r="E11" i="16"/>
  <c r="D11" i="16" s="1"/>
  <c r="C11" i="16" s="1"/>
  <c r="A11" i="16"/>
  <c r="E10" i="16"/>
  <c r="A10" i="16"/>
  <c r="E9" i="16"/>
  <c r="D9" i="16" s="1"/>
  <c r="E8" i="16"/>
  <c r="D8" i="16" s="1"/>
  <c r="C8" i="16" s="1"/>
  <c r="C9" i="16" s="1"/>
  <c r="A8" i="16"/>
  <c r="E7" i="16"/>
  <c r="D7" i="16" s="1"/>
  <c r="E6" i="16"/>
  <c r="D6" i="16" s="1"/>
  <c r="C6" i="16" s="1"/>
  <c r="A6" i="16"/>
  <c r="E5" i="16"/>
  <c r="E4" i="16"/>
  <c r="D4" i="16" s="1"/>
  <c r="C4" i="16" s="1"/>
  <c r="A4" i="16"/>
  <c r="F3" i="16"/>
  <c r="F4" i="16" s="1"/>
  <c r="E3" i="16"/>
  <c r="D3" i="16" s="1"/>
  <c r="A3" i="16"/>
  <c r="E2" i="16"/>
  <c r="D2" i="16"/>
  <c r="C2" i="16" s="1"/>
  <c r="E46" i="15"/>
  <c r="A46" i="15"/>
  <c r="E45" i="15"/>
  <c r="E44" i="15"/>
  <c r="D44" i="15" s="1"/>
  <c r="C44" i="15" s="1"/>
  <c r="E43" i="15"/>
  <c r="E42" i="15"/>
  <c r="D42" i="15" s="1"/>
  <c r="C42" i="15" s="1"/>
  <c r="A42" i="15"/>
  <c r="E41" i="15"/>
  <c r="D41" i="15" s="1"/>
  <c r="E40" i="15"/>
  <c r="D40" i="15" s="1"/>
  <c r="C40" i="15" s="1"/>
  <c r="A40" i="15"/>
  <c r="E39" i="15"/>
  <c r="E38" i="15"/>
  <c r="D38" i="15" s="1"/>
  <c r="C38" i="15" s="1"/>
  <c r="A38" i="15"/>
  <c r="E37" i="15"/>
  <c r="A37" i="15"/>
  <c r="E36" i="15"/>
  <c r="D36" i="15" s="1"/>
  <c r="E35" i="15"/>
  <c r="D35" i="15" s="1"/>
  <c r="C35" i="15" s="1"/>
  <c r="A35" i="15"/>
  <c r="E34" i="15"/>
  <c r="E33" i="15"/>
  <c r="D33" i="15" s="1"/>
  <c r="C33" i="15" s="1"/>
  <c r="A33" i="15"/>
  <c r="E32" i="15"/>
  <c r="D32" i="15" s="1"/>
  <c r="E31" i="15"/>
  <c r="D31" i="15" s="1"/>
  <c r="C31" i="15" s="1"/>
  <c r="A31" i="15"/>
  <c r="E30" i="15"/>
  <c r="E29" i="15"/>
  <c r="D29" i="15" s="1"/>
  <c r="C29" i="15" s="1"/>
  <c r="A29" i="15"/>
  <c r="E28" i="15"/>
  <c r="A28" i="15"/>
  <c r="E27" i="15"/>
  <c r="D27" i="15" s="1"/>
  <c r="E26" i="15"/>
  <c r="D26" i="15" s="1"/>
  <c r="C26" i="15" s="1"/>
  <c r="E25" i="15"/>
  <c r="D25" i="15" s="1"/>
  <c r="E24" i="15"/>
  <c r="D24" i="15" s="1"/>
  <c r="C24" i="15" s="1"/>
  <c r="A24" i="15"/>
  <c r="E23" i="15"/>
  <c r="E22" i="15"/>
  <c r="D22" i="15" s="1"/>
  <c r="C22" i="15" s="1"/>
  <c r="A22" i="15"/>
  <c r="E21" i="15"/>
  <c r="D21" i="15" s="1"/>
  <c r="E20" i="15"/>
  <c r="D20" i="15" s="1"/>
  <c r="C20" i="15" s="1"/>
  <c r="C21" i="15" s="1"/>
  <c r="A20" i="15"/>
  <c r="E19" i="15"/>
  <c r="A19" i="15"/>
  <c r="E18" i="15"/>
  <c r="D18" i="15" s="1"/>
  <c r="E17" i="15"/>
  <c r="D17" i="15" s="1"/>
  <c r="C17" i="15" s="1"/>
  <c r="A17" i="15"/>
  <c r="E16" i="15"/>
  <c r="E15" i="15"/>
  <c r="D15" i="15" s="1"/>
  <c r="C15" i="15" s="1"/>
  <c r="A15" i="15"/>
  <c r="E14" i="15"/>
  <c r="D14" i="15" s="1"/>
  <c r="E13" i="15"/>
  <c r="D13" i="15" s="1"/>
  <c r="C13" i="15" s="1"/>
  <c r="A13" i="15"/>
  <c r="E12" i="15"/>
  <c r="E11" i="15"/>
  <c r="D11" i="15" s="1"/>
  <c r="C11" i="15" s="1"/>
  <c r="A11" i="15"/>
  <c r="E10" i="15"/>
  <c r="A10" i="15"/>
  <c r="E9" i="15"/>
  <c r="D9" i="15" s="1"/>
  <c r="E8" i="15"/>
  <c r="D8" i="15" s="1"/>
  <c r="C8" i="15" s="1"/>
  <c r="A8" i="15"/>
  <c r="E7" i="15"/>
  <c r="E6" i="15"/>
  <c r="D6" i="15" s="1"/>
  <c r="C6" i="15" s="1"/>
  <c r="A6" i="15"/>
  <c r="E5" i="15"/>
  <c r="D5" i="15" s="1"/>
  <c r="E4" i="15"/>
  <c r="D4" i="15" s="1"/>
  <c r="C4" i="15" s="1"/>
  <c r="A4" i="15"/>
  <c r="F3" i="15"/>
  <c r="F4" i="15" s="1"/>
  <c r="E3" i="15"/>
  <c r="D3" i="15" s="1"/>
  <c r="A3" i="15"/>
  <c r="E2" i="15"/>
  <c r="D2" i="15"/>
  <c r="C2" i="15" s="1"/>
  <c r="E25" i="14"/>
  <c r="E24" i="14"/>
  <c r="D24" i="14" s="1"/>
  <c r="C24" i="14" s="1"/>
  <c r="E23" i="14"/>
  <c r="E22" i="14"/>
  <c r="D22" i="14" s="1"/>
  <c r="C22" i="14" s="1"/>
  <c r="A22" i="14"/>
  <c r="E21" i="14"/>
  <c r="D21" i="14" s="1"/>
  <c r="E20" i="14"/>
  <c r="D20" i="14" s="1"/>
  <c r="C20" i="14" s="1"/>
  <c r="A20" i="14"/>
  <c r="E19" i="14"/>
  <c r="E18" i="14"/>
  <c r="D18" i="14" s="1"/>
  <c r="C18" i="14" s="1"/>
  <c r="A18" i="14"/>
  <c r="E17" i="14"/>
  <c r="D17" i="14" s="1"/>
  <c r="E16" i="14"/>
  <c r="D16" i="14" s="1"/>
  <c r="C16" i="14" s="1"/>
  <c r="A16" i="14"/>
  <c r="E15" i="14"/>
  <c r="E14" i="14"/>
  <c r="D14" i="14" s="1"/>
  <c r="C14" i="14" s="1"/>
  <c r="A14" i="14"/>
  <c r="E13" i="14"/>
  <c r="D13" i="14" s="1"/>
  <c r="E12" i="14"/>
  <c r="D12" i="14" s="1"/>
  <c r="C12" i="14" s="1"/>
  <c r="A12" i="14"/>
  <c r="E11" i="14"/>
  <c r="E10" i="14"/>
  <c r="D10" i="14" s="1"/>
  <c r="C10" i="14" s="1"/>
  <c r="A10" i="14"/>
  <c r="E9" i="14"/>
  <c r="D9" i="14" s="1"/>
  <c r="E8" i="14"/>
  <c r="D8" i="14" s="1"/>
  <c r="C8" i="14" s="1"/>
  <c r="A8" i="14"/>
  <c r="E7" i="14"/>
  <c r="E6" i="14"/>
  <c r="D6" i="14" s="1"/>
  <c r="C6" i="14" s="1"/>
  <c r="A6" i="14"/>
  <c r="E5" i="14"/>
  <c r="D5" i="14" s="1"/>
  <c r="E4" i="14"/>
  <c r="D4" i="14" s="1"/>
  <c r="C4" i="14" s="1"/>
  <c r="A4" i="14"/>
  <c r="F3" i="14"/>
  <c r="F4" i="14" s="1"/>
  <c r="E3" i="14"/>
  <c r="D3" i="14" s="1"/>
  <c r="A3" i="14"/>
  <c r="E2" i="14"/>
  <c r="D2" i="14"/>
  <c r="C2" i="14" s="1"/>
  <c r="E46" i="13"/>
  <c r="A46" i="13"/>
  <c r="E45" i="13"/>
  <c r="D45" i="13" s="1"/>
  <c r="D46" i="13" s="1"/>
  <c r="E44" i="13"/>
  <c r="D44" i="13" s="1"/>
  <c r="C44" i="13" s="1"/>
  <c r="C45" i="13" s="1"/>
  <c r="C46" i="13" s="1"/>
  <c r="A44" i="13"/>
  <c r="E43" i="13"/>
  <c r="D43" i="13" s="1"/>
  <c r="E42" i="13"/>
  <c r="D42" i="13" s="1"/>
  <c r="C42" i="13" s="1"/>
  <c r="A42" i="13"/>
  <c r="E41" i="13"/>
  <c r="E40" i="13"/>
  <c r="D40" i="13" s="1"/>
  <c r="C40" i="13" s="1"/>
  <c r="A40" i="13"/>
  <c r="E39" i="13"/>
  <c r="D39" i="13" s="1"/>
  <c r="E38" i="13"/>
  <c r="D38" i="13" s="1"/>
  <c r="C38" i="13" s="1"/>
  <c r="A38" i="13"/>
  <c r="E37" i="13"/>
  <c r="A37" i="13"/>
  <c r="E36" i="13"/>
  <c r="E35" i="13"/>
  <c r="D35" i="13" s="1"/>
  <c r="C35" i="13" s="1"/>
  <c r="A35" i="13"/>
  <c r="E34" i="13"/>
  <c r="D34" i="13" s="1"/>
  <c r="E33" i="13"/>
  <c r="D33" i="13" s="1"/>
  <c r="C33" i="13" s="1"/>
  <c r="A33" i="13"/>
  <c r="E32" i="13"/>
  <c r="E31" i="13"/>
  <c r="D31" i="13" s="1"/>
  <c r="C31" i="13" s="1"/>
  <c r="A31" i="13"/>
  <c r="E30" i="13"/>
  <c r="D30" i="13" s="1"/>
  <c r="E29" i="13"/>
  <c r="D29" i="13" s="1"/>
  <c r="C29" i="13" s="1"/>
  <c r="A29" i="13"/>
  <c r="E28" i="13"/>
  <c r="A28" i="13"/>
  <c r="E27" i="13"/>
  <c r="E26" i="13"/>
  <c r="D26" i="13" s="1"/>
  <c r="C26" i="13" s="1"/>
  <c r="A26" i="13"/>
  <c r="E25" i="13"/>
  <c r="D25" i="13" s="1"/>
  <c r="E24" i="13"/>
  <c r="D24" i="13" s="1"/>
  <c r="C24" i="13" s="1"/>
  <c r="A24" i="13"/>
  <c r="E23" i="13"/>
  <c r="E22" i="13"/>
  <c r="D22" i="13" s="1"/>
  <c r="C22" i="13" s="1"/>
  <c r="A22" i="13"/>
  <c r="E21" i="13"/>
  <c r="D21" i="13" s="1"/>
  <c r="E20" i="13"/>
  <c r="D20" i="13" s="1"/>
  <c r="C20" i="13" s="1"/>
  <c r="A20" i="13"/>
  <c r="E19" i="13"/>
  <c r="A19" i="13"/>
  <c r="E18" i="13"/>
  <c r="E17" i="13"/>
  <c r="D17" i="13" s="1"/>
  <c r="C17" i="13" s="1"/>
  <c r="A17" i="13"/>
  <c r="E16" i="13"/>
  <c r="D16" i="13" s="1"/>
  <c r="E15" i="13"/>
  <c r="D15" i="13" s="1"/>
  <c r="C15" i="13" s="1"/>
  <c r="A15" i="13"/>
  <c r="E14" i="13"/>
  <c r="E13" i="13"/>
  <c r="D13" i="13" s="1"/>
  <c r="C13" i="13" s="1"/>
  <c r="A13" i="13"/>
  <c r="E12" i="13"/>
  <c r="D12" i="13" s="1"/>
  <c r="E11" i="13"/>
  <c r="D11" i="13" s="1"/>
  <c r="C11" i="13" s="1"/>
  <c r="A11" i="13"/>
  <c r="E10" i="13"/>
  <c r="A10" i="13"/>
  <c r="E9" i="13"/>
  <c r="E8" i="13"/>
  <c r="D8" i="13" s="1"/>
  <c r="C8" i="13" s="1"/>
  <c r="A8" i="13"/>
  <c r="E7" i="13"/>
  <c r="D7" i="13" s="1"/>
  <c r="E6" i="13"/>
  <c r="D6" i="13" s="1"/>
  <c r="C6" i="13" s="1"/>
  <c r="A6" i="13"/>
  <c r="E5" i="13"/>
  <c r="E4" i="13"/>
  <c r="D4" i="13" s="1"/>
  <c r="C4" i="13" s="1"/>
  <c r="A4" i="13"/>
  <c r="F3" i="13"/>
  <c r="F4" i="13" s="1"/>
  <c r="E3" i="13"/>
  <c r="D3" i="13" s="1"/>
  <c r="A3" i="13"/>
  <c r="E2" i="13"/>
  <c r="D2" i="13"/>
  <c r="C2" i="13" s="1"/>
  <c r="E46" i="12"/>
  <c r="A46" i="12"/>
  <c r="E45" i="12"/>
  <c r="E44" i="12"/>
  <c r="D44" i="12" s="1"/>
  <c r="C44" i="12" s="1"/>
  <c r="E43" i="12"/>
  <c r="E42" i="12"/>
  <c r="D42" i="12" s="1"/>
  <c r="C42" i="12" s="1"/>
  <c r="A42" i="12"/>
  <c r="E41" i="12"/>
  <c r="D41" i="12" s="1"/>
  <c r="E40" i="12"/>
  <c r="D40" i="12" s="1"/>
  <c r="C40" i="12" s="1"/>
  <c r="A40" i="12"/>
  <c r="E39" i="12"/>
  <c r="E38" i="12"/>
  <c r="D38" i="12" s="1"/>
  <c r="C38" i="12" s="1"/>
  <c r="A38" i="12"/>
  <c r="E37" i="12"/>
  <c r="A37" i="12"/>
  <c r="E36" i="12"/>
  <c r="D36" i="12" s="1"/>
  <c r="E35" i="12"/>
  <c r="D35" i="12" s="1"/>
  <c r="C35" i="12" s="1"/>
  <c r="A35" i="12"/>
  <c r="E34" i="12"/>
  <c r="E33" i="12"/>
  <c r="D33" i="12" s="1"/>
  <c r="C33" i="12" s="1"/>
  <c r="A33" i="12"/>
  <c r="E32" i="12"/>
  <c r="D32" i="12" s="1"/>
  <c r="E31" i="12"/>
  <c r="D31" i="12" s="1"/>
  <c r="C31" i="12" s="1"/>
  <c r="A31" i="12"/>
  <c r="E30" i="12"/>
  <c r="E29" i="12"/>
  <c r="D29" i="12" s="1"/>
  <c r="C29" i="12" s="1"/>
  <c r="A29" i="12"/>
  <c r="E28" i="12"/>
  <c r="A28" i="12"/>
  <c r="E27" i="12"/>
  <c r="D27" i="12" s="1"/>
  <c r="E26" i="12"/>
  <c r="D26" i="12" s="1"/>
  <c r="C26" i="12" s="1"/>
  <c r="E25" i="12"/>
  <c r="D25" i="12" s="1"/>
  <c r="E24" i="12"/>
  <c r="D24" i="12" s="1"/>
  <c r="C24" i="12" s="1"/>
  <c r="A24" i="12"/>
  <c r="E23" i="12"/>
  <c r="E22" i="12"/>
  <c r="D22" i="12" s="1"/>
  <c r="C22" i="12" s="1"/>
  <c r="A22" i="12"/>
  <c r="E21" i="12"/>
  <c r="D21" i="12" s="1"/>
  <c r="E20" i="12"/>
  <c r="D20" i="12" s="1"/>
  <c r="C20" i="12" s="1"/>
  <c r="A20" i="12"/>
  <c r="E19" i="12"/>
  <c r="A19" i="12"/>
  <c r="E18" i="12"/>
  <c r="E17" i="12"/>
  <c r="D17" i="12" s="1"/>
  <c r="C17" i="12" s="1"/>
  <c r="A17" i="12"/>
  <c r="E16" i="12"/>
  <c r="D16" i="12" s="1"/>
  <c r="E15" i="12"/>
  <c r="D15" i="12" s="1"/>
  <c r="C15" i="12" s="1"/>
  <c r="A15" i="12"/>
  <c r="E14" i="12"/>
  <c r="E13" i="12"/>
  <c r="D13" i="12" s="1"/>
  <c r="C13" i="12" s="1"/>
  <c r="A13" i="12"/>
  <c r="E12" i="12"/>
  <c r="D12" i="12" s="1"/>
  <c r="E11" i="12"/>
  <c r="D11" i="12" s="1"/>
  <c r="C11" i="12" s="1"/>
  <c r="A11" i="12"/>
  <c r="E10" i="12"/>
  <c r="A10" i="12"/>
  <c r="E9" i="12"/>
  <c r="E8" i="12"/>
  <c r="D8" i="12" s="1"/>
  <c r="C8" i="12" s="1"/>
  <c r="A8" i="12"/>
  <c r="E7" i="12"/>
  <c r="D7" i="12" s="1"/>
  <c r="E6" i="12"/>
  <c r="D6" i="12" s="1"/>
  <c r="C6" i="12" s="1"/>
  <c r="A6" i="12"/>
  <c r="E5" i="12"/>
  <c r="E4" i="12"/>
  <c r="D4" i="12" s="1"/>
  <c r="C4" i="12" s="1"/>
  <c r="A4" i="12"/>
  <c r="F3" i="12"/>
  <c r="F4" i="12" s="1"/>
  <c r="E3" i="12"/>
  <c r="D3" i="12" s="1"/>
  <c r="A3" i="12"/>
  <c r="E2" i="12"/>
  <c r="D2" i="12"/>
  <c r="C2" i="12" s="1"/>
  <c r="E46" i="11"/>
  <c r="A46" i="11"/>
  <c r="E45" i="11"/>
  <c r="D45" i="11" s="1"/>
  <c r="E44" i="11"/>
  <c r="D44" i="11" s="1"/>
  <c r="C44" i="11" s="1"/>
  <c r="E43" i="11"/>
  <c r="D43" i="11" s="1"/>
  <c r="E42" i="11"/>
  <c r="D42" i="11" s="1"/>
  <c r="C42" i="11" s="1"/>
  <c r="A42" i="11"/>
  <c r="E41" i="11"/>
  <c r="E40" i="11"/>
  <c r="D40" i="11" s="1"/>
  <c r="C40" i="11" s="1"/>
  <c r="A40" i="11"/>
  <c r="E39" i="11"/>
  <c r="D39" i="11" s="1"/>
  <c r="E38" i="11"/>
  <c r="D38" i="11" s="1"/>
  <c r="C38" i="11" s="1"/>
  <c r="A38" i="11"/>
  <c r="E37" i="11"/>
  <c r="A37" i="11"/>
  <c r="E36" i="11"/>
  <c r="E35" i="11"/>
  <c r="D35" i="11" s="1"/>
  <c r="C35" i="11" s="1"/>
  <c r="A35" i="11"/>
  <c r="E34" i="11"/>
  <c r="D34" i="11" s="1"/>
  <c r="E33" i="11"/>
  <c r="D33" i="11" s="1"/>
  <c r="C33" i="11" s="1"/>
  <c r="A33" i="11"/>
  <c r="E32" i="11"/>
  <c r="E31" i="11"/>
  <c r="D31" i="11" s="1"/>
  <c r="C31" i="11" s="1"/>
  <c r="A31" i="11"/>
  <c r="E30" i="11"/>
  <c r="D30" i="11" s="1"/>
  <c r="E29" i="11"/>
  <c r="D29" i="11" s="1"/>
  <c r="C29" i="11" s="1"/>
  <c r="A29" i="11"/>
  <c r="E28" i="11"/>
  <c r="A28" i="11"/>
  <c r="E27" i="11"/>
  <c r="E26" i="11"/>
  <c r="D26" i="11" s="1"/>
  <c r="C26" i="11" s="1"/>
  <c r="E25" i="11"/>
  <c r="E24" i="11"/>
  <c r="D24" i="11" s="1"/>
  <c r="C24" i="11" s="1"/>
  <c r="A24" i="11"/>
  <c r="E23" i="11"/>
  <c r="D23" i="11" s="1"/>
  <c r="E22" i="11"/>
  <c r="D22" i="11" s="1"/>
  <c r="C22" i="11" s="1"/>
  <c r="A22" i="11"/>
  <c r="E21" i="11"/>
  <c r="E20" i="11"/>
  <c r="D20" i="11" s="1"/>
  <c r="C20" i="11" s="1"/>
  <c r="A20" i="11"/>
  <c r="E19" i="11"/>
  <c r="A19" i="11"/>
  <c r="E18" i="11"/>
  <c r="D18" i="11" s="1"/>
  <c r="E17" i="11"/>
  <c r="D17" i="11" s="1"/>
  <c r="C17" i="11" s="1"/>
  <c r="A17" i="11"/>
  <c r="E16" i="11"/>
  <c r="E15" i="11"/>
  <c r="D15" i="11" s="1"/>
  <c r="C15" i="11" s="1"/>
  <c r="A15" i="11"/>
  <c r="E14" i="11"/>
  <c r="D14" i="11" s="1"/>
  <c r="E13" i="11"/>
  <c r="D13" i="11" s="1"/>
  <c r="C13" i="11" s="1"/>
  <c r="A13" i="11"/>
  <c r="E12" i="11"/>
  <c r="E11" i="11"/>
  <c r="D11" i="11" s="1"/>
  <c r="C11" i="11" s="1"/>
  <c r="A11" i="11"/>
  <c r="E10" i="11"/>
  <c r="A10" i="11"/>
  <c r="E9" i="11"/>
  <c r="D9" i="11" s="1"/>
  <c r="E8" i="11"/>
  <c r="D8" i="11" s="1"/>
  <c r="C8" i="11" s="1"/>
  <c r="A8" i="11"/>
  <c r="E7" i="11"/>
  <c r="E6" i="11"/>
  <c r="D6" i="11" s="1"/>
  <c r="C6" i="11" s="1"/>
  <c r="A6" i="11"/>
  <c r="E5" i="11"/>
  <c r="D5" i="11" s="1"/>
  <c r="E4" i="11"/>
  <c r="D4" i="11" s="1"/>
  <c r="C4" i="11" s="1"/>
  <c r="A4" i="11"/>
  <c r="F3" i="11"/>
  <c r="F4" i="11" s="1"/>
  <c r="E3" i="11"/>
  <c r="D3" i="11" s="1"/>
  <c r="A3" i="11"/>
  <c r="E2" i="11"/>
  <c r="D2" i="11"/>
  <c r="C2" i="11" s="1"/>
  <c r="E46" i="10"/>
  <c r="A46" i="10"/>
  <c r="E45" i="10"/>
  <c r="E44" i="10"/>
  <c r="D44" i="10" s="1"/>
  <c r="C44" i="10" s="1"/>
  <c r="A44" i="10"/>
  <c r="E43" i="10"/>
  <c r="D43" i="10" s="1"/>
  <c r="E42" i="10"/>
  <c r="D42" i="10" s="1"/>
  <c r="C42" i="10" s="1"/>
  <c r="A42" i="10"/>
  <c r="E41" i="10"/>
  <c r="E40" i="10"/>
  <c r="D40" i="10" s="1"/>
  <c r="C40" i="10" s="1"/>
  <c r="A40" i="10"/>
  <c r="E39" i="10"/>
  <c r="D39" i="10" s="1"/>
  <c r="E38" i="10"/>
  <c r="D38" i="10" s="1"/>
  <c r="C38" i="10" s="1"/>
  <c r="A38" i="10"/>
  <c r="E37" i="10"/>
  <c r="A37" i="10"/>
  <c r="E36" i="10"/>
  <c r="E35" i="10"/>
  <c r="D35" i="10" s="1"/>
  <c r="C35" i="10" s="1"/>
  <c r="A35" i="10"/>
  <c r="E34" i="10"/>
  <c r="D34" i="10" s="1"/>
  <c r="E33" i="10"/>
  <c r="D33" i="10" s="1"/>
  <c r="C33" i="10" s="1"/>
  <c r="A33" i="10"/>
  <c r="E32" i="10"/>
  <c r="E31" i="10"/>
  <c r="D31" i="10" s="1"/>
  <c r="C31" i="10" s="1"/>
  <c r="A31" i="10"/>
  <c r="E30" i="10"/>
  <c r="D30" i="10" s="1"/>
  <c r="E29" i="10"/>
  <c r="D29" i="10" s="1"/>
  <c r="C29" i="10" s="1"/>
  <c r="C30" i="10" s="1"/>
  <c r="A29" i="10"/>
  <c r="E28" i="10"/>
  <c r="A28" i="10"/>
  <c r="E27" i="10"/>
  <c r="D27" i="10" s="1"/>
  <c r="E26" i="10"/>
  <c r="D26" i="10" s="1"/>
  <c r="C26" i="10" s="1"/>
  <c r="A26" i="10"/>
  <c r="E25" i="10"/>
  <c r="E24" i="10"/>
  <c r="D24" i="10" s="1"/>
  <c r="C24" i="10" s="1"/>
  <c r="A24" i="10"/>
  <c r="E23" i="10"/>
  <c r="D23" i="10" s="1"/>
  <c r="E22" i="10"/>
  <c r="D22" i="10" s="1"/>
  <c r="C22" i="10" s="1"/>
  <c r="A22" i="10"/>
  <c r="E21" i="10"/>
  <c r="E20" i="10"/>
  <c r="D20" i="10" s="1"/>
  <c r="C20" i="10" s="1"/>
  <c r="A20" i="10"/>
  <c r="E19" i="10"/>
  <c r="A19" i="10"/>
  <c r="E18" i="10"/>
  <c r="D18" i="10" s="1"/>
  <c r="E17" i="10"/>
  <c r="D17" i="10" s="1"/>
  <c r="C17" i="10" s="1"/>
  <c r="A17" i="10"/>
  <c r="E16" i="10"/>
  <c r="E15" i="10"/>
  <c r="D15" i="10" s="1"/>
  <c r="C15" i="10" s="1"/>
  <c r="A15" i="10"/>
  <c r="E14" i="10"/>
  <c r="D14" i="10" s="1"/>
  <c r="E13" i="10"/>
  <c r="D13" i="10" s="1"/>
  <c r="C13" i="10" s="1"/>
  <c r="A13" i="10"/>
  <c r="E12" i="10"/>
  <c r="E11" i="10"/>
  <c r="D11" i="10" s="1"/>
  <c r="C11" i="10" s="1"/>
  <c r="A11" i="10"/>
  <c r="E10" i="10"/>
  <c r="A10" i="10"/>
  <c r="E9" i="10"/>
  <c r="D9" i="10" s="1"/>
  <c r="E8" i="10"/>
  <c r="D8" i="10" s="1"/>
  <c r="C8" i="10" s="1"/>
  <c r="E7" i="10"/>
  <c r="D7" i="10" s="1"/>
  <c r="E6" i="10"/>
  <c r="D6" i="10" s="1"/>
  <c r="C6" i="10" s="1"/>
  <c r="C7" i="10" s="1"/>
  <c r="A6" i="10"/>
  <c r="E5" i="10"/>
  <c r="D5" i="10" s="1"/>
  <c r="E4" i="10"/>
  <c r="D4" i="10" s="1"/>
  <c r="C4" i="10" s="1"/>
  <c r="C5" i="10" s="1"/>
  <c r="A4" i="10"/>
  <c r="F3" i="10"/>
  <c r="F4" i="10" s="1"/>
  <c r="E3" i="10"/>
  <c r="D3" i="10" s="1"/>
  <c r="A3" i="10"/>
  <c r="E2" i="10"/>
  <c r="D2" i="10"/>
  <c r="C2" i="10" s="1"/>
  <c r="E46" i="9"/>
  <c r="A46" i="9"/>
  <c r="E45" i="9"/>
  <c r="E44" i="9"/>
  <c r="D44" i="9" s="1"/>
  <c r="A44" i="9"/>
  <c r="E43" i="9"/>
  <c r="E42" i="9"/>
  <c r="D42" i="9" s="1"/>
  <c r="A42" i="9"/>
  <c r="E41" i="9"/>
  <c r="E40" i="9"/>
  <c r="D40" i="9" s="1"/>
  <c r="A40" i="9"/>
  <c r="E39" i="9"/>
  <c r="E38" i="9"/>
  <c r="D38" i="9" s="1"/>
  <c r="A38" i="9"/>
  <c r="E37" i="9"/>
  <c r="A37" i="9"/>
  <c r="E36" i="9"/>
  <c r="D36" i="9" s="1"/>
  <c r="E35" i="9"/>
  <c r="D35" i="9" s="1"/>
  <c r="C35" i="9"/>
  <c r="A35" i="9"/>
  <c r="E34" i="9"/>
  <c r="D34" i="9" s="1"/>
  <c r="E33" i="9"/>
  <c r="D33" i="9" s="1"/>
  <c r="C33" i="9"/>
  <c r="A33" i="9"/>
  <c r="E32" i="9"/>
  <c r="D32" i="9" s="1"/>
  <c r="E31" i="9"/>
  <c r="D31" i="9" s="1"/>
  <c r="C31" i="9"/>
  <c r="A31" i="9"/>
  <c r="E30" i="9"/>
  <c r="D30" i="9" s="1"/>
  <c r="E29" i="9"/>
  <c r="D29" i="9" s="1"/>
  <c r="C29" i="9"/>
  <c r="A29" i="9"/>
  <c r="E28" i="9"/>
  <c r="A28" i="9"/>
  <c r="E27" i="9"/>
  <c r="E26" i="9"/>
  <c r="D26" i="9" s="1"/>
  <c r="A26" i="9"/>
  <c r="E25" i="9"/>
  <c r="E24" i="9"/>
  <c r="D24" i="9" s="1"/>
  <c r="A24" i="9"/>
  <c r="E23" i="9"/>
  <c r="E22" i="9"/>
  <c r="D22" i="9" s="1"/>
  <c r="A22" i="9"/>
  <c r="E21" i="9"/>
  <c r="E20" i="9"/>
  <c r="D20" i="9" s="1"/>
  <c r="A20" i="9"/>
  <c r="E19" i="9"/>
  <c r="A19" i="9"/>
  <c r="E18" i="9"/>
  <c r="D18" i="9" s="1"/>
  <c r="E17" i="9"/>
  <c r="D17" i="9" s="1"/>
  <c r="C17" i="9"/>
  <c r="A17" i="9"/>
  <c r="E16" i="9"/>
  <c r="D16" i="9" s="1"/>
  <c r="E15" i="9"/>
  <c r="D15" i="9" s="1"/>
  <c r="C15" i="9"/>
  <c r="A15" i="9"/>
  <c r="E14" i="9"/>
  <c r="D14" i="9" s="1"/>
  <c r="E13" i="9"/>
  <c r="D13" i="9" s="1"/>
  <c r="C13" i="9"/>
  <c r="A13" i="9"/>
  <c r="E12" i="9"/>
  <c r="D12" i="9" s="1"/>
  <c r="E11" i="9"/>
  <c r="D11" i="9" s="1"/>
  <c r="C11" i="9"/>
  <c r="A11" i="9"/>
  <c r="E10" i="9"/>
  <c r="A10" i="9"/>
  <c r="E9" i="9"/>
  <c r="E8" i="9"/>
  <c r="D8" i="9" s="1"/>
  <c r="A8" i="9"/>
  <c r="E7" i="9"/>
  <c r="E6" i="9"/>
  <c r="D6" i="9" s="1"/>
  <c r="A6" i="9"/>
  <c r="E5" i="9"/>
  <c r="E4" i="9"/>
  <c r="D4" i="9" s="1"/>
  <c r="A4" i="9"/>
  <c r="F3" i="9"/>
  <c r="F4" i="9" s="1"/>
  <c r="E3" i="9"/>
  <c r="A3" i="9"/>
  <c r="E2" i="9"/>
  <c r="D2" i="9"/>
  <c r="C2" i="9" s="1"/>
  <c r="B2" i="9" s="1"/>
  <c r="E46" i="8"/>
  <c r="A46" i="8"/>
  <c r="E45" i="8"/>
  <c r="D45" i="8" s="1"/>
  <c r="E44" i="8"/>
  <c r="D44" i="8" s="1"/>
  <c r="C44" i="8" s="1"/>
  <c r="A44" i="8"/>
  <c r="E43" i="8"/>
  <c r="E42" i="8"/>
  <c r="D42" i="8" s="1"/>
  <c r="C42" i="8" s="1"/>
  <c r="A42" i="8"/>
  <c r="E41" i="8"/>
  <c r="D41" i="8" s="1"/>
  <c r="E40" i="8"/>
  <c r="D40" i="8" s="1"/>
  <c r="C40" i="8" s="1"/>
  <c r="A40" i="8"/>
  <c r="E39" i="8"/>
  <c r="E38" i="8"/>
  <c r="D38" i="8" s="1"/>
  <c r="C38" i="8" s="1"/>
  <c r="A38" i="8"/>
  <c r="E37" i="8"/>
  <c r="A37" i="8"/>
  <c r="E36" i="8"/>
  <c r="D36" i="8" s="1"/>
  <c r="E35" i="8"/>
  <c r="D35" i="8" s="1"/>
  <c r="C35" i="8" s="1"/>
  <c r="E34" i="8"/>
  <c r="D34" i="8" s="1"/>
  <c r="E33" i="8"/>
  <c r="D33" i="8" s="1"/>
  <c r="C33" i="8" s="1"/>
  <c r="A33" i="8"/>
  <c r="E32" i="8"/>
  <c r="E31" i="8"/>
  <c r="D31" i="8" s="1"/>
  <c r="C31" i="8" s="1"/>
  <c r="A31" i="8"/>
  <c r="E30" i="8"/>
  <c r="D30" i="8" s="1"/>
  <c r="E29" i="8"/>
  <c r="D29" i="8" s="1"/>
  <c r="C29" i="8" s="1"/>
  <c r="A29" i="8"/>
  <c r="E28" i="8"/>
  <c r="A28" i="8"/>
  <c r="E27" i="8"/>
  <c r="E26" i="8"/>
  <c r="D26" i="8" s="1"/>
  <c r="C26" i="8" s="1"/>
  <c r="A26" i="8"/>
  <c r="E25" i="8"/>
  <c r="D25" i="8" s="1"/>
  <c r="E24" i="8"/>
  <c r="D24" i="8" s="1"/>
  <c r="C24" i="8" s="1"/>
  <c r="A24" i="8"/>
  <c r="E23" i="8"/>
  <c r="E22" i="8"/>
  <c r="D22" i="8" s="1"/>
  <c r="C22" i="8" s="1"/>
  <c r="A22" i="8"/>
  <c r="E21" i="8"/>
  <c r="D21" i="8" s="1"/>
  <c r="E20" i="8"/>
  <c r="D20" i="8" s="1"/>
  <c r="C20" i="8" s="1"/>
  <c r="A20" i="8"/>
  <c r="E19" i="8"/>
  <c r="A19" i="8"/>
  <c r="E18" i="8"/>
  <c r="E17" i="8"/>
  <c r="D17" i="8" s="1"/>
  <c r="C17" i="8" s="1"/>
  <c r="A17" i="8"/>
  <c r="E16" i="8"/>
  <c r="D16" i="8" s="1"/>
  <c r="E15" i="8"/>
  <c r="D15" i="8" s="1"/>
  <c r="C15" i="8" s="1"/>
  <c r="A15" i="8"/>
  <c r="E14" i="8"/>
  <c r="E13" i="8"/>
  <c r="D13" i="8" s="1"/>
  <c r="C13" i="8" s="1"/>
  <c r="A13" i="8"/>
  <c r="E12" i="8"/>
  <c r="D12" i="8" s="1"/>
  <c r="E11" i="8"/>
  <c r="D11" i="8" s="1"/>
  <c r="C11" i="8" s="1"/>
  <c r="A11" i="8"/>
  <c r="E10" i="8"/>
  <c r="A10" i="8"/>
  <c r="E9" i="8"/>
  <c r="E8" i="8"/>
  <c r="D8" i="8" s="1"/>
  <c r="C8" i="8" s="1"/>
  <c r="A8" i="8"/>
  <c r="E7" i="8"/>
  <c r="D7" i="8" s="1"/>
  <c r="E6" i="8"/>
  <c r="D6" i="8" s="1"/>
  <c r="C6" i="8" s="1"/>
  <c r="A6" i="8"/>
  <c r="E5" i="8"/>
  <c r="E4" i="8"/>
  <c r="A4" i="8"/>
  <c r="F3" i="8"/>
  <c r="F4" i="8" s="1"/>
  <c r="E3" i="8"/>
  <c r="D3" i="8" s="1"/>
  <c r="A3" i="8"/>
  <c r="E2" i="8"/>
  <c r="D2" i="8"/>
  <c r="C2" i="8" s="1"/>
  <c r="B2" i="8" s="1"/>
  <c r="E46" i="7"/>
  <c r="E45" i="7"/>
  <c r="E44" i="7"/>
  <c r="D44" i="7"/>
  <c r="C44" i="7" s="1"/>
  <c r="A44" i="7"/>
  <c r="E43" i="7"/>
  <c r="E42" i="7"/>
  <c r="D42" i="7"/>
  <c r="C42" i="7" s="1"/>
  <c r="A42" i="7"/>
  <c r="E41" i="7"/>
  <c r="E40" i="7"/>
  <c r="D40" i="7"/>
  <c r="C40" i="7" s="1"/>
  <c r="A40" i="7"/>
  <c r="E39" i="7"/>
  <c r="E38" i="7"/>
  <c r="D38" i="7"/>
  <c r="C38" i="7" s="1"/>
  <c r="A38" i="7"/>
  <c r="E37" i="7"/>
  <c r="A37" i="7"/>
  <c r="E36" i="7"/>
  <c r="E35" i="7"/>
  <c r="D35" i="7"/>
  <c r="C35" i="7" s="1"/>
  <c r="E34" i="7"/>
  <c r="E33" i="7"/>
  <c r="D33" i="7"/>
  <c r="C33" i="7" s="1"/>
  <c r="A33" i="7"/>
  <c r="E32" i="7"/>
  <c r="E31" i="7"/>
  <c r="D31" i="7"/>
  <c r="C31" i="7" s="1"/>
  <c r="A31" i="7"/>
  <c r="E30" i="7"/>
  <c r="E29" i="7"/>
  <c r="D29" i="7"/>
  <c r="C29" i="7" s="1"/>
  <c r="A29" i="7"/>
  <c r="E28" i="7"/>
  <c r="A28" i="7"/>
  <c r="E27" i="7"/>
  <c r="E26" i="7"/>
  <c r="D26" i="7"/>
  <c r="C26" i="7" s="1"/>
  <c r="E25" i="7"/>
  <c r="E24" i="7"/>
  <c r="D24" i="7"/>
  <c r="C24" i="7" s="1"/>
  <c r="A24" i="7"/>
  <c r="E23" i="7"/>
  <c r="E22" i="7"/>
  <c r="D22" i="7"/>
  <c r="C22" i="7" s="1"/>
  <c r="A22" i="7"/>
  <c r="E21" i="7"/>
  <c r="E20" i="7"/>
  <c r="D20" i="7"/>
  <c r="C20" i="7" s="1"/>
  <c r="A20" i="7"/>
  <c r="E19" i="7"/>
  <c r="A19" i="7"/>
  <c r="E18" i="7"/>
  <c r="D18" i="7" s="1"/>
  <c r="D19" i="7" s="1"/>
  <c r="E17" i="7"/>
  <c r="D17" i="7" s="1"/>
  <c r="C17" i="7" s="1"/>
  <c r="E16" i="7"/>
  <c r="D16" i="7" s="1"/>
  <c r="E15" i="7"/>
  <c r="D15" i="7" s="1"/>
  <c r="C15" i="7" s="1"/>
  <c r="A15" i="7"/>
  <c r="E14" i="7"/>
  <c r="E13" i="7"/>
  <c r="D13" i="7" s="1"/>
  <c r="C13" i="7" s="1"/>
  <c r="A13" i="7"/>
  <c r="E12" i="7"/>
  <c r="D12" i="7" s="1"/>
  <c r="E11" i="7"/>
  <c r="D11" i="7" s="1"/>
  <c r="C11" i="7" s="1"/>
  <c r="A11" i="7"/>
  <c r="E10" i="7"/>
  <c r="A10" i="7"/>
  <c r="E9" i="7"/>
  <c r="E8" i="7"/>
  <c r="D8" i="7" s="1"/>
  <c r="C8" i="7" s="1"/>
  <c r="A8" i="7"/>
  <c r="E7" i="7"/>
  <c r="D7" i="7" s="1"/>
  <c r="E6" i="7"/>
  <c r="D6" i="7" s="1"/>
  <c r="C6" i="7" s="1"/>
  <c r="A6" i="7"/>
  <c r="E5" i="7"/>
  <c r="E4" i="7"/>
  <c r="D4" i="7" s="1"/>
  <c r="C4" i="7" s="1"/>
  <c r="A4" i="7"/>
  <c r="F3" i="7"/>
  <c r="F4" i="7" s="1"/>
  <c r="E3" i="7"/>
  <c r="D3" i="7" s="1"/>
  <c r="A3" i="7"/>
  <c r="E2" i="7"/>
  <c r="D2" i="7"/>
  <c r="C2" i="7" s="1"/>
  <c r="E46" i="6"/>
  <c r="A46" i="6"/>
  <c r="E45" i="6"/>
  <c r="D45" i="6" s="1"/>
  <c r="E44" i="6"/>
  <c r="D44" i="6" s="1"/>
  <c r="C44" i="6" s="1"/>
  <c r="A44" i="6"/>
  <c r="E43" i="6"/>
  <c r="E42" i="6"/>
  <c r="D42" i="6" s="1"/>
  <c r="A42" i="6"/>
  <c r="E41" i="6"/>
  <c r="D41" i="6" s="1"/>
  <c r="E40" i="6"/>
  <c r="D40" i="6" s="1"/>
  <c r="A40" i="6"/>
  <c r="E39" i="6"/>
  <c r="E38" i="6"/>
  <c r="D38" i="6" s="1"/>
  <c r="A38" i="6"/>
  <c r="E37" i="6"/>
  <c r="A37" i="6"/>
  <c r="E36" i="6"/>
  <c r="D36" i="6" s="1"/>
  <c r="E35" i="6"/>
  <c r="D35" i="6" s="1"/>
  <c r="A35" i="6"/>
  <c r="E34" i="6"/>
  <c r="E33" i="6"/>
  <c r="D33" i="6" s="1"/>
  <c r="C33" i="6" s="1"/>
  <c r="A33" i="6"/>
  <c r="E32" i="6"/>
  <c r="D32" i="6" s="1"/>
  <c r="E31" i="6"/>
  <c r="D31" i="6" s="1"/>
  <c r="C31" i="6" s="1"/>
  <c r="A31" i="6"/>
  <c r="E30" i="6"/>
  <c r="E29" i="6"/>
  <c r="D29" i="6" s="1"/>
  <c r="C29" i="6" s="1"/>
  <c r="A29" i="6"/>
  <c r="E28" i="6"/>
  <c r="A28" i="6"/>
  <c r="E27" i="6"/>
  <c r="D27" i="6" s="1"/>
  <c r="E26" i="6"/>
  <c r="D26" i="6" s="1"/>
  <c r="A26" i="6"/>
  <c r="E25" i="6"/>
  <c r="E24" i="6"/>
  <c r="D24" i="6" s="1"/>
  <c r="C24" i="6" s="1"/>
  <c r="A24" i="6"/>
  <c r="E23" i="6"/>
  <c r="D23" i="6" s="1"/>
  <c r="E22" i="6"/>
  <c r="D22" i="6" s="1"/>
  <c r="C22" i="6" s="1"/>
  <c r="A22" i="6"/>
  <c r="E21" i="6"/>
  <c r="E20" i="6"/>
  <c r="D20" i="6" s="1"/>
  <c r="C20" i="6" s="1"/>
  <c r="A20" i="6"/>
  <c r="E19" i="6"/>
  <c r="A19" i="6"/>
  <c r="E18" i="6"/>
  <c r="D18" i="6" s="1"/>
  <c r="E17" i="6"/>
  <c r="D17" i="6" s="1"/>
  <c r="E16" i="6"/>
  <c r="D16" i="6" s="1"/>
  <c r="E15" i="6"/>
  <c r="D15" i="6" s="1"/>
  <c r="A15" i="6"/>
  <c r="E14" i="6"/>
  <c r="E13" i="6"/>
  <c r="D13" i="6" s="1"/>
  <c r="A13" i="6"/>
  <c r="E12" i="6"/>
  <c r="D12" i="6" s="1"/>
  <c r="E11" i="6"/>
  <c r="D11" i="6" s="1"/>
  <c r="C11" i="6" s="1"/>
  <c r="A11" i="6"/>
  <c r="E10" i="6"/>
  <c r="A10" i="6"/>
  <c r="E9" i="6"/>
  <c r="E8" i="6"/>
  <c r="D8" i="6" s="1"/>
  <c r="E7" i="6"/>
  <c r="E6" i="6"/>
  <c r="D6" i="6" s="1"/>
  <c r="A6" i="6"/>
  <c r="E5" i="6"/>
  <c r="D5" i="6" s="1"/>
  <c r="E4" i="6"/>
  <c r="D4" i="6" s="1"/>
  <c r="C4" i="6" s="1"/>
  <c r="A4" i="6"/>
  <c r="F3" i="6"/>
  <c r="F4" i="6" s="1"/>
  <c r="E3" i="6"/>
  <c r="D3" i="6" s="1"/>
  <c r="A3" i="6"/>
  <c r="E2" i="6"/>
  <c r="D2" i="6"/>
  <c r="C2" i="6" s="1"/>
  <c r="B2" i="6" s="1"/>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2" i="4"/>
  <c r="E3" i="5"/>
  <c r="E4" i="5"/>
  <c r="E5" i="5"/>
  <c r="E6" i="5"/>
  <c r="E7" i="5"/>
  <c r="E8" i="5"/>
  <c r="E9" i="5"/>
  <c r="E10" i="5"/>
  <c r="E11" i="5"/>
  <c r="E12" i="5"/>
  <c r="E13" i="5"/>
  <c r="E14" i="5"/>
  <c r="E15" i="5"/>
  <c r="E16" i="5"/>
  <c r="E17" i="5"/>
  <c r="E18" i="5"/>
  <c r="E19" i="5"/>
  <c r="E20" i="5"/>
  <c r="E21" i="5"/>
  <c r="E22" i="5"/>
  <c r="E23" i="5"/>
  <c r="E24" i="5"/>
  <c r="E25" i="5"/>
  <c r="E26" i="5"/>
  <c r="E27" i="5"/>
  <c r="E28" i="5"/>
  <c r="E2" i="5"/>
  <c r="A836" i="5"/>
  <c r="A835" i="5"/>
  <c r="A834" i="5"/>
  <c r="A833" i="5"/>
  <c r="A832" i="5"/>
  <c r="A831" i="5"/>
  <c r="A830" i="5"/>
  <c r="A829" i="5"/>
  <c r="A828" i="5"/>
  <c r="A827" i="5"/>
  <c r="A826" i="5"/>
  <c r="A825" i="5"/>
  <c r="A824" i="5"/>
  <c r="A823" i="5"/>
  <c r="A822" i="5"/>
  <c r="A821" i="5"/>
  <c r="A820" i="5"/>
  <c r="A819" i="5"/>
  <c r="A818" i="5"/>
  <c r="A817" i="5"/>
  <c r="A816" i="5"/>
  <c r="A815" i="5"/>
  <c r="A814" i="5"/>
  <c r="A813" i="5"/>
  <c r="A812" i="5"/>
  <c r="A811" i="5"/>
  <c r="A810" i="5"/>
  <c r="A809" i="5"/>
  <c r="A808" i="5"/>
  <c r="A807" i="5"/>
  <c r="A806" i="5"/>
  <c r="A805" i="5"/>
  <c r="A804" i="5"/>
  <c r="A803" i="5"/>
  <c r="A802" i="5"/>
  <c r="A801" i="5"/>
  <c r="A800" i="5"/>
  <c r="A799" i="5"/>
  <c r="A798" i="5"/>
  <c r="A797" i="5"/>
  <c r="A796" i="5"/>
  <c r="A795" i="5"/>
  <c r="A794" i="5"/>
  <c r="A793" i="5"/>
  <c r="A792" i="5"/>
  <c r="A791" i="5"/>
  <c r="A790" i="5"/>
  <c r="A789" i="5"/>
  <c r="A788" i="5"/>
  <c r="A787" i="5"/>
  <c r="A786" i="5"/>
  <c r="A785" i="5"/>
  <c r="A784" i="5"/>
  <c r="A783" i="5"/>
  <c r="A782" i="5"/>
  <c r="A781" i="5"/>
  <c r="A780" i="5"/>
  <c r="A779" i="5"/>
  <c r="A778" i="5"/>
  <c r="A777" i="5"/>
  <c r="A776" i="5"/>
  <c r="A775" i="5"/>
  <c r="A774" i="5"/>
  <c r="A773" i="5"/>
  <c r="A772" i="5"/>
  <c r="A771" i="5"/>
  <c r="A770" i="5"/>
  <c r="A769" i="5"/>
  <c r="A768" i="5"/>
  <c r="A767" i="5"/>
  <c r="A766" i="5"/>
  <c r="A765" i="5"/>
  <c r="A764" i="5"/>
  <c r="A763" i="5"/>
  <c r="A762" i="5"/>
  <c r="A761" i="5"/>
  <c r="A760" i="5"/>
  <c r="A759" i="5"/>
  <c r="A758" i="5"/>
  <c r="A757" i="5"/>
  <c r="A756" i="5"/>
  <c r="A755" i="5"/>
  <c r="A754" i="5"/>
  <c r="A753" i="5"/>
  <c r="A752" i="5"/>
  <c r="A751" i="5"/>
  <c r="A750" i="5"/>
  <c r="A749" i="5"/>
  <c r="A748" i="5"/>
  <c r="A747" i="5"/>
  <c r="A746" i="5"/>
  <c r="A745" i="5"/>
  <c r="A744" i="5"/>
  <c r="A743" i="5"/>
  <c r="A742" i="5"/>
  <c r="A741" i="5"/>
  <c r="A740" i="5"/>
  <c r="A739" i="5"/>
  <c r="A738" i="5"/>
  <c r="A737" i="5"/>
  <c r="A736" i="5"/>
  <c r="A735" i="5"/>
  <c r="A734" i="5"/>
  <c r="A733" i="5"/>
  <c r="A732" i="5"/>
  <c r="A731" i="5"/>
  <c r="A730" i="5"/>
  <c r="A729" i="5"/>
  <c r="A728" i="5"/>
  <c r="A727" i="5"/>
  <c r="A726" i="5"/>
  <c r="A725" i="5"/>
  <c r="A724" i="5"/>
  <c r="A723" i="5"/>
  <c r="A722" i="5"/>
  <c r="A721" i="5"/>
  <c r="A720" i="5"/>
  <c r="A719" i="5"/>
  <c r="A718" i="5"/>
  <c r="A717" i="5"/>
  <c r="A716" i="5"/>
  <c r="A715" i="5"/>
  <c r="A714" i="5"/>
  <c r="A713" i="5"/>
  <c r="A712" i="5"/>
  <c r="A711" i="5"/>
  <c r="A710" i="5"/>
  <c r="A709" i="5"/>
  <c r="A708" i="5"/>
  <c r="A707" i="5"/>
  <c r="A706" i="5"/>
  <c r="A705" i="5"/>
  <c r="A704" i="5"/>
  <c r="A703" i="5"/>
  <c r="A702" i="5"/>
  <c r="A701" i="5"/>
  <c r="A700" i="5"/>
  <c r="A699" i="5"/>
  <c r="A698" i="5"/>
  <c r="A697" i="5"/>
  <c r="A696" i="5"/>
  <c r="A695" i="5"/>
  <c r="A694" i="5"/>
  <c r="A693" i="5"/>
  <c r="A692" i="5"/>
  <c r="A691" i="5"/>
  <c r="A690" i="5"/>
  <c r="A689" i="5"/>
  <c r="A688" i="5"/>
  <c r="A687" i="5"/>
  <c r="A686" i="5"/>
  <c r="A685" i="5"/>
  <c r="A684" i="5"/>
  <c r="A683" i="5"/>
  <c r="A682" i="5"/>
  <c r="A681" i="5"/>
  <c r="A680" i="5"/>
  <c r="A679" i="5"/>
  <c r="A678" i="5"/>
  <c r="A677" i="5"/>
  <c r="A676" i="5"/>
  <c r="A675" i="5"/>
  <c r="A674" i="5"/>
  <c r="A673" i="5"/>
  <c r="A672" i="5"/>
  <c r="A671" i="5"/>
  <c r="A670" i="5"/>
  <c r="A669" i="5"/>
  <c r="A668" i="5"/>
  <c r="A667" i="5"/>
  <c r="A666" i="5"/>
  <c r="A665" i="5"/>
  <c r="A664" i="5"/>
  <c r="A663" i="5"/>
  <c r="A662" i="5"/>
  <c r="A661" i="5"/>
  <c r="A660" i="5"/>
  <c r="A659" i="5"/>
  <c r="A658" i="5"/>
  <c r="A657" i="5"/>
  <c r="A656" i="5"/>
  <c r="A655" i="5"/>
  <c r="A654" i="5"/>
  <c r="A653" i="5"/>
  <c r="A652" i="5"/>
  <c r="A651" i="5"/>
  <c r="A650" i="5"/>
  <c r="A649" i="5"/>
  <c r="A648" i="5"/>
  <c r="A647" i="5"/>
  <c r="A646" i="5"/>
  <c r="A645" i="5"/>
  <c r="A644" i="5"/>
  <c r="A643" i="5"/>
  <c r="A642" i="5"/>
  <c r="A641" i="5"/>
  <c r="A640" i="5"/>
  <c r="A639" i="5"/>
  <c r="A638" i="5"/>
  <c r="A637" i="5"/>
  <c r="A636" i="5"/>
  <c r="A635" i="5"/>
  <c r="A634" i="5"/>
  <c r="A633" i="5"/>
  <c r="A632" i="5"/>
  <c r="A631" i="5"/>
  <c r="A630" i="5"/>
  <c r="A629" i="5"/>
  <c r="A628" i="5"/>
  <c r="A627" i="5"/>
  <c r="A626" i="5"/>
  <c r="A625" i="5"/>
  <c r="A624" i="5"/>
  <c r="A623" i="5"/>
  <c r="A622" i="5"/>
  <c r="A621" i="5"/>
  <c r="A620" i="5"/>
  <c r="A619" i="5"/>
  <c r="A618" i="5"/>
  <c r="A617" i="5"/>
  <c r="A616" i="5"/>
  <c r="A615" i="5"/>
  <c r="A614" i="5"/>
  <c r="A613" i="5"/>
  <c r="A612" i="5"/>
  <c r="A611" i="5"/>
  <c r="A610" i="5"/>
  <c r="A609" i="5"/>
  <c r="A608" i="5"/>
  <c r="A607" i="5"/>
  <c r="A606" i="5"/>
  <c r="A605" i="5"/>
  <c r="A604" i="5"/>
  <c r="A603" i="5"/>
  <c r="A602" i="5"/>
  <c r="A601" i="5"/>
  <c r="A600" i="5"/>
  <c r="A599" i="5"/>
  <c r="A598" i="5"/>
  <c r="A597" i="5"/>
  <c r="A596" i="5"/>
  <c r="A595" i="5"/>
  <c r="A594" i="5"/>
  <c r="A593" i="5"/>
  <c r="A592" i="5"/>
  <c r="A591" i="5"/>
  <c r="A590" i="5"/>
  <c r="A589" i="5"/>
  <c r="A588" i="5"/>
  <c r="A587" i="5"/>
  <c r="A586" i="5"/>
  <c r="A585" i="5"/>
  <c r="A584" i="5"/>
  <c r="A583" i="5"/>
  <c r="A582" i="5"/>
  <c r="A581" i="5"/>
  <c r="A580" i="5"/>
  <c r="A579" i="5"/>
  <c r="A578" i="5"/>
  <c r="A577" i="5"/>
  <c r="A576" i="5"/>
  <c r="A575" i="5"/>
  <c r="A574" i="5"/>
  <c r="A573" i="5"/>
  <c r="A572" i="5"/>
  <c r="A571" i="5"/>
  <c r="A570" i="5"/>
  <c r="A569" i="5"/>
  <c r="A568" i="5"/>
  <c r="A567" i="5"/>
  <c r="A566" i="5"/>
  <c r="A565" i="5"/>
  <c r="A564" i="5"/>
  <c r="A563" i="5"/>
  <c r="A562" i="5"/>
  <c r="A561" i="5"/>
  <c r="A560" i="5"/>
  <c r="A559" i="5"/>
  <c r="A558" i="5"/>
  <c r="A557" i="5"/>
  <c r="A556" i="5"/>
  <c r="A555" i="5"/>
  <c r="A554" i="5"/>
  <c r="A553" i="5"/>
  <c r="A552" i="5"/>
  <c r="A551" i="5"/>
  <c r="A550" i="5"/>
  <c r="A549" i="5"/>
  <c r="A548" i="5"/>
  <c r="A547" i="5"/>
  <c r="A546" i="5"/>
  <c r="A545" i="5"/>
  <c r="A544" i="5"/>
  <c r="A543" i="5"/>
  <c r="A542" i="5"/>
  <c r="A541" i="5"/>
  <c r="A540" i="5"/>
  <c r="A539" i="5"/>
  <c r="A538" i="5"/>
  <c r="A537" i="5"/>
  <c r="A536" i="5"/>
  <c r="A535" i="5"/>
  <c r="A534" i="5"/>
  <c r="A533" i="5"/>
  <c r="A532" i="5"/>
  <c r="A531" i="5"/>
  <c r="A530" i="5"/>
  <c r="A529" i="5"/>
  <c r="A528" i="5"/>
  <c r="A527" i="5"/>
  <c r="A526" i="5"/>
  <c r="A525" i="5"/>
  <c r="A524" i="5"/>
  <c r="A523" i="5"/>
  <c r="A522" i="5"/>
  <c r="A521" i="5"/>
  <c r="A520" i="5"/>
  <c r="A519" i="5"/>
  <c r="A518" i="5"/>
  <c r="A517" i="5"/>
  <c r="A516" i="5"/>
  <c r="A515" i="5"/>
  <c r="A514" i="5"/>
  <c r="A513" i="5"/>
  <c r="A512" i="5"/>
  <c r="A511" i="5"/>
  <c r="A510" i="5"/>
  <c r="A509" i="5"/>
  <c r="A508" i="5"/>
  <c r="A507" i="5"/>
  <c r="A506" i="5"/>
  <c r="A505" i="5"/>
  <c r="A504" i="5"/>
  <c r="A503" i="5"/>
  <c r="A502" i="5"/>
  <c r="A501" i="5"/>
  <c r="A500" i="5"/>
  <c r="A499" i="5"/>
  <c r="A498" i="5"/>
  <c r="A497" i="5"/>
  <c r="A496" i="5"/>
  <c r="A495" i="5"/>
  <c r="A494" i="5"/>
  <c r="A493" i="5"/>
  <c r="A492" i="5"/>
  <c r="A491" i="5"/>
  <c r="A490" i="5"/>
  <c r="A489" i="5"/>
  <c r="A488" i="5"/>
  <c r="A487" i="5"/>
  <c r="A486" i="5"/>
  <c r="A485" i="5"/>
  <c r="A484" i="5"/>
  <c r="A483" i="5"/>
  <c r="A482" i="5"/>
  <c r="A481" i="5"/>
  <c r="A480" i="5"/>
  <c r="A479" i="5"/>
  <c r="A478" i="5"/>
  <c r="A477" i="5"/>
  <c r="A476" i="5"/>
  <c r="A475" i="5"/>
  <c r="A474" i="5"/>
  <c r="A473" i="5"/>
  <c r="A472" i="5"/>
  <c r="A471" i="5"/>
  <c r="A470" i="5"/>
  <c r="A469" i="5"/>
  <c r="A468" i="5"/>
  <c r="A467" i="5"/>
  <c r="A466" i="5"/>
  <c r="A465" i="5"/>
  <c r="A464" i="5"/>
  <c r="A463" i="5"/>
  <c r="A462" i="5"/>
  <c r="A461" i="5"/>
  <c r="A460" i="5"/>
  <c r="A459" i="5"/>
  <c r="A458" i="5"/>
  <c r="A457" i="5"/>
  <c r="A456" i="5"/>
  <c r="A455" i="5"/>
  <c r="A454" i="5"/>
  <c r="A453" i="5"/>
  <c r="A452" i="5"/>
  <c r="A451" i="5"/>
  <c r="A450" i="5"/>
  <c r="A449" i="5"/>
  <c r="A448" i="5"/>
  <c r="A447" i="5"/>
  <c r="A446" i="5"/>
  <c r="A445" i="5"/>
  <c r="A444" i="5"/>
  <c r="A443" i="5"/>
  <c r="A442" i="5"/>
  <c r="A441" i="5"/>
  <c r="A440" i="5"/>
  <c r="A439" i="5"/>
  <c r="A438" i="5"/>
  <c r="A437" i="5"/>
  <c r="A436" i="5"/>
  <c r="A435" i="5"/>
  <c r="A434" i="5"/>
  <c r="A433" i="5"/>
  <c r="A432" i="5"/>
  <c r="A431" i="5"/>
  <c r="A430" i="5"/>
  <c r="A429" i="5"/>
  <c r="A428" i="5"/>
  <c r="A427" i="5"/>
  <c r="A426" i="5"/>
  <c r="A425" i="5"/>
  <c r="A424" i="5"/>
  <c r="A423" i="5"/>
  <c r="A422" i="5"/>
  <c r="A421" i="5"/>
  <c r="A420" i="5"/>
  <c r="A419" i="5"/>
  <c r="A418" i="5"/>
  <c r="A417" i="5"/>
  <c r="A416" i="5"/>
  <c r="A415" i="5"/>
  <c r="A414" i="5"/>
  <c r="A413" i="5"/>
  <c r="A412" i="5"/>
  <c r="A411" i="5"/>
  <c r="A410" i="5"/>
  <c r="A409" i="5"/>
  <c r="A408" i="5"/>
  <c r="A407" i="5"/>
  <c r="A406" i="5"/>
  <c r="A405" i="5"/>
  <c r="A404" i="5"/>
  <c r="A403" i="5"/>
  <c r="A402" i="5"/>
  <c r="A401" i="5"/>
  <c r="A400" i="5"/>
  <c r="A399" i="5"/>
  <c r="A398" i="5"/>
  <c r="A397" i="5"/>
  <c r="A396" i="5"/>
  <c r="A395" i="5"/>
  <c r="A394" i="5"/>
  <c r="A393" i="5"/>
  <c r="A392" i="5"/>
  <c r="A391" i="5"/>
  <c r="A390" i="5"/>
  <c r="A389" i="5"/>
  <c r="A388" i="5"/>
  <c r="A387" i="5"/>
  <c r="A386" i="5"/>
  <c r="A385" i="5"/>
  <c r="A384" i="5"/>
  <c r="A383" i="5"/>
  <c r="A382" i="5"/>
  <c r="A381" i="5"/>
  <c r="A380" i="5"/>
  <c r="A379" i="5"/>
  <c r="A378" i="5"/>
  <c r="A377" i="5"/>
  <c r="A376" i="5"/>
  <c r="A375" i="5"/>
  <c r="A374" i="5"/>
  <c r="A373" i="5"/>
  <c r="A372" i="5"/>
  <c r="A371" i="5"/>
  <c r="A370" i="5"/>
  <c r="A369" i="5"/>
  <c r="A368" i="5"/>
  <c r="A367" i="5"/>
  <c r="A366" i="5"/>
  <c r="A365" i="5"/>
  <c r="A364" i="5"/>
  <c r="A363" i="5"/>
  <c r="A362" i="5"/>
  <c r="A361" i="5"/>
  <c r="A360" i="5"/>
  <c r="A359" i="5"/>
  <c r="A358" i="5"/>
  <c r="A357" i="5"/>
  <c r="A356" i="5"/>
  <c r="A355" i="5"/>
  <c r="A354" i="5"/>
  <c r="A353" i="5"/>
  <c r="A352" i="5"/>
  <c r="A351" i="5"/>
  <c r="A350" i="5"/>
  <c r="A349" i="5"/>
  <c r="A348" i="5"/>
  <c r="A347" i="5"/>
  <c r="A346" i="5"/>
  <c r="A345" i="5"/>
  <c r="A344" i="5"/>
  <c r="A343" i="5"/>
  <c r="A342" i="5"/>
  <c r="A341" i="5"/>
  <c r="A340" i="5"/>
  <c r="A339" i="5"/>
  <c r="A338" i="5"/>
  <c r="A337" i="5"/>
  <c r="A336" i="5"/>
  <c r="A335" i="5"/>
  <c r="A334" i="5"/>
  <c r="A333" i="5"/>
  <c r="A332" i="5"/>
  <c r="A331" i="5"/>
  <c r="A330" i="5"/>
  <c r="A329" i="5"/>
  <c r="A328" i="5"/>
  <c r="A327" i="5"/>
  <c r="A326" i="5"/>
  <c r="A325" i="5"/>
  <c r="A324" i="5"/>
  <c r="A323" i="5"/>
  <c r="A322" i="5"/>
  <c r="A321" i="5"/>
  <c r="A320" i="5"/>
  <c r="A319" i="5"/>
  <c r="A318" i="5"/>
  <c r="A317" i="5"/>
  <c r="A316" i="5"/>
  <c r="A315" i="5"/>
  <c r="A314" i="5"/>
  <c r="A313" i="5"/>
  <c r="A312" i="5"/>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D26" i="5"/>
  <c r="A26" i="5"/>
  <c r="D24" i="5"/>
  <c r="A24" i="5"/>
  <c r="D22" i="5"/>
  <c r="A22" i="5"/>
  <c r="D20" i="5"/>
  <c r="A20" i="5"/>
  <c r="A19" i="5"/>
  <c r="D15" i="5"/>
  <c r="A15" i="5"/>
  <c r="D13" i="5"/>
  <c r="A13" i="5"/>
  <c r="A11" i="5"/>
  <c r="A10" i="5"/>
  <c r="D8" i="5"/>
  <c r="C8" i="5" s="1"/>
  <c r="D6" i="5"/>
  <c r="D7" i="5" s="1"/>
  <c r="A6" i="5"/>
  <c r="D4" i="5"/>
  <c r="C4" i="5" s="1"/>
  <c r="A4" i="5"/>
  <c r="F3" i="5"/>
  <c r="F4" i="5" s="1"/>
  <c r="A3" i="5"/>
  <c r="D2" i="5"/>
  <c r="C2" i="5" s="1"/>
  <c r="B2" i="5" s="1"/>
  <c r="A73" i="4"/>
  <c r="D71" i="4"/>
  <c r="C71" i="4" s="1"/>
  <c r="D69" i="4"/>
  <c r="C69" i="4" s="1"/>
  <c r="A69" i="4"/>
  <c r="D67" i="4"/>
  <c r="C67" i="4" s="1"/>
  <c r="A67" i="4"/>
  <c r="D65" i="4"/>
  <c r="C65" i="4" s="1"/>
  <c r="A65" i="4"/>
  <c r="A64" i="4"/>
  <c r="D62" i="4"/>
  <c r="C62" i="4" s="1"/>
  <c r="A62" i="4"/>
  <c r="D60" i="4"/>
  <c r="D61" i="4" s="1"/>
  <c r="A60" i="4"/>
  <c r="D58" i="4"/>
  <c r="A58" i="4"/>
  <c r="D56" i="4"/>
  <c r="D57" i="4" s="1"/>
  <c r="A56" i="4"/>
  <c r="A55" i="4"/>
  <c r="D53" i="4"/>
  <c r="A53" i="4"/>
  <c r="D51" i="4"/>
  <c r="D52" i="4" s="1"/>
  <c r="A51" i="4"/>
  <c r="D49" i="4"/>
  <c r="A49" i="4"/>
  <c r="D47" i="4"/>
  <c r="D48" i="4" s="1"/>
  <c r="A47" i="4"/>
  <c r="A46" i="4"/>
  <c r="D44" i="4"/>
  <c r="A44" i="4"/>
  <c r="D42" i="4"/>
  <c r="D43" i="4" s="1"/>
  <c r="A42" i="4"/>
  <c r="D40" i="4"/>
  <c r="A40" i="4"/>
  <c r="D38" i="4"/>
  <c r="D39" i="4" s="1"/>
  <c r="A38" i="4"/>
  <c r="A37" i="4"/>
  <c r="D35" i="4"/>
  <c r="A35" i="4"/>
  <c r="D33" i="4"/>
  <c r="D34" i="4" s="1"/>
  <c r="A33" i="4"/>
  <c r="D31" i="4"/>
  <c r="A31" i="4"/>
  <c r="D29" i="4"/>
  <c r="D30" i="4" s="1"/>
  <c r="A29" i="4"/>
  <c r="A28" i="4"/>
  <c r="D26" i="4"/>
  <c r="A26" i="4"/>
  <c r="D24" i="4"/>
  <c r="D25" i="4" s="1"/>
  <c r="A24" i="4"/>
  <c r="D22" i="4"/>
  <c r="A22" i="4"/>
  <c r="D20" i="4"/>
  <c r="D21" i="4" s="1"/>
  <c r="A20" i="4"/>
  <c r="A19" i="4"/>
  <c r="D17" i="4"/>
  <c r="D15" i="4"/>
  <c r="A15" i="4"/>
  <c r="D14" i="4"/>
  <c r="D13" i="4"/>
  <c r="A13" i="4"/>
  <c r="D11" i="4"/>
  <c r="A11" i="4"/>
  <c r="A10" i="4"/>
  <c r="D8" i="4"/>
  <c r="D9" i="4" s="1"/>
  <c r="D10" i="4" s="1"/>
  <c r="A8" i="4"/>
  <c r="D6" i="4"/>
  <c r="A6" i="4"/>
  <c r="D5" i="4"/>
  <c r="D4" i="4"/>
  <c r="A4" i="4"/>
  <c r="F3" i="4"/>
  <c r="F4" i="4" s="1"/>
  <c r="A3" i="4"/>
  <c r="D2" i="4"/>
  <c r="C2" i="4" s="1"/>
  <c r="B2" i="4" s="1"/>
  <c r="F84" i="4" l="1"/>
  <c r="B83" i="4"/>
  <c r="S14" i="4"/>
  <c r="S10" i="4"/>
  <c r="S15" i="4"/>
  <c r="S11" i="4"/>
  <c r="M3" i="4"/>
  <c r="O3" i="4"/>
  <c r="O5" i="4" s="1"/>
  <c r="N3" i="4"/>
  <c r="N5" i="4" s="1"/>
  <c r="D66" i="4"/>
  <c r="F170" i="3"/>
  <c r="B169" i="3"/>
  <c r="F147" i="3"/>
  <c r="B146" i="3"/>
  <c r="F121" i="3"/>
  <c r="B120" i="3"/>
  <c r="F88" i="3"/>
  <c r="B87" i="3"/>
  <c r="F6" i="17"/>
  <c r="B5" i="17"/>
  <c r="A5" i="17"/>
  <c r="I50" i="19"/>
  <c r="I61" i="19"/>
  <c r="I63" i="19"/>
  <c r="I68" i="19"/>
  <c r="I79" i="19"/>
  <c r="I84" i="19"/>
  <c r="I95" i="19"/>
  <c r="I97" i="19"/>
  <c r="I102" i="19"/>
  <c r="I113" i="19"/>
  <c r="I118" i="19"/>
  <c r="I129" i="19"/>
  <c r="I131" i="19"/>
  <c r="I136" i="19"/>
  <c r="I136" i="18"/>
  <c r="I51" i="18"/>
  <c r="I62" i="18"/>
  <c r="I67" i="18"/>
  <c r="I78" i="18"/>
  <c r="I80" i="18"/>
  <c r="I85" i="18"/>
  <c r="I96" i="18"/>
  <c r="I101" i="18"/>
  <c r="I112" i="18"/>
  <c r="I114" i="18"/>
  <c r="I119" i="18"/>
  <c r="I130" i="18"/>
  <c r="I135" i="18"/>
  <c r="I29" i="16"/>
  <c r="I34" i="16"/>
  <c r="I45" i="16"/>
  <c r="I50" i="16"/>
  <c r="I61" i="16"/>
  <c r="I63" i="16"/>
  <c r="I68" i="16"/>
  <c r="I79" i="16"/>
  <c r="I84" i="16"/>
  <c r="I95" i="16"/>
  <c r="I97" i="16"/>
  <c r="I102" i="16"/>
  <c r="I113" i="16"/>
  <c r="I118" i="16"/>
  <c r="I129" i="16"/>
  <c r="I131" i="16"/>
  <c r="I136" i="16"/>
  <c r="I50" i="15"/>
  <c r="I61" i="15"/>
  <c r="I63" i="15"/>
  <c r="I68" i="15"/>
  <c r="I79" i="15"/>
  <c r="I84" i="15"/>
  <c r="I95" i="15"/>
  <c r="I97" i="15"/>
  <c r="I102" i="15"/>
  <c r="I113" i="15"/>
  <c r="I118" i="15"/>
  <c r="I129" i="15"/>
  <c r="I131" i="15"/>
  <c r="I136" i="15"/>
  <c r="I27" i="14"/>
  <c r="I29" i="14"/>
  <c r="I34" i="14"/>
  <c r="I45" i="14"/>
  <c r="I50" i="14"/>
  <c r="I61" i="14"/>
  <c r="I63" i="14"/>
  <c r="I68" i="14"/>
  <c r="I79" i="14"/>
  <c r="I84" i="14"/>
  <c r="I95" i="14"/>
  <c r="I97" i="14"/>
  <c r="I102" i="14"/>
  <c r="I113" i="14"/>
  <c r="I118" i="14"/>
  <c r="I129" i="14"/>
  <c r="I131" i="14"/>
  <c r="I136" i="14"/>
  <c r="I50" i="13"/>
  <c r="I61" i="13"/>
  <c r="I63" i="13"/>
  <c r="I68" i="13"/>
  <c r="I79" i="13"/>
  <c r="I84" i="13"/>
  <c r="I95" i="13"/>
  <c r="I97" i="13"/>
  <c r="I102" i="13"/>
  <c r="I113" i="13"/>
  <c r="I118" i="13"/>
  <c r="I129" i="13"/>
  <c r="I131" i="13"/>
  <c r="I136" i="13"/>
  <c r="I50" i="12"/>
  <c r="I61" i="12"/>
  <c r="I63" i="12"/>
  <c r="I68" i="12"/>
  <c r="I79" i="12"/>
  <c r="I84" i="12"/>
  <c r="I95" i="12"/>
  <c r="I97" i="12"/>
  <c r="I102" i="12"/>
  <c r="I113" i="12"/>
  <c r="I118" i="12"/>
  <c r="I129" i="12"/>
  <c r="I131" i="12"/>
  <c r="I136" i="12"/>
  <c r="I50" i="11"/>
  <c r="I61" i="11"/>
  <c r="I63" i="11"/>
  <c r="I68" i="11"/>
  <c r="I79" i="11"/>
  <c r="I84" i="11"/>
  <c r="I95" i="11"/>
  <c r="I97" i="11"/>
  <c r="I102" i="11"/>
  <c r="I113" i="11"/>
  <c r="I118" i="11"/>
  <c r="I129" i="11"/>
  <c r="I131" i="11"/>
  <c r="I136" i="11"/>
  <c r="I50" i="10"/>
  <c r="I61" i="10"/>
  <c r="I63" i="10"/>
  <c r="I68" i="10"/>
  <c r="I79" i="10"/>
  <c r="I84" i="10"/>
  <c r="I95" i="10"/>
  <c r="I97" i="10"/>
  <c r="I102" i="10"/>
  <c r="I113" i="10"/>
  <c r="I118" i="10"/>
  <c r="I129" i="10"/>
  <c r="I131" i="10"/>
  <c r="I136" i="10"/>
  <c r="I50" i="9"/>
  <c r="I61" i="9"/>
  <c r="I63" i="9"/>
  <c r="I68" i="9"/>
  <c r="I79" i="9"/>
  <c r="I84" i="9"/>
  <c r="I95" i="9"/>
  <c r="I97" i="9"/>
  <c r="I102" i="9"/>
  <c r="I113" i="9"/>
  <c r="I118" i="9"/>
  <c r="I129" i="9"/>
  <c r="I131" i="9"/>
  <c r="I136" i="9"/>
  <c r="I136" i="8"/>
  <c r="I51" i="8"/>
  <c r="I62" i="8"/>
  <c r="I67" i="8"/>
  <c r="I78" i="8"/>
  <c r="I80" i="8"/>
  <c r="I85" i="8"/>
  <c r="I96" i="8"/>
  <c r="I101" i="8"/>
  <c r="I112" i="8"/>
  <c r="I114" i="8"/>
  <c r="I119" i="8"/>
  <c r="I130" i="8"/>
  <c r="I135" i="8"/>
  <c r="I136" i="7"/>
  <c r="I51" i="7"/>
  <c r="I62" i="7"/>
  <c r="I67" i="7"/>
  <c r="I78" i="7"/>
  <c r="I80" i="7"/>
  <c r="I85" i="7"/>
  <c r="I96" i="7"/>
  <c r="I101" i="7"/>
  <c r="I112" i="7"/>
  <c r="I114" i="7"/>
  <c r="I119" i="7"/>
  <c r="I130" i="7"/>
  <c r="I135" i="7"/>
  <c r="I50" i="6"/>
  <c r="I61" i="6"/>
  <c r="I63" i="6"/>
  <c r="I68" i="6"/>
  <c r="I79" i="6"/>
  <c r="I84" i="6"/>
  <c r="I95" i="6"/>
  <c r="I97" i="6"/>
  <c r="I102" i="6"/>
  <c r="I113" i="6"/>
  <c r="I118" i="6"/>
  <c r="I129" i="6"/>
  <c r="I131" i="6"/>
  <c r="I136" i="6"/>
  <c r="C3" i="19"/>
  <c r="B3" i="19" s="1"/>
  <c r="B2" i="19"/>
  <c r="F5" i="19"/>
  <c r="B4" i="19"/>
  <c r="D5" i="19"/>
  <c r="C5" i="19" s="1"/>
  <c r="C7" i="19"/>
  <c r="D9" i="19"/>
  <c r="C9" i="19" s="1"/>
  <c r="C12" i="19"/>
  <c r="D14" i="19"/>
  <c r="C14" i="19" s="1"/>
  <c r="C16" i="19"/>
  <c r="D19" i="19"/>
  <c r="C19" i="19" s="1"/>
  <c r="C21" i="19"/>
  <c r="D23" i="19"/>
  <c r="C23" i="19" s="1"/>
  <c r="C25" i="19"/>
  <c r="D27" i="19"/>
  <c r="C27" i="19" s="1"/>
  <c r="C28" i="19" s="1"/>
  <c r="D28" i="19"/>
  <c r="C30" i="19"/>
  <c r="D32" i="19"/>
  <c r="C32" i="19" s="1"/>
  <c r="C34" i="19"/>
  <c r="D37" i="19"/>
  <c r="C37" i="19" s="1"/>
  <c r="C39" i="19"/>
  <c r="D41" i="19"/>
  <c r="C41" i="19" s="1"/>
  <c r="C43" i="19"/>
  <c r="D45" i="19"/>
  <c r="C45" i="19" s="1"/>
  <c r="D5" i="18"/>
  <c r="C7" i="18"/>
  <c r="C9" i="18"/>
  <c r="D12" i="18"/>
  <c r="C14" i="18"/>
  <c r="D16" i="18"/>
  <c r="C18" i="18"/>
  <c r="D21" i="18"/>
  <c r="C23" i="18"/>
  <c r="D25" i="18"/>
  <c r="C27" i="18"/>
  <c r="D30" i="18"/>
  <c r="C32" i="18"/>
  <c r="D34" i="18"/>
  <c r="C36" i="18"/>
  <c r="D39" i="18"/>
  <c r="C41" i="18"/>
  <c r="D43" i="18"/>
  <c r="C45" i="18"/>
  <c r="C3" i="18"/>
  <c r="B3" i="18" s="1"/>
  <c r="B2" i="18"/>
  <c r="F5" i="18"/>
  <c r="B4" i="18"/>
  <c r="C5" i="18"/>
  <c r="D10" i="18"/>
  <c r="C12" i="18"/>
  <c r="C16" i="18"/>
  <c r="D19" i="18"/>
  <c r="C21" i="18"/>
  <c r="C25" i="18"/>
  <c r="D28" i="18"/>
  <c r="C30" i="18"/>
  <c r="C34" i="18"/>
  <c r="D37" i="18"/>
  <c r="C39" i="18"/>
  <c r="C43" i="18"/>
  <c r="D46" i="18"/>
  <c r="C3" i="16"/>
  <c r="B3" i="16" s="1"/>
  <c r="B2" i="16"/>
  <c r="F5" i="16"/>
  <c r="B4" i="16"/>
  <c r="C5" i="16"/>
  <c r="C14" i="16"/>
  <c r="D5" i="16"/>
  <c r="C7" i="16"/>
  <c r="D10" i="16"/>
  <c r="C10" i="16" s="1"/>
  <c r="C12" i="16"/>
  <c r="D14" i="16"/>
  <c r="C16" i="16"/>
  <c r="D18" i="16"/>
  <c r="C18" i="16" s="1"/>
  <c r="C19" i="16" s="1"/>
  <c r="D19" i="16"/>
  <c r="C21" i="16"/>
  <c r="D23" i="16"/>
  <c r="C23" i="16" s="1"/>
  <c r="C25" i="16"/>
  <c r="D27" i="16"/>
  <c r="C27" i="16" s="1"/>
  <c r="C3" i="15"/>
  <c r="B3" i="15" s="1"/>
  <c r="B2" i="15"/>
  <c r="F5" i="15"/>
  <c r="B4" i="15"/>
  <c r="C5" i="15"/>
  <c r="D7" i="15"/>
  <c r="C9" i="15"/>
  <c r="D12" i="15"/>
  <c r="C14" i="15"/>
  <c r="D16" i="15"/>
  <c r="C18" i="15"/>
  <c r="D28" i="15"/>
  <c r="D37" i="15"/>
  <c r="C7" i="15"/>
  <c r="D10" i="15"/>
  <c r="C12" i="15"/>
  <c r="C16" i="15"/>
  <c r="D19" i="15"/>
  <c r="D23" i="15"/>
  <c r="C23" i="15" s="1"/>
  <c r="C25" i="15"/>
  <c r="C27" i="15"/>
  <c r="C28" i="15" s="1"/>
  <c r="D30" i="15"/>
  <c r="C30" i="15" s="1"/>
  <c r="C32" i="15"/>
  <c r="D34" i="15"/>
  <c r="C34" i="15" s="1"/>
  <c r="C36" i="15"/>
  <c r="C37" i="15" s="1"/>
  <c r="D39" i="15"/>
  <c r="C39" i="15" s="1"/>
  <c r="C41" i="15"/>
  <c r="D43" i="15"/>
  <c r="C43" i="15" s="1"/>
  <c r="D45" i="15"/>
  <c r="C45" i="15" s="1"/>
  <c r="C3" i="14"/>
  <c r="B3" i="14" s="1"/>
  <c r="B2" i="14"/>
  <c r="F5" i="14"/>
  <c r="B4" i="14"/>
  <c r="C5" i="14"/>
  <c r="D7" i="14"/>
  <c r="C9" i="14"/>
  <c r="D11" i="14"/>
  <c r="C13" i="14"/>
  <c r="D15" i="14"/>
  <c r="C17" i="14"/>
  <c r="D19" i="14"/>
  <c r="C21" i="14"/>
  <c r="D23" i="14"/>
  <c r="D25" i="14"/>
  <c r="C7" i="14"/>
  <c r="C11" i="14"/>
  <c r="C15" i="14"/>
  <c r="C19" i="14"/>
  <c r="C23" i="14"/>
  <c r="C25" i="14"/>
  <c r="C3" i="13"/>
  <c r="B3" i="13" s="1"/>
  <c r="B2" i="13"/>
  <c r="F5" i="13"/>
  <c r="B4" i="13"/>
  <c r="D5" i="13"/>
  <c r="C5" i="13" s="1"/>
  <c r="C7" i="13"/>
  <c r="D9" i="13"/>
  <c r="C9" i="13" s="1"/>
  <c r="C10" i="13" s="1"/>
  <c r="D10" i="13"/>
  <c r="C12" i="13"/>
  <c r="D14" i="13"/>
  <c r="C14" i="13" s="1"/>
  <c r="C16" i="13"/>
  <c r="D18" i="13"/>
  <c r="C18" i="13" s="1"/>
  <c r="C19" i="13" s="1"/>
  <c r="D19" i="13"/>
  <c r="C21" i="13"/>
  <c r="D23" i="13"/>
  <c r="C23" i="13" s="1"/>
  <c r="C25" i="13"/>
  <c r="D27" i="13"/>
  <c r="C27" i="13" s="1"/>
  <c r="C28" i="13" s="1"/>
  <c r="D28" i="13"/>
  <c r="C30" i="13"/>
  <c r="D32" i="13"/>
  <c r="C32" i="13" s="1"/>
  <c r="C34" i="13"/>
  <c r="D36" i="13"/>
  <c r="C36" i="13" s="1"/>
  <c r="C39" i="13"/>
  <c r="D41" i="13"/>
  <c r="C41" i="13" s="1"/>
  <c r="C43" i="13"/>
  <c r="C3" i="12"/>
  <c r="B3" i="12" s="1"/>
  <c r="B2" i="12"/>
  <c r="F5" i="12"/>
  <c r="B4" i="12"/>
  <c r="D28" i="12"/>
  <c r="D37" i="12"/>
  <c r="D5" i="12"/>
  <c r="C5" i="12" s="1"/>
  <c r="C7" i="12"/>
  <c r="D9" i="12"/>
  <c r="C9" i="12" s="1"/>
  <c r="C10" i="12" s="1"/>
  <c r="D10" i="12"/>
  <c r="C12" i="12"/>
  <c r="D14" i="12"/>
  <c r="C14" i="12" s="1"/>
  <c r="C16" i="12"/>
  <c r="D18" i="12"/>
  <c r="C18" i="12" s="1"/>
  <c r="C21" i="12"/>
  <c r="D23" i="12"/>
  <c r="C23" i="12" s="1"/>
  <c r="C25" i="12"/>
  <c r="C27" i="12"/>
  <c r="C28" i="12" s="1"/>
  <c r="D30" i="12"/>
  <c r="C30" i="12" s="1"/>
  <c r="C32" i="12"/>
  <c r="D34" i="12"/>
  <c r="C34" i="12" s="1"/>
  <c r="C36" i="12"/>
  <c r="C37" i="12" s="1"/>
  <c r="D39" i="12"/>
  <c r="C39" i="12" s="1"/>
  <c r="C41" i="12"/>
  <c r="D43" i="12"/>
  <c r="C43" i="12" s="1"/>
  <c r="D45" i="12"/>
  <c r="D46" i="12" s="1"/>
  <c r="C3" i="11"/>
  <c r="B3" i="11" s="1"/>
  <c r="B2" i="11"/>
  <c r="F5" i="11"/>
  <c r="B4" i="11"/>
  <c r="C5" i="11"/>
  <c r="D7" i="11"/>
  <c r="C9" i="11"/>
  <c r="C10" i="11" s="1"/>
  <c r="D12" i="11"/>
  <c r="C14" i="11"/>
  <c r="D16" i="11"/>
  <c r="C18" i="11"/>
  <c r="D21" i="11"/>
  <c r="C23" i="11"/>
  <c r="D25" i="11"/>
  <c r="D27" i="11"/>
  <c r="D28" i="11" s="1"/>
  <c r="C30" i="11"/>
  <c r="D32" i="11"/>
  <c r="C34" i="11"/>
  <c r="D36" i="11"/>
  <c r="D37" i="11"/>
  <c r="C39" i="11"/>
  <c r="D41" i="11"/>
  <c r="C43" i="11"/>
  <c r="C45" i="11"/>
  <c r="C46" i="11" s="1"/>
  <c r="C7" i="11"/>
  <c r="D10" i="11"/>
  <c r="C12" i="11"/>
  <c r="C16" i="11"/>
  <c r="D19" i="11"/>
  <c r="C21" i="11"/>
  <c r="C25" i="11"/>
  <c r="C32" i="11"/>
  <c r="C36" i="11"/>
  <c r="C41" i="11"/>
  <c r="D46" i="11"/>
  <c r="C9" i="10"/>
  <c r="D12" i="10"/>
  <c r="C14" i="10"/>
  <c r="D16" i="10"/>
  <c r="C18" i="10"/>
  <c r="D21" i="10"/>
  <c r="C23" i="10"/>
  <c r="D25" i="10"/>
  <c r="C27" i="10"/>
  <c r="C3" i="10"/>
  <c r="B3" i="10" s="1"/>
  <c r="B2" i="10"/>
  <c r="F5" i="10"/>
  <c r="B4" i="10"/>
  <c r="D10" i="10"/>
  <c r="C12" i="10"/>
  <c r="C16" i="10"/>
  <c r="D19" i="10"/>
  <c r="C21" i="10"/>
  <c r="C25" i="10"/>
  <c r="D28" i="10"/>
  <c r="D32" i="10"/>
  <c r="C32" i="10" s="1"/>
  <c r="C34" i="10"/>
  <c r="D36" i="10"/>
  <c r="C36" i="10" s="1"/>
  <c r="C37" i="10" s="1"/>
  <c r="D37" i="10"/>
  <c r="C39" i="10"/>
  <c r="D41" i="10"/>
  <c r="C41" i="10" s="1"/>
  <c r="C43" i="10"/>
  <c r="D45" i="10"/>
  <c r="C45" i="10" s="1"/>
  <c r="C28" i="10"/>
  <c r="F5" i="9"/>
  <c r="C4" i="9"/>
  <c r="C5" i="9" s="1"/>
  <c r="D5" i="9"/>
  <c r="C6" i="9"/>
  <c r="C7" i="9" s="1"/>
  <c r="D7" i="9"/>
  <c r="C8" i="9"/>
  <c r="C9" i="9" s="1"/>
  <c r="C10" i="9" s="1"/>
  <c r="D9" i="9"/>
  <c r="C12" i="9"/>
  <c r="C14" i="9"/>
  <c r="C16" i="9"/>
  <c r="C18" i="9"/>
  <c r="D19" i="9"/>
  <c r="C20" i="9"/>
  <c r="D21" i="9"/>
  <c r="C22" i="9"/>
  <c r="D23" i="9"/>
  <c r="C24" i="9"/>
  <c r="D25" i="9"/>
  <c r="C26" i="9"/>
  <c r="D27" i="9"/>
  <c r="C30" i="9"/>
  <c r="C32" i="9"/>
  <c r="C34" i="9"/>
  <c r="C36" i="9"/>
  <c r="C37" i="9" s="1"/>
  <c r="D37" i="9"/>
  <c r="C38" i="9"/>
  <c r="C39" i="9" s="1"/>
  <c r="D39" i="9"/>
  <c r="C40" i="9"/>
  <c r="C41" i="9" s="1"/>
  <c r="D41" i="9"/>
  <c r="C42" i="9"/>
  <c r="C43" i="9" s="1"/>
  <c r="D43" i="9"/>
  <c r="C44" i="9"/>
  <c r="C45" i="9" s="1"/>
  <c r="C46" i="9" s="1"/>
  <c r="D45" i="9"/>
  <c r="D3" i="9"/>
  <c r="C3" i="9" s="1"/>
  <c r="B3" i="9" s="1"/>
  <c r="D10" i="9"/>
  <c r="D28" i="9"/>
  <c r="D46" i="9"/>
  <c r="C7" i="8"/>
  <c r="D9" i="8"/>
  <c r="D10" i="8" s="1"/>
  <c r="C12" i="8"/>
  <c r="D14" i="8"/>
  <c r="C16" i="8"/>
  <c r="D18" i="8"/>
  <c r="D19" i="8"/>
  <c r="C21" i="8"/>
  <c r="D23" i="8"/>
  <c r="C25" i="8"/>
  <c r="D27" i="8"/>
  <c r="D28" i="8" s="1"/>
  <c r="C30" i="8"/>
  <c r="D32" i="8"/>
  <c r="C34" i="8"/>
  <c r="C36" i="8"/>
  <c r="D39" i="8"/>
  <c r="C41" i="8"/>
  <c r="D43" i="8"/>
  <c r="C43" i="8" s="1"/>
  <c r="C45" i="8"/>
  <c r="F5" i="8"/>
  <c r="C4" i="8"/>
  <c r="B4" i="8" s="1"/>
  <c r="C9" i="8"/>
  <c r="C14" i="8"/>
  <c r="C18" i="8"/>
  <c r="C19" i="8" s="1"/>
  <c r="C23" i="8"/>
  <c r="C27" i="8"/>
  <c r="C32" i="8"/>
  <c r="D37" i="8"/>
  <c r="C39" i="8"/>
  <c r="D46" i="8"/>
  <c r="C3" i="8"/>
  <c r="B3" i="8" s="1"/>
  <c r="D4" i="8"/>
  <c r="D5" i="8" s="1"/>
  <c r="C3" i="7"/>
  <c r="B3" i="7" s="1"/>
  <c r="B2" i="7"/>
  <c r="F5" i="7"/>
  <c r="B4" i="7"/>
  <c r="C5" i="7"/>
  <c r="D5" i="7"/>
  <c r="C7" i="7"/>
  <c r="D9" i="7"/>
  <c r="C9" i="7" s="1"/>
  <c r="C10" i="7" s="1"/>
  <c r="D10" i="7"/>
  <c r="C12" i="7"/>
  <c r="D14" i="7"/>
  <c r="C14" i="7" s="1"/>
  <c r="C16" i="7"/>
  <c r="C18" i="7"/>
  <c r="C19" i="7" s="1"/>
  <c r="C30" i="7"/>
  <c r="C34" i="7"/>
  <c r="D21" i="7"/>
  <c r="C21" i="7" s="1"/>
  <c r="D23" i="7"/>
  <c r="C23" i="7" s="1"/>
  <c r="D25" i="7"/>
  <c r="C25" i="7" s="1"/>
  <c r="D27" i="7"/>
  <c r="D28" i="7" s="1"/>
  <c r="D30" i="7"/>
  <c r="D32" i="7"/>
  <c r="C32" i="7" s="1"/>
  <c r="D34" i="7"/>
  <c r="D36" i="7"/>
  <c r="D37" i="7" s="1"/>
  <c r="D39" i="7"/>
  <c r="C39" i="7" s="1"/>
  <c r="D41" i="7"/>
  <c r="C41" i="7" s="1"/>
  <c r="D43" i="7"/>
  <c r="C43" i="7" s="1"/>
  <c r="D45" i="7"/>
  <c r="D46" i="7" s="1"/>
  <c r="F5" i="6"/>
  <c r="B4" i="6"/>
  <c r="D7" i="6"/>
  <c r="D9" i="6"/>
  <c r="D10" i="6"/>
  <c r="D14" i="6"/>
  <c r="D21" i="6"/>
  <c r="C23" i="6"/>
  <c r="D25" i="6"/>
  <c r="C25" i="6" s="1"/>
  <c r="D30" i="6"/>
  <c r="C32" i="6"/>
  <c r="D34" i="6"/>
  <c r="D39" i="6"/>
  <c r="D43" i="6"/>
  <c r="C45" i="6"/>
  <c r="D19" i="6"/>
  <c r="C21" i="6"/>
  <c r="D28" i="6"/>
  <c r="C30" i="6"/>
  <c r="C34" i="6"/>
  <c r="D37" i="6"/>
  <c r="D46" i="6"/>
  <c r="C3" i="6"/>
  <c r="B3" i="6" s="1"/>
  <c r="C7" i="6"/>
  <c r="C8" i="6"/>
  <c r="C9" i="6" s="1"/>
  <c r="C14" i="6"/>
  <c r="C15" i="6"/>
  <c r="C16" i="6" s="1"/>
  <c r="C40" i="6"/>
  <c r="C5" i="6"/>
  <c r="C6" i="6"/>
  <c r="C12" i="6"/>
  <c r="C13" i="6"/>
  <c r="C17" i="6"/>
  <c r="C18" i="6" s="1"/>
  <c r="C19" i="6" s="1"/>
  <c r="C26" i="6"/>
  <c r="C27" i="6" s="1"/>
  <c r="C35" i="6"/>
  <c r="C36" i="6" s="1"/>
  <c r="C37" i="6" s="1"/>
  <c r="C38" i="6"/>
  <c r="C39" i="6" s="1"/>
  <c r="C41" i="6"/>
  <c r="C42" i="6"/>
  <c r="C43" i="6" s="1"/>
  <c r="D70" i="4"/>
  <c r="C70" i="4" s="1"/>
  <c r="D3" i="4"/>
  <c r="D5" i="5"/>
  <c r="C5" i="5" s="1"/>
  <c r="D23" i="5"/>
  <c r="C6" i="5"/>
  <c r="D9" i="5"/>
  <c r="D3" i="5"/>
  <c r="C3" i="5" s="1"/>
  <c r="B3" i="5" s="1"/>
  <c r="C7" i="5"/>
  <c r="C9" i="5"/>
  <c r="D10" i="5"/>
  <c r="D14" i="5"/>
  <c r="D21" i="5"/>
  <c r="D25" i="5"/>
  <c r="F5" i="5"/>
  <c r="B4" i="5"/>
  <c r="C13" i="5"/>
  <c r="C14" i="5" s="1"/>
  <c r="C15" i="5"/>
  <c r="C20" i="5"/>
  <c r="C22" i="5"/>
  <c r="C23" i="5" s="1"/>
  <c r="C24" i="5"/>
  <c r="C25" i="5" s="1"/>
  <c r="C26" i="5"/>
  <c r="D11" i="5"/>
  <c r="C11" i="5" s="1"/>
  <c r="D16" i="5"/>
  <c r="D17" i="5"/>
  <c r="C17" i="5" s="1"/>
  <c r="D27" i="5"/>
  <c r="D28" i="5" s="1"/>
  <c r="F5" i="4"/>
  <c r="D7" i="4"/>
  <c r="D12" i="4"/>
  <c r="D16" i="4"/>
  <c r="D18" i="4"/>
  <c r="D19" i="4"/>
  <c r="D23" i="4"/>
  <c r="D27" i="4"/>
  <c r="D28" i="4" s="1"/>
  <c r="D32" i="4"/>
  <c r="D36" i="4"/>
  <c r="D37" i="4" s="1"/>
  <c r="D41" i="4"/>
  <c r="D45" i="4"/>
  <c r="D46" i="4" s="1"/>
  <c r="D50" i="4"/>
  <c r="D54" i="4"/>
  <c r="D55" i="4" s="1"/>
  <c r="D59" i="4"/>
  <c r="D63" i="4"/>
  <c r="C63" i="4" s="1"/>
  <c r="C66" i="4"/>
  <c r="D68" i="4"/>
  <c r="C68" i="4" s="1"/>
  <c r="D72" i="4"/>
  <c r="D73" i="4" s="1"/>
  <c r="C72" i="4"/>
  <c r="C13" i="4"/>
  <c r="C14" i="4" s="1"/>
  <c r="C15" i="4"/>
  <c r="C17" i="4"/>
  <c r="C18" i="4" s="1"/>
  <c r="C20" i="4"/>
  <c r="C21" i="4" s="1"/>
  <c r="C22" i="4"/>
  <c r="C23" i="4" s="1"/>
  <c r="C24" i="4"/>
  <c r="C25" i="4" s="1"/>
  <c r="C26" i="4"/>
  <c r="C29" i="4"/>
  <c r="C44" i="4"/>
  <c r="C47" i="4"/>
  <c r="C48" i="4" s="1"/>
  <c r="C49" i="4"/>
  <c r="C50" i="4" s="1"/>
  <c r="C51" i="4"/>
  <c r="C52" i="4" s="1"/>
  <c r="C53" i="4"/>
  <c r="C56" i="4"/>
  <c r="C60" i="4"/>
  <c r="C61" i="4" s="1"/>
  <c r="C3" i="4"/>
  <c r="B3" i="4" s="1"/>
  <c r="C4" i="4"/>
  <c r="B4" i="4" s="1"/>
  <c r="C6" i="4"/>
  <c r="C8" i="4"/>
  <c r="C9" i="4" s="1"/>
  <c r="C10" i="4" s="1"/>
  <c r="C11" i="4"/>
  <c r="C12" i="4" s="1"/>
  <c r="C30" i="4"/>
  <c r="C31" i="4"/>
  <c r="C32" i="4" s="1"/>
  <c r="C33" i="4"/>
  <c r="C34" i="4" s="1"/>
  <c r="C35" i="4"/>
  <c r="C38" i="4"/>
  <c r="C39" i="4" s="1"/>
  <c r="C40" i="4"/>
  <c r="C41" i="4" s="1"/>
  <c r="C42" i="4"/>
  <c r="C43" i="4" s="1"/>
  <c r="C57" i="4"/>
  <c r="C58" i="4"/>
  <c r="C59" i="4" s="1"/>
  <c r="E73" i="3"/>
  <c r="A73" i="3"/>
  <c r="E72" i="3"/>
  <c r="E71" i="3"/>
  <c r="D71" i="3" s="1"/>
  <c r="A71" i="3"/>
  <c r="E70" i="3"/>
  <c r="E69" i="3"/>
  <c r="D69" i="3" s="1"/>
  <c r="A69" i="3"/>
  <c r="E68" i="3"/>
  <c r="E67" i="3"/>
  <c r="D67" i="3" s="1"/>
  <c r="A67" i="3"/>
  <c r="E66" i="3"/>
  <c r="E65" i="3"/>
  <c r="A65" i="3"/>
  <c r="E64" i="3"/>
  <c r="A64" i="3"/>
  <c r="E63" i="3"/>
  <c r="E62" i="3"/>
  <c r="A62" i="3"/>
  <c r="E61" i="3"/>
  <c r="E60" i="3"/>
  <c r="A60" i="3"/>
  <c r="E59" i="3"/>
  <c r="E58" i="3"/>
  <c r="D58" i="3" s="1"/>
  <c r="A58" i="3"/>
  <c r="E57" i="3"/>
  <c r="E56" i="3"/>
  <c r="D56" i="3" s="1"/>
  <c r="A56" i="3"/>
  <c r="E55" i="3"/>
  <c r="A55" i="3"/>
  <c r="E54" i="3"/>
  <c r="E53" i="3"/>
  <c r="D53" i="3" s="1"/>
  <c r="A53" i="3"/>
  <c r="E52" i="3"/>
  <c r="E51" i="3"/>
  <c r="D51" i="3" s="1"/>
  <c r="A51" i="3"/>
  <c r="E50" i="3"/>
  <c r="E49" i="3"/>
  <c r="D49" i="3" s="1"/>
  <c r="A49" i="3"/>
  <c r="E48" i="3"/>
  <c r="E47" i="3"/>
  <c r="D47" i="3" s="1"/>
  <c r="A47" i="3"/>
  <c r="E46" i="3"/>
  <c r="A46" i="3"/>
  <c r="E45" i="3"/>
  <c r="E44" i="3"/>
  <c r="A44" i="3"/>
  <c r="E43" i="3"/>
  <c r="E42" i="3"/>
  <c r="D42" i="3" s="1"/>
  <c r="A42" i="3"/>
  <c r="E41" i="3"/>
  <c r="E40" i="3"/>
  <c r="D40" i="3" s="1"/>
  <c r="A40" i="3"/>
  <c r="E39" i="3"/>
  <c r="E38" i="3"/>
  <c r="D38" i="3" s="1"/>
  <c r="A38" i="3"/>
  <c r="E37" i="3"/>
  <c r="A37" i="3"/>
  <c r="E36" i="3"/>
  <c r="E35" i="3"/>
  <c r="D35" i="3" s="1"/>
  <c r="A35" i="3"/>
  <c r="E34" i="3"/>
  <c r="E33" i="3"/>
  <c r="D33" i="3" s="1"/>
  <c r="A33" i="3"/>
  <c r="E32" i="3"/>
  <c r="E31" i="3"/>
  <c r="D31" i="3" s="1"/>
  <c r="A31" i="3"/>
  <c r="E30" i="3"/>
  <c r="E29" i="3"/>
  <c r="A29" i="3"/>
  <c r="E28" i="3"/>
  <c r="A28" i="3"/>
  <c r="E27" i="3"/>
  <c r="E26" i="3"/>
  <c r="A26" i="3"/>
  <c r="E25" i="3"/>
  <c r="E24" i="3"/>
  <c r="D24" i="3" s="1"/>
  <c r="A24" i="3"/>
  <c r="E23" i="3"/>
  <c r="E22" i="3"/>
  <c r="D22" i="3" s="1"/>
  <c r="A22" i="3"/>
  <c r="E21" i="3"/>
  <c r="E20" i="3"/>
  <c r="D20" i="3" s="1"/>
  <c r="A20" i="3"/>
  <c r="E19" i="3"/>
  <c r="A19" i="3"/>
  <c r="E18" i="3"/>
  <c r="E17" i="3"/>
  <c r="D17" i="3" s="1"/>
  <c r="A17" i="3"/>
  <c r="E16" i="3"/>
  <c r="E15" i="3"/>
  <c r="D15" i="3" s="1"/>
  <c r="A15" i="3"/>
  <c r="E14" i="3"/>
  <c r="E13" i="3"/>
  <c r="D13" i="3" s="1"/>
  <c r="A13" i="3"/>
  <c r="E12" i="3"/>
  <c r="E11" i="3"/>
  <c r="D11" i="3" s="1"/>
  <c r="A11" i="3"/>
  <c r="E10" i="3"/>
  <c r="A10" i="3"/>
  <c r="E9" i="3"/>
  <c r="E8" i="3"/>
  <c r="D8" i="3" s="1"/>
  <c r="A8" i="3"/>
  <c r="E7" i="3"/>
  <c r="E6" i="3"/>
  <c r="D6" i="3" s="1"/>
  <c r="A6" i="3"/>
  <c r="E5" i="3"/>
  <c r="E4" i="3"/>
  <c r="D4" i="3" s="1"/>
  <c r="A4" i="3"/>
  <c r="F3" i="3"/>
  <c r="F4" i="3" s="1"/>
  <c r="E3" i="3"/>
  <c r="E2" i="3"/>
  <c r="D2" i="3" s="1"/>
  <c r="C2" i="3" s="1"/>
  <c r="B2" i="3" s="1"/>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2" i="2"/>
  <c r="F4" i="2"/>
  <c r="F5" i="2" s="1"/>
  <c r="F6" i="2" s="1"/>
  <c r="F7" i="2" s="1"/>
  <c r="F8" i="2" s="1"/>
  <c r="F9" i="2" s="1"/>
  <c r="F10" i="2" s="1"/>
  <c r="F11" i="2" s="1"/>
  <c r="F12" i="2" s="1"/>
  <c r="F13" i="2" s="1"/>
  <c r="F14" i="2" s="1"/>
  <c r="F15" i="2" s="1"/>
  <c r="F16" i="2" s="1"/>
  <c r="F17" i="2" s="1"/>
  <c r="F18" i="2" s="1"/>
  <c r="F19" i="2" s="1"/>
  <c r="F20" i="2" s="1"/>
  <c r="F21" i="2" s="1"/>
  <c r="F22" i="2" s="1"/>
  <c r="F23" i="2" s="1"/>
  <c r="F24" i="2" s="1"/>
  <c r="F25" i="2" s="1"/>
  <c r="F26" i="2" s="1"/>
  <c r="F27" i="2" s="1"/>
  <c r="F28" i="2" s="1"/>
  <c r="F29" i="2" s="1"/>
  <c r="F30" i="2" s="1"/>
  <c r="F31" i="2" s="1"/>
  <c r="F32" i="2" s="1"/>
  <c r="F33" i="2" s="1"/>
  <c r="F34" i="2" s="1"/>
  <c r="F35" i="2" s="1"/>
  <c r="F36" i="2" s="1"/>
  <c r="F37" i="2" s="1"/>
  <c r="F38" i="2" s="1"/>
  <c r="F39" i="2" s="1"/>
  <c r="F40" i="2" s="1"/>
  <c r="F41" i="2" s="1"/>
  <c r="F42" i="2" s="1"/>
  <c r="F43" i="2" s="1"/>
  <c r="F44" i="2" s="1"/>
  <c r="F45" i="2" s="1"/>
  <c r="F46" i="2" s="1"/>
  <c r="F47" i="2" s="1"/>
  <c r="F48" i="2" s="1"/>
  <c r="F49" i="2" s="1"/>
  <c r="F50" i="2" s="1"/>
  <c r="F51" i="2" s="1"/>
  <c r="F52" i="2" s="1"/>
  <c r="F53" i="2" s="1"/>
  <c r="F54" i="2" s="1"/>
  <c r="F55" i="2" s="1"/>
  <c r="F56" i="2" s="1"/>
  <c r="F57" i="2" s="1"/>
  <c r="F3" i="2"/>
  <c r="F85" i="4" l="1"/>
  <c r="B84" i="4"/>
  <c r="A84" i="4"/>
  <c r="C54" i="4"/>
  <c r="C55" i="4" s="1"/>
  <c r="C45" i="4"/>
  <c r="C16" i="4"/>
  <c r="C36" i="4"/>
  <c r="C37" i="4" s="1"/>
  <c r="C7" i="4"/>
  <c r="C27" i="4"/>
  <c r="C28" i="4" s="1"/>
  <c r="C19" i="4"/>
  <c r="S13" i="4"/>
  <c r="S12" i="4"/>
  <c r="B170" i="3"/>
  <c r="F171" i="3"/>
  <c r="B147" i="3"/>
  <c r="F148" i="3"/>
  <c r="B121" i="3"/>
  <c r="F122" i="3"/>
  <c r="B88" i="3"/>
  <c r="F89" i="3"/>
  <c r="A3" i="3"/>
  <c r="S11" i="3"/>
  <c r="S12" i="3"/>
  <c r="S13" i="3"/>
  <c r="S10" i="3"/>
  <c r="F7" i="17"/>
  <c r="B6" i="17"/>
  <c r="D46" i="19"/>
  <c r="D10" i="19"/>
  <c r="C10" i="19" s="1"/>
  <c r="F6" i="19"/>
  <c r="B5" i="19"/>
  <c r="A5" i="19"/>
  <c r="F6" i="18"/>
  <c r="B5" i="18"/>
  <c r="A5" i="18"/>
  <c r="C46" i="18"/>
  <c r="C37" i="18"/>
  <c r="C28" i="18"/>
  <c r="C19" i="18"/>
  <c r="C10" i="18"/>
  <c r="D28" i="16"/>
  <c r="A5" i="16"/>
  <c r="F6" i="16"/>
  <c r="B5" i="16"/>
  <c r="C46" i="15"/>
  <c r="D46" i="15"/>
  <c r="C19" i="15"/>
  <c r="C10" i="15"/>
  <c r="A5" i="15"/>
  <c r="F6" i="15"/>
  <c r="B5" i="15"/>
  <c r="A5" i="14"/>
  <c r="F6" i="14"/>
  <c r="B5" i="14"/>
  <c r="D37" i="13"/>
  <c r="C37" i="13" s="1"/>
  <c r="F6" i="13"/>
  <c r="B5" i="13"/>
  <c r="A5" i="13"/>
  <c r="C19" i="12"/>
  <c r="D19" i="12"/>
  <c r="C45" i="12"/>
  <c r="C46" i="12" s="1"/>
  <c r="A5" i="12"/>
  <c r="F6" i="12"/>
  <c r="B5" i="12"/>
  <c r="C37" i="11"/>
  <c r="C27" i="11"/>
  <c r="C28" i="11" s="1"/>
  <c r="C19" i="11"/>
  <c r="A5" i="11"/>
  <c r="F6" i="11"/>
  <c r="B5" i="11"/>
  <c r="C46" i="10"/>
  <c r="D46" i="10"/>
  <c r="F6" i="10"/>
  <c r="B5" i="10"/>
  <c r="A5" i="10"/>
  <c r="C19" i="10"/>
  <c r="C10" i="10"/>
  <c r="C27" i="9"/>
  <c r="C28" i="9" s="1"/>
  <c r="C25" i="9"/>
  <c r="C23" i="9"/>
  <c r="C21" i="9"/>
  <c r="C19" i="9"/>
  <c r="B4" i="9"/>
  <c r="F6" i="9"/>
  <c r="B5" i="9"/>
  <c r="A5" i="9"/>
  <c r="C28" i="8"/>
  <c r="C10" i="8"/>
  <c r="C46" i="8"/>
  <c r="C37" i="8"/>
  <c r="C5" i="8"/>
  <c r="B5" i="8" s="1"/>
  <c r="A5" i="8"/>
  <c r="F6" i="8"/>
  <c r="C27" i="7"/>
  <c r="C28" i="7" s="1"/>
  <c r="C45" i="7"/>
  <c r="C46" i="7" s="1"/>
  <c r="C36" i="7"/>
  <c r="C37" i="7" s="1"/>
  <c r="A5" i="7"/>
  <c r="F6" i="7"/>
  <c r="B5" i="7"/>
  <c r="C28" i="6"/>
  <c r="C10" i="6"/>
  <c r="C46" i="6"/>
  <c r="F6" i="6"/>
  <c r="B5" i="6"/>
  <c r="A5" i="6"/>
  <c r="C21" i="5"/>
  <c r="C27" i="5"/>
  <c r="C16" i="5"/>
  <c r="C28" i="5"/>
  <c r="D18" i="5"/>
  <c r="D19" i="5" s="1"/>
  <c r="D12" i="5"/>
  <c r="C12" i="5" s="1"/>
  <c r="F6" i="5"/>
  <c r="B5" i="5"/>
  <c r="A5" i="5"/>
  <c r="C10" i="5"/>
  <c r="C46" i="4"/>
  <c r="C5" i="4"/>
  <c r="C73" i="4"/>
  <c r="D64" i="4"/>
  <c r="C64" i="4" s="1"/>
  <c r="F6" i="4"/>
  <c r="B5" i="4"/>
  <c r="A5" i="4"/>
  <c r="D3" i="3"/>
  <c r="D5" i="3"/>
  <c r="D9" i="3"/>
  <c r="D10" i="3" s="1"/>
  <c r="D14" i="3"/>
  <c r="D18" i="3"/>
  <c r="D19" i="3" s="1"/>
  <c r="D23" i="3"/>
  <c r="D32" i="3"/>
  <c r="D36" i="3"/>
  <c r="D41" i="3"/>
  <c r="D50" i="3"/>
  <c r="D54" i="3"/>
  <c r="D55" i="3" s="1"/>
  <c r="D68" i="3"/>
  <c r="D72" i="3"/>
  <c r="D73" i="3" s="1"/>
  <c r="F5" i="3"/>
  <c r="D7" i="3"/>
  <c r="D12" i="3"/>
  <c r="D16" i="3"/>
  <c r="D21" i="3"/>
  <c r="D25" i="3"/>
  <c r="D34" i="3"/>
  <c r="D39" i="3"/>
  <c r="D48" i="3"/>
  <c r="D52" i="3"/>
  <c r="D57" i="3"/>
  <c r="D70" i="3"/>
  <c r="D37" i="3"/>
  <c r="C3" i="3"/>
  <c r="B3" i="3" s="1"/>
  <c r="C4" i="3"/>
  <c r="C6" i="3"/>
  <c r="C8" i="3"/>
  <c r="C11" i="3"/>
  <c r="C13" i="3"/>
  <c r="C14" i="3" s="1"/>
  <c r="C15" i="3"/>
  <c r="C17" i="3"/>
  <c r="C20" i="3"/>
  <c r="C22" i="3"/>
  <c r="C23" i="3" s="1"/>
  <c r="C24" i="3"/>
  <c r="C31" i="3"/>
  <c r="C33" i="3"/>
  <c r="C35" i="3"/>
  <c r="C36" i="3" s="1"/>
  <c r="C38" i="3"/>
  <c r="C40" i="3"/>
  <c r="C42" i="3"/>
  <c r="C47" i="3"/>
  <c r="C48" i="3" s="1"/>
  <c r="C49" i="3"/>
  <c r="C51" i="3"/>
  <c r="C53" i="3"/>
  <c r="C54" i="3" s="1"/>
  <c r="C56" i="3"/>
  <c r="C57" i="3" s="1"/>
  <c r="C58" i="3"/>
  <c r="C67" i="3"/>
  <c r="C68" i="3" s="1"/>
  <c r="C69" i="3"/>
  <c r="C71" i="3"/>
  <c r="D26" i="3"/>
  <c r="C26" i="3" s="1"/>
  <c r="D29" i="3"/>
  <c r="C29" i="3" s="1"/>
  <c r="D43" i="3"/>
  <c r="D44" i="3"/>
  <c r="D45" i="3" s="1"/>
  <c r="D46" i="3" s="1"/>
  <c r="D59" i="3"/>
  <c r="D60" i="3"/>
  <c r="C60" i="3" s="1"/>
  <c r="D62" i="3"/>
  <c r="C62" i="3" s="1"/>
  <c r="D65" i="3"/>
  <c r="C65" i="3" s="1"/>
  <c r="B171" i="3" l="1"/>
  <c r="F172" i="3"/>
  <c r="F173" i="3" s="1"/>
  <c r="F86" i="4"/>
  <c r="B85" i="4"/>
  <c r="N7" i="4"/>
  <c r="O7" i="4"/>
  <c r="M7" i="4"/>
  <c r="F149" i="3"/>
  <c r="B148" i="3"/>
  <c r="F123" i="3"/>
  <c r="B122" i="3"/>
  <c r="F90" i="3"/>
  <c r="B89" i="3"/>
  <c r="S14" i="3"/>
  <c r="S15" i="3"/>
  <c r="C50" i="3"/>
  <c r="C21" i="3"/>
  <c r="M3" i="3"/>
  <c r="M5" i="3" s="1"/>
  <c r="N3" i="3"/>
  <c r="N5" i="3" s="1"/>
  <c r="O3" i="3"/>
  <c r="O5" i="3" s="1"/>
  <c r="C72" i="3"/>
  <c r="C41" i="3"/>
  <c r="C32" i="3"/>
  <c r="C9" i="3"/>
  <c r="C5" i="3"/>
  <c r="B4" i="3"/>
  <c r="B5" i="3"/>
  <c r="F8" i="17"/>
  <c r="B7" i="17"/>
  <c r="A7" i="17"/>
  <c r="F7" i="19"/>
  <c r="B6" i="19"/>
  <c r="C46" i="19"/>
  <c r="F7" i="18"/>
  <c r="B6" i="18"/>
  <c r="F7" i="16"/>
  <c r="B6" i="16"/>
  <c r="C28" i="16"/>
  <c r="F7" i="15"/>
  <c r="B6" i="15"/>
  <c r="F7" i="14"/>
  <c r="B6" i="14"/>
  <c r="F7" i="13"/>
  <c r="B6" i="13"/>
  <c r="F7" i="12"/>
  <c r="B6" i="12"/>
  <c r="F7" i="11"/>
  <c r="B6" i="11"/>
  <c r="F7" i="10"/>
  <c r="B6" i="10"/>
  <c r="F7" i="9"/>
  <c r="B6" i="9"/>
  <c r="F7" i="8"/>
  <c r="B6" i="8"/>
  <c r="F7" i="7"/>
  <c r="B6" i="7"/>
  <c r="F7" i="6"/>
  <c r="B6" i="6"/>
  <c r="F7" i="5"/>
  <c r="B6" i="5"/>
  <c r="C18" i="5"/>
  <c r="C19" i="5" s="1"/>
  <c r="F7" i="4"/>
  <c r="B6" i="4"/>
  <c r="C70" i="3"/>
  <c r="C39" i="3"/>
  <c r="D27" i="3"/>
  <c r="D28" i="3" s="1"/>
  <c r="C52" i="3"/>
  <c r="C37" i="3"/>
  <c r="C25" i="3"/>
  <c r="C16" i="3"/>
  <c r="C7" i="3"/>
  <c r="C12" i="3"/>
  <c r="C55" i="3"/>
  <c r="C10" i="3"/>
  <c r="D63" i="3"/>
  <c r="D64" i="3" s="1"/>
  <c r="C27" i="3"/>
  <c r="C28" i="3" s="1"/>
  <c r="C59" i="3"/>
  <c r="C43" i="3"/>
  <c r="C34" i="3"/>
  <c r="C18" i="3"/>
  <c r="C19" i="3" s="1"/>
  <c r="C73" i="3"/>
  <c r="D66" i="3"/>
  <c r="C66" i="3" s="1"/>
  <c r="D61" i="3"/>
  <c r="C61" i="3" s="1"/>
  <c r="C44" i="3"/>
  <c r="C45" i="3" s="1"/>
  <c r="C46" i="3" s="1"/>
  <c r="D30" i="3"/>
  <c r="C30" i="3" s="1"/>
  <c r="F6" i="3"/>
  <c r="B6" i="3" s="1"/>
  <c r="A5" i="3"/>
  <c r="F174" i="3" l="1"/>
  <c r="B173" i="3"/>
  <c r="F87" i="4"/>
  <c r="B86" i="4"/>
  <c r="A86" i="4"/>
  <c r="B149" i="3"/>
  <c r="F150" i="3"/>
  <c r="B123" i="3"/>
  <c r="F124" i="3"/>
  <c r="B90" i="3"/>
  <c r="F91" i="3"/>
  <c r="M7" i="3"/>
  <c r="O7" i="3"/>
  <c r="N7" i="3"/>
  <c r="F9" i="17"/>
  <c r="B8" i="17"/>
  <c r="F8" i="19"/>
  <c r="B7" i="19"/>
  <c r="A7" i="19"/>
  <c r="F8" i="18"/>
  <c r="B7" i="18"/>
  <c r="A7" i="18"/>
  <c r="A7" i="16"/>
  <c r="F8" i="16"/>
  <c r="B7" i="16"/>
  <c r="A7" i="15"/>
  <c r="F8" i="15"/>
  <c r="B7" i="15"/>
  <c r="A7" i="14"/>
  <c r="F8" i="14"/>
  <c r="B7" i="14"/>
  <c r="F8" i="13"/>
  <c r="B7" i="13"/>
  <c r="A7" i="13"/>
  <c r="A7" i="12"/>
  <c r="F8" i="12"/>
  <c r="B7" i="12"/>
  <c r="A7" i="11"/>
  <c r="F8" i="11"/>
  <c r="B7" i="11"/>
  <c r="F8" i="10"/>
  <c r="B7" i="10"/>
  <c r="A7" i="10"/>
  <c r="F8" i="9"/>
  <c r="B7" i="9"/>
  <c r="A7" i="9"/>
  <c r="A7" i="8"/>
  <c r="F8" i="8"/>
  <c r="B7" i="8"/>
  <c r="A7" i="7"/>
  <c r="F8" i="7"/>
  <c r="B7" i="7"/>
  <c r="F8" i="6"/>
  <c r="B7" i="6"/>
  <c r="A7" i="6"/>
  <c r="F8" i="5"/>
  <c r="B7" i="5"/>
  <c r="A7" i="5"/>
  <c r="F8" i="4"/>
  <c r="B7" i="4"/>
  <c r="A7" i="4"/>
  <c r="C63" i="3"/>
  <c r="C64" i="3" s="1"/>
  <c r="F7" i="3"/>
  <c r="B7" i="3" s="1"/>
  <c r="F175" i="3" l="1"/>
  <c r="B174" i="3"/>
  <c r="F88" i="4"/>
  <c r="B87" i="4"/>
  <c r="M9" i="4"/>
  <c r="O9" i="4"/>
  <c r="N9" i="4"/>
  <c r="F151" i="3"/>
  <c r="B150" i="3"/>
  <c r="F125" i="3"/>
  <c r="B124" i="3"/>
  <c r="F92" i="3"/>
  <c r="B91" i="3"/>
  <c r="O9" i="3"/>
  <c r="M9" i="3"/>
  <c r="N9" i="3"/>
  <c r="F10" i="17"/>
  <c r="B9" i="17"/>
  <c r="A9" i="17"/>
  <c r="F9" i="19"/>
  <c r="B8" i="19"/>
  <c r="F9" i="18"/>
  <c r="B8" i="18"/>
  <c r="A8" i="18"/>
  <c r="F9" i="16"/>
  <c r="B8" i="16"/>
  <c r="F9" i="15"/>
  <c r="B8" i="15"/>
  <c r="F9" i="14"/>
  <c r="B8" i="14"/>
  <c r="F9" i="13"/>
  <c r="B8" i="13"/>
  <c r="F9" i="12"/>
  <c r="B8" i="12"/>
  <c r="F9" i="11"/>
  <c r="B8" i="11"/>
  <c r="F9" i="10"/>
  <c r="B8" i="10"/>
  <c r="A8" i="10"/>
  <c r="F9" i="9"/>
  <c r="B8" i="9"/>
  <c r="F9" i="8"/>
  <c r="B8" i="8"/>
  <c r="F9" i="7"/>
  <c r="B8" i="7"/>
  <c r="F9" i="6"/>
  <c r="B8" i="6"/>
  <c r="A8" i="6"/>
  <c r="F9" i="5"/>
  <c r="B8" i="5"/>
  <c r="A8" i="5"/>
  <c r="F9" i="4"/>
  <c r="B8" i="4"/>
  <c r="F8" i="3"/>
  <c r="B8" i="3" s="1"/>
  <c r="A7" i="3"/>
  <c r="B175" i="3" l="1"/>
  <c r="F176" i="3"/>
  <c r="F89" i="4"/>
  <c r="B88" i="4"/>
  <c r="A88" i="4"/>
  <c r="B151" i="3"/>
  <c r="F152" i="3"/>
  <c r="B125" i="3"/>
  <c r="F126" i="3"/>
  <c r="B92" i="3"/>
  <c r="F93" i="3"/>
  <c r="F11" i="17"/>
  <c r="B10" i="17"/>
  <c r="F10" i="19"/>
  <c r="B9" i="19"/>
  <c r="A9" i="19"/>
  <c r="F10" i="18"/>
  <c r="B9" i="18"/>
  <c r="A9" i="18"/>
  <c r="A9" i="16"/>
  <c r="F10" i="16"/>
  <c r="B9" i="16"/>
  <c r="A9" i="15"/>
  <c r="F10" i="15"/>
  <c r="B9" i="15"/>
  <c r="A9" i="14"/>
  <c r="F10" i="14"/>
  <c r="B9" i="14"/>
  <c r="F10" i="13"/>
  <c r="B9" i="13"/>
  <c r="A9" i="13"/>
  <c r="A9" i="12"/>
  <c r="F10" i="12"/>
  <c r="B9" i="12"/>
  <c r="A9" i="11"/>
  <c r="F10" i="11"/>
  <c r="B9" i="11"/>
  <c r="F10" i="10"/>
  <c r="B9" i="10"/>
  <c r="A9" i="10"/>
  <c r="F10" i="9"/>
  <c r="B9" i="9"/>
  <c r="A9" i="9"/>
  <c r="A9" i="8"/>
  <c r="F10" i="8"/>
  <c r="B9" i="8"/>
  <c r="A9" i="7"/>
  <c r="F10" i="7"/>
  <c r="B9" i="7"/>
  <c r="F10" i="6"/>
  <c r="B9" i="6"/>
  <c r="A9" i="6"/>
  <c r="F10" i="5"/>
  <c r="B9" i="5"/>
  <c r="A9" i="5"/>
  <c r="F10" i="4"/>
  <c r="B9" i="4"/>
  <c r="A9" i="4"/>
  <c r="F9" i="3"/>
  <c r="B9" i="3" s="1"/>
  <c r="B176" i="3" l="1"/>
  <c r="F177" i="3"/>
  <c r="F90" i="4"/>
  <c r="B89" i="4"/>
  <c r="F153" i="3"/>
  <c r="B153" i="3" s="1"/>
  <c r="B152" i="3"/>
  <c r="F127" i="3"/>
  <c r="B126" i="3"/>
  <c r="F94" i="3"/>
  <c r="B93" i="3"/>
  <c r="M11" i="3"/>
  <c r="F12" i="17"/>
  <c r="B11" i="17"/>
  <c r="F11" i="19"/>
  <c r="B10" i="19"/>
  <c r="F11" i="18"/>
  <c r="B10" i="18"/>
  <c r="F11" i="16"/>
  <c r="B10" i="16"/>
  <c r="F11" i="15"/>
  <c r="B10" i="15"/>
  <c r="F11" i="14"/>
  <c r="B10" i="14"/>
  <c r="F11" i="13"/>
  <c r="B10" i="13"/>
  <c r="F11" i="12"/>
  <c r="B10" i="12"/>
  <c r="F11" i="11"/>
  <c r="B10" i="11"/>
  <c r="F11" i="10"/>
  <c r="B10" i="10"/>
  <c r="F11" i="9"/>
  <c r="B10" i="9"/>
  <c r="F11" i="8"/>
  <c r="B10" i="8"/>
  <c r="F11" i="7"/>
  <c r="B10" i="7"/>
  <c r="F11" i="6"/>
  <c r="B10" i="6"/>
  <c r="F11" i="5"/>
  <c r="B10" i="5"/>
  <c r="F11" i="4"/>
  <c r="B10" i="4"/>
  <c r="F10" i="3"/>
  <c r="B10" i="3" s="1"/>
  <c r="A9" i="3"/>
  <c r="D2" i="2"/>
  <c r="D3" i="2" s="1"/>
  <c r="A4" i="2"/>
  <c r="A6" i="2"/>
  <c r="A8" i="2"/>
  <c r="A10" i="2"/>
  <c r="A12" i="2"/>
  <c r="A14" i="2"/>
  <c r="A16" i="2"/>
  <c r="A18" i="2"/>
  <c r="A20" i="2"/>
  <c r="A22" i="2"/>
  <c r="A24" i="2"/>
  <c r="A26" i="2"/>
  <c r="A28" i="2"/>
  <c r="A30" i="2"/>
  <c r="A32" i="2"/>
  <c r="A34" i="2"/>
  <c r="A36" i="2"/>
  <c r="A38" i="2"/>
  <c r="A40" i="2"/>
  <c r="A42" i="2"/>
  <c r="A44" i="2"/>
  <c r="A46" i="2"/>
  <c r="A48" i="2"/>
  <c r="A50" i="2"/>
  <c r="A52" i="2"/>
  <c r="A54" i="2"/>
  <c r="F178" i="3" l="1"/>
  <c r="B177" i="3"/>
  <c r="F91" i="4"/>
  <c r="B90" i="4"/>
  <c r="A90" i="4"/>
  <c r="B127" i="3"/>
  <c r="F128" i="3"/>
  <c r="B94" i="3"/>
  <c r="F95" i="3"/>
  <c r="F13" i="17"/>
  <c r="B12" i="17"/>
  <c r="A12" i="17"/>
  <c r="F12" i="19"/>
  <c r="B11" i="19"/>
  <c r="F12" i="18"/>
  <c r="B11" i="18"/>
  <c r="F12" i="16"/>
  <c r="B11" i="16"/>
  <c r="F12" i="15"/>
  <c r="B11" i="15"/>
  <c r="A11" i="14"/>
  <c r="F12" i="14"/>
  <c r="B11" i="14"/>
  <c r="F12" i="13"/>
  <c r="B11" i="13"/>
  <c r="F12" i="12"/>
  <c r="B11" i="12"/>
  <c r="F12" i="11"/>
  <c r="B11" i="11"/>
  <c r="F12" i="10"/>
  <c r="B11" i="10"/>
  <c r="F12" i="9"/>
  <c r="B11" i="9"/>
  <c r="F12" i="8"/>
  <c r="B11" i="8"/>
  <c r="F12" i="7"/>
  <c r="B11" i="7"/>
  <c r="F12" i="6"/>
  <c r="B11" i="6"/>
  <c r="F12" i="5"/>
  <c r="B11" i="5"/>
  <c r="F12" i="4"/>
  <c r="B11" i="4"/>
  <c r="F11" i="3"/>
  <c r="B11" i="3" s="1"/>
  <c r="D52" i="2"/>
  <c r="D53" i="2" s="1"/>
  <c r="D48" i="2"/>
  <c r="D49" i="2" s="1"/>
  <c r="D44" i="2"/>
  <c r="D45" i="2" s="1"/>
  <c r="D40" i="2"/>
  <c r="D41" i="2" s="1"/>
  <c r="D36" i="2"/>
  <c r="D37" i="2" s="1"/>
  <c r="D32" i="2"/>
  <c r="D33" i="2" s="1"/>
  <c r="D28" i="2"/>
  <c r="D29" i="2" s="1"/>
  <c r="D24" i="2"/>
  <c r="D25" i="2" s="1"/>
  <c r="D20" i="2"/>
  <c r="D21" i="2" s="1"/>
  <c r="D16" i="2"/>
  <c r="D17" i="2" s="1"/>
  <c r="D12" i="2"/>
  <c r="D13" i="2" s="1"/>
  <c r="D8" i="2"/>
  <c r="D9" i="2" s="1"/>
  <c r="D4" i="2"/>
  <c r="D5" i="2" s="1"/>
  <c r="C2" i="2"/>
  <c r="D56" i="2"/>
  <c r="D57" i="2" s="1"/>
  <c r="D54" i="2"/>
  <c r="C54" i="2" s="1"/>
  <c r="D50" i="2"/>
  <c r="D51" i="2" s="1"/>
  <c r="D46" i="2"/>
  <c r="D47" i="2" s="1"/>
  <c r="D42" i="2"/>
  <c r="D43" i="2" s="1"/>
  <c r="D38" i="2"/>
  <c r="D39" i="2" s="1"/>
  <c r="D34" i="2"/>
  <c r="D35" i="2" s="1"/>
  <c r="D30" i="2"/>
  <c r="D31" i="2" s="1"/>
  <c r="D26" i="2"/>
  <c r="D27" i="2" s="1"/>
  <c r="D22" i="2"/>
  <c r="D23" i="2" s="1"/>
  <c r="D18" i="2"/>
  <c r="D19" i="2" s="1"/>
  <c r="D14" i="2"/>
  <c r="D15" i="2" s="1"/>
  <c r="D10" i="2"/>
  <c r="D11" i="2" s="1"/>
  <c r="D6" i="2"/>
  <c r="D7" i="2" s="1"/>
  <c r="B178" i="3" l="1"/>
  <c r="F179" i="3"/>
  <c r="F92" i="4"/>
  <c r="B91" i="4"/>
  <c r="F129" i="3"/>
  <c r="B128" i="3"/>
  <c r="F96" i="3"/>
  <c r="B95" i="3"/>
  <c r="F14" i="17"/>
  <c r="B13" i="17"/>
  <c r="F13" i="19"/>
  <c r="B12" i="19"/>
  <c r="A12" i="19"/>
  <c r="F13" i="18"/>
  <c r="B12" i="18"/>
  <c r="A12" i="18"/>
  <c r="A12" i="16"/>
  <c r="F13" i="16"/>
  <c r="B12" i="16"/>
  <c r="A12" i="15"/>
  <c r="F13" i="15"/>
  <c r="B12" i="15"/>
  <c r="F13" i="14"/>
  <c r="B12" i="14"/>
  <c r="F13" i="13"/>
  <c r="B12" i="13"/>
  <c r="A12" i="13"/>
  <c r="A12" i="12"/>
  <c r="F13" i="12"/>
  <c r="B12" i="12"/>
  <c r="A12" i="11"/>
  <c r="F13" i="11"/>
  <c r="B12" i="11"/>
  <c r="F13" i="10"/>
  <c r="B12" i="10"/>
  <c r="A12" i="10"/>
  <c r="F13" i="9"/>
  <c r="B12" i="9"/>
  <c r="A12" i="9"/>
  <c r="A12" i="8"/>
  <c r="F13" i="8"/>
  <c r="B12" i="8"/>
  <c r="A12" i="7"/>
  <c r="F13" i="7"/>
  <c r="B12" i="7"/>
  <c r="F13" i="6"/>
  <c r="B12" i="6"/>
  <c r="A12" i="6"/>
  <c r="F13" i="5"/>
  <c r="B12" i="5"/>
  <c r="A12" i="5"/>
  <c r="F13" i="4"/>
  <c r="B12" i="4"/>
  <c r="A12" i="4"/>
  <c r="F12" i="3"/>
  <c r="B12" i="3" s="1"/>
  <c r="D55" i="2"/>
  <c r="C55" i="2" s="1"/>
  <c r="C12" i="2"/>
  <c r="C13" i="2" s="1"/>
  <c r="C28" i="2"/>
  <c r="C29" i="2" s="1"/>
  <c r="C44" i="2"/>
  <c r="C45" i="2" s="1"/>
  <c r="C4" i="2"/>
  <c r="C5" i="2" s="1"/>
  <c r="C20" i="2"/>
  <c r="C21" i="2" s="1"/>
  <c r="C36" i="2"/>
  <c r="C37" i="2" s="1"/>
  <c r="C52" i="2"/>
  <c r="C53" i="2" s="1"/>
  <c r="C56" i="2"/>
  <c r="C57" i="2" s="1"/>
  <c r="A3" i="2"/>
  <c r="C3" i="2"/>
  <c r="B3" i="2" s="1"/>
  <c r="B2" i="2"/>
  <c r="C8" i="2"/>
  <c r="C9" i="2" s="1"/>
  <c r="C16" i="2"/>
  <c r="C17" i="2" s="1"/>
  <c r="C24" i="2"/>
  <c r="C25" i="2" s="1"/>
  <c r="C32" i="2"/>
  <c r="C33" i="2" s="1"/>
  <c r="C40" i="2"/>
  <c r="C41" i="2" s="1"/>
  <c r="C48" i="2"/>
  <c r="C49" i="2" s="1"/>
  <c r="C6" i="2"/>
  <c r="C7" i="2" s="1"/>
  <c r="C10" i="2"/>
  <c r="C11" i="2" s="1"/>
  <c r="C14" i="2"/>
  <c r="C15" i="2" s="1"/>
  <c r="C18" i="2"/>
  <c r="C19" i="2" s="1"/>
  <c r="C22" i="2"/>
  <c r="C23" i="2" s="1"/>
  <c r="C26" i="2"/>
  <c r="C27" i="2" s="1"/>
  <c r="C30" i="2"/>
  <c r="C31" i="2" s="1"/>
  <c r="C34" i="2"/>
  <c r="C35" i="2" s="1"/>
  <c r="C38" i="2"/>
  <c r="C39" i="2" s="1"/>
  <c r="C42" i="2"/>
  <c r="C43" i="2" s="1"/>
  <c r="C46" i="2"/>
  <c r="C47" i="2" s="1"/>
  <c r="C50" i="2"/>
  <c r="C51" i="2" s="1"/>
  <c r="B179" i="3" l="1"/>
  <c r="F180" i="3"/>
  <c r="F93" i="4"/>
  <c r="B92" i="4"/>
  <c r="B129" i="3"/>
  <c r="F130" i="3"/>
  <c r="B96" i="3"/>
  <c r="F97" i="3"/>
  <c r="F15" i="17"/>
  <c r="B14" i="17"/>
  <c r="A14" i="17"/>
  <c r="F14" i="19"/>
  <c r="B13" i="19"/>
  <c r="F14" i="18"/>
  <c r="B13" i="18"/>
  <c r="F14" i="16"/>
  <c r="B13" i="16"/>
  <c r="F14" i="15"/>
  <c r="B13" i="15"/>
  <c r="A13" i="14"/>
  <c r="F14" i="14"/>
  <c r="B13" i="14"/>
  <c r="F14" i="13"/>
  <c r="B13" i="13"/>
  <c r="F14" i="12"/>
  <c r="B13" i="12"/>
  <c r="F14" i="11"/>
  <c r="B13" i="11"/>
  <c r="F14" i="10"/>
  <c r="B13" i="10"/>
  <c r="F14" i="9"/>
  <c r="B13" i="9"/>
  <c r="F14" i="8"/>
  <c r="B13" i="8"/>
  <c r="F14" i="7"/>
  <c r="B13" i="7"/>
  <c r="F14" i="6"/>
  <c r="B13" i="6"/>
  <c r="F14" i="5"/>
  <c r="B13" i="5"/>
  <c r="F14" i="4"/>
  <c r="B13" i="4"/>
  <c r="F13" i="3"/>
  <c r="B13" i="3" s="1"/>
  <c r="A12" i="3"/>
  <c r="B4" i="2"/>
  <c r="B180" i="3" l="1"/>
  <c r="F181" i="3"/>
  <c r="F94" i="4"/>
  <c r="B93" i="4"/>
  <c r="A93" i="4"/>
  <c r="F131" i="3"/>
  <c r="B130" i="3"/>
  <c r="B97" i="3"/>
  <c r="F98" i="3"/>
  <c r="F16" i="17"/>
  <c r="B15" i="17"/>
  <c r="F15" i="19"/>
  <c r="B14" i="19"/>
  <c r="A14" i="19"/>
  <c r="F15" i="18"/>
  <c r="B14" i="18"/>
  <c r="A14" i="18"/>
  <c r="A14" i="16"/>
  <c r="F15" i="16"/>
  <c r="B14" i="16"/>
  <c r="A14" i="15"/>
  <c r="F15" i="15"/>
  <c r="B14" i="15"/>
  <c r="F15" i="14"/>
  <c r="B14" i="14"/>
  <c r="F15" i="13"/>
  <c r="B14" i="13"/>
  <c r="A14" i="13"/>
  <c r="A14" i="12"/>
  <c r="F15" i="12"/>
  <c r="B14" i="12"/>
  <c r="A14" i="11"/>
  <c r="F15" i="11"/>
  <c r="B14" i="11"/>
  <c r="F15" i="10"/>
  <c r="B14" i="10"/>
  <c r="A14" i="10"/>
  <c r="F15" i="9"/>
  <c r="B14" i="9"/>
  <c r="A14" i="9"/>
  <c r="A14" i="8"/>
  <c r="F15" i="8"/>
  <c r="B14" i="8"/>
  <c r="A14" i="7"/>
  <c r="F15" i="7"/>
  <c r="B14" i="7"/>
  <c r="F15" i="6"/>
  <c r="B14" i="6"/>
  <c r="A14" i="6"/>
  <c r="F15" i="5"/>
  <c r="B14" i="5"/>
  <c r="A14" i="5"/>
  <c r="F15" i="4"/>
  <c r="B14" i="4"/>
  <c r="A14" i="4"/>
  <c r="F14" i="3"/>
  <c r="B14" i="3" s="1"/>
  <c r="B5" i="2"/>
  <c r="A5" i="2"/>
  <c r="B181" i="3" l="1"/>
  <c r="F182" i="3"/>
  <c r="F95" i="4"/>
  <c r="B94" i="4"/>
  <c r="B131" i="3"/>
  <c r="F132" i="3"/>
  <c r="F99" i="3"/>
  <c r="B99" i="3" s="1"/>
  <c r="B98" i="3"/>
  <c r="F17" i="17"/>
  <c r="B16" i="17"/>
  <c r="A16" i="17"/>
  <c r="F16" i="19"/>
  <c r="B15" i="19"/>
  <c r="F16" i="18"/>
  <c r="B15" i="18"/>
  <c r="F16" i="16"/>
  <c r="B15" i="16"/>
  <c r="F16" i="15"/>
  <c r="B15" i="15"/>
  <c r="A15" i="14"/>
  <c r="F16" i="14"/>
  <c r="B15" i="14"/>
  <c r="F16" i="13"/>
  <c r="B15" i="13"/>
  <c r="F16" i="12"/>
  <c r="B15" i="12"/>
  <c r="F16" i="11"/>
  <c r="B15" i="11"/>
  <c r="F16" i="10"/>
  <c r="B15" i="10"/>
  <c r="F16" i="9"/>
  <c r="B15" i="9"/>
  <c r="F16" i="8"/>
  <c r="B15" i="8"/>
  <c r="F16" i="7"/>
  <c r="B15" i="7"/>
  <c r="F16" i="6"/>
  <c r="B15" i="6"/>
  <c r="F16" i="5"/>
  <c r="B15" i="5"/>
  <c r="F16" i="4"/>
  <c r="B15" i="4"/>
  <c r="F15" i="3"/>
  <c r="B15" i="3" s="1"/>
  <c r="A14" i="3"/>
  <c r="B6" i="2"/>
  <c r="B182" i="3" l="1"/>
  <c r="F183" i="3"/>
  <c r="F96" i="4"/>
  <c r="B95" i="4"/>
  <c r="A95" i="4"/>
  <c r="F133" i="3"/>
  <c r="B132" i="3"/>
  <c r="F18" i="17"/>
  <c r="B17" i="17"/>
  <c r="A17" i="17"/>
  <c r="F17" i="19"/>
  <c r="B16" i="19"/>
  <c r="A16" i="19"/>
  <c r="F17" i="18"/>
  <c r="B16" i="18"/>
  <c r="A16" i="18"/>
  <c r="A16" i="16"/>
  <c r="F17" i="16"/>
  <c r="B16" i="16"/>
  <c r="A16" i="15"/>
  <c r="F17" i="15"/>
  <c r="B16" i="15"/>
  <c r="F17" i="14"/>
  <c r="B16" i="14"/>
  <c r="F17" i="13"/>
  <c r="B16" i="13"/>
  <c r="A16" i="13"/>
  <c r="A16" i="12"/>
  <c r="F17" i="12"/>
  <c r="B16" i="12"/>
  <c r="A16" i="11"/>
  <c r="F17" i="11"/>
  <c r="B16" i="11"/>
  <c r="F17" i="10"/>
  <c r="B16" i="10"/>
  <c r="A16" i="10"/>
  <c r="F17" i="9"/>
  <c r="B16" i="9"/>
  <c r="A16" i="9"/>
  <c r="A16" i="8"/>
  <c r="F17" i="8"/>
  <c r="B16" i="8"/>
  <c r="A16" i="7"/>
  <c r="F17" i="7"/>
  <c r="B16" i="7"/>
  <c r="F17" i="6"/>
  <c r="B16" i="6"/>
  <c r="A16" i="6"/>
  <c r="A16" i="5"/>
  <c r="F17" i="5"/>
  <c r="B16" i="5"/>
  <c r="F17" i="4"/>
  <c r="B16" i="4"/>
  <c r="A16" i="4"/>
  <c r="F16" i="3"/>
  <c r="B16" i="3" s="1"/>
  <c r="B7" i="2"/>
  <c r="A7" i="2"/>
  <c r="B183" i="3" l="1"/>
  <c r="F184" i="3"/>
  <c r="F97" i="4"/>
  <c r="B96" i="4"/>
  <c r="B133" i="3"/>
  <c r="F134" i="3"/>
  <c r="F19" i="17"/>
  <c r="B18" i="17"/>
  <c r="A18" i="17"/>
  <c r="F18" i="19"/>
  <c r="B17" i="19"/>
  <c r="F18" i="18"/>
  <c r="B17" i="18"/>
  <c r="F18" i="16"/>
  <c r="B17" i="16"/>
  <c r="F18" i="15"/>
  <c r="B17" i="15"/>
  <c r="A17" i="14"/>
  <c r="F18" i="14"/>
  <c r="B17" i="14"/>
  <c r="F18" i="13"/>
  <c r="B17" i="13"/>
  <c r="F18" i="12"/>
  <c r="B17" i="12"/>
  <c r="F18" i="11"/>
  <c r="B17" i="11"/>
  <c r="F18" i="10"/>
  <c r="B17" i="10"/>
  <c r="F18" i="9"/>
  <c r="B17" i="9"/>
  <c r="F18" i="8"/>
  <c r="B17" i="8"/>
  <c r="A17" i="7"/>
  <c r="F18" i="7"/>
  <c r="B17" i="7"/>
  <c r="F18" i="6"/>
  <c r="B17" i="6"/>
  <c r="A17" i="6"/>
  <c r="A17" i="5"/>
  <c r="F18" i="5"/>
  <c r="B17" i="5"/>
  <c r="F18" i="4"/>
  <c r="B17" i="4"/>
  <c r="A17" i="4"/>
  <c r="F17" i="3"/>
  <c r="B17" i="3" s="1"/>
  <c r="A16" i="3"/>
  <c r="B8" i="2"/>
  <c r="B184" i="3" l="1"/>
  <c r="F185" i="3"/>
  <c r="F98" i="4"/>
  <c r="B97" i="4"/>
  <c r="A97" i="4"/>
  <c r="F135" i="3"/>
  <c r="B135" i="3" s="1"/>
  <c r="B134" i="3"/>
  <c r="F20" i="17"/>
  <c r="B19" i="17"/>
  <c r="F19" i="19"/>
  <c r="B18" i="19"/>
  <c r="A18" i="19"/>
  <c r="F19" i="18"/>
  <c r="B18" i="18"/>
  <c r="A18" i="18"/>
  <c r="A18" i="16"/>
  <c r="F19" i="16"/>
  <c r="B18" i="16"/>
  <c r="A18" i="15"/>
  <c r="F19" i="15"/>
  <c r="B18" i="15"/>
  <c r="F19" i="14"/>
  <c r="B18" i="14"/>
  <c r="F19" i="13"/>
  <c r="B18" i="13"/>
  <c r="A18" i="13"/>
  <c r="A18" i="12"/>
  <c r="F19" i="12"/>
  <c r="B18" i="12"/>
  <c r="A18" i="11"/>
  <c r="F19" i="11"/>
  <c r="B18" i="11"/>
  <c r="F19" i="10"/>
  <c r="B18" i="10"/>
  <c r="A18" i="10"/>
  <c r="F19" i="9"/>
  <c r="B18" i="9"/>
  <c r="A18" i="9"/>
  <c r="A18" i="8"/>
  <c r="F19" i="8"/>
  <c r="B18" i="8"/>
  <c r="A18" i="7"/>
  <c r="F19" i="7"/>
  <c r="B18" i="7"/>
  <c r="F19" i="6"/>
  <c r="B18" i="6"/>
  <c r="A18" i="6"/>
  <c r="F19" i="5"/>
  <c r="B18" i="5"/>
  <c r="A18" i="5"/>
  <c r="F19" i="4"/>
  <c r="B18" i="4"/>
  <c r="A18" i="4"/>
  <c r="F18" i="3"/>
  <c r="B18" i="3" s="1"/>
  <c r="B9" i="2"/>
  <c r="A9" i="2"/>
  <c r="F186" i="3" l="1"/>
  <c r="B185" i="3"/>
  <c r="F99" i="4"/>
  <c r="B98" i="4"/>
  <c r="F21" i="17"/>
  <c r="B20" i="17"/>
  <c r="F20" i="19"/>
  <c r="B19" i="19"/>
  <c r="F20" i="18"/>
  <c r="B19" i="18"/>
  <c r="F20" i="16"/>
  <c r="B19" i="16"/>
  <c r="F20" i="15"/>
  <c r="B19" i="15"/>
  <c r="A19" i="14"/>
  <c r="F20" i="14"/>
  <c r="B19" i="14"/>
  <c r="F20" i="13"/>
  <c r="B19" i="13"/>
  <c r="F20" i="12"/>
  <c r="B19" i="12"/>
  <c r="F20" i="11"/>
  <c r="B19" i="11"/>
  <c r="F20" i="10"/>
  <c r="B19" i="10"/>
  <c r="F20" i="9"/>
  <c r="B19" i="9"/>
  <c r="F20" i="8"/>
  <c r="B19" i="8"/>
  <c r="F20" i="7"/>
  <c r="B19" i="7"/>
  <c r="F20" i="6"/>
  <c r="B19" i="6"/>
  <c r="F20" i="5"/>
  <c r="B19" i="5"/>
  <c r="F20" i="4"/>
  <c r="B19" i="4"/>
  <c r="F19" i="3"/>
  <c r="B19" i="3" s="1"/>
  <c r="A18" i="3"/>
  <c r="B10" i="2"/>
  <c r="B186" i="3" l="1"/>
  <c r="F187" i="3"/>
  <c r="F100" i="4"/>
  <c r="B100" i="4" s="1"/>
  <c r="B99" i="4"/>
  <c r="A99" i="4"/>
  <c r="F22" i="17"/>
  <c r="B21" i="17"/>
  <c r="A21" i="17"/>
  <c r="F21" i="19"/>
  <c r="B20" i="19"/>
  <c r="F21" i="18"/>
  <c r="B20" i="18"/>
  <c r="F21" i="16"/>
  <c r="B20" i="16"/>
  <c r="F21" i="15"/>
  <c r="B20" i="15"/>
  <c r="F21" i="14"/>
  <c r="B20" i="14"/>
  <c r="F21" i="13"/>
  <c r="B20" i="13"/>
  <c r="F21" i="12"/>
  <c r="B20" i="12"/>
  <c r="F21" i="11"/>
  <c r="B20" i="11"/>
  <c r="F21" i="10"/>
  <c r="B20" i="10"/>
  <c r="F21" i="9"/>
  <c r="B20" i="9"/>
  <c r="F21" i="8"/>
  <c r="B20" i="8"/>
  <c r="F21" i="7"/>
  <c r="B20" i="7"/>
  <c r="F21" i="6"/>
  <c r="B20" i="6"/>
  <c r="F21" i="5"/>
  <c r="B20" i="5"/>
  <c r="F21" i="4"/>
  <c r="B20" i="4"/>
  <c r="F20" i="3"/>
  <c r="B20" i="3" s="1"/>
  <c r="B11" i="2"/>
  <c r="A11" i="2"/>
  <c r="B187" i="3" l="1"/>
  <c r="F188" i="3"/>
  <c r="F23" i="17"/>
  <c r="B22" i="17"/>
  <c r="F22" i="19"/>
  <c r="B21" i="19"/>
  <c r="A21" i="19"/>
  <c r="F22" i="18"/>
  <c r="B21" i="18"/>
  <c r="A21" i="18"/>
  <c r="A21" i="16"/>
  <c r="F22" i="16"/>
  <c r="B21" i="16"/>
  <c r="A21" i="15"/>
  <c r="F22" i="15"/>
  <c r="B21" i="15"/>
  <c r="A21" i="14"/>
  <c r="F22" i="14"/>
  <c r="B21" i="14"/>
  <c r="F22" i="13"/>
  <c r="B21" i="13"/>
  <c r="A21" i="13"/>
  <c r="A21" i="12"/>
  <c r="F22" i="12"/>
  <c r="B21" i="12"/>
  <c r="A21" i="11"/>
  <c r="F22" i="11"/>
  <c r="B21" i="11"/>
  <c r="F22" i="10"/>
  <c r="B21" i="10"/>
  <c r="A21" i="10"/>
  <c r="F22" i="9"/>
  <c r="B21" i="9"/>
  <c r="A21" i="9"/>
  <c r="A21" i="8"/>
  <c r="F22" i="8"/>
  <c r="B21" i="8"/>
  <c r="A21" i="7"/>
  <c r="F22" i="7"/>
  <c r="B21" i="7"/>
  <c r="F22" i="6"/>
  <c r="B21" i="6"/>
  <c r="A21" i="6"/>
  <c r="F22" i="5"/>
  <c r="B21" i="5"/>
  <c r="A21" i="5"/>
  <c r="F22" i="4"/>
  <c r="B21" i="4"/>
  <c r="A21" i="4"/>
  <c r="F21" i="3"/>
  <c r="B21" i="3" s="1"/>
  <c r="B12" i="2"/>
  <c r="B188" i="3" l="1"/>
  <c r="F189" i="3"/>
  <c r="F24" i="17"/>
  <c r="B23" i="17"/>
  <c r="A23" i="17"/>
  <c r="F23" i="19"/>
  <c r="B22" i="19"/>
  <c r="F23" i="18"/>
  <c r="B22" i="18"/>
  <c r="F23" i="16"/>
  <c r="B22" i="16"/>
  <c r="F23" i="15"/>
  <c r="B22" i="15"/>
  <c r="F23" i="14"/>
  <c r="B22" i="14"/>
  <c r="F23" i="13"/>
  <c r="B22" i="13"/>
  <c r="F23" i="12"/>
  <c r="B22" i="12"/>
  <c r="F23" i="11"/>
  <c r="B22" i="11"/>
  <c r="F23" i="10"/>
  <c r="B22" i="10"/>
  <c r="F23" i="9"/>
  <c r="B22" i="9"/>
  <c r="F23" i="8"/>
  <c r="B22" i="8"/>
  <c r="F23" i="7"/>
  <c r="B22" i="7"/>
  <c r="F23" i="6"/>
  <c r="B22" i="6"/>
  <c r="F23" i="5"/>
  <c r="B22" i="5"/>
  <c r="F23" i="4"/>
  <c r="B22" i="4"/>
  <c r="F22" i="3"/>
  <c r="B22" i="3" s="1"/>
  <c r="A21" i="3"/>
  <c r="B13" i="2"/>
  <c r="A13" i="2"/>
  <c r="B189" i="3" l="1"/>
  <c r="F190" i="3"/>
  <c r="F25" i="17"/>
  <c r="B24" i="17"/>
  <c r="F24" i="19"/>
  <c r="B23" i="19"/>
  <c r="A23" i="19"/>
  <c r="F24" i="18"/>
  <c r="B23" i="18"/>
  <c r="A23" i="18"/>
  <c r="A23" i="16"/>
  <c r="F24" i="16"/>
  <c r="B23" i="16"/>
  <c r="A23" i="15"/>
  <c r="F24" i="15"/>
  <c r="B23" i="15"/>
  <c r="A23" i="14"/>
  <c r="F24" i="14"/>
  <c r="B23" i="14"/>
  <c r="F24" i="13"/>
  <c r="B23" i="13"/>
  <c r="A23" i="13"/>
  <c r="A23" i="12"/>
  <c r="F24" i="12"/>
  <c r="B23" i="12"/>
  <c r="A23" i="11"/>
  <c r="F24" i="11"/>
  <c r="B23" i="11"/>
  <c r="F24" i="10"/>
  <c r="B23" i="10"/>
  <c r="A23" i="10"/>
  <c r="F24" i="9"/>
  <c r="B23" i="9"/>
  <c r="A23" i="9"/>
  <c r="A23" i="8"/>
  <c r="F24" i="8"/>
  <c r="B23" i="8"/>
  <c r="A23" i="7"/>
  <c r="F24" i="7"/>
  <c r="B23" i="7"/>
  <c r="F24" i="6"/>
  <c r="B23" i="6"/>
  <c r="A23" i="6"/>
  <c r="F24" i="5"/>
  <c r="B23" i="5"/>
  <c r="A23" i="5"/>
  <c r="F24" i="4"/>
  <c r="B23" i="4"/>
  <c r="A23" i="4"/>
  <c r="F23" i="3"/>
  <c r="B23" i="3" s="1"/>
  <c r="B14" i="2"/>
  <c r="B190" i="3" l="1"/>
  <c r="F191" i="3"/>
  <c r="F26" i="17"/>
  <c r="B25" i="17"/>
  <c r="A25" i="17"/>
  <c r="F25" i="19"/>
  <c r="B24" i="19"/>
  <c r="F25" i="18"/>
  <c r="B24" i="18"/>
  <c r="F25" i="16"/>
  <c r="B24" i="16"/>
  <c r="F25" i="15"/>
  <c r="B24" i="15"/>
  <c r="A24" i="14"/>
  <c r="F25" i="14"/>
  <c r="B24" i="14"/>
  <c r="F25" i="13"/>
  <c r="B24" i="13"/>
  <c r="F25" i="12"/>
  <c r="B24" i="12"/>
  <c r="F25" i="11"/>
  <c r="B24" i="11"/>
  <c r="F25" i="10"/>
  <c r="B24" i="10"/>
  <c r="F25" i="9"/>
  <c r="B24" i="9"/>
  <c r="F25" i="8"/>
  <c r="B24" i="8"/>
  <c r="F25" i="7"/>
  <c r="B24" i="7"/>
  <c r="F25" i="6"/>
  <c r="B24" i="6"/>
  <c r="F25" i="5"/>
  <c r="B24" i="5"/>
  <c r="F25" i="4"/>
  <c r="B24" i="4"/>
  <c r="F24" i="3"/>
  <c r="B24" i="3" s="1"/>
  <c r="A23" i="3"/>
  <c r="B15" i="2"/>
  <c r="A15" i="2"/>
  <c r="F192" i="3" l="1"/>
  <c r="B191" i="3"/>
  <c r="F27" i="17"/>
  <c r="B26" i="17"/>
  <c r="F26" i="19"/>
  <c r="B25" i="19"/>
  <c r="A25" i="19"/>
  <c r="F26" i="18"/>
  <c r="B25" i="18"/>
  <c r="A25" i="18"/>
  <c r="A25" i="16"/>
  <c r="F26" i="16"/>
  <c r="B25" i="16"/>
  <c r="A25" i="15"/>
  <c r="F26" i="15"/>
  <c r="B25" i="15"/>
  <c r="A25" i="14"/>
  <c r="B25" i="14"/>
  <c r="F26" i="13"/>
  <c r="B25" i="13"/>
  <c r="A25" i="13"/>
  <c r="A25" i="12"/>
  <c r="F26" i="12"/>
  <c r="B25" i="12"/>
  <c r="A25" i="11"/>
  <c r="F26" i="11"/>
  <c r="B25" i="11"/>
  <c r="F26" i="10"/>
  <c r="B25" i="10"/>
  <c r="A25" i="10"/>
  <c r="F26" i="9"/>
  <c r="B25" i="9"/>
  <c r="A25" i="9"/>
  <c r="A25" i="8"/>
  <c r="F26" i="8"/>
  <c r="B25" i="8"/>
  <c r="A25" i="7"/>
  <c r="F26" i="7"/>
  <c r="B25" i="7"/>
  <c r="F26" i="6"/>
  <c r="B25" i="6"/>
  <c r="A25" i="6"/>
  <c r="F26" i="5"/>
  <c r="B25" i="5"/>
  <c r="A25" i="5"/>
  <c r="F26" i="4"/>
  <c r="B25" i="4"/>
  <c r="A25" i="4"/>
  <c r="F25" i="3"/>
  <c r="B25" i="3" s="1"/>
  <c r="B16" i="2"/>
  <c r="F193" i="3" l="1"/>
  <c r="B192" i="3"/>
  <c r="F28" i="17"/>
  <c r="B27" i="17"/>
  <c r="A27" i="17"/>
  <c r="F27" i="19"/>
  <c r="B26" i="19"/>
  <c r="F27" i="18"/>
  <c r="B26" i="18"/>
  <c r="F27" i="16"/>
  <c r="B26" i="16"/>
  <c r="A26" i="15"/>
  <c r="F27" i="15"/>
  <c r="B26" i="15"/>
  <c r="F27" i="13"/>
  <c r="B26" i="13"/>
  <c r="A26" i="12"/>
  <c r="F27" i="12"/>
  <c r="B26" i="12"/>
  <c r="A26" i="11"/>
  <c r="F27" i="11"/>
  <c r="B26" i="11"/>
  <c r="F27" i="10"/>
  <c r="B26" i="10"/>
  <c r="F27" i="9"/>
  <c r="B26" i="9"/>
  <c r="F27" i="8"/>
  <c r="B26" i="8"/>
  <c r="A26" i="7"/>
  <c r="F27" i="7"/>
  <c r="B26" i="7"/>
  <c r="F27" i="6"/>
  <c r="B26" i="6"/>
  <c r="F27" i="5"/>
  <c r="B26" i="5"/>
  <c r="F27" i="4"/>
  <c r="B26" i="4"/>
  <c r="F26" i="3"/>
  <c r="B26" i="3" s="1"/>
  <c r="A25" i="3"/>
  <c r="B17" i="2"/>
  <c r="A17" i="2"/>
  <c r="B193" i="3" l="1"/>
  <c r="F194" i="3"/>
  <c r="F29" i="17"/>
  <c r="B28" i="17"/>
  <c r="F28" i="19"/>
  <c r="B27" i="19"/>
  <c r="A27" i="19"/>
  <c r="F28" i="18"/>
  <c r="B27" i="18"/>
  <c r="A27" i="18"/>
  <c r="A27" i="16"/>
  <c r="F28" i="16"/>
  <c r="B27" i="16"/>
  <c r="A27" i="15"/>
  <c r="F28" i="15"/>
  <c r="B27" i="15"/>
  <c r="F28" i="13"/>
  <c r="B27" i="13"/>
  <c r="A27" i="13"/>
  <c r="A27" i="12"/>
  <c r="F28" i="12"/>
  <c r="B27" i="12"/>
  <c r="A27" i="11"/>
  <c r="F28" i="11"/>
  <c r="B27" i="11"/>
  <c r="F28" i="10"/>
  <c r="B27" i="10"/>
  <c r="A27" i="10"/>
  <c r="F28" i="9"/>
  <c r="B27" i="9"/>
  <c r="A27" i="9"/>
  <c r="A27" i="8"/>
  <c r="F28" i="8"/>
  <c r="B27" i="8"/>
  <c r="A27" i="7"/>
  <c r="F28" i="7"/>
  <c r="B27" i="7"/>
  <c r="F28" i="6"/>
  <c r="B27" i="6"/>
  <c r="A27" i="6"/>
  <c r="F28" i="5"/>
  <c r="B27" i="5"/>
  <c r="A27" i="5"/>
  <c r="F28" i="4"/>
  <c r="B27" i="4"/>
  <c r="A27" i="4"/>
  <c r="F27" i="3"/>
  <c r="B27" i="3" s="1"/>
  <c r="B18" i="2"/>
  <c r="B194" i="3" l="1"/>
  <c r="F195" i="3"/>
  <c r="F30" i="17"/>
  <c r="B29" i="17"/>
  <c r="F29" i="19"/>
  <c r="B28" i="19"/>
  <c r="F29" i="18"/>
  <c r="B28" i="18"/>
  <c r="B28" i="16"/>
  <c r="F29" i="15"/>
  <c r="B28" i="15"/>
  <c r="F29" i="13"/>
  <c r="B28" i="13"/>
  <c r="F29" i="12"/>
  <c r="B28" i="12"/>
  <c r="F29" i="11"/>
  <c r="B28" i="11"/>
  <c r="F29" i="10"/>
  <c r="B28" i="10"/>
  <c r="F29" i="9"/>
  <c r="B28" i="9"/>
  <c r="F29" i="8"/>
  <c r="B28" i="8"/>
  <c r="F29" i="7"/>
  <c r="B28" i="7"/>
  <c r="F29" i="6"/>
  <c r="B28" i="6"/>
  <c r="B28" i="5"/>
  <c r="F29" i="4"/>
  <c r="B28" i="4"/>
  <c r="A27" i="3"/>
  <c r="F28" i="3"/>
  <c r="B28" i="3" s="1"/>
  <c r="B19" i="2"/>
  <c r="A19" i="2"/>
  <c r="B195" i="3" l="1"/>
  <c r="F196" i="3"/>
  <c r="F31" i="17"/>
  <c r="B30" i="17"/>
  <c r="A30" i="17"/>
  <c r="F30" i="19"/>
  <c r="B29" i="19"/>
  <c r="F30" i="18"/>
  <c r="B29" i="18"/>
  <c r="F30" i="15"/>
  <c r="B29" i="15"/>
  <c r="F30" i="13"/>
  <c r="B29" i="13"/>
  <c r="F30" i="12"/>
  <c r="B29" i="12"/>
  <c r="F30" i="11"/>
  <c r="B29" i="11"/>
  <c r="F30" i="10"/>
  <c r="B29" i="10"/>
  <c r="F30" i="9"/>
  <c r="B29" i="9"/>
  <c r="F30" i="8"/>
  <c r="B29" i="8"/>
  <c r="F30" i="7"/>
  <c r="B29" i="7"/>
  <c r="F30" i="6"/>
  <c r="B29" i="6"/>
  <c r="I136" i="5"/>
  <c r="I134" i="5"/>
  <c r="I32" i="5"/>
  <c r="I66" i="5"/>
  <c r="I100" i="5"/>
  <c r="I118" i="5"/>
  <c r="I119" i="5"/>
  <c r="I80" i="5"/>
  <c r="I112" i="5"/>
  <c r="I85" i="5"/>
  <c r="I62" i="5"/>
  <c r="I83" i="5"/>
  <c r="I67" i="5"/>
  <c r="I114" i="5"/>
  <c r="I130" i="5"/>
  <c r="I34" i="5"/>
  <c r="I50" i="5"/>
  <c r="I95" i="5"/>
  <c r="I135" i="5"/>
  <c r="I33" i="5"/>
  <c r="I29" i="5"/>
  <c r="I49" i="5"/>
  <c r="I51" i="5"/>
  <c r="I84" i="5"/>
  <c r="I61" i="5"/>
  <c r="I96" i="5"/>
  <c r="I68" i="5"/>
  <c r="I63" i="5"/>
  <c r="I101" i="5"/>
  <c r="I46" i="5"/>
  <c r="I102" i="5"/>
  <c r="I97" i="5"/>
  <c r="I79" i="5"/>
  <c r="I45" i="5"/>
  <c r="I78" i="5"/>
  <c r="I44" i="5"/>
  <c r="I113" i="5"/>
  <c r="I117" i="5"/>
  <c r="I131" i="5"/>
  <c r="I129" i="5"/>
  <c r="F30" i="4"/>
  <c r="B29" i="4"/>
  <c r="F29" i="3"/>
  <c r="B29" i="3" s="1"/>
  <c r="B20" i="2"/>
  <c r="F197" i="3" l="1"/>
  <c r="B196" i="3"/>
  <c r="F32" i="17"/>
  <c r="B31" i="17"/>
  <c r="F31" i="19"/>
  <c r="B30" i="19"/>
  <c r="A30" i="19"/>
  <c r="F31" i="18"/>
  <c r="B30" i="18"/>
  <c r="A30" i="18"/>
  <c r="A30" i="15"/>
  <c r="F31" i="15"/>
  <c r="B30" i="15"/>
  <c r="F31" i="13"/>
  <c r="B30" i="13"/>
  <c r="A30" i="13"/>
  <c r="A30" i="12"/>
  <c r="F31" i="12"/>
  <c r="B30" i="12"/>
  <c r="A30" i="11"/>
  <c r="F31" i="11"/>
  <c r="B30" i="11"/>
  <c r="F31" i="10"/>
  <c r="B30" i="10"/>
  <c r="A30" i="10"/>
  <c r="F31" i="9"/>
  <c r="B30" i="9"/>
  <c r="A30" i="9"/>
  <c r="A30" i="8"/>
  <c r="F31" i="8"/>
  <c r="B30" i="8"/>
  <c r="A30" i="7"/>
  <c r="F31" i="7"/>
  <c r="B30" i="7"/>
  <c r="F31" i="6"/>
  <c r="B30" i="6"/>
  <c r="A30" i="6"/>
  <c r="F31" i="4"/>
  <c r="B30" i="4"/>
  <c r="A30" i="4"/>
  <c r="F30" i="3"/>
  <c r="B30" i="3" s="1"/>
  <c r="B21" i="2"/>
  <c r="A21" i="2"/>
  <c r="F198" i="3" l="1"/>
  <c r="B197" i="3"/>
  <c r="F33" i="17"/>
  <c r="B32" i="17"/>
  <c r="A32" i="17"/>
  <c r="F32" i="19"/>
  <c r="B31" i="19"/>
  <c r="F32" i="18"/>
  <c r="B31" i="18"/>
  <c r="F32" i="15"/>
  <c r="B31" i="15"/>
  <c r="F32" i="13"/>
  <c r="B31" i="13"/>
  <c r="F32" i="12"/>
  <c r="B31" i="12"/>
  <c r="F32" i="11"/>
  <c r="B31" i="11"/>
  <c r="F32" i="10"/>
  <c r="B31" i="10"/>
  <c r="F32" i="9"/>
  <c r="B31" i="9"/>
  <c r="F32" i="8"/>
  <c r="B31" i="8"/>
  <c r="F32" i="7"/>
  <c r="B31" i="7"/>
  <c r="F32" i="6"/>
  <c r="B31" i="6"/>
  <c r="F32" i="4"/>
  <c r="B31" i="4"/>
  <c r="F31" i="3"/>
  <c r="B31" i="3" s="1"/>
  <c r="A30" i="3"/>
  <c r="B22" i="2"/>
  <c r="B198" i="3" l="1"/>
  <c r="F199" i="3"/>
  <c r="F200" i="3" s="1"/>
  <c r="F34" i="17"/>
  <c r="B33" i="17"/>
  <c r="F33" i="19"/>
  <c r="B32" i="19"/>
  <c r="A32" i="19"/>
  <c r="F33" i="18"/>
  <c r="B32" i="18"/>
  <c r="A32" i="18"/>
  <c r="A32" i="15"/>
  <c r="F33" i="15"/>
  <c r="B32" i="15"/>
  <c r="F33" i="13"/>
  <c r="B32" i="13"/>
  <c r="A32" i="13"/>
  <c r="A32" i="12"/>
  <c r="F33" i="12"/>
  <c r="B32" i="12"/>
  <c r="A32" i="11"/>
  <c r="F33" i="11"/>
  <c r="B32" i="11"/>
  <c r="F33" i="10"/>
  <c r="B32" i="10"/>
  <c r="A32" i="10"/>
  <c r="F33" i="9"/>
  <c r="B32" i="9"/>
  <c r="A32" i="9"/>
  <c r="A32" i="8"/>
  <c r="F33" i="8"/>
  <c r="B32" i="8"/>
  <c r="A32" i="7"/>
  <c r="F33" i="7"/>
  <c r="B32" i="7"/>
  <c r="F33" i="6"/>
  <c r="B32" i="6"/>
  <c r="A32" i="6"/>
  <c r="F33" i="4"/>
  <c r="B32" i="4"/>
  <c r="A32" i="4"/>
  <c r="F32" i="3"/>
  <c r="B32" i="3" s="1"/>
  <c r="B23" i="2"/>
  <c r="A23" i="2"/>
  <c r="F201" i="3" l="1"/>
  <c r="B200" i="3"/>
  <c r="F35" i="17"/>
  <c r="B34" i="17"/>
  <c r="A34" i="17"/>
  <c r="F34" i="19"/>
  <c r="B33" i="19"/>
  <c r="F34" i="18"/>
  <c r="B33" i="18"/>
  <c r="F34" i="15"/>
  <c r="B33" i="15"/>
  <c r="F34" i="13"/>
  <c r="B33" i="13"/>
  <c r="F34" i="12"/>
  <c r="B33" i="12"/>
  <c r="F34" i="11"/>
  <c r="B33" i="11"/>
  <c r="F34" i="10"/>
  <c r="B33" i="10"/>
  <c r="F34" i="9"/>
  <c r="B33" i="9"/>
  <c r="F34" i="8"/>
  <c r="B33" i="8"/>
  <c r="F34" i="7"/>
  <c r="B33" i="7"/>
  <c r="F34" i="6"/>
  <c r="B33" i="6"/>
  <c r="F34" i="4"/>
  <c r="B33" i="4"/>
  <c r="F33" i="3"/>
  <c r="B33" i="3" s="1"/>
  <c r="A32" i="3"/>
  <c r="B24" i="2"/>
  <c r="F202" i="3" l="1"/>
  <c r="B201" i="3"/>
  <c r="F36" i="17"/>
  <c r="B35" i="17"/>
  <c r="F35" i="19"/>
  <c r="B34" i="19"/>
  <c r="A34" i="19"/>
  <c r="F35" i="18"/>
  <c r="B34" i="18"/>
  <c r="A34" i="18"/>
  <c r="A34" i="15"/>
  <c r="F35" i="15"/>
  <c r="B34" i="15"/>
  <c r="F35" i="13"/>
  <c r="B34" i="13"/>
  <c r="A34" i="13"/>
  <c r="A34" i="12"/>
  <c r="F35" i="12"/>
  <c r="B34" i="12"/>
  <c r="A34" i="11"/>
  <c r="F35" i="11"/>
  <c r="B34" i="11"/>
  <c r="F35" i="10"/>
  <c r="B34" i="10"/>
  <c r="A34" i="10"/>
  <c r="F35" i="9"/>
  <c r="B34" i="9"/>
  <c r="A34" i="9"/>
  <c r="A34" i="8"/>
  <c r="F35" i="8"/>
  <c r="B34" i="8"/>
  <c r="A34" i="7"/>
  <c r="F35" i="7"/>
  <c r="B34" i="7"/>
  <c r="F35" i="6"/>
  <c r="B34" i="6"/>
  <c r="A34" i="6"/>
  <c r="F35" i="4"/>
  <c r="B34" i="4"/>
  <c r="A34" i="4"/>
  <c r="F34" i="3"/>
  <c r="B34" i="3" s="1"/>
  <c r="B25" i="2"/>
  <c r="A25" i="2"/>
  <c r="B202" i="3" l="1"/>
  <c r="F203" i="3"/>
  <c r="F37" i="17"/>
  <c r="B36" i="17"/>
  <c r="A36" i="17"/>
  <c r="F36" i="19"/>
  <c r="B35" i="19"/>
  <c r="F36" i="18"/>
  <c r="B35" i="18"/>
  <c r="F36" i="15"/>
  <c r="B35" i="15"/>
  <c r="F36" i="13"/>
  <c r="B35" i="13"/>
  <c r="F36" i="12"/>
  <c r="B35" i="12"/>
  <c r="F36" i="11"/>
  <c r="B35" i="11"/>
  <c r="F36" i="10"/>
  <c r="B35" i="10"/>
  <c r="F36" i="9"/>
  <c r="B35" i="9"/>
  <c r="A35" i="8"/>
  <c r="F36" i="8"/>
  <c r="B35" i="8"/>
  <c r="A35" i="7"/>
  <c r="F36" i="7"/>
  <c r="B35" i="7"/>
  <c r="F36" i="6"/>
  <c r="B35" i="6"/>
  <c r="F36" i="4"/>
  <c r="B35" i="4"/>
  <c r="F35" i="3"/>
  <c r="B35" i="3" s="1"/>
  <c r="A34" i="3"/>
  <c r="B26" i="2"/>
  <c r="F204" i="3" l="1"/>
  <c r="B203" i="3"/>
  <c r="F38" i="17"/>
  <c r="B37" i="17"/>
  <c r="F37" i="19"/>
  <c r="B36" i="19"/>
  <c r="A36" i="19"/>
  <c r="F37" i="18"/>
  <c r="B36" i="18"/>
  <c r="A36" i="18"/>
  <c r="A36" i="15"/>
  <c r="F37" i="15"/>
  <c r="B36" i="15"/>
  <c r="F37" i="13"/>
  <c r="B36" i="13"/>
  <c r="A36" i="13"/>
  <c r="A36" i="12"/>
  <c r="F37" i="12"/>
  <c r="B36" i="12"/>
  <c r="A36" i="11"/>
  <c r="F37" i="11"/>
  <c r="B36" i="11"/>
  <c r="F37" i="10"/>
  <c r="B36" i="10"/>
  <c r="A36" i="10"/>
  <c r="F37" i="9"/>
  <c r="B36" i="9"/>
  <c r="A36" i="9"/>
  <c r="A36" i="8"/>
  <c r="F37" i="8"/>
  <c r="B36" i="8"/>
  <c r="A36" i="7"/>
  <c r="F37" i="7"/>
  <c r="B36" i="7"/>
  <c r="F37" i="6"/>
  <c r="B36" i="6"/>
  <c r="A36" i="6"/>
  <c r="F37" i="4"/>
  <c r="B36" i="4"/>
  <c r="A36" i="4"/>
  <c r="F36" i="3"/>
  <c r="B36" i="3" s="1"/>
  <c r="B27" i="2"/>
  <c r="A27" i="2"/>
  <c r="F205" i="3" l="1"/>
  <c r="B204" i="3"/>
  <c r="F39" i="17"/>
  <c r="B38" i="17"/>
  <c r="F38" i="19"/>
  <c r="B37" i="19"/>
  <c r="F38" i="18"/>
  <c r="B37" i="18"/>
  <c r="F38" i="15"/>
  <c r="B37" i="15"/>
  <c r="F38" i="13"/>
  <c r="B37" i="13"/>
  <c r="F38" i="12"/>
  <c r="B37" i="12"/>
  <c r="F38" i="11"/>
  <c r="B37" i="11"/>
  <c r="F38" i="10"/>
  <c r="B37" i="10"/>
  <c r="F38" i="9"/>
  <c r="B37" i="9"/>
  <c r="F38" i="8"/>
  <c r="B37" i="8"/>
  <c r="F38" i="7"/>
  <c r="B37" i="7"/>
  <c r="F38" i="6"/>
  <c r="B37" i="6"/>
  <c r="F38" i="4"/>
  <c r="B37" i="4"/>
  <c r="F37" i="3"/>
  <c r="B37" i="3" s="1"/>
  <c r="A36" i="3"/>
  <c r="B28" i="2"/>
  <c r="F206" i="3" l="1"/>
  <c r="B205" i="3"/>
  <c r="F40" i="17"/>
  <c r="B39" i="17"/>
  <c r="A39" i="17"/>
  <c r="F39" i="19"/>
  <c r="B38" i="19"/>
  <c r="F39" i="18"/>
  <c r="B38" i="18"/>
  <c r="F39" i="15"/>
  <c r="B38" i="15"/>
  <c r="F39" i="13"/>
  <c r="B38" i="13"/>
  <c r="F39" i="12"/>
  <c r="B38" i="12"/>
  <c r="F39" i="11"/>
  <c r="B38" i="11"/>
  <c r="F39" i="10"/>
  <c r="B38" i="10"/>
  <c r="F39" i="9"/>
  <c r="B38" i="9"/>
  <c r="F39" i="8"/>
  <c r="B38" i="8"/>
  <c r="F39" i="7"/>
  <c r="B38" i="7"/>
  <c r="F39" i="6"/>
  <c r="B38" i="6"/>
  <c r="F39" i="4"/>
  <c r="B38" i="4"/>
  <c r="F38" i="3"/>
  <c r="B38" i="3" s="1"/>
  <c r="B29" i="2"/>
  <c r="A29" i="2"/>
  <c r="F207" i="3" l="1"/>
  <c r="B206" i="3"/>
  <c r="F41" i="17"/>
  <c r="B40" i="17"/>
  <c r="F40" i="19"/>
  <c r="B39" i="19"/>
  <c r="A39" i="19"/>
  <c r="F40" i="18"/>
  <c r="B39" i="18"/>
  <c r="A39" i="18"/>
  <c r="A39" i="15"/>
  <c r="F40" i="15"/>
  <c r="B39" i="15"/>
  <c r="F40" i="13"/>
  <c r="B39" i="13"/>
  <c r="A39" i="13"/>
  <c r="A39" i="12"/>
  <c r="F40" i="12"/>
  <c r="B39" i="12"/>
  <c r="A39" i="11"/>
  <c r="F40" i="11"/>
  <c r="B39" i="11"/>
  <c r="F40" i="10"/>
  <c r="B39" i="10"/>
  <c r="A39" i="10"/>
  <c r="F40" i="9"/>
  <c r="B39" i="9"/>
  <c r="A39" i="9"/>
  <c r="A39" i="8"/>
  <c r="F40" i="8"/>
  <c r="B39" i="8"/>
  <c r="A39" i="7"/>
  <c r="F40" i="7"/>
  <c r="B39" i="7"/>
  <c r="F40" i="6"/>
  <c r="B39" i="6"/>
  <c r="A39" i="6"/>
  <c r="F40" i="4"/>
  <c r="B39" i="4"/>
  <c r="A39" i="4"/>
  <c r="F39" i="3"/>
  <c r="B39" i="3" s="1"/>
  <c r="B30" i="2"/>
  <c r="B207" i="3" l="1"/>
  <c r="F208" i="3"/>
  <c r="F209" i="3" s="1"/>
  <c r="F42" i="17"/>
  <c r="B41" i="17"/>
  <c r="A41" i="17"/>
  <c r="F41" i="19"/>
  <c r="B40" i="19"/>
  <c r="F41" i="18"/>
  <c r="B40" i="18"/>
  <c r="F41" i="15"/>
  <c r="B40" i="15"/>
  <c r="F41" i="13"/>
  <c r="B40" i="13"/>
  <c r="F41" i="12"/>
  <c r="B40" i="12"/>
  <c r="F41" i="11"/>
  <c r="B40" i="11"/>
  <c r="F41" i="10"/>
  <c r="B40" i="10"/>
  <c r="F41" i="9"/>
  <c r="B40" i="9"/>
  <c r="F41" i="8"/>
  <c r="B40" i="8"/>
  <c r="F41" i="7"/>
  <c r="B40" i="7"/>
  <c r="F41" i="6"/>
  <c r="B40" i="6"/>
  <c r="F41" i="4"/>
  <c r="B40" i="4"/>
  <c r="F40" i="3"/>
  <c r="B40" i="3" s="1"/>
  <c r="A39" i="3"/>
  <c r="B31" i="2"/>
  <c r="A31" i="2"/>
  <c r="F210" i="3" l="1"/>
  <c r="B209" i="3"/>
  <c r="F43" i="17"/>
  <c r="B42" i="17"/>
  <c r="F42" i="19"/>
  <c r="B41" i="19"/>
  <c r="A41" i="19"/>
  <c r="F42" i="18"/>
  <c r="B41" i="18"/>
  <c r="A41" i="18"/>
  <c r="A41" i="15"/>
  <c r="F42" i="15"/>
  <c r="B41" i="15"/>
  <c r="F42" i="13"/>
  <c r="B41" i="13"/>
  <c r="A41" i="13"/>
  <c r="A41" i="12"/>
  <c r="F42" i="12"/>
  <c r="B41" i="12"/>
  <c r="A41" i="11"/>
  <c r="F42" i="11"/>
  <c r="B41" i="11"/>
  <c r="F42" i="10"/>
  <c r="B41" i="10"/>
  <c r="A41" i="10"/>
  <c r="F42" i="9"/>
  <c r="B41" i="9"/>
  <c r="A41" i="9"/>
  <c r="A41" i="8"/>
  <c r="F42" i="8"/>
  <c r="B41" i="8"/>
  <c r="A41" i="7"/>
  <c r="F42" i="7"/>
  <c r="B41" i="7"/>
  <c r="F42" i="6"/>
  <c r="B41" i="6"/>
  <c r="A41" i="6"/>
  <c r="F42" i="4"/>
  <c r="B41" i="4"/>
  <c r="A41" i="4"/>
  <c r="F41" i="3"/>
  <c r="B41" i="3" s="1"/>
  <c r="B32" i="2"/>
  <c r="F211" i="3" l="1"/>
  <c r="B210" i="3"/>
  <c r="F44" i="17"/>
  <c r="B43" i="17"/>
  <c r="A43" i="17"/>
  <c r="F43" i="19"/>
  <c r="B42" i="19"/>
  <c r="F43" i="18"/>
  <c r="B42" i="18"/>
  <c r="F43" i="15"/>
  <c r="B42" i="15"/>
  <c r="F43" i="13"/>
  <c r="B42" i="13"/>
  <c r="F43" i="12"/>
  <c r="B42" i="12"/>
  <c r="F43" i="11"/>
  <c r="B42" i="11"/>
  <c r="F43" i="10"/>
  <c r="B42" i="10"/>
  <c r="F43" i="9"/>
  <c r="B42" i="9"/>
  <c r="F43" i="8"/>
  <c r="B42" i="8"/>
  <c r="F43" i="7"/>
  <c r="B42" i="7"/>
  <c r="F43" i="6"/>
  <c r="B42" i="6"/>
  <c r="F43" i="4"/>
  <c r="B42" i="4"/>
  <c r="F42" i="3"/>
  <c r="B42" i="3" s="1"/>
  <c r="A41" i="3"/>
  <c r="B33" i="2"/>
  <c r="A33" i="2"/>
  <c r="B211" i="3" l="1"/>
  <c r="F212" i="3"/>
  <c r="F45" i="17"/>
  <c r="B44" i="17"/>
  <c r="A44" i="17"/>
  <c r="F44" i="19"/>
  <c r="B43" i="19"/>
  <c r="A43" i="19"/>
  <c r="F44" i="18"/>
  <c r="B43" i="18"/>
  <c r="A43" i="18"/>
  <c r="A43" i="15"/>
  <c r="F44" i="15"/>
  <c r="B43" i="15"/>
  <c r="F44" i="13"/>
  <c r="B43" i="13"/>
  <c r="A43" i="13"/>
  <c r="A43" i="12"/>
  <c r="F44" i="12"/>
  <c r="B43" i="12"/>
  <c r="A43" i="11"/>
  <c r="F44" i="11"/>
  <c r="B43" i="11"/>
  <c r="F44" i="10"/>
  <c r="B43" i="10"/>
  <c r="A43" i="10"/>
  <c r="F44" i="9"/>
  <c r="B43" i="9"/>
  <c r="A43" i="9"/>
  <c r="A43" i="8"/>
  <c r="F44" i="8"/>
  <c r="B43" i="8"/>
  <c r="A43" i="7"/>
  <c r="F44" i="7"/>
  <c r="B43" i="7"/>
  <c r="F44" i="6"/>
  <c r="B43" i="6"/>
  <c r="A43" i="6"/>
  <c r="F44" i="4"/>
  <c r="B43" i="4"/>
  <c r="A43" i="4"/>
  <c r="F43" i="3"/>
  <c r="B43" i="3" s="1"/>
  <c r="B34" i="2"/>
  <c r="F213" i="3" l="1"/>
  <c r="B212" i="3"/>
  <c r="F46" i="17"/>
  <c r="B45" i="17"/>
  <c r="A45" i="17"/>
  <c r="F45" i="19"/>
  <c r="B44" i="19"/>
  <c r="F45" i="18"/>
  <c r="B44" i="18"/>
  <c r="A44" i="15"/>
  <c r="F45" i="15"/>
  <c r="B44" i="15"/>
  <c r="F45" i="13"/>
  <c r="B44" i="13"/>
  <c r="A44" i="12"/>
  <c r="F45" i="12"/>
  <c r="B44" i="12"/>
  <c r="A44" i="11"/>
  <c r="F45" i="11"/>
  <c r="B44" i="11"/>
  <c r="F45" i="10"/>
  <c r="B44" i="10"/>
  <c r="F45" i="9"/>
  <c r="B44" i="9"/>
  <c r="F45" i="8"/>
  <c r="B44" i="8"/>
  <c r="F45" i="7"/>
  <c r="B44" i="7"/>
  <c r="F45" i="6"/>
  <c r="B44" i="6"/>
  <c r="F45" i="4"/>
  <c r="B44" i="4"/>
  <c r="F44" i="3"/>
  <c r="B44" i="3" s="1"/>
  <c r="A43" i="3"/>
  <c r="B35" i="2"/>
  <c r="A35" i="2"/>
  <c r="F214" i="3" l="1"/>
  <c r="B213" i="3"/>
  <c r="B46" i="17"/>
  <c r="F46" i="19"/>
  <c r="B45" i="19"/>
  <c r="A45" i="19"/>
  <c r="F46" i="18"/>
  <c r="B45" i="18"/>
  <c r="A45" i="18"/>
  <c r="A45" i="15"/>
  <c r="F46" i="15"/>
  <c r="B45" i="15"/>
  <c r="F46" i="13"/>
  <c r="B45" i="13"/>
  <c r="A45" i="13"/>
  <c r="A45" i="12"/>
  <c r="F46" i="12"/>
  <c r="B45" i="12"/>
  <c r="A45" i="11"/>
  <c r="F46" i="11"/>
  <c r="B45" i="11"/>
  <c r="F46" i="10"/>
  <c r="B45" i="10"/>
  <c r="A45" i="10"/>
  <c r="F46" i="9"/>
  <c r="B45" i="9"/>
  <c r="A45" i="9"/>
  <c r="A45" i="8"/>
  <c r="F46" i="8"/>
  <c r="B45" i="8"/>
  <c r="A45" i="7"/>
  <c r="F46" i="7"/>
  <c r="B45" i="7"/>
  <c r="F46" i="6"/>
  <c r="B45" i="6"/>
  <c r="A45" i="6"/>
  <c r="F46" i="4"/>
  <c r="B45" i="4"/>
  <c r="A45" i="4"/>
  <c r="F45" i="3"/>
  <c r="B45" i="3" s="1"/>
  <c r="B36" i="2"/>
  <c r="F215" i="3" l="1"/>
  <c r="B214" i="3"/>
  <c r="B46" i="19"/>
  <c r="B46" i="18"/>
  <c r="B46" i="15"/>
  <c r="B46" i="13"/>
  <c r="B46" i="12"/>
  <c r="B46" i="11"/>
  <c r="B46" i="10"/>
  <c r="B46" i="9"/>
  <c r="B46" i="8"/>
  <c r="A46" i="7"/>
  <c r="B46" i="7"/>
  <c r="B46" i="6"/>
  <c r="F47" i="4"/>
  <c r="B46" i="4"/>
  <c r="A45" i="3"/>
  <c r="F46" i="3"/>
  <c r="B46" i="3" s="1"/>
  <c r="B37" i="2"/>
  <c r="A37" i="2"/>
  <c r="B215" i="3" l="1"/>
  <c r="F216" i="3"/>
  <c r="F48" i="4"/>
  <c r="B47" i="4"/>
  <c r="F47" i="3"/>
  <c r="B47" i="3" s="1"/>
  <c r="B38" i="2"/>
  <c r="F217" i="3" l="1"/>
  <c r="F218" i="3" s="1"/>
  <c r="B216" i="3"/>
  <c r="F49" i="4"/>
  <c r="B48" i="4"/>
  <c r="A48" i="4"/>
  <c r="F48" i="3"/>
  <c r="B48" i="3" s="1"/>
  <c r="B39" i="2"/>
  <c r="A39" i="2"/>
  <c r="F219" i="3" l="1"/>
  <c r="B218" i="3"/>
  <c r="F50" i="4"/>
  <c r="B49" i="4"/>
  <c r="F49" i="3"/>
  <c r="B49" i="3" s="1"/>
  <c r="A48" i="3"/>
  <c r="B40" i="2"/>
  <c r="F220" i="3" l="1"/>
  <c r="B219" i="3"/>
  <c r="F51" i="4"/>
  <c r="B50" i="4"/>
  <c r="A50" i="4"/>
  <c r="F50" i="3"/>
  <c r="B50" i="3" s="1"/>
  <c r="B41" i="2"/>
  <c r="A41" i="2"/>
  <c r="B220" i="3" l="1"/>
  <c r="F221" i="3"/>
  <c r="F52" i="4"/>
  <c r="B51" i="4"/>
  <c r="F51" i="3"/>
  <c r="B51" i="3" s="1"/>
  <c r="A50" i="3"/>
  <c r="B42" i="2"/>
  <c r="F222" i="3" l="1"/>
  <c r="B221" i="3"/>
  <c r="F53" i="4"/>
  <c r="B52" i="4"/>
  <c r="A52" i="4"/>
  <c r="F52" i="3"/>
  <c r="B52" i="3" s="1"/>
  <c r="B43" i="2"/>
  <c r="A43" i="2"/>
  <c r="F223" i="3" l="1"/>
  <c r="B222" i="3"/>
  <c r="F54" i="4"/>
  <c r="B53" i="4"/>
  <c r="F53" i="3"/>
  <c r="B53" i="3" s="1"/>
  <c r="A52" i="3"/>
  <c r="B44" i="2"/>
  <c r="B223" i="3" l="1"/>
  <c r="F224" i="3"/>
  <c r="F55" i="4"/>
  <c r="B54" i="4"/>
  <c r="A54" i="4"/>
  <c r="F54" i="3"/>
  <c r="B54" i="3" s="1"/>
  <c r="B45" i="2"/>
  <c r="A45" i="2"/>
  <c r="F225" i="3" l="1"/>
  <c r="B224" i="3"/>
  <c r="F56" i="4"/>
  <c r="B55" i="4"/>
  <c r="F55" i="3"/>
  <c r="B55" i="3" s="1"/>
  <c r="A54" i="3"/>
  <c r="B46" i="2"/>
  <c r="B225" i="3" l="1"/>
  <c r="F226" i="3"/>
  <c r="F57" i="4"/>
  <c r="B56" i="4"/>
  <c r="F56" i="3"/>
  <c r="B56" i="3" s="1"/>
  <c r="B47" i="2"/>
  <c r="A47" i="2"/>
  <c r="B226" i="3" l="1"/>
  <c r="F227" i="3"/>
  <c r="F58" i="4"/>
  <c r="B57" i="4"/>
  <c r="A57" i="4"/>
  <c r="F57" i="3"/>
  <c r="B57" i="3" s="1"/>
  <c r="B48" i="2"/>
  <c r="F228" i="3" l="1"/>
  <c r="B227" i="3"/>
  <c r="F59" i="4"/>
  <c r="B58" i="4"/>
  <c r="F58" i="3"/>
  <c r="B58" i="3" s="1"/>
  <c r="A57" i="3"/>
  <c r="B49" i="2"/>
  <c r="A49" i="2"/>
  <c r="F229" i="3" l="1"/>
  <c r="B228" i="3"/>
  <c r="F60" i="4"/>
  <c r="B59" i="4"/>
  <c r="A59" i="4"/>
  <c r="F59" i="3"/>
  <c r="B59" i="3" s="1"/>
  <c r="B50" i="2"/>
  <c r="B229" i="3" l="1"/>
  <c r="F230" i="3"/>
  <c r="F61" i="4"/>
  <c r="B60" i="4"/>
  <c r="F60" i="3"/>
  <c r="B60" i="3" s="1"/>
  <c r="A59" i="3"/>
  <c r="B51" i="2"/>
  <c r="A51" i="2"/>
  <c r="B230" i="3" l="1"/>
  <c r="F231" i="3"/>
  <c r="F62" i="4"/>
  <c r="B61" i="4"/>
  <c r="A61" i="4"/>
  <c r="F61" i="3"/>
  <c r="B61" i="3" s="1"/>
  <c r="B52" i="2"/>
  <c r="B231" i="3" l="1"/>
  <c r="F232" i="3"/>
  <c r="F63" i="4"/>
  <c r="B62" i="4"/>
  <c r="A61" i="3"/>
  <c r="F62" i="3"/>
  <c r="B62" i="3" s="1"/>
  <c r="B53" i="2"/>
  <c r="A53" i="2"/>
  <c r="B232" i="3" l="1"/>
  <c r="F233" i="3"/>
  <c r="F64" i="4"/>
  <c r="B63" i="4"/>
  <c r="A63" i="4"/>
  <c r="F63" i="3"/>
  <c r="B63" i="3" s="1"/>
  <c r="B54" i="2"/>
  <c r="B233" i="3" l="1"/>
  <c r="F234" i="3"/>
  <c r="F65" i="4"/>
  <c r="B64" i="4"/>
  <c r="A63" i="3"/>
  <c r="F64" i="3"/>
  <c r="B64" i="3" s="1"/>
  <c r="B55" i="2"/>
  <c r="A55" i="2"/>
  <c r="B234" i="3" l="1"/>
  <c r="F235" i="3"/>
  <c r="F66" i="4"/>
  <c r="B65" i="4"/>
  <c r="F65" i="3"/>
  <c r="B65" i="3" s="1"/>
  <c r="B56" i="2"/>
  <c r="A56" i="2"/>
  <c r="B235" i="3" l="1"/>
  <c r="F236" i="3"/>
  <c r="F67" i="4"/>
  <c r="B66" i="4"/>
  <c r="A66" i="4"/>
  <c r="F66" i="3"/>
  <c r="B66" i="3" s="1"/>
  <c r="B57" i="2"/>
  <c r="A57" i="2"/>
  <c r="F237" i="3" l="1"/>
  <c r="B236" i="3"/>
  <c r="F68" i="4"/>
  <c r="B67" i="4"/>
  <c r="F67" i="3"/>
  <c r="B67" i="3" s="1"/>
  <c r="A66" i="3"/>
  <c r="B237" i="3" l="1"/>
  <c r="F238" i="3"/>
  <c r="F69" i="4"/>
  <c r="B68" i="4"/>
  <c r="A68" i="4"/>
  <c r="F68" i="3"/>
  <c r="B68" i="3" s="1"/>
  <c r="F239" i="3" l="1"/>
  <c r="B238" i="3"/>
  <c r="F70" i="4"/>
  <c r="B69" i="4"/>
  <c r="F69" i="3"/>
  <c r="B69" i="3" s="1"/>
  <c r="A68" i="3"/>
  <c r="F240" i="3" l="1"/>
  <c r="B239" i="3"/>
  <c r="F71" i="4"/>
  <c r="A71" i="4" s="1"/>
  <c r="B70" i="4"/>
  <c r="A70" i="4"/>
  <c r="F70" i="3"/>
  <c r="B70" i="3" s="1"/>
  <c r="F241" i="3" l="1"/>
  <c r="B240" i="3"/>
  <c r="F72" i="4"/>
  <c r="B71" i="4"/>
  <c r="F71" i="3"/>
  <c r="B71" i="3" s="1"/>
  <c r="A70" i="3"/>
  <c r="F242" i="3" l="1"/>
  <c r="B241" i="3"/>
  <c r="F73" i="4"/>
  <c r="B72" i="4"/>
  <c r="A72" i="4"/>
  <c r="F72" i="3"/>
  <c r="B72" i="3" s="1"/>
  <c r="B242" i="3" l="1"/>
  <c r="F243" i="3"/>
  <c r="K48" i="4"/>
  <c r="S97" i="4"/>
  <c r="O91" i="4"/>
  <c r="M31" i="4"/>
  <c r="N59" i="4"/>
  <c r="O45" i="4"/>
  <c r="N31" i="4"/>
  <c r="O19" i="4"/>
  <c r="O95" i="4"/>
  <c r="O69" i="4"/>
  <c r="O75" i="4"/>
  <c r="O77" i="4" s="1"/>
  <c r="N69" i="4"/>
  <c r="O31" i="4"/>
  <c r="O59" i="4"/>
  <c r="M83" i="4"/>
  <c r="N83" i="4"/>
  <c r="K60" i="4"/>
  <c r="O71" i="4"/>
  <c r="N79" i="4"/>
  <c r="O51" i="4"/>
  <c r="O53" i="4" s="1"/>
  <c r="N35" i="4"/>
  <c r="O11" i="4"/>
  <c r="M93" i="4"/>
  <c r="K84" i="4"/>
  <c r="O83" i="4"/>
  <c r="N11" i="4"/>
  <c r="K36" i="4"/>
  <c r="N55" i="4"/>
  <c r="O33" i="4"/>
  <c r="O21" i="4"/>
  <c r="S99" i="4"/>
  <c r="O47" i="4"/>
  <c r="M45" i="4"/>
  <c r="N45" i="4"/>
  <c r="M35" i="4"/>
  <c r="O27" i="4"/>
  <c r="O29" i="4" s="1"/>
  <c r="N93" i="4"/>
  <c r="O67" i="4"/>
  <c r="N21" i="4"/>
  <c r="O93" i="4"/>
  <c r="S61" i="4"/>
  <c r="N71" i="4"/>
  <c r="S35" i="4"/>
  <c r="M79" i="4"/>
  <c r="S51" i="4"/>
  <c r="S22" i="4"/>
  <c r="N39" i="4"/>
  <c r="N41" i="4" s="1"/>
  <c r="S48" i="4"/>
  <c r="S60" i="4"/>
  <c r="K72" i="4"/>
  <c r="N63" i="4"/>
  <c r="N65" i="4" s="1"/>
  <c r="M55" i="4"/>
  <c r="S82" i="4"/>
  <c r="O57" i="4"/>
  <c r="S71" i="4"/>
  <c r="S37" i="4"/>
  <c r="N33" i="4"/>
  <c r="S83" i="4"/>
  <c r="S94" i="4"/>
  <c r="O15" i="4"/>
  <c r="O17" i="4" s="1"/>
  <c r="S96" i="4"/>
  <c r="O79" i="4"/>
  <c r="S23" i="4"/>
  <c r="M59" i="4"/>
  <c r="M15" i="4"/>
  <c r="M17" i="4" s="1"/>
  <c r="N57" i="4"/>
  <c r="S95" i="4"/>
  <c r="S46" i="4"/>
  <c r="S63" i="4"/>
  <c r="S36" i="4"/>
  <c r="M11" i="4"/>
  <c r="N91" i="4"/>
  <c r="M71" i="4"/>
  <c r="S62" i="4"/>
  <c r="S47" i="4"/>
  <c r="M51" i="4"/>
  <c r="M53" i="4" s="1"/>
  <c r="M87" i="4"/>
  <c r="M89" i="4" s="1"/>
  <c r="O87" i="4"/>
  <c r="O89" i="4" s="1"/>
  <c r="M47" i="4"/>
  <c r="M27" i="4"/>
  <c r="M29" i="4" s="1"/>
  <c r="O35" i="4"/>
  <c r="S85" i="4"/>
  <c r="N95" i="4"/>
  <c r="N75" i="4"/>
  <c r="N77" i="4" s="1"/>
  <c r="M19" i="4"/>
  <c r="S74" i="4"/>
  <c r="N67" i="4"/>
  <c r="S49" i="4"/>
  <c r="N43" i="4"/>
  <c r="O43" i="4"/>
  <c r="S98" i="4"/>
  <c r="M21" i="4"/>
  <c r="O39" i="4"/>
  <c r="O41" i="4" s="1"/>
  <c r="S75" i="4"/>
  <c r="S26" i="4"/>
  <c r="N27" i="4"/>
  <c r="N29" i="4" s="1"/>
  <c r="M43" i="4"/>
  <c r="M75" i="4"/>
  <c r="M77" i="4" s="1"/>
  <c r="O23" i="4"/>
  <c r="S84" i="4"/>
  <c r="S50" i="4"/>
  <c r="O63" i="4"/>
  <c r="O65" i="4" s="1"/>
  <c r="S34" i="4"/>
  <c r="S73" i="4"/>
  <c r="S27" i="4"/>
  <c r="N51" i="4"/>
  <c r="N53" i="4" s="1"/>
  <c r="M63" i="4"/>
  <c r="M65" i="4" s="1"/>
  <c r="N23" i="4"/>
  <c r="O55" i="4"/>
  <c r="O81" i="4"/>
  <c r="S70" i="4"/>
  <c r="M39" i="4"/>
  <c r="M41" i="4" s="1"/>
  <c r="S86" i="4"/>
  <c r="S59" i="4"/>
  <c r="S58" i="4"/>
  <c r="M91" i="4"/>
  <c r="M67" i="4"/>
  <c r="N47" i="4"/>
  <c r="M23" i="4"/>
  <c r="S38" i="4"/>
  <c r="M57" i="4"/>
  <c r="N15" i="4"/>
  <c r="N17" i="4" s="1"/>
  <c r="N87" i="4"/>
  <c r="N89" i="4" s="1"/>
  <c r="M81" i="4"/>
  <c r="M95" i="4"/>
  <c r="M69" i="4"/>
  <c r="M33" i="4"/>
  <c r="S87" i="4"/>
  <c r="S39" i="4"/>
  <c r="N19" i="4"/>
  <c r="K24" i="4"/>
  <c r="N81" i="4"/>
  <c r="S72" i="4"/>
  <c r="S24" i="4"/>
  <c r="S25" i="4"/>
  <c r="B73" i="4"/>
  <c r="K12" i="4" s="1"/>
  <c r="F73" i="3"/>
  <c r="A72" i="3"/>
  <c r="B243" i="3" l="1"/>
  <c r="F244" i="3"/>
  <c r="S18" i="4"/>
  <c r="S16" i="4"/>
  <c r="S17" i="4"/>
  <c r="O12" i="4"/>
  <c r="N12" i="4"/>
  <c r="M12" i="4"/>
  <c r="N72" i="4"/>
  <c r="S77" i="4"/>
  <c r="S78" i="4"/>
  <c r="S76" i="4"/>
  <c r="O72" i="4"/>
  <c r="M72" i="4"/>
  <c r="S42" i="4"/>
  <c r="S40" i="4"/>
  <c r="S41" i="4"/>
  <c r="O36" i="4"/>
  <c r="N36" i="4"/>
  <c r="M36" i="4"/>
  <c r="S66" i="4"/>
  <c r="S64" i="4"/>
  <c r="S65" i="4"/>
  <c r="M60" i="4"/>
  <c r="O60" i="4"/>
  <c r="N60" i="4"/>
  <c r="K96" i="4"/>
  <c r="N24" i="4"/>
  <c r="S29" i="4"/>
  <c r="S30" i="4"/>
  <c r="S28" i="4"/>
  <c r="M24" i="4"/>
  <c r="O24" i="4"/>
  <c r="S90" i="4"/>
  <c r="S88" i="4"/>
  <c r="S89" i="4"/>
  <c r="M84" i="4"/>
  <c r="O84" i="4"/>
  <c r="N84" i="4"/>
  <c r="N48" i="4"/>
  <c r="S53" i="4"/>
  <c r="S54" i="4"/>
  <c r="S52" i="4"/>
  <c r="M48" i="4"/>
  <c r="O48" i="4"/>
  <c r="B73" i="3"/>
  <c r="N91" i="3"/>
  <c r="S36" i="3"/>
  <c r="N55" i="3"/>
  <c r="S63" i="3"/>
  <c r="N19" i="3"/>
  <c r="O57" i="3"/>
  <c r="S86" i="3"/>
  <c r="O21" i="3"/>
  <c r="S85" i="3"/>
  <c r="S38" i="3"/>
  <c r="S87" i="3"/>
  <c r="S98" i="3"/>
  <c r="N83" i="3"/>
  <c r="S39" i="3"/>
  <c r="S84" i="3"/>
  <c r="O81" i="3"/>
  <c r="N59" i="3"/>
  <c r="S37" i="3"/>
  <c r="N47" i="3"/>
  <c r="N23" i="3"/>
  <c r="S62" i="3"/>
  <c r="N31" i="3"/>
  <c r="S99" i="3"/>
  <c r="O19" i="3"/>
  <c r="M51" i="3"/>
  <c r="M53" i="3" s="1"/>
  <c r="S74" i="3"/>
  <c r="O27" i="3"/>
  <c r="O29" i="3" s="1"/>
  <c r="M27" i="3"/>
  <c r="M29" i="3" s="1"/>
  <c r="S61" i="3"/>
  <c r="S59" i="3"/>
  <c r="M83" i="3"/>
  <c r="N69" i="3"/>
  <c r="S48" i="3"/>
  <c r="M57" i="3"/>
  <c r="N45" i="3"/>
  <c r="S35" i="3"/>
  <c r="S83" i="3"/>
  <c r="O91" i="3"/>
  <c r="N81" i="3"/>
  <c r="S94" i="3"/>
  <c r="O51" i="3"/>
  <c r="O53" i="3" s="1"/>
  <c r="N57" i="3"/>
  <c r="N43" i="3"/>
  <c r="O45" i="3"/>
  <c r="S50" i="3"/>
  <c r="K96" i="3"/>
  <c r="N87" i="3"/>
  <c r="N89" i="3" s="1"/>
  <c r="K12" i="3"/>
  <c r="M81" i="3"/>
  <c r="M15" i="3"/>
  <c r="M17" i="3" s="1"/>
  <c r="O67" i="3"/>
  <c r="M87" i="3"/>
  <c r="M89" i="3" s="1"/>
  <c r="N21" i="3"/>
  <c r="O75" i="3"/>
  <c r="O77" i="3" s="1"/>
  <c r="M63" i="3"/>
  <c r="M65" i="3" s="1"/>
  <c r="O33" i="3"/>
  <c r="N71" i="3"/>
  <c r="N35" i="3"/>
  <c r="S72" i="3"/>
  <c r="M35" i="3"/>
  <c r="N33" i="3"/>
  <c r="M75" i="3"/>
  <c r="M77" i="3" s="1"/>
  <c r="S34" i="3"/>
  <c r="O69" i="3"/>
  <c r="N95" i="3"/>
  <c r="S46" i="3"/>
  <c r="O43" i="3"/>
  <c r="N39" i="3"/>
  <c r="N41" i="3" s="1"/>
  <c r="S24" i="3"/>
  <c r="N93" i="3"/>
  <c r="N15" i="3"/>
  <c r="N17" i="3" s="1"/>
  <c r="S82" i="3"/>
  <c r="N67" i="3"/>
  <c r="S22" i="3"/>
  <c r="M59" i="3"/>
  <c r="M39" i="3"/>
  <c r="M41" i="3" s="1"/>
  <c r="S70" i="3"/>
  <c r="M33" i="3"/>
  <c r="N63" i="3"/>
  <c r="N65" i="3" s="1"/>
  <c r="S26" i="3"/>
  <c r="O93" i="3"/>
  <c r="S58" i="3"/>
  <c r="M31" i="3"/>
  <c r="O23" i="3"/>
  <c r="M71" i="3"/>
  <c r="M69" i="3"/>
  <c r="M43" i="3"/>
  <c r="S49" i="3"/>
  <c r="M45" i="3"/>
  <c r="S27" i="3"/>
  <c r="M67" i="3"/>
  <c r="M55" i="3"/>
  <c r="S23" i="3"/>
  <c r="M19" i="3"/>
  <c r="O63" i="3"/>
  <c r="O65" i="3" s="1"/>
  <c r="N51" i="3"/>
  <c r="N53" i="3" s="1"/>
  <c r="M21" i="3"/>
  <c r="O55" i="3"/>
  <c r="M47" i="3"/>
  <c r="S71" i="3"/>
  <c r="O83" i="3"/>
  <c r="S96" i="3"/>
  <c r="S60" i="3"/>
  <c r="N79" i="3"/>
  <c r="O79" i="3"/>
  <c r="M91" i="3"/>
  <c r="S73" i="3"/>
  <c r="O15" i="3"/>
  <c r="O17" i="3" s="1"/>
  <c r="O59" i="3"/>
  <c r="M95" i="3"/>
  <c r="S97" i="3"/>
  <c r="O31" i="3"/>
  <c r="M23" i="3"/>
  <c r="S51" i="3"/>
  <c r="K36" i="3"/>
  <c r="M93" i="3"/>
  <c r="O95" i="3"/>
  <c r="S47" i="3"/>
  <c r="O47" i="3"/>
  <c r="S25" i="3"/>
  <c r="O71" i="3"/>
  <c r="M79" i="3"/>
  <c r="N75" i="3"/>
  <c r="N77" i="3" s="1"/>
  <c r="O35" i="3"/>
  <c r="S95" i="3"/>
  <c r="N27" i="3"/>
  <c r="N29" i="3" s="1"/>
  <c r="O39" i="3"/>
  <c r="O41" i="3" s="1"/>
  <c r="S75" i="3"/>
  <c r="O87" i="3"/>
  <c r="O89" i="3" s="1"/>
  <c r="N11" i="3"/>
  <c r="O11" i="3"/>
  <c r="B244" i="3" l="1"/>
  <c r="F245" i="3"/>
  <c r="N96" i="4"/>
  <c r="S101" i="4"/>
  <c r="S102" i="4"/>
  <c r="S100" i="4"/>
  <c r="O96" i="4"/>
  <c r="M96" i="4"/>
  <c r="O36" i="3"/>
  <c r="S42" i="3"/>
  <c r="S40" i="3"/>
  <c r="S41" i="3"/>
  <c r="M36" i="3"/>
  <c r="N36" i="3"/>
  <c r="S18" i="3"/>
  <c r="S16" i="3"/>
  <c r="S17" i="3"/>
  <c r="O12" i="3"/>
  <c r="N12" i="3"/>
  <c r="M12" i="3"/>
  <c r="O96" i="3"/>
  <c r="S102" i="3"/>
  <c r="S101" i="3"/>
  <c r="S100" i="3"/>
  <c r="N96" i="3"/>
  <c r="M96" i="3"/>
  <c r="B245" i="3" l="1"/>
  <c r="F246" i="3"/>
  <c r="B246" i="3" l="1"/>
  <c r="F247" i="3"/>
  <c r="F248" i="3" l="1"/>
  <c r="B247" i="3"/>
  <c r="F249" i="3" l="1"/>
  <c r="B248" i="3"/>
  <c r="B249" i="3" l="1"/>
  <c r="F250" i="3"/>
  <c r="F251" i="3" l="1"/>
  <c r="B250" i="3"/>
  <c r="B251" i="3" l="1"/>
  <c r="F252" i="3"/>
  <c r="B252" i="3" l="1"/>
  <c r="F253" i="3"/>
  <c r="K84" i="3"/>
  <c r="K60" i="3"/>
  <c r="K24" i="3"/>
  <c r="O24" i="3" l="1"/>
  <c r="S30" i="3"/>
  <c r="N24" i="3"/>
  <c r="S29" i="3"/>
  <c r="M24" i="3"/>
  <c r="S28" i="3"/>
  <c r="O60" i="3"/>
  <c r="S65" i="3"/>
  <c r="M60" i="3"/>
  <c r="S66" i="3"/>
  <c r="S64" i="3"/>
  <c r="N60" i="3"/>
  <c r="S339" i="3"/>
  <c r="K324" i="3"/>
  <c r="N315" i="3"/>
  <c r="N317" i="3" s="1"/>
  <c r="K204" i="3"/>
  <c r="N295" i="3"/>
  <c r="M303" i="3"/>
  <c r="M305" i="3" s="1"/>
  <c r="K252" i="3"/>
  <c r="K180" i="3"/>
  <c r="N309" i="3"/>
  <c r="N261" i="3"/>
  <c r="M249" i="3"/>
  <c r="O239" i="3"/>
  <c r="S250" i="3"/>
  <c r="S299" i="3"/>
  <c r="O231" i="3"/>
  <c r="O233" i="3" s="1"/>
  <c r="S274" i="3"/>
  <c r="S301" i="3"/>
  <c r="S324" i="3"/>
  <c r="N227" i="3"/>
  <c r="N271" i="3"/>
  <c r="M331" i="3"/>
  <c r="N259" i="3"/>
  <c r="N247" i="3"/>
  <c r="S300" i="3"/>
  <c r="S253" i="3"/>
  <c r="K144" i="3"/>
  <c r="O259" i="3"/>
  <c r="N285" i="3"/>
  <c r="S302" i="3"/>
  <c r="N225" i="3"/>
  <c r="O283" i="3"/>
  <c r="S326" i="3"/>
  <c r="O255" i="3"/>
  <c r="O257" i="3" s="1"/>
  <c r="N273" i="3"/>
  <c r="M335" i="3"/>
  <c r="N237" i="3"/>
  <c r="O311" i="3"/>
  <c r="S276" i="3"/>
  <c r="S323" i="3"/>
  <c r="M283" i="3"/>
  <c r="O297" i="3"/>
  <c r="S298" i="3"/>
  <c r="S279" i="3"/>
  <c r="K288" i="3"/>
  <c r="M327" i="3"/>
  <c r="M329" i="3" s="1"/>
  <c r="N251" i="3"/>
  <c r="O263" i="3"/>
  <c r="O331" i="3"/>
  <c r="O273" i="3"/>
  <c r="M287" i="3"/>
  <c r="N321" i="3"/>
  <c r="S255" i="3"/>
  <c r="K264" i="3"/>
  <c r="S252" i="3"/>
  <c r="S325" i="3"/>
  <c r="K336" i="3"/>
  <c r="S275" i="3"/>
  <c r="K312" i="3"/>
  <c r="N263" i="3"/>
  <c r="M279" i="3"/>
  <c r="M281" i="3" s="1"/>
  <c r="S278" i="3"/>
  <c r="S277" i="3"/>
  <c r="M239" i="3"/>
  <c r="N311" i="3"/>
  <c r="S251" i="3"/>
  <c r="O321" i="3"/>
  <c r="M231" i="3"/>
  <c r="M233" i="3" s="1"/>
  <c r="S254" i="3"/>
  <c r="S303" i="3"/>
  <c r="M235" i="3"/>
  <c r="S322" i="3"/>
  <c r="K240" i="3"/>
  <c r="O275" i="3"/>
  <c r="O303" i="3"/>
  <c r="O305" i="3" s="1"/>
  <c r="O225" i="3"/>
  <c r="M285" i="3"/>
  <c r="N323" i="3"/>
  <c r="O299" i="3"/>
  <c r="O251" i="3"/>
  <c r="S312" i="3"/>
  <c r="O335" i="3"/>
  <c r="M237" i="3"/>
  <c r="S243" i="3"/>
  <c r="N335" i="3"/>
  <c r="O315" i="3"/>
  <c r="O317" i="3" s="1"/>
  <c r="M251" i="3"/>
  <c r="S262" i="3"/>
  <c r="S337" i="3"/>
  <c r="M263" i="3"/>
  <c r="M323" i="3"/>
  <c r="N279" i="3"/>
  <c r="N281" i="3" s="1"/>
  <c r="S238" i="3"/>
  <c r="N319" i="3"/>
  <c r="N267" i="3"/>
  <c r="N269" i="3" s="1"/>
  <c r="M225" i="3"/>
  <c r="M319" i="3"/>
  <c r="S336" i="3"/>
  <c r="M255" i="3"/>
  <c r="M257" i="3" s="1"/>
  <c r="O309" i="3"/>
  <c r="M307" i="3"/>
  <c r="N297" i="3"/>
  <c r="S263" i="3"/>
  <c r="N235" i="3"/>
  <c r="S338" i="3"/>
  <c r="K276" i="3"/>
  <c r="M333" i="3"/>
  <c r="M275" i="3"/>
  <c r="M297" i="3"/>
  <c r="N249" i="3"/>
  <c r="N299" i="3"/>
  <c r="S288" i="3"/>
  <c r="M273" i="3"/>
  <c r="S241" i="3"/>
  <c r="N283" i="3"/>
  <c r="M227" i="3"/>
  <c r="S334" i="3"/>
  <c r="O249" i="3"/>
  <c r="N287" i="3"/>
  <c r="N255" i="3"/>
  <c r="N257" i="3" s="1"/>
  <c r="S239" i="3"/>
  <c r="N303" i="3"/>
  <c r="N305" i="3" s="1"/>
  <c r="M271" i="3"/>
  <c r="S240" i="3"/>
  <c r="M291" i="3"/>
  <c r="M293" i="3" s="1"/>
  <c r="O247" i="3"/>
  <c r="S335" i="3"/>
  <c r="S289" i="3"/>
  <c r="O307" i="3"/>
  <c r="M295" i="3"/>
  <c r="M261" i="3"/>
  <c r="S242" i="3"/>
  <c r="N327" i="3"/>
  <c r="N329" i="3" s="1"/>
  <c r="S313" i="3"/>
  <c r="O235" i="3"/>
  <c r="N239" i="3"/>
  <c r="O243" i="3"/>
  <c r="O245" i="3" s="1"/>
  <c r="S314" i="3"/>
  <c r="K228" i="3"/>
  <c r="S267" i="3"/>
  <c r="M259" i="3"/>
  <c r="O285" i="3"/>
  <c r="S290" i="3"/>
  <c r="K300" i="3"/>
  <c r="N291" i="3"/>
  <c r="N293" i="3" s="1"/>
  <c r="S265" i="3"/>
  <c r="O333" i="3"/>
  <c r="N231" i="3"/>
  <c r="N233" i="3" s="1"/>
  <c r="S266" i="3"/>
  <c r="N331" i="3"/>
  <c r="M315" i="3"/>
  <c r="M317" i="3" s="1"/>
  <c r="S327" i="3"/>
  <c r="S315" i="3"/>
  <c r="O279" i="3"/>
  <c r="O281" i="3" s="1"/>
  <c r="O295" i="3"/>
  <c r="S286" i="3"/>
  <c r="N307" i="3"/>
  <c r="O261" i="3"/>
  <c r="S287" i="3"/>
  <c r="O287" i="3"/>
  <c r="O323" i="3"/>
  <c r="N243" i="3"/>
  <c r="N245" i="3" s="1"/>
  <c r="M311" i="3"/>
  <c r="S311" i="3"/>
  <c r="K132" i="3"/>
  <c r="O291" i="3"/>
  <c r="O293" i="3" s="1"/>
  <c r="M243" i="3"/>
  <c r="M245" i="3" s="1"/>
  <c r="S264" i="3"/>
  <c r="O319" i="3"/>
  <c r="O237" i="3"/>
  <c r="S291" i="3"/>
  <c r="O327" i="3"/>
  <c r="O329" i="3" s="1"/>
  <c r="O267" i="3"/>
  <c r="O269" i="3" s="1"/>
  <c r="S310" i="3"/>
  <c r="M321" i="3"/>
  <c r="M309" i="3"/>
  <c r="M247" i="3"/>
  <c r="O271" i="3"/>
  <c r="M267" i="3"/>
  <c r="M269" i="3" s="1"/>
  <c r="O227" i="3"/>
  <c r="N275" i="3"/>
  <c r="N333" i="3"/>
  <c r="M299" i="3"/>
  <c r="K48" i="3"/>
  <c r="K72" i="3"/>
  <c r="O84" i="3"/>
  <c r="S88" i="3"/>
  <c r="M84" i="3"/>
  <c r="S89" i="3"/>
  <c r="N84" i="3"/>
  <c r="S90" i="3"/>
  <c r="O72" i="3" l="1"/>
  <c r="S77" i="3"/>
  <c r="N72" i="3"/>
  <c r="S76" i="3"/>
  <c r="S78" i="3"/>
  <c r="M72" i="3"/>
  <c r="N132" i="3"/>
  <c r="O132" i="3"/>
  <c r="S137" i="3"/>
  <c r="S136" i="3"/>
  <c r="S138" i="3"/>
  <c r="M132" i="3"/>
  <c r="M228" i="3"/>
  <c r="S233" i="3"/>
  <c r="S234" i="3"/>
  <c r="S232" i="3"/>
  <c r="N228" i="3"/>
  <c r="O228" i="3"/>
  <c r="S246" i="3"/>
  <c r="S245" i="3"/>
  <c r="S244" i="3"/>
  <c r="O240" i="3"/>
  <c r="N240" i="3"/>
  <c r="M240" i="3"/>
  <c r="N312" i="3"/>
  <c r="S318" i="3"/>
  <c r="S317" i="3"/>
  <c r="S316" i="3"/>
  <c r="M312" i="3"/>
  <c r="O312" i="3"/>
  <c r="S342" i="3"/>
  <c r="S341" i="3"/>
  <c r="S340" i="3"/>
  <c r="M336" i="3"/>
  <c r="N336" i="3"/>
  <c r="O336" i="3"/>
  <c r="S294" i="3"/>
  <c r="S293" i="3"/>
  <c r="S292" i="3"/>
  <c r="N288" i="3"/>
  <c r="M288" i="3"/>
  <c r="O288" i="3"/>
  <c r="N144" i="3"/>
  <c r="S150" i="3"/>
  <c r="S149" i="3"/>
  <c r="S148" i="3"/>
  <c r="M144" i="3"/>
  <c r="O144" i="3"/>
  <c r="O180" i="3"/>
  <c r="S185" i="3"/>
  <c r="S184" i="3"/>
  <c r="S186" i="3"/>
  <c r="M180" i="3"/>
  <c r="N180" i="3"/>
  <c r="N204" i="3"/>
  <c r="S209" i="3"/>
  <c r="S208" i="3"/>
  <c r="S210" i="3"/>
  <c r="M204" i="3"/>
  <c r="O204" i="3"/>
  <c r="N324" i="3"/>
  <c r="O324" i="3"/>
  <c r="S329" i="3"/>
  <c r="S330" i="3"/>
  <c r="S328" i="3"/>
  <c r="M324" i="3"/>
  <c r="S53" i="3"/>
  <c r="S54" i="3"/>
  <c r="N48" i="3"/>
  <c r="S52" i="3"/>
  <c r="O48" i="3"/>
  <c r="M48" i="3"/>
  <c r="N300" i="3"/>
  <c r="S305" i="3"/>
  <c r="S304" i="3"/>
  <c r="S306" i="3"/>
  <c r="O300" i="3"/>
  <c r="M300" i="3"/>
  <c r="O276" i="3"/>
  <c r="S281" i="3"/>
  <c r="S282" i="3"/>
  <c r="S280" i="3"/>
  <c r="N276" i="3"/>
  <c r="M276" i="3"/>
  <c r="S270" i="3"/>
  <c r="S269" i="3"/>
  <c r="S268" i="3"/>
  <c r="O264" i="3"/>
  <c r="N264" i="3"/>
  <c r="M264" i="3"/>
  <c r="N252" i="3"/>
  <c r="S257" i="3"/>
  <c r="S256" i="3"/>
  <c r="S258" i="3"/>
  <c r="M252" i="3"/>
  <c r="O252" i="3"/>
</calcChain>
</file>

<file path=xl/sharedStrings.xml><?xml version="1.0" encoding="utf-8"?>
<sst xmlns="http://schemas.openxmlformats.org/spreadsheetml/2006/main" count="6155" uniqueCount="1760">
  <si>
    <r>
      <t>景點</t>
    </r>
    <r>
      <rPr>
        <b/>
        <sz val="11"/>
        <color theme="1"/>
        <rFont val="Calibri"/>
        <family val="2"/>
        <scheme val="minor"/>
      </rPr>
      <t>1</t>
    </r>
    <r>
      <rPr>
        <b/>
        <sz val="11"/>
        <color theme="1"/>
        <rFont val="新細明體"/>
        <family val="1"/>
        <charset val="136"/>
      </rPr>
      <t>：</t>
    </r>
  </si>
  <si>
    <t>ELEMENTS圓方</t>
  </si>
  <si>
    <t>地址：</t>
  </si>
  <si>
    <t>九龍尖沙咀柯士甸道西一號</t>
  </si>
  <si>
    <t>介紹：</t>
  </si>
  <si>
    <t>ELEMENTS圓方總面積逾百萬呎，以金、木、水、火、土五行作為區域主題。商場匯聚國際頂級名牌及食肆，提供購物、休閒、飲食、娛樂及文化藝術新體驗。</t>
  </si>
  <si>
    <t>交通：</t>
  </si>
  <si>
    <t>由九龍站C出口，步行約半分鐘，即可到達ELEMENTS圓方。</t>
  </si>
  <si>
    <r>
      <t>景點</t>
    </r>
    <r>
      <rPr>
        <b/>
        <sz val="11"/>
        <color theme="1"/>
        <rFont val="Calibri"/>
        <family val="2"/>
        <scheme val="minor"/>
      </rPr>
      <t>2</t>
    </r>
    <r>
      <rPr>
        <b/>
        <sz val="11"/>
        <color theme="1"/>
        <rFont val="新細明體"/>
        <family val="1"/>
        <charset val="136"/>
      </rPr>
      <t>：</t>
    </r>
  </si>
  <si>
    <t>西九文化區</t>
  </si>
  <si>
    <t>九龍西九文化區</t>
  </si>
  <si>
    <r>
      <t>位處維多利亞港海旁，集藝術教育及公共空間於一身。</t>
    </r>
    <r>
      <rPr>
        <sz val="11"/>
        <color rgb="FF000000"/>
        <rFont val="Arial"/>
        <family val="2"/>
      </rPr>
      <t>M+</t>
    </r>
    <r>
      <rPr>
        <sz val="11"/>
        <color rgb="FF000000"/>
        <rFont val="新細明體"/>
        <family val="1"/>
        <charset val="136"/>
      </rPr>
      <t>展亭、苗圃公園及海濱長廊西邊地段向公眾開放，舉行各項文化藝術活動和節目。</t>
    </r>
  </si>
  <si>
    <r>
      <t>由九龍站</t>
    </r>
    <r>
      <rPr>
        <sz val="11"/>
        <color rgb="FF000000"/>
        <rFont val="Arial"/>
        <family val="2"/>
      </rPr>
      <t>E4</t>
    </r>
    <r>
      <rPr>
        <sz val="11"/>
        <color rgb="FF000000"/>
        <rFont val="新細明體"/>
        <family val="1"/>
        <charset val="136"/>
      </rPr>
      <t>或</t>
    </r>
    <r>
      <rPr>
        <sz val="11"/>
        <color rgb="FF000000"/>
        <rFont val="Arial"/>
        <family val="2"/>
      </rPr>
      <t>E5</t>
    </r>
    <r>
      <rPr>
        <sz val="11"/>
        <color rgb="FF000000"/>
        <rFont val="新細明體"/>
        <family val="1"/>
        <charset val="136"/>
      </rPr>
      <t>出口抵達雅翔道，步行約十分鐘，經過行人天橋，便可到達西九文化區。</t>
    </r>
  </si>
  <si>
    <r>
      <t>景點</t>
    </r>
    <r>
      <rPr>
        <b/>
        <sz val="11"/>
        <color theme="1"/>
        <rFont val="Calibri"/>
        <family val="2"/>
        <scheme val="minor"/>
      </rPr>
      <t>3</t>
    </r>
    <r>
      <rPr>
        <b/>
        <sz val="11"/>
        <color theme="1"/>
        <rFont val="新細明體"/>
        <family val="1"/>
        <charset val="136"/>
      </rPr>
      <t>：</t>
    </r>
  </si>
  <si>
    <t>香港歷史博物館</t>
  </si>
  <si>
    <t>九龍尖沙咀東部漆咸道100號（香港科學館側）</t>
  </si>
  <si>
    <r>
      <t>博物館除了展示香港由小漁港變身成繁華熱鬧的大都會發展歷史</t>
    </r>
    <r>
      <rPr>
        <sz val="11"/>
        <color theme="1"/>
        <rFont val="新細明體"/>
        <family val="1"/>
        <charset val="136"/>
      </rPr>
      <t>，</t>
    </r>
    <r>
      <rPr>
        <sz val="11"/>
        <color rgb="FF000000"/>
        <rFont val="新細明體"/>
        <family val="1"/>
        <charset val="136"/>
      </rPr>
      <t>更展現了更早期的資料及風貌</t>
    </r>
    <r>
      <rPr>
        <sz val="11"/>
        <color theme="1"/>
        <rFont val="新細明體"/>
        <family val="1"/>
        <charset val="136"/>
      </rPr>
      <t>，</t>
    </r>
    <r>
      <rPr>
        <sz val="11"/>
        <color rgb="FF000000"/>
        <rFont val="新細明體"/>
        <family val="1"/>
        <charset val="136"/>
      </rPr>
      <t>讓大眾認識香港豐富的歷史文化遺產</t>
    </r>
    <r>
      <rPr>
        <sz val="11"/>
        <color theme="1"/>
        <rFont val="新細明體"/>
        <family val="1"/>
        <charset val="136"/>
      </rPr>
      <t>。</t>
    </r>
  </si>
  <si>
    <t>由尖東站P2出口，步行約10分鐘。</t>
  </si>
  <si>
    <r>
      <t>景點</t>
    </r>
    <r>
      <rPr>
        <b/>
        <sz val="11"/>
        <color theme="1"/>
        <rFont val="Calibri"/>
        <family val="2"/>
        <scheme val="minor"/>
      </rPr>
      <t>4</t>
    </r>
    <r>
      <rPr>
        <b/>
        <sz val="11"/>
        <color theme="1"/>
        <rFont val="新細明體"/>
        <family val="1"/>
        <charset val="136"/>
      </rPr>
      <t>：</t>
    </r>
  </si>
  <si>
    <t>前九廣鐵路鐘樓</t>
  </si>
  <si>
    <t>尖沙咀南端海旁（尖沙咀天星碼頭側）</t>
  </si>
  <si>
    <r>
      <t>建於</t>
    </r>
    <r>
      <rPr>
        <sz val="11"/>
        <color rgb="FF000000"/>
        <rFont val="Arial"/>
        <family val="2"/>
      </rPr>
      <t>1915</t>
    </r>
    <r>
      <rPr>
        <sz val="11"/>
        <color rgb="FF000000"/>
        <rFont val="新細明體"/>
        <family val="1"/>
        <charset val="136"/>
      </rPr>
      <t>年，原是九廣鐵路舊尖沙咀火車總站的一部分，已列為香港法定古蹟。鐘樓高</t>
    </r>
    <r>
      <rPr>
        <sz val="11"/>
        <color rgb="FF000000"/>
        <rFont val="Arial"/>
        <family val="2"/>
      </rPr>
      <t>44</t>
    </r>
    <r>
      <rPr>
        <sz val="11"/>
        <color rgb="FF000000"/>
        <rFont val="新細明體"/>
        <family val="1"/>
        <charset val="136"/>
      </rPr>
      <t>米，用上了紅磚及花崗石建造，展現著蒸汽火車時代的風貌。</t>
    </r>
  </si>
  <si>
    <r>
      <t>景點</t>
    </r>
    <r>
      <rPr>
        <b/>
        <sz val="11"/>
        <color theme="1"/>
        <rFont val="Calibri"/>
        <family val="2"/>
        <scheme val="minor"/>
      </rPr>
      <t>5</t>
    </r>
    <r>
      <rPr>
        <b/>
        <sz val="11"/>
        <color theme="1"/>
        <rFont val="新細明體"/>
        <family val="1"/>
        <charset val="136"/>
      </rPr>
      <t>：</t>
    </r>
  </si>
  <si>
    <t>旺角波鞋街</t>
  </si>
  <si>
    <t>九龍旺角花園街一帶</t>
  </si>
  <si>
    <t>集合大量運動用品店，匯聚各國品牌的新潮運動鞋及球衣服飾，是不少運動愛好者常遊之地。在此不但可滿足購物的需要及感受香港的熱鬧，更可到附近食肆品嘗地道及流行小食。</t>
  </si>
  <si>
    <t>由旺角站D3出口，步行約3分鐘。</t>
  </si>
  <si>
    <r>
      <t>景點</t>
    </r>
    <r>
      <rPr>
        <b/>
        <sz val="11"/>
        <color theme="1"/>
        <rFont val="Calibri"/>
        <family val="2"/>
        <scheme val="minor"/>
      </rPr>
      <t>6</t>
    </r>
    <r>
      <rPr>
        <b/>
        <sz val="11"/>
        <color theme="1"/>
        <rFont val="新細明體"/>
        <family val="1"/>
        <charset val="136"/>
      </rPr>
      <t>：</t>
    </r>
  </si>
  <si>
    <t>金紫荊廣場</t>
  </si>
  <si>
    <t>香港灣仔博覽道1號</t>
  </si>
  <si>
    <t>金紫荊廣場位於香港會議展覽中心外，廣場內矗立著一座「永遠盛開的紫荊花」大型雕塑，是中央人民政府送贈香港特別行政區的賀禮，紀念香港回歸。</t>
  </si>
  <si>
    <r>
      <t>交通</t>
    </r>
    <r>
      <rPr>
        <b/>
        <sz val="11"/>
        <color theme="1"/>
        <rFont val="Calibri"/>
        <family val="2"/>
        <scheme val="minor"/>
      </rPr>
      <t xml:space="preserve"> </t>
    </r>
    <r>
      <rPr>
        <b/>
        <sz val="11"/>
        <color theme="1"/>
        <rFont val="新細明體"/>
        <family val="1"/>
        <charset val="136"/>
      </rPr>
      <t>：</t>
    </r>
  </si>
  <si>
    <r>
      <t>由灣仔站</t>
    </r>
    <r>
      <rPr>
        <sz val="11"/>
        <color rgb="FF000000"/>
        <rFont val="Arial"/>
        <family val="2"/>
      </rPr>
      <t>A5</t>
    </r>
    <r>
      <rPr>
        <sz val="11"/>
        <color rgb="FF000000"/>
        <rFont val="新細明體"/>
        <family val="1"/>
        <charset val="136"/>
      </rPr>
      <t>出口，步行約</t>
    </r>
    <r>
      <rPr>
        <sz val="11"/>
        <color rgb="FF000000"/>
        <rFont val="Arial"/>
        <family val="2"/>
      </rPr>
      <t>15</t>
    </r>
    <r>
      <rPr>
        <sz val="11"/>
        <color rgb="FF000000"/>
        <rFont val="新細明體"/>
        <family val="1"/>
        <charset val="136"/>
      </rPr>
      <t>分鐘</t>
    </r>
    <r>
      <rPr>
        <sz val="11"/>
        <color theme="1"/>
        <rFont val="新細明體"/>
        <family val="1"/>
        <charset val="136"/>
      </rPr>
      <t>。</t>
    </r>
  </si>
  <si>
    <r>
      <t>景點</t>
    </r>
    <r>
      <rPr>
        <b/>
        <sz val="11"/>
        <color theme="1"/>
        <rFont val="Calibri"/>
        <family val="2"/>
        <scheme val="minor"/>
      </rPr>
      <t>7</t>
    </r>
    <r>
      <rPr>
        <b/>
        <sz val="11"/>
        <color theme="1"/>
        <rFont val="新細明體"/>
        <family val="1"/>
        <charset val="136"/>
      </rPr>
      <t>：</t>
    </r>
  </si>
  <si>
    <t>昂坪360</t>
  </si>
  <si>
    <t>離島大嶼山昂坪</t>
  </si>
  <si>
    <t>昂坪360由被譽為「世界十大最佳纜車」的纜車與昂坪市集組成。作為亞洲最長的雙繩索纜車，讓你飽覽東涌灣、香港國際機場、港珠澳大橋及昂坪高原等大嶼山美景。抵達昂坪市集後，可享受精彩的購物、飲食、娛樂體驗。天壇大佛、寶蓮寺等景點近在咫尺，徒步可達。在這裡，你可以找到香港最獨特的文化體驗及大自然景致！</t>
  </si>
  <si>
    <t>由東涌B出口步行約5分鐘，乘坐昂坪纜車即可到達昂坪360。</t>
  </si>
  <si>
    <t>深圳</t>
  </si>
  <si>
    <t>當代藝術與城市規劃館</t>
  </si>
  <si>
    <r>
      <t>深圳市福田區福中路</t>
    </r>
    <r>
      <rPr>
        <sz val="11"/>
        <color theme="1"/>
        <rFont val="Calibri"/>
        <family val="2"/>
        <scheme val="minor"/>
      </rPr>
      <t>184</t>
    </r>
    <r>
      <rPr>
        <sz val="11"/>
        <color theme="1"/>
        <rFont val="新細明體"/>
        <family val="1"/>
        <charset val="136"/>
      </rPr>
      <t>號</t>
    </r>
  </si>
  <si>
    <r>
      <t>佔地</t>
    </r>
    <r>
      <rPr>
        <sz val="11"/>
        <color theme="1"/>
        <rFont val="Calibri"/>
        <family val="2"/>
        <scheme val="minor"/>
      </rPr>
      <t>8</t>
    </r>
    <r>
      <rPr>
        <sz val="11"/>
        <color theme="1"/>
        <rFont val="新細明體"/>
        <family val="1"/>
        <charset val="136"/>
      </rPr>
      <t>萬平方米，集合藝術及城市規劃兩大領域，是深圳重要文化地標之一。當代藝術館位於南側，展示現代及設計藝術領域的作品。而規劃館展示了深圳城市規劃和建設方面得獎計劃，以及深圳產業佈局規劃和科技創新的設施，是深圳最新最熱門的旅遊點。</t>
    </r>
  </si>
  <si>
    <r>
      <t>於高鐵福田站乘坐地鐵</t>
    </r>
    <r>
      <rPr>
        <sz val="11"/>
        <color theme="1"/>
        <rFont val="Calibri"/>
        <family val="2"/>
        <scheme val="minor"/>
      </rPr>
      <t>3</t>
    </r>
    <r>
      <rPr>
        <sz val="11"/>
        <color theme="1"/>
        <rFont val="新細明體"/>
        <family val="1"/>
        <charset val="136"/>
      </rPr>
      <t>號綫，往雙龍方向，於少年宮站下車，步行約</t>
    </r>
    <r>
      <rPr>
        <sz val="11"/>
        <color theme="1"/>
        <rFont val="Calibri"/>
        <family val="2"/>
        <scheme val="minor"/>
      </rPr>
      <t>5</t>
    </r>
    <r>
      <rPr>
        <sz val="11"/>
        <color theme="1"/>
        <rFont val="新細明體"/>
        <family val="1"/>
        <charset val="136"/>
      </rPr>
      <t>分鐘。</t>
    </r>
  </si>
  <si>
    <r>
      <t>亦可由福田站乘坐的士，約</t>
    </r>
    <r>
      <rPr>
        <sz val="11"/>
        <color theme="1"/>
        <rFont val="Calibri"/>
        <family val="2"/>
        <scheme val="minor"/>
      </rPr>
      <t>10</t>
    </r>
    <r>
      <rPr>
        <sz val="11"/>
        <color theme="1"/>
        <rFont val="新細明體"/>
        <family val="1"/>
        <charset val="136"/>
      </rPr>
      <t>分鐘即可到達。</t>
    </r>
  </si>
  <si>
    <t>深業上城</t>
  </si>
  <si>
    <r>
      <t>深圳市福田區皇崗路</t>
    </r>
    <r>
      <rPr>
        <sz val="11"/>
        <color theme="1"/>
        <rFont val="Calibri"/>
        <family val="2"/>
        <scheme val="minor"/>
      </rPr>
      <t>5001</t>
    </r>
    <r>
      <rPr>
        <sz val="11"/>
        <color theme="1"/>
        <rFont val="新細明體"/>
        <family val="1"/>
        <charset val="136"/>
      </rPr>
      <t>號</t>
    </r>
  </si>
  <si>
    <r>
      <t>集綠色生活概念、</t>
    </r>
    <r>
      <rPr>
        <sz val="11"/>
        <color theme="1"/>
        <rFont val="Calibri"/>
        <family val="2"/>
        <scheme val="minor"/>
      </rPr>
      <t>SOHO</t>
    </r>
    <r>
      <rPr>
        <sz val="11"/>
        <color theme="1"/>
        <rFont val="新細明體"/>
        <family val="1"/>
        <charset val="136"/>
      </rPr>
      <t>住宿體驗與商業購物樂趣於一身的旅遊最新熱點，綠化率達</t>
    </r>
    <r>
      <rPr>
        <sz val="11"/>
        <color theme="1"/>
        <rFont val="Calibri"/>
        <family val="2"/>
        <scheme val="minor"/>
      </rPr>
      <t>40%</t>
    </r>
    <r>
      <rPr>
        <sz val="11"/>
        <color theme="1"/>
        <rFont val="新細明體"/>
        <family val="1"/>
        <charset val="136"/>
      </rPr>
      <t>。位於東西兩側兩座</t>
    </r>
    <r>
      <rPr>
        <sz val="11"/>
        <color theme="1"/>
        <rFont val="Calibri"/>
        <family val="2"/>
        <scheme val="minor"/>
      </rPr>
      <t>300</t>
    </r>
    <r>
      <rPr>
        <sz val="11"/>
        <color theme="1"/>
        <rFont val="新細明體"/>
        <family val="1"/>
        <charset val="136"/>
      </rPr>
      <t>多米長的行人天橋更將蓮花山和筆架山連接起來，風景怡人。品牌街及商場更有超過</t>
    </r>
    <r>
      <rPr>
        <sz val="11"/>
        <color theme="1"/>
        <rFont val="Calibri"/>
        <family val="2"/>
        <scheme val="minor"/>
      </rPr>
      <t>300</t>
    </r>
    <r>
      <rPr>
        <sz val="11"/>
        <color theme="1"/>
        <rFont val="新細明體"/>
        <family val="1"/>
        <charset val="136"/>
      </rPr>
      <t>個商戶進駐；至於</t>
    </r>
    <r>
      <rPr>
        <sz val="11"/>
        <color theme="1"/>
        <rFont val="Calibri"/>
        <family val="2"/>
        <scheme val="minor"/>
      </rPr>
      <t>10</t>
    </r>
    <r>
      <rPr>
        <sz val="11"/>
        <color theme="1"/>
        <rFont val="新細明體"/>
        <family val="1"/>
        <charset val="136"/>
      </rPr>
      <t>萬平米的</t>
    </r>
    <r>
      <rPr>
        <sz val="11"/>
        <color theme="1"/>
        <rFont val="Calibri"/>
        <family val="2"/>
        <scheme val="minor"/>
      </rPr>
      <t>Loft</t>
    </r>
    <r>
      <rPr>
        <sz val="11"/>
        <color theme="1"/>
        <rFont val="新細明體"/>
        <family val="1"/>
        <charset val="136"/>
      </rPr>
      <t>小鎮，以</t>
    </r>
    <r>
      <rPr>
        <sz val="11"/>
        <color theme="1"/>
        <rFont val="Calibri"/>
        <family val="2"/>
        <scheme val="minor"/>
      </rPr>
      <t>SOHO</t>
    </r>
    <r>
      <rPr>
        <sz val="11"/>
        <color theme="1"/>
        <rFont val="新細明體"/>
        <family val="1"/>
        <charset val="136"/>
      </rPr>
      <t>式住宿為亮點，是充滿設計感及文化休閒概念的小社區。</t>
    </r>
  </si>
  <si>
    <r>
      <t>於高鐵福田站步行</t>
    </r>
    <r>
      <rPr>
        <sz val="11"/>
        <color theme="1"/>
        <rFont val="Calibri"/>
        <family val="2"/>
        <scheme val="minor"/>
      </rPr>
      <t>2</t>
    </r>
    <r>
      <rPr>
        <sz val="11"/>
        <color theme="1"/>
        <rFont val="新細明體"/>
        <family val="1"/>
        <charset val="136"/>
      </rPr>
      <t>分鐘到絨花路口東公交站，乘坐高峰專線</t>
    </r>
    <r>
      <rPr>
        <sz val="11"/>
        <color theme="1"/>
        <rFont val="Calibri"/>
        <family val="2"/>
        <scheme val="minor"/>
      </rPr>
      <t>3</t>
    </r>
    <r>
      <rPr>
        <sz val="11"/>
        <color theme="1"/>
        <rFont val="新細明體"/>
        <family val="1"/>
        <charset val="136"/>
      </rPr>
      <t>路公交車，於中級法院站下車，步行約</t>
    </r>
    <r>
      <rPr>
        <sz val="11"/>
        <color theme="1"/>
        <rFont val="Calibri"/>
        <family val="2"/>
        <scheme val="minor"/>
      </rPr>
      <t>10</t>
    </r>
    <r>
      <rPr>
        <sz val="11"/>
        <color theme="1"/>
        <rFont val="新細明體"/>
        <family val="1"/>
        <charset val="136"/>
      </rPr>
      <t>分鐘。</t>
    </r>
  </si>
  <si>
    <t>深圳歡樂海岸水秀劇場</t>
  </si>
  <si>
    <r>
      <t>深圳市南山區白石路東</t>
    </r>
    <r>
      <rPr>
        <sz val="11"/>
        <color theme="1"/>
        <rFont val="Calibri"/>
        <family val="2"/>
        <scheme val="minor"/>
      </rPr>
      <t>8</t>
    </r>
    <r>
      <rPr>
        <sz val="11"/>
        <color theme="1"/>
        <rFont val="新細明體"/>
        <family val="1"/>
        <charset val="136"/>
      </rPr>
      <t>號</t>
    </r>
  </si>
  <si>
    <r>
      <t>規模大而壯觀的多媒體現代化水秀劇場，佔地面積近</t>
    </r>
    <r>
      <rPr>
        <sz val="11"/>
        <color theme="1"/>
        <rFont val="Calibri"/>
        <family val="2"/>
        <scheme val="minor"/>
      </rPr>
      <t>1</t>
    </r>
    <r>
      <rPr>
        <sz val="11"/>
        <color theme="1"/>
        <rFont val="新細明體"/>
        <family val="1"/>
        <charset val="136"/>
      </rPr>
      <t>萬平方米，運用水幕、噴泉、鐳射、投影、火焰、音樂、煙火等多媒體技術，呈現一場精彩的水中表演，令人歎為觀止。</t>
    </r>
  </si>
  <si>
    <r>
      <t>於高鐵福田站乘坐地鐵</t>
    </r>
    <r>
      <rPr>
        <sz val="11"/>
        <color theme="1"/>
        <rFont val="Calibri"/>
        <family val="2"/>
        <scheme val="minor"/>
      </rPr>
      <t>11</t>
    </r>
    <r>
      <rPr>
        <sz val="11"/>
        <color theme="1"/>
        <rFont val="新細明體"/>
        <family val="1"/>
        <charset val="136"/>
      </rPr>
      <t>號綫，往碧頭方向，於車公廟站轉乘</t>
    </r>
    <r>
      <rPr>
        <sz val="11"/>
        <color theme="1"/>
        <rFont val="Calibri"/>
        <family val="2"/>
        <scheme val="minor"/>
      </rPr>
      <t>9</t>
    </r>
    <r>
      <rPr>
        <sz val="11"/>
        <color theme="1"/>
        <rFont val="新細明體"/>
        <family val="1"/>
        <charset val="136"/>
      </rPr>
      <t>號綫，前往紅樹灣南方向，於深圳灣公園站下車，步行約</t>
    </r>
    <r>
      <rPr>
        <sz val="11"/>
        <color theme="1"/>
        <rFont val="Calibri"/>
        <family val="2"/>
        <scheme val="minor"/>
      </rPr>
      <t>5</t>
    </r>
    <r>
      <rPr>
        <sz val="11"/>
        <color theme="1"/>
        <rFont val="新細明體"/>
        <family val="1"/>
        <charset val="136"/>
      </rPr>
      <t>分鐘。</t>
    </r>
  </si>
  <si>
    <r>
      <t>亦可由福田站乘坐的士，約</t>
    </r>
    <r>
      <rPr>
        <sz val="11"/>
        <color theme="1"/>
        <rFont val="Calibri"/>
        <family val="2"/>
        <scheme val="minor"/>
      </rPr>
      <t>15</t>
    </r>
    <r>
      <rPr>
        <sz val="11"/>
        <color theme="1"/>
        <rFont val="新細明體"/>
        <family val="1"/>
        <charset val="136"/>
      </rPr>
      <t>分鐘即可到達。</t>
    </r>
  </si>
  <si>
    <t>海岸城購物中心</t>
  </si>
  <si>
    <r>
      <t>深圳市南山區文心五路</t>
    </r>
    <r>
      <rPr>
        <sz val="11"/>
        <color theme="1"/>
        <rFont val="Calibri"/>
        <family val="2"/>
        <scheme val="minor"/>
      </rPr>
      <t>33</t>
    </r>
    <r>
      <rPr>
        <sz val="11"/>
        <color theme="1"/>
        <rFont val="新細明體"/>
        <family val="1"/>
        <charset val="136"/>
      </rPr>
      <t>號</t>
    </r>
  </si>
  <si>
    <r>
      <t>深圳</t>
    </r>
    <r>
      <rPr>
        <sz val="11"/>
        <color theme="1"/>
        <rFont val="Calibri"/>
        <family val="2"/>
        <scheme val="minor"/>
      </rPr>
      <t>5</t>
    </r>
    <r>
      <rPr>
        <sz val="11"/>
        <color theme="1"/>
        <rFont val="新細明體"/>
        <family val="1"/>
        <charset val="136"/>
      </rPr>
      <t>大購物中心之一，面積約</t>
    </r>
    <r>
      <rPr>
        <sz val="11"/>
        <color theme="1"/>
        <rFont val="Calibri"/>
        <family val="2"/>
        <scheme val="minor"/>
      </rPr>
      <t>12</t>
    </r>
    <r>
      <rPr>
        <sz val="11"/>
        <color theme="1"/>
        <rFont val="新細明體"/>
        <family val="1"/>
        <charset val="136"/>
      </rPr>
      <t>萬平方米，不少名牌進駐，也有知名百貨、特色餐飲及影城溜冰場等，周邊綠化設施完善，不論是購物或一家大小輕鬆逛逛都是樂事。</t>
    </r>
  </si>
  <si>
    <r>
      <t>於高鐵福田站乘坐地鐵</t>
    </r>
    <r>
      <rPr>
        <sz val="11"/>
        <color theme="1"/>
        <rFont val="Calibri"/>
        <family val="2"/>
        <scheme val="minor"/>
      </rPr>
      <t>11</t>
    </r>
    <r>
      <rPr>
        <sz val="11"/>
        <color theme="1"/>
        <rFont val="新細明體"/>
        <family val="1"/>
        <charset val="136"/>
      </rPr>
      <t>號綫，往碧頭方向，於後海站下車，步行約</t>
    </r>
    <r>
      <rPr>
        <sz val="11"/>
        <color theme="1"/>
        <rFont val="Calibri"/>
        <family val="2"/>
        <scheme val="minor"/>
      </rPr>
      <t>15</t>
    </r>
    <r>
      <rPr>
        <sz val="11"/>
        <color theme="1"/>
        <rFont val="新細明體"/>
        <family val="1"/>
        <charset val="136"/>
      </rPr>
      <t>分鐘。</t>
    </r>
  </si>
  <si>
    <r>
      <t>亦可由福田站乘坐的士，約</t>
    </r>
    <r>
      <rPr>
        <sz val="11"/>
        <color theme="1"/>
        <rFont val="Calibri"/>
        <family val="2"/>
        <scheme val="minor"/>
      </rPr>
      <t>20</t>
    </r>
    <r>
      <rPr>
        <sz val="11"/>
        <color theme="1"/>
        <rFont val="新細明體"/>
        <family val="1"/>
        <charset val="136"/>
      </rPr>
      <t>分鐘即可到達。</t>
    </r>
  </si>
  <si>
    <t>萬象天地</t>
  </si>
  <si>
    <r>
      <t>深圳市南山區粵海街道深南大道</t>
    </r>
    <r>
      <rPr>
        <sz val="11"/>
        <color theme="1"/>
        <rFont val="Calibri"/>
        <family val="2"/>
        <scheme val="minor"/>
      </rPr>
      <t>9668</t>
    </r>
    <r>
      <rPr>
        <sz val="11"/>
        <color theme="1"/>
        <rFont val="新細明體"/>
        <family val="1"/>
        <charset val="136"/>
      </rPr>
      <t>號</t>
    </r>
  </si>
  <si>
    <r>
      <t>位於深圳南山區，是文青旅遊熱點，最標誌性的設計絕對是正門處的大象藝術裝置「</t>
    </r>
    <r>
      <rPr>
        <sz val="11"/>
        <color theme="1"/>
        <rFont val="Calibri"/>
        <family val="2"/>
        <scheme val="minor"/>
      </rPr>
      <t>Bubblecoat Elephant</t>
    </r>
    <r>
      <rPr>
        <sz val="11"/>
        <color theme="1"/>
        <rFont val="新細明體"/>
        <family val="1"/>
        <charset val="136"/>
      </rPr>
      <t>」。</t>
    </r>
    <r>
      <rPr>
        <sz val="11"/>
        <color theme="1"/>
        <rFont val="Calibri"/>
        <family val="2"/>
        <scheme val="minor"/>
      </rPr>
      <t>23</t>
    </r>
    <r>
      <rPr>
        <sz val="11"/>
        <color theme="1"/>
        <rFont val="新細明體"/>
        <family val="1"/>
        <charset val="136"/>
      </rPr>
      <t>萬平方米空間，融合了街區及商場，匯集近</t>
    </r>
    <r>
      <rPr>
        <sz val="11"/>
        <color theme="1"/>
        <rFont val="Calibri"/>
        <family val="2"/>
        <scheme val="minor"/>
      </rPr>
      <t>300</t>
    </r>
    <r>
      <rPr>
        <sz val="11"/>
        <color theme="1"/>
        <rFont val="新細明體"/>
        <family val="1"/>
        <charset val="136"/>
      </rPr>
      <t>間店鋪、逾</t>
    </r>
    <r>
      <rPr>
        <sz val="11"/>
        <color theme="1"/>
        <rFont val="Calibri"/>
        <family val="2"/>
        <scheme val="minor"/>
      </rPr>
      <t>1,000</t>
    </r>
    <r>
      <rPr>
        <sz val="11"/>
        <color theme="1"/>
        <rFont val="新細明體"/>
        <family val="1"/>
        <charset val="136"/>
      </rPr>
      <t>個品牌、</t>
    </r>
    <r>
      <rPr>
        <sz val="11"/>
        <color theme="1"/>
        <rFont val="Calibri"/>
        <family val="2"/>
        <scheme val="minor"/>
      </rPr>
      <t>12</t>
    </r>
    <r>
      <rPr>
        <sz val="11"/>
        <color theme="1"/>
        <rFont val="新細明體"/>
        <family val="1"/>
        <charset val="136"/>
      </rPr>
      <t>座單棟品牌旗艦店，以及超過</t>
    </r>
    <r>
      <rPr>
        <sz val="11"/>
        <color theme="1"/>
        <rFont val="Calibri"/>
        <family val="2"/>
        <scheme val="minor"/>
      </rPr>
      <t>2,000</t>
    </r>
    <r>
      <rPr>
        <sz val="11"/>
        <color theme="1"/>
        <rFont val="新細明體"/>
        <family val="1"/>
        <charset val="136"/>
      </rPr>
      <t>平方米的室內兒童樂園和</t>
    </r>
    <r>
      <rPr>
        <sz val="11"/>
        <color theme="1"/>
        <rFont val="Calibri"/>
        <family val="2"/>
        <scheme val="minor"/>
      </rPr>
      <t>24</t>
    </r>
    <r>
      <rPr>
        <sz val="11"/>
        <color theme="1"/>
        <rFont val="新細明體"/>
        <family val="1"/>
        <charset val="136"/>
      </rPr>
      <t>小時美食街等。</t>
    </r>
  </si>
  <si>
    <r>
      <t>於高鐵福田站乘坐地鐵</t>
    </r>
    <r>
      <rPr>
        <sz val="11"/>
        <color theme="1"/>
        <rFont val="Calibri"/>
        <family val="2"/>
        <scheme val="minor"/>
      </rPr>
      <t>11</t>
    </r>
    <r>
      <rPr>
        <sz val="11"/>
        <color theme="1"/>
        <rFont val="新細明體"/>
        <family val="1"/>
        <charset val="136"/>
      </rPr>
      <t>號綫，往碧頭方向，於車公廟站轉乘</t>
    </r>
    <r>
      <rPr>
        <sz val="11"/>
        <color theme="1"/>
        <rFont val="Calibri"/>
        <family val="2"/>
        <scheme val="minor"/>
      </rPr>
      <t>1</t>
    </r>
    <r>
      <rPr>
        <sz val="11"/>
        <color theme="1"/>
        <rFont val="新細明體"/>
        <family val="1"/>
        <charset val="136"/>
      </rPr>
      <t>號綫，前往機場東方向，於高新園站下車，步行約</t>
    </r>
    <r>
      <rPr>
        <sz val="11"/>
        <color theme="1"/>
        <rFont val="Calibri"/>
        <family val="2"/>
        <scheme val="minor"/>
      </rPr>
      <t>7</t>
    </r>
    <r>
      <rPr>
        <sz val="11"/>
        <color theme="1"/>
        <rFont val="新細明體"/>
        <family val="1"/>
        <charset val="136"/>
      </rPr>
      <t>分鐘。</t>
    </r>
  </si>
  <si>
    <t>深圳野生動物園</t>
  </si>
  <si>
    <r>
      <t>深圳市南山區西麗鎮西麗路</t>
    </r>
    <r>
      <rPr>
        <sz val="11"/>
        <color theme="1"/>
        <rFont val="Calibri"/>
        <family val="2"/>
        <scheme val="minor"/>
      </rPr>
      <t>4065</t>
    </r>
    <r>
      <rPr>
        <sz val="11"/>
        <color theme="1"/>
        <rFont val="新細明體"/>
        <family val="1"/>
        <charset val="136"/>
      </rPr>
      <t>號</t>
    </r>
  </si>
  <si>
    <r>
      <t>4A</t>
    </r>
    <r>
      <rPr>
        <sz val="11"/>
        <color theme="1"/>
        <rFont val="新細明體"/>
        <family val="1"/>
        <charset val="136"/>
      </rPr>
      <t>級旅遊景區，集動物、森林、植物、科普等多種特色和觀賞功能為一體的景區，採用具有亞熱帶新型園林生態環境系統，面積約</t>
    </r>
    <r>
      <rPr>
        <sz val="11"/>
        <color theme="1"/>
        <rFont val="Calibri"/>
        <family val="2"/>
        <scheme val="minor"/>
      </rPr>
      <t>120</t>
    </r>
    <r>
      <rPr>
        <sz val="11"/>
        <color theme="1"/>
        <rFont val="新細明體"/>
        <family val="1"/>
        <charset val="136"/>
      </rPr>
      <t>萬平方米。園內有</t>
    </r>
    <r>
      <rPr>
        <sz val="11"/>
        <color theme="1"/>
        <rFont val="Calibri"/>
        <family val="2"/>
        <scheme val="minor"/>
      </rPr>
      <t>300</t>
    </r>
    <r>
      <rPr>
        <sz val="11"/>
        <color theme="1"/>
        <rFont val="新細明體"/>
        <family val="1"/>
        <charset val="136"/>
      </rPr>
      <t>多個品種、約萬頭野生動物。包括一級保護動物：大熊貓、金絲猴、華南虎、火烈鳥、麥哲倫企鵝、亞洲象、丹頂鶴、犀牛等。目前，深圳野生動物園是世界上唯一擁有獅虎獸、虎獅獸的野生動物園。另有動物表演也值得一看。</t>
    </r>
  </si>
  <si>
    <r>
      <t>於高鐵深圳北站乘坐地鐵</t>
    </r>
    <r>
      <rPr>
        <sz val="11"/>
        <color theme="1"/>
        <rFont val="Calibri"/>
        <family val="2"/>
        <scheme val="minor"/>
      </rPr>
      <t>5</t>
    </r>
    <r>
      <rPr>
        <sz val="11"/>
        <color theme="1"/>
        <rFont val="新細明體"/>
        <family val="1"/>
        <charset val="136"/>
      </rPr>
      <t>號綫，往前海灣方向，於西麗站轉乘</t>
    </r>
    <r>
      <rPr>
        <sz val="11"/>
        <color theme="1"/>
        <rFont val="Calibri"/>
        <family val="2"/>
        <scheme val="minor"/>
      </rPr>
      <t>7</t>
    </r>
    <r>
      <rPr>
        <sz val="11"/>
        <color theme="1"/>
        <rFont val="新細明體"/>
        <family val="1"/>
        <charset val="136"/>
      </rPr>
      <t>號綫，前往西麗湖方向，於西麗湖站下車，步行約</t>
    </r>
    <r>
      <rPr>
        <sz val="11"/>
        <color theme="1"/>
        <rFont val="Calibri"/>
        <family val="2"/>
        <scheme val="minor"/>
      </rPr>
      <t>3</t>
    </r>
    <r>
      <rPr>
        <sz val="11"/>
        <color theme="1"/>
        <rFont val="新細明體"/>
        <family val="1"/>
        <charset val="136"/>
      </rPr>
      <t>分鐘。</t>
    </r>
  </si>
  <si>
    <r>
      <t>亦可由深圳北站乘坐的士，約</t>
    </r>
    <r>
      <rPr>
        <sz val="11"/>
        <color theme="1"/>
        <rFont val="Calibri"/>
        <family val="2"/>
        <scheme val="minor"/>
      </rPr>
      <t>20</t>
    </r>
    <r>
      <rPr>
        <sz val="11"/>
        <color theme="1"/>
        <rFont val="新細明體"/>
        <family val="1"/>
        <charset val="136"/>
      </rPr>
      <t>分鐘即可到達。</t>
    </r>
  </si>
  <si>
    <t>海上世界文化藝術中心</t>
  </si>
  <si>
    <r>
      <t>深圳市南山區蛇口望海路</t>
    </r>
    <r>
      <rPr>
        <sz val="11"/>
        <color theme="1"/>
        <rFont val="Calibri"/>
        <family val="2"/>
        <scheme val="minor"/>
      </rPr>
      <t>1187</t>
    </r>
    <r>
      <rPr>
        <sz val="11"/>
        <color theme="1"/>
        <rFont val="新細明體"/>
        <family val="1"/>
        <charset val="136"/>
      </rPr>
      <t>號</t>
    </r>
  </si>
  <si>
    <t>海上世界文化藝術中心是由一個綜合創新文化平臺－「設計互聯」營運，當中包括了英國國立維多利亞與亞伯特博物館分館、園景展館、小燕畫院及深圳市聯合國教科文組織創意城市網路交流中心等，在這裡可探索藝術創新的潮流。遊覽後不妨到餐廳吃點東西，並欣賞一覽無遺的海景。</t>
  </si>
  <si>
    <r>
      <t>於高鐵福田站乘坐地鐵</t>
    </r>
    <r>
      <rPr>
        <sz val="11"/>
        <color theme="1"/>
        <rFont val="Calibri"/>
        <family val="2"/>
        <scheme val="minor"/>
      </rPr>
      <t>11</t>
    </r>
    <r>
      <rPr>
        <sz val="11"/>
        <color theme="1"/>
        <rFont val="新細明體"/>
        <family val="1"/>
        <charset val="136"/>
      </rPr>
      <t>號綫，往碧頭方向，於後海站轉乘</t>
    </r>
    <r>
      <rPr>
        <sz val="11"/>
        <color theme="1"/>
        <rFont val="Calibri"/>
        <family val="2"/>
        <scheme val="minor"/>
      </rPr>
      <t>2</t>
    </r>
    <r>
      <rPr>
        <sz val="11"/>
        <color theme="1"/>
        <rFont val="新細明體"/>
        <family val="1"/>
        <charset val="136"/>
      </rPr>
      <t>號綫，於海上世界站下車，步行約</t>
    </r>
    <r>
      <rPr>
        <sz val="11"/>
        <color theme="1"/>
        <rFont val="Calibri"/>
        <family val="2"/>
        <scheme val="minor"/>
      </rPr>
      <t>12</t>
    </r>
    <r>
      <rPr>
        <sz val="11"/>
        <color theme="1"/>
        <rFont val="新細明體"/>
        <family val="1"/>
        <charset val="136"/>
      </rPr>
      <t>分鐘。</t>
    </r>
  </si>
  <si>
    <r>
      <t>亦可由福田站乘坐的士，約</t>
    </r>
    <r>
      <rPr>
        <sz val="11"/>
        <color theme="1"/>
        <rFont val="Calibri"/>
        <family val="2"/>
        <scheme val="minor"/>
      </rPr>
      <t>35</t>
    </r>
    <r>
      <rPr>
        <sz val="11"/>
        <color theme="1"/>
        <rFont val="新細明體"/>
        <family val="1"/>
        <charset val="136"/>
      </rPr>
      <t>分鐘即可到達。</t>
    </r>
  </si>
  <si>
    <r>
      <t>景點</t>
    </r>
    <r>
      <rPr>
        <b/>
        <sz val="11"/>
        <color theme="1"/>
        <rFont val="Calibri"/>
        <family val="2"/>
        <scheme val="minor"/>
      </rPr>
      <t>8</t>
    </r>
    <r>
      <rPr>
        <b/>
        <sz val="11"/>
        <color theme="1"/>
        <rFont val="新細明體"/>
        <family val="1"/>
        <charset val="136"/>
      </rPr>
      <t>：</t>
    </r>
  </si>
  <si>
    <t>華僑城甘坑客家小鎮</t>
  </si>
  <si>
    <r>
      <t>深圳市龍崗區甘李路</t>
    </r>
    <r>
      <rPr>
        <sz val="11"/>
        <color theme="1"/>
        <rFont val="Calibri"/>
        <family val="2"/>
        <scheme val="minor"/>
      </rPr>
      <t>18</t>
    </r>
    <r>
      <rPr>
        <sz val="11"/>
        <color theme="1"/>
        <rFont val="新細明體"/>
        <family val="1"/>
        <charset val="136"/>
      </rPr>
      <t>號</t>
    </r>
  </si>
  <si>
    <r>
      <t>5A</t>
    </r>
    <r>
      <rPr>
        <sz val="11"/>
        <color theme="1"/>
        <rFont val="新細明體"/>
        <family val="1"/>
        <charset val="136"/>
      </rPr>
      <t>級旅遊景區，集深圳本土民俗文化、田園、生態、及科學普及教育於一身。甘坑村裡，客家民居，眾多古建，依山傍水，房連巷通，錯落有致，猶如畫卷。更有炮樓、碉樓、騎樓、吊腳樓等風情建築融於山水之中，與幾百年的客家老屋形成一種獨特的客家風貌。</t>
    </r>
  </si>
  <si>
    <r>
      <t>於高鐵深圳北站乘坐地鐵</t>
    </r>
    <r>
      <rPr>
        <sz val="11"/>
        <color theme="1"/>
        <rFont val="Calibri"/>
        <family val="2"/>
        <scheme val="minor"/>
      </rPr>
      <t>5</t>
    </r>
    <r>
      <rPr>
        <sz val="11"/>
        <color theme="1"/>
        <rFont val="新細明體"/>
        <family val="1"/>
        <charset val="136"/>
      </rPr>
      <t>號綫，往前海灣方向，於上水徑站下車，步行</t>
    </r>
    <r>
      <rPr>
        <sz val="11"/>
        <color theme="1"/>
        <rFont val="Calibri"/>
        <family val="2"/>
        <scheme val="minor"/>
      </rPr>
      <t>2</t>
    </r>
    <r>
      <rPr>
        <sz val="11"/>
        <color theme="1"/>
        <rFont val="新細明體"/>
        <family val="1"/>
        <charset val="136"/>
      </rPr>
      <t>分鐘到上水徑站乘坐</t>
    </r>
    <r>
      <rPr>
        <sz val="11"/>
        <color theme="1"/>
        <rFont val="Calibri"/>
        <family val="2"/>
        <scheme val="minor"/>
      </rPr>
      <t>980</t>
    </r>
    <r>
      <rPr>
        <sz val="11"/>
        <color theme="1"/>
        <rFont val="新細明體"/>
        <family val="1"/>
        <charset val="136"/>
      </rPr>
      <t>路公車，往下李朗總站方向，於甘坑村委站下車，步行約</t>
    </r>
    <r>
      <rPr>
        <sz val="11"/>
        <color theme="1"/>
        <rFont val="Calibri"/>
        <family val="2"/>
        <scheme val="minor"/>
      </rPr>
      <t>7</t>
    </r>
    <r>
      <rPr>
        <sz val="11"/>
        <color theme="1"/>
        <rFont val="新細明體"/>
        <family val="1"/>
        <charset val="136"/>
      </rPr>
      <t>分鐘。</t>
    </r>
  </si>
  <si>
    <r>
      <t>亦可由深圳北站乘坐的士，約</t>
    </r>
    <r>
      <rPr>
        <sz val="11"/>
        <color theme="1"/>
        <rFont val="Calibri"/>
        <family val="2"/>
        <scheme val="minor"/>
      </rPr>
      <t>40</t>
    </r>
    <r>
      <rPr>
        <sz val="11"/>
        <color theme="1"/>
        <rFont val="新細明體"/>
        <family val="1"/>
        <charset val="136"/>
      </rPr>
      <t>分鐘即可到達。</t>
    </r>
  </si>
  <si>
    <t>廣州</t>
  </si>
  <si>
    <t>長隆旅遊度假區</t>
  </si>
  <si>
    <t>廣州市番禺區番禺大道</t>
  </si>
  <si>
    <r>
      <t>5A</t>
    </r>
    <r>
      <rPr>
        <sz val="11"/>
        <color theme="1"/>
        <rFont val="新細明體"/>
        <family val="1"/>
        <charset val="136"/>
      </rPr>
      <t>級旅遊景區，擁有多個主題區包括長隆歡樂世界、長隆國際大馬戲、長隆水上樂園、長隆野生動物世界、長隆飛鳥樂園和長隆酒店等。遊客參與刺激機動遊戲、觀看多種動物生態、欣賞動物馬戲等，各式其式都可在此盡興。</t>
    </r>
  </si>
  <si>
    <r>
      <t>於高鐵廣州南站乘坐地鐵</t>
    </r>
    <r>
      <rPr>
        <sz val="11"/>
        <color theme="1"/>
        <rFont val="Calibri"/>
        <family val="2"/>
        <scheme val="minor"/>
      </rPr>
      <t>7</t>
    </r>
    <r>
      <rPr>
        <sz val="11"/>
        <color theme="1"/>
        <rFont val="新細明體"/>
        <family val="1"/>
        <charset val="136"/>
      </rPr>
      <t>號綫，往大學城南方向，於漢溪長隆站下車，於</t>
    </r>
    <r>
      <rPr>
        <sz val="11"/>
        <color theme="1"/>
        <rFont val="Calibri"/>
        <family val="2"/>
        <scheme val="minor"/>
      </rPr>
      <t>D</t>
    </r>
    <r>
      <rPr>
        <sz val="11"/>
        <color theme="1"/>
        <rFont val="新細明體"/>
        <family val="1"/>
        <charset val="136"/>
      </rPr>
      <t>或</t>
    </r>
    <r>
      <rPr>
        <sz val="11"/>
        <color theme="1"/>
        <rFont val="Calibri"/>
        <family val="2"/>
        <scheme val="minor"/>
      </rPr>
      <t>E</t>
    </r>
    <r>
      <rPr>
        <sz val="11"/>
        <color theme="1"/>
        <rFont val="新細明體"/>
        <family val="1"/>
        <charset val="136"/>
      </rPr>
      <t>出口轉乘免費穿梭巴士。</t>
    </r>
  </si>
  <si>
    <r>
      <t>亦可由廣州南站乘坐的士，約</t>
    </r>
    <r>
      <rPr>
        <sz val="11"/>
        <color theme="1"/>
        <rFont val="Calibri"/>
        <family val="2"/>
        <scheme val="minor"/>
      </rPr>
      <t>15</t>
    </r>
    <r>
      <rPr>
        <sz val="11"/>
        <color theme="1"/>
        <rFont val="新細明體"/>
        <family val="1"/>
        <charset val="136"/>
      </rPr>
      <t>分鐘即可到達。</t>
    </r>
  </si>
  <si>
    <t>沙灣古鎮</t>
  </si>
  <si>
    <t>廣州市番禺區福北路與華光路交匯處</t>
  </si>
  <si>
    <r>
      <t>4A</t>
    </r>
    <r>
      <rPr>
        <sz val="11"/>
        <color theme="1"/>
        <rFont val="新細明體"/>
        <family val="1"/>
        <charset val="136"/>
      </rPr>
      <t>級旅遊景區，始建於南宋，是一個有著</t>
    </r>
    <r>
      <rPr>
        <sz val="11"/>
        <color theme="1"/>
        <rFont val="Calibri"/>
        <family val="2"/>
        <scheme val="minor"/>
      </rPr>
      <t>800</t>
    </r>
    <r>
      <rPr>
        <sz val="11"/>
        <color theme="1"/>
        <rFont val="新細明體"/>
        <family val="1"/>
        <charset val="136"/>
      </rPr>
      <t>多年歷史的嶺南文化古鎮，因地處古海灣半月形的沙灘之畔而得名，這裡保留了不少古建築，包括祠堂、廟宇、商業遺址及民居遺址等。小鎮更有「民間雕塑之鄉」美名。另外，留耕堂亦是必遊景點，它是沙灣何氏家族的祖祠，有「嶺南綜合藝術之宮」的美譽，是沙灣古鎮的標誌性建築。</t>
    </r>
  </si>
  <si>
    <r>
      <t>於高鐵廣州南站總站乘坐番</t>
    </r>
    <r>
      <rPr>
        <sz val="11"/>
        <color theme="1"/>
        <rFont val="Calibri"/>
        <family val="2"/>
        <scheme val="minor"/>
      </rPr>
      <t>108B</t>
    </r>
    <r>
      <rPr>
        <sz val="11"/>
        <color theme="1"/>
        <rFont val="新細明體"/>
        <family val="1"/>
        <charset val="136"/>
      </rPr>
      <t>路公交車，往番禺體校總站方向，於沙灣南村站下車，步行約</t>
    </r>
    <r>
      <rPr>
        <sz val="11"/>
        <color theme="1"/>
        <rFont val="Calibri"/>
        <family val="2"/>
        <scheme val="minor"/>
      </rPr>
      <t>10</t>
    </r>
    <r>
      <rPr>
        <sz val="11"/>
        <color theme="1"/>
        <rFont val="新細明體"/>
        <family val="1"/>
        <charset val="136"/>
      </rPr>
      <t>分鐘。</t>
    </r>
  </si>
  <si>
    <r>
      <t>亦可由廣州南站乘坐的士，約</t>
    </r>
    <r>
      <rPr>
        <sz val="11"/>
        <color theme="1"/>
        <rFont val="Calibri"/>
        <family val="2"/>
        <scheme val="minor"/>
      </rPr>
      <t>25</t>
    </r>
    <r>
      <rPr>
        <sz val="11"/>
        <color theme="1"/>
        <rFont val="新細明體"/>
        <family val="1"/>
        <charset val="136"/>
      </rPr>
      <t>分鐘即可到達。</t>
    </r>
  </si>
  <si>
    <t>紫泥堂</t>
  </si>
  <si>
    <r>
      <t>廣州市番禺區西安路</t>
    </r>
    <r>
      <rPr>
        <sz val="11"/>
        <color theme="1"/>
        <rFont val="Calibri"/>
        <family val="2"/>
        <scheme val="minor"/>
      </rPr>
      <t>7</t>
    </r>
    <r>
      <rPr>
        <sz val="11"/>
        <color theme="1"/>
        <rFont val="新細明體"/>
        <family val="1"/>
        <charset val="136"/>
      </rPr>
      <t>號</t>
    </r>
  </si>
  <si>
    <r>
      <t>紫坭糖廠建於</t>
    </r>
    <r>
      <rPr>
        <sz val="11"/>
        <color theme="1"/>
        <rFont val="Calibri"/>
        <family val="2"/>
        <scheme val="minor"/>
      </rPr>
      <t>1953</t>
    </r>
    <r>
      <rPr>
        <sz val="11"/>
        <color theme="1"/>
        <rFont val="新細明體"/>
        <family val="1"/>
        <charset val="136"/>
      </rPr>
      <t>年，曾是番禺境內最早的大型國有企業之一，佔地約</t>
    </r>
    <r>
      <rPr>
        <sz val="11"/>
        <color theme="1"/>
        <rFont val="Calibri"/>
        <family val="2"/>
        <scheme val="minor"/>
      </rPr>
      <t>26</t>
    </r>
    <r>
      <rPr>
        <sz val="11"/>
        <color theme="1"/>
        <rFont val="新細明體"/>
        <family val="1"/>
        <charset val="136"/>
      </rPr>
      <t>萬平方米，現在被改建為紫泥堂創意園，堅守「協調、共用、再生」的發展理念。園區內保留了完好的工業遺跡和仿前蘇聯式建築，同時利用拆除的建築材料，創作成為園內的藝術裝置，為廢料重新注入生命力。園區內有不少工作室，包括傳統手工藝、創新科技、藝術教育及生活休閒類別等，是文化交流的好地方。</t>
    </r>
  </si>
  <si>
    <r>
      <t>於高鐵廣州南站乘坐地鐵</t>
    </r>
    <r>
      <rPr>
        <sz val="11"/>
        <color theme="1"/>
        <rFont val="Calibri"/>
        <family val="2"/>
        <scheme val="minor"/>
      </rPr>
      <t>7</t>
    </r>
    <r>
      <rPr>
        <sz val="11"/>
        <color theme="1"/>
        <rFont val="新細明體"/>
        <family val="1"/>
        <charset val="136"/>
      </rPr>
      <t>號綫，往大學城南方向，於漢溪長隆站轉乘</t>
    </r>
    <r>
      <rPr>
        <sz val="11"/>
        <color theme="1"/>
        <rFont val="Calibri"/>
        <family val="2"/>
        <scheme val="minor"/>
      </rPr>
      <t>3</t>
    </r>
    <r>
      <rPr>
        <sz val="11"/>
        <color theme="1"/>
        <rFont val="新細明體"/>
        <family val="1"/>
        <charset val="136"/>
      </rPr>
      <t>號綫，前往番禺廣場方向，於市橋站下車，</t>
    </r>
    <r>
      <rPr>
        <sz val="11"/>
        <color theme="1"/>
        <rFont val="Calibri"/>
        <family val="2"/>
        <scheme val="minor"/>
      </rPr>
      <t xml:space="preserve"> </t>
    </r>
    <r>
      <rPr>
        <sz val="11"/>
        <color theme="1"/>
        <rFont val="新細明體"/>
        <family val="1"/>
        <charset val="136"/>
      </rPr>
      <t>行至達百越廣場西門（地鐵市橋站）站轉乘番</t>
    </r>
    <r>
      <rPr>
        <sz val="11"/>
        <color theme="1"/>
        <rFont val="Calibri"/>
        <family val="2"/>
        <scheme val="minor"/>
      </rPr>
      <t>67</t>
    </r>
    <r>
      <rPr>
        <sz val="11"/>
        <color theme="1"/>
        <rFont val="新細明體"/>
        <family val="1"/>
        <charset val="136"/>
      </rPr>
      <t>路公交車，於紫坭村委站下車，步行約</t>
    </r>
    <r>
      <rPr>
        <sz val="11"/>
        <color theme="1"/>
        <rFont val="Calibri"/>
        <family val="2"/>
        <scheme val="minor"/>
      </rPr>
      <t>3</t>
    </r>
    <r>
      <rPr>
        <sz val="11"/>
        <color theme="1"/>
        <rFont val="新細明體"/>
        <family val="1"/>
        <charset val="136"/>
      </rPr>
      <t>分鐘。</t>
    </r>
  </si>
  <si>
    <t>嶺南印象園</t>
  </si>
  <si>
    <t>廣州市番禺區大學城外環西路</t>
  </si>
  <si>
    <r>
      <t>4A</t>
    </r>
    <r>
      <rPr>
        <sz val="11"/>
        <color theme="1"/>
        <rFont val="新細明體"/>
        <family val="1"/>
        <charset val="136"/>
      </rPr>
      <t>級旅遊景區，典型的嶺南傳統風格建築群，依水而建，總佔地面積達</t>
    </r>
    <r>
      <rPr>
        <sz val="11"/>
        <color theme="1"/>
        <rFont val="Calibri"/>
        <family val="2"/>
        <scheme val="minor"/>
      </rPr>
      <t>16.5</t>
    </r>
    <r>
      <rPr>
        <sz val="11"/>
        <color theme="1"/>
        <rFont val="新細明體"/>
        <family val="1"/>
        <charset val="136"/>
      </rPr>
      <t>公頃。園中遍佈富有特色的街巷、宗祠、民居和店鋪等，集觀光、休閒、娛樂、住宿、餐飲、購物於一身的景區。</t>
    </r>
  </si>
  <si>
    <r>
      <t>於高鐵廣州南站乘坐地鐵</t>
    </r>
    <r>
      <rPr>
        <sz val="11"/>
        <color theme="1"/>
        <rFont val="Calibri"/>
        <family val="2"/>
        <scheme val="minor"/>
      </rPr>
      <t>7</t>
    </r>
    <r>
      <rPr>
        <sz val="11"/>
        <color theme="1"/>
        <rFont val="新細明體"/>
        <family val="1"/>
        <charset val="136"/>
      </rPr>
      <t>號綫，往大學城南方向，於大學城南站下車，步行約</t>
    </r>
    <r>
      <rPr>
        <sz val="11"/>
        <color theme="1"/>
        <rFont val="Calibri"/>
        <family val="2"/>
        <scheme val="minor"/>
      </rPr>
      <t>15</t>
    </r>
    <r>
      <rPr>
        <sz val="11"/>
        <color theme="1"/>
        <rFont val="新細明體"/>
        <family val="1"/>
        <charset val="136"/>
      </rPr>
      <t>分鐘</t>
    </r>
    <r>
      <rPr>
        <sz val="11"/>
        <color theme="1"/>
        <rFont val="Calibri"/>
        <family val="2"/>
        <scheme val="minor"/>
      </rPr>
      <t xml:space="preserve"> </t>
    </r>
    <r>
      <rPr>
        <sz val="11"/>
        <color theme="1"/>
        <rFont val="新細明體"/>
        <family val="1"/>
        <charset val="136"/>
      </rPr>
      <t>。</t>
    </r>
  </si>
  <si>
    <r>
      <t>亦可由廣州南站乘坐的士，約</t>
    </r>
    <r>
      <rPr>
        <sz val="11"/>
        <color theme="1"/>
        <rFont val="Calibri"/>
        <family val="2"/>
        <scheme val="minor"/>
      </rPr>
      <t>40</t>
    </r>
    <r>
      <rPr>
        <sz val="11"/>
        <color theme="1"/>
        <rFont val="新細明體"/>
        <family val="1"/>
        <charset val="136"/>
      </rPr>
      <t>分鐘即可到達。</t>
    </r>
  </si>
  <si>
    <t>上下九步行街</t>
  </si>
  <si>
    <t>廣州市荔灣區上下九步行街</t>
  </si>
  <si>
    <r>
      <t>因地處廣州市荔灣區的上九路、下九路因而得名。全長</t>
    </r>
    <r>
      <rPr>
        <sz val="11"/>
        <color theme="1"/>
        <rFont val="Calibri"/>
        <family val="2"/>
        <scheme val="minor"/>
      </rPr>
      <t>1,237</t>
    </r>
    <r>
      <rPr>
        <sz val="11"/>
        <color theme="1"/>
        <rFont val="新細明體"/>
        <family val="1"/>
        <charset val="136"/>
      </rPr>
      <t>多米的步行街，集結不同種類的商店多達</t>
    </r>
    <r>
      <rPr>
        <sz val="11"/>
        <color theme="1"/>
        <rFont val="Calibri"/>
        <family val="2"/>
        <scheme val="minor"/>
      </rPr>
      <t>300</t>
    </r>
    <r>
      <rPr>
        <sz val="11"/>
        <color theme="1"/>
        <rFont val="新細明體"/>
        <family val="1"/>
        <charset val="136"/>
      </rPr>
      <t>家，有買的，也有吃的，最吸引遊客的，必數遊人最愛的文昌雞、清平雞、薑蔥雞、薑汁撞奶、雙皮奶，及雲吞麵等各式美食，邊走邊食，的確是樂事。</t>
    </r>
  </si>
  <si>
    <r>
      <t>於高鐵廣州南站乘坐地鐵</t>
    </r>
    <r>
      <rPr>
        <sz val="11"/>
        <color theme="1"/>
        <rFont val="Calibri"/>
        <family val="2"/>
        <scheme val="minor"/>
      </rPr>
      <t>2</t>
    </r>
    <r>
      <rPr>
        <sz val="11"/>
        <color theme="1"/>
        <rFont val="新細明體"/>
        <family val="1"/>
        <charset val="136"/>
      </rPr>
      <t>號綫，往嘉禾望崗方向，於海珠廣場站轉乘</t>
    </r>
    <r>
      <rPr>
        <sz val="11"/>
        <color theme="1"/>
        <rFont val="Calibri"/>
        <family val="2"/>
        <scheme val="minor"/>
      </rPr>
      <t>6</t>
    </r>
    <r>
      <rPr>
        <sz val="11"/>
        <color theme="1"/>
        <rFont val="新細明體"/>
        <family val="1"/>
        <charset val="136"/>
      </rPr>
      <t>號綫，前往潯峰崗方向，於文化公園站下車，步行約</t>
    </r>
    <r>
      <rPr>
        <sz val="11"/>
        <color theme="1"/>
        <rFont val="Calibri"/>
        <family val="2"/>
        <scheme val="minor"/>
      </rPr>
      <t>10</t>
    </r>
    <r>
      <rPr>
        <sz val="11"/>
        <color theme="1"/>
        <rFont val="新細明體"/>
        <family val="1"/>
        <charset val="136"/>
      </rPr>
      <t>分鐘。</t>
    </r>
  </si>
  <si>
    <t>沙面島</t>
  </si>
  <si>
    <t>廣州市荔灣區沙面島</t>
  </si>
  <si>
    <r>
      <t>5A</t>
    </r>
    <r>
      <rPr>
        <sz val="11"/>
        <color theme="1"/>
        <rFont val="新細明體"/>
        <family val="1"/>
        <charset val="136"/>
      </rPr>
      <t>級旅遊景區，因沖積而成的沙洲而得名。島上有</t>
    </r>
    <r>
      <rPr>
        <sz val="11"/>
        <color theme="1"/>
        <rFont val="Calibri"/>
        <family val="2"/>
        <scheme val="minor"/>
      </rPr>
      <t>150</t>
    </r>
    <r>
      <rPr>
        <sz val="11"/>
        <color theme="1"/>
        <rFont val="新細明體"/>
        <family val="1"/>
        <charset val="136"/>
      </rPr>
      <t>多座歐洲不同風格的建築，有新巴羅克式、仿哥特式、券廊式等，著名的建築物有露德天主教聖母堂、廣東外事博物館、英國雪廠及沙面基督堂等，沿路風光明媚，路邊有很多咖啡館及酒吧，行人道上放滿了優雅的小桌椅，可以讓遊人享受一下悠閒的生活。</t>
    </r>
  </si>
  <si>
    <r>
      <t>於高鐵廣州南站乘坐地鐵</t>
    </r>
    <r>
      <rPr>
        <sz val="11"/>
        <color theme="1"/>
        <rFont val="Calibri"/>
        <family val="2"/>
        <scheme val="minor"/>
      </rPr>
      <t>2</t>
    </r>
    <r>
      <rPr>
        <sz val="11"/>
        <color theme="1"/>
        <rFont val="新細明體"/>
        <family val="1"/>
        <charset val="136"/>
      </rPr>
      <t>號綫，往嘉禾望崗方向，於公園前站轉乘</t>
    </r>
    <r>
      <rPr>
        <sz val="11"/>
        <color theme="1"/>
        <rFont val="Calibri"/>
        <family val="2"/>
        <scheme val="minor"/>
      </rPr>
      <t>1</t>
    </r>
    <r>
      <rPr>
        <sz val="11"/>
        <color theme="1"/>
        <rFont val="新細明體"/>
        <family val="1"/>
        <charset val="136"/>
      </rPr>
      <t>號綫，往西朗方向，於黃沙站下車，步行約</t>
    </r>
    <r>
      <rPr>
        <sz val="11"/>
        <color theme="1"/>
        <rFont val="Calibri"/>
        <family val="2"/>
        <scheme val="minor"/>
      </rPr>
      <t>15</t>
    </r>
    <r>
      <rPr>
        <sz val="11"/>
        <color theme="1"/>
        <rFont val="新細明體"/>
        <family val="1"/>
        <charset val="136"/>
      </rPr>
      <t>分鐘。</t>
    </r>
  </si>
  <si>
    <r>
      <t>亦可由廣州南站乘坐的士，約</t>
    </r>
    <r>
      <rPr>
        <sz val="11"/>
        <color theme="1"/>
        <rFont val="Calibri"/>
        <family val="2"/>
        <scheme val="minor"/>
      </rPr>
      <t>45</t>
    </r>
    <r>
      <rPr>
        <sz val="11"/>
        <color theme="1"/>
        <rFont val="新細明體"/>
        <family val="1"/>
        <charset val="136"/>
      </rPr>
      <t>分鐘即可到達。</t>
    </r>
  </si>
  <si>
    <t>廣州塔</t>
  </si>
  <si>
    <r>
      <t>廣州市海珠區閱江西路</t>
    </r>
    <r>
      <rPr>
        <sz val="11"/>
        <color theme="1"/>
        <rFont val="Calibri"/>
        <family val="2"/>
        <scheme val="minor"/>
      </rPr>
      <t>222</t>
    </r>
    <r>
      <rPr>
        <sz val="11"/>
        <color theme="1"/>
        <rFont val="新細明體"/>
        <family val="1"/>
        <charset val="136"/>
      </rPr>
      <t>號</t>
    </r>
  </si>
  <si>
    <r>
      <t>廣州塔是廣州的地標，集旅遊觀光、餐飲、文化娛樂和科學普及教育等於一身，總高度</t>
    </r>
    <r>
      <rPr>
        <sz val="11"/>
        <color theme="1"/>
        <rFont val="Calibri"/>
        <family val="2"/>
        <scheme val="minor"/>
      </rPr>
      <t>600</t>
    </r>
    <r>
      <rPr>
        <sz val="11"/>
        <color theme="1"/>
        <rFont val="新細明體"/>
        <family val="1"/>
        <charset val="136"/>
      </rPr>
      <t>米，擁有</t>
    </r>
    <r>
      <rPr>
        <sz val="11"/>
        <color theme="1"/>
        <rFont val="Calibri"/>
        <family val="2"/>
        <scheme val="minor"/>
      </rPr>
      <t>46</t>
    </r>
    <r>
      <rPr>
        <sz val="11"/>
        <color theme="1"/>
        <rFont val="新細明體"/>
        <family val="1"/>
        <charset val="136"/>
      </rPr>
      <t>環</t>
    </r>
    <r>
      <rPr>
        <sz val="11"/>
        <color theme="1"/>
        <rFont val="Calibri"/>
        <family val="2"/>
        <scheme val="minor"/>
      </rPr>
      <t>LED</t>
    </r>
    <r>
      <rPr>
        <sz val="11"/>
        <color theme="1"/>
        <rFont val="新細明體"/>
        <family val="1"/>
        <charset val="136"/>
      </rPr>
      <t>燈帶，千變萬化的色彩吸引著遊人目光。位於</t>
    </r>
    <r>
      <rPr>
        <sz val="11"/>
        <color theme="1"/>
        <rFont val="Calibri"/>
        <family val="2"/>
        <scheme val="minor"/>
      </rPr>
      <t>106</t>
    </r>
    <r>
      <rPr>
        <sz val="11"/>
        <color theme="1"/>
        <rFont val="新細明體"/>
        <family val="1"/>
        <charset val="136"/>
      </rPr>
      <t>層的廣州塔旋轉餐廳，約</t>
    </r>
    <r>
      <rPr>
        <sz val="11"/>
        <color theme="1"/>
        <rFont val="Calibri"/>
        <family val="2"/>
        <scheme val="minor"/>
      </rPr>
      <t>100</t>
    </r>
    <r>
      <rPr>
        <sz val="11"/>
        <color theme="1"/>
        <rFont val="新細明體"/>
        <family val="1"/>
        <charset val="136"/>
      </rPr>
      <t>分鐘旋轉一圈，可全方位欣賞廣州美景。</t>
    </r>
  </si>
  <si>
    <r>
      <t>於高鐵廣州南站乘坐地鐵</t>
    </r>
    <r>
      <rPr>
        <sz val="11"/>
        <color theme="1"/>
        <rFont val="Calibri"/>
        <family val="2"/>
        <scheme val="minor"/>
      </rPr>
      <t>7</t>
    </r>
    <r>
      <rPr>
        <sz val="11"/>
        <color theme="1"/>
        <rFont val="新細明體"/>
        <family val="1"/>
        <charset val="136"/>
      </rPr>
      <t>號綫，往大學城南方向，於漢溪長隆站轉乘</t>
    </r>
    <r>
      <rPr>
        <sz val="11"/>
        <color theme="1"/>
        <rFont val="Calibri"/>
        <family val="2"/>
        <scheme val="minor"/>
      </rPr>
      <t>3</t>
    </r>
    <r>
      <rPr>
        <sz val="11"/>
        <color theme="1"/>
        <rFont val="新細明體"/>
        <family val="1"/>
        <charset val="136"/>
      </rPr>
      <t>號綫，前往天河客運站方向，於廣州塔站下車，步行約</t>
    </r>
    <r>
      <rPr>
        <sz val="11"/>
        <color theme="1"/>
        <rFont val="Calibri"/>
        <family val="2"/>
        <scheme val="minor"/>
      </rPr>
      <t>5</t>
    </r>
    <r>
      <rPr>
        <sz val="11"/>
        <color theme="1"/>
        <rFont val="新細明體"/>
        <family val="1"/>
        <charset val="136"/>
      </rPr>
      <t>分鐘。</t>
    </r>
  </si>
  <si>
    <r>
      <t>亦可由廣州南站乘坐的士，約</t>
    </r>
    <r>
      <rPr>
        <sz val="11"/>
        <color theme="1"/>
        <rFont val="Calibri"/>
        <family val="2"/>
        <scheme val="minor"/>
      </rPr>
      <t>35</t>
    </r>
    <r>
      <rPr>
        <sz val="11"/>
        <color theme="1"/>
        <rFont val="新細明體"/>
        <family val="1"/>
        <charset val="136"/>
      </rPr>
      <t>分鐘即可到達。</t>
    </r>
  </si>
  <si>
    <t>石室聖心大教堂</t>
  </si>
  <si>
    <r>
      <t>廣州市越秀區一德路舊部前</t>
    </r>
    <r>
      <rPr>
        <sz val="11"/>
        <color theme="1"/>
        <rFont val="Calibri"/>
        <family val="2"/>
        <scheme val="minor"/>
      </rPr>
      <t>56</t>
    </r>
    <r>
      <rPr>
        <sz val="11"/>
        <color theme="1"/>
        <rFont val="新細明體"/>
        <family val="1"/>
        <charset val="136"/>
      </rPr>
      <t>號</t>
    </r>
  </si>
  <si>
    <r>
      <t>於</t>
    </r>
    <r>
      <rPr>
        <sz val="11"/>
        <color theme="1"/>
        <rFont val="Calibri"/>
        <family val="2"/>
        <scheme val="minor"/>
      </rPr>
      <t>1863</t>
    </r>
    <r>
      <rPr>
        <sz val="11"/>
        <color theme="1"/>
        <rFont val="新細明體"/>
        <family val="1"/>
        <charset val="136"/>
      </rPr>
      <t>年聖心瞻禮日正式舉行奠基典禮，故命名聖心大教堂。由於教堂全部牆壁和柱子都是用花崗岩石建造，所以又稱為石室。它歷時</t>
    </r>
    <r>
      <rPr>
        <sz val="11"/>
        <color theme="1"/>
        <rFont val="Calibri"/>
        <family val="2"/>
        <scheme val="minor"/>
      </rPr>
      <t>25</t>
    </r>
    <r>
      <rPr>
        <sz val="11"/>
        <color theme="1"/>
        <rFont val="新細明體"/>
        <family val="1"/>
        <charset val="136"/>
      </rPr>
      <t>年始建成，正面是一對高聳的尖頂石塔，象徵升向天堂，皈依天主；正立面的鐘樓上聳立尖塔，是經典的哥特式教堂建築風格，是天主教廣州教區最宏偉的一間大教堂。</t>
    </r>
  </si>
  <si>
    <r>
      <t>於高鐵廣州南站乘坐地鐵</t>
    </r>
    <r>
      <rPr>
        <sz val="11"/>
        <color theme="1"/>
        <rFont val="Calibri"/>
        <family val="2"/>
        <scheme val="minor"/>
      </rPr>
      <t>2</t>
    </r>
    <r>
      <rPr>
        <sz val="11"/>
        <color theme="1"/>
        <rFont val="新細明體"/>
        <family val="1"/>
        <charset val="136"/>
      </rPr>
      <t>號綫，往嘉禾望崗方向，於海珠廣場站下車，步行</t>
    </r>
    <r>
      <rPr>
        <sz val="11"/>
        <color theme="1"/>
        <rFont val="Calibri"/>
        <family val="2"/>
        <scheme val="minor"/>
      </rPr>
      <t>10</t>
    </r>
    <r>
      <rPr>
        <sz val="11"/>
        <color theme="1"/>
        <rFont val="新細明體"/>
        <family val="1"/>
        <charset val="136"/>
      </rPr>
      <t>分鐘。</t>
    </r>
  </si>
  <si>
    <t>虎門</t>
  </si>
  <si>
    <t>鴉片戰爭博物館</t>
  </si>
  <si>
    <r>
      <t>東莞市虎門鎮解放路</t>
    </r>
    <r>
      <rPr>
        <sz val="11"/>
        <color theme="1"/>
        <rFont val="Calibri"/>
        <family val="2"/>
        <scheme val="minor"/>
      </rPr>
      <t>113</t>
    </r>
    <r>
      <rPr>
        <sz val="11"/>
        <color theme="1"/>
        <rFont val="新細明體"/>
        <family val="1"/>
        <charset val="136"/>
      </rPr>
      <t>號</t>
    </r>
  </si>
  <si>
    <t>鴉片戰爭博物館常設展覽包括《虎門故事》、《虎門銷煙》及《鴉片戰爭》，當中展示了各種珍貴的文物史料，詳盡地介紹了鴉片戰爭的來龍去脈。館內更有林則徐銷煙池舊址，閉上眼睛感受，昔日虎門銷煙的場景彷彿活現眼前，實在是認識中國近代歷史的好地方。此外，旅客亦不妨到附近著名的海戰博物館、威遠炮臺及沙角炮臺舊址參觀，可以更全面地了解戰爭的歷史。</t>
  </si>
  <si>
    <r>
      <t>於高鐵虎門站乘坐虎門</t>
    </r>
    <r>
      <rPr>
        <sz val="11"/>
        <color theme="1"/>
        <rFont val="Calibri"/>
        <family val="2"/>
        <scheme val="minor"/>
      </rPr>
      <t>10</t>
    </r>
    <r>
      <rPr>
        <sz val="11"/>
        <color theme="1"/>
        <rFont val="新細明體"/>
        <family val="1"/>
        <charset val="136"/>
      </rPr>
      <t>路／</t>
    </r>
    <r>
      <rPr>
        <sz val="11"/>
        <color theme="1"/>
        <rFont val="Calibri"/>
        <family val="2"/>
        <scheme val="minor"/>
      </rPr>
      <t>8</t>
    </r>
    <r>
      <rPr>
        <sz val="11"/>
        <color theme="1"/>
        <rFont val="新細明體"/>
        <family val="1"/>
        <charset val="136"/>
      </rPr>
      <t>路公交車，往沙角車站／三門口村方向，於東校場（立信職校）站下車，轉乘虎門</t>
    </r>
    <r>
      <rPr>
        <sz val="11"/>
        <color theme="1"/>
        <rFont val="Calibri"/>
        <family val="2"/>
        <scheme val="minor"/>
      </rPr>
      <t>3A</t>
    </r>
    <r>
      <rPr>
        <sz val="11"/>
        <color theme="1"/>
        <rFont val="新細明體"/>
        <family val="1"/>
        <charset val="136"/>
      </rPr>
      <t>路公交車，往林則徐公園方向，於總站下車，步行約</t>
    </r>
    <r>
      <rPr>
        <sz val="11"/>
        <color theme="1"/>
        <rFont val="Calibri"/>
        <family val="2"/>
        <scheme val="minor"/>
      </rPr>
      <t>1</t>
    </r>
    <r>
      <rPr>
        <sz val="11"/>
        <color theme="1"/>
        <rFont val="新細明體"/>
        <family val="1"/>
        <charset val="136"/>
      </rPr>
      <t>分鐘。</t>
    </r>
  </si>
  <si>
    <r>
      <t>亦可由虎門站乘坐的士，約</t>
    </r>
    <r>
      <rPr>
        <sz val="11"/>
        <color theme="1"/>
        <rFont val="Calibri"/>
        <family val="2"/>
        <scheme val="minor"/>
      </rPr>
      <t xml:space="preserve"> 20</t>
    </r>
    <r>
      <rPr>
        <sz val="11"/>
        <color theme="1"/>
        <rFont val="新細明體"/>
        <family val="1"/>
        <charset val="136"/>
      </rPr>
      <t>分鐘即可到達。</t>
    </r>
  </si>
  <si>
    <t>旗峰公園</t>
  </si>
  <si>
    <r>
      <t>東莞市東城中路</t>
    </r>
    <r>
      <rPr>
        <sz val="11"/>
        <color theme="1"/>
        <rFont val="Calibri"/>
        <family val="2"/>
        <scheme val="minor"/>
      </rPr>
      <t>2</t>
    </r>
    <r>
      <rPr>
        <sz val="11"/>
        <color theme="1"/>
        <rFont val="新細明體"/>
        <family val="1"/>
        <charset val="136"/>
      </rPr>
      <t>號</t>
    </r>
  </si>
  <si>
    <r>
      <t>旗峰公園內有海拔</t>
    </r>
    <r>
      <rPr>
        <sz val="11"/>
        <color theme="1"/>
        <rFont val="Calibri"/>
        <family val="2"/>
        <scheme val="minor"/>
      </rPr>
      <t>189</t>
    </r>
    <r>
      <rPr>
        <sz val="11"/>
        <color theme="1"/>
        <rFont val="新細明體"/>
        <family val="1"/>
        <charset val="136"/>
      </rPr>
      <t>米的黃旗山，因形似旗展而得名，是東莞的象徵。「黃旗嶺頂掛燈籠」是民間傳說的東莞八景中的第一景，另外觀音古廟、黃嶺道觀等古跡和景點，都是必遊項目。</t>
    </r>
  </si>
  <si>
    <r>
      <t>於高鐵虎門站乘坐地鐵</t>
    </r>
    <r>
      <rPr>
        <sz val="11"/>
        <color theme="1"/>
        <rFont val="Calibri"/>
        <family val="2"/>
        <scheme val="minor"/>
      </rPr>
      <t>2</t>
    </r>
    <r>
      <rPr>
        <sz val="11"/>
        <color theme="1"/>
        <rFont val="新細明體"/>
        <family val="1"/>
        <charset val="136"/>
      </rPr>
      <t>號綫，往東莞火車站方向，於旗峰公園站下車，步行約</t>
    </r>
    <r>
      <rPr>
        <sz val="11"/>
        <color theme="1"/>
        <rFont val="Calibri"/>
        <family val="2"/>
        <scheme val="minor"/>
      </rPr>
      <t>5</t>
    </r>
    <r>
      <rPr>
        <sz val="11"/>
        <color theme="1"/>
        <rFont val="新細明體"/>
        <family val="1"/>
        <charset val="136"/>
      </rPr>
      <t>分鐘。</t>
    </r>
  </si>
  <si>
    <r>
      <t>亦可由虎門站乘坐的士，約</t>
    </r>
    <r>
      <rPr>
        <sz val="11"/>
        <color theme="1"/>
        <rFont val="Calibri"/>
        <family val="2"/>
        <scheme val="minor"/>
      </rPr>
      <t xml:space="preserve"> 35</t>
    </r>
    <r>
      <rPr>
        <sz val="11"/>
        <color theme="1"/>
        <rFont val="新細明體"/>
        <family val="1"/>
        <charset val="136"/>
      </rPr>
      <t>分鐘即可到達。</t>
    </r>
  </si>
  <si>
    <t>可園</t>
  </si>
  <si>
    <r>
      <t>東莞市莞城區可園路</t>
    </r>
    <r>
      <rPr>
        <sz val="11"/>
        <color theme="1"/>
        <rFont val="Calibri"/>
        <family val="2"/>
        <scheme val="minor"/>
      </rPr>
      <t>32</t>
    </r>
    <r>
      <rPr>
        <sz val="11"/>
        <color theme="1"/>
        <rFont val="新細明體"/>
        <family val="1"/>
        <charset val="136"/>
      </rPr>
      <t>號</t>
    </r>
  </si>
  <si>
    <t>為清代廣東四大名園之一，也是嶺南園林的代表作。可園始建於清朝道光三十年，雖然其面積細小，但建築設計十分講究，巧妙地把住宅、客廳、別墅、庭院、花園及書齋結合在一起，亭臺樓閣，山水橋樹，廳堂軒院，一併俱全，極富南方特色，是廣東園林的珍品。</t>
  </si>
  <si>
    <r>
      <t>於高鐵虎門站乘坐</t>
    </r>
    <r>
      <rPr>
        <sz val="11"/>
        <color theme="1"/>
        <rFont val="Calibri"/>
        <family val="2"/>
        <scheme val="minor"/>
      </rPr>
      <t>L1</t>
    </r>
    <r>
      <rPr>
        <sz val="11"/>
        <color theme="1"/>
        <rFont val="新細明體"/>
        <family val="1"/>
        <charset val="136"/>
      </rPr>
      <t>路公交車，往可園方向，於可園站下車，步行約</t>
    </r>
    <r>
      <rPr>
        <sz val="11"/>
        <color theme="1"/>
        <rFont val="Calibri"/>
        <family val="2"/>
        <scheme val="minor"/>
      </rPr>
      <t>5</t>
    </r>
    <r>
      <rPr>
        <sz val="11"/>
        <color theme="1"/>
        <rFont val="新細明體"/>
        <family val="1"/>
        <charset val="136"/>
      </rPr>
      <t>分鐘。</t>
    </r>
  </si>
  <si>
    <r>
      <t>亦可由虎門站乘坐的士，約</t>
    </r>
    <r>
      <rPr>
        <sz val="11"/>
        <color theme="1"/>
        <rFont val="Calibri"/>
        <family val="2"/>
        <scheme val="minor"/>
      </rPr>
      <t xml:space="preserve">45 </t>
    </r>
    <r>
      <rPr>
        <sz val="11"/>
        <color theme="1"/>
        <rFont val="新細明體"/>
        <family val="1"/>
        <charset val="136"/>
      </rPr>
      <t>分鐘即可到達。</t>
    </r>
  </si>
  <si>
    <t>汕頭及潮州</t>
  </si>
  <si>
    <t>牌坊街</t>
  </si>
  <si>
    <t>潮州市湘橋區牌坊街</t>
  </si>
  <si>
    <t>路上一座座的牌坊為新仿造的建築，旅客更可掃瞄二維碼了解其歷史由來。在牌坊街也可品嘗各式地道美食，有豬腳卷、蝦餅、糯米豬腸、蠔仔煎及各種粿點等。附近景點還有甲第巷，它曾是古代潮州城仕宦、商賈、望族聚居之地，其明清宅院、彩色嵌瓷、精製木雕和石雕，甚有特色。</t>
  </si>
  <si>
    <r>
      <t>由高鐵潮汕站乘坐</t>
    </r>
    <r>
      <rPr>
        <sz val="11"/>
        <color theme="1"/>
        <rFont val="Calibri"/>
        <family val="2"/>
        <scheme val="minor"/>
      </rPr>
      <t>K1</t>
    </r>
    <r>
      <rPr>
        <sz val="11"/>
        <color theme="1"/>
        <rFont val="新細明體"/>
        <family val="1"/>
        <charset val="136"/>
      </rPr>
      <t>綫公交車，往韓師學子客運站方向，於南橋市場站下車，步行約５分鐘。</t>
    </r>
  </si>
  <si>
    <r>
      <t>亦可由潮汕站乘坐的士，約</t>
    </r>
    <r>
      <rPr>
        <sz val="11"/>
        <color theme="1"/>
        <rFont val="Calibri"/>
        <family val="2"/>
        <scheme val="minor"/>
      </rPr>
      <t xml:space="preserve"> 35</t>
    </r>
    <r>
      <rPr>
        <sz val="11"/>
        <color theme="1"/>
        <rFont val="新細明體"/>
        <family val="1"/>
        <charset val="136"/>
      </rPr>
      <t>分鐘即可到達。</t>
    </r>
  </si>
  <si>
    <t>潮州古城</t>
  </si>
  <si>
    <t>潮州市湘橋區韓江兩岸一帶</t>
  </si>
  <si>
    <t>潮州古城位於潮州市湘橋區韓江兩岸一帶，這裡都是古城建築群，有著深厚的歷史文化氣息。您可以在這一帶找到「潮州八景」中的「湘橋春漲」、「韓祠橡木」、「金山古松」及「鳳凰時雨」等著名景點，整個區域都是「活著的古城」。另外，韓江上的廣濟橋（俗稱湘子橋）是「世界上最早的啟閉式橋樑」，橋墩二十個，橋中間的一段由十八隻木船連接而成，別具氣勢。</t>
  </si>
  <si>
    <r>
      <t>由高鐵潮汕站乘坐</t>
    </r>
    <r>
      <rPr>
        <sz val="11"/>
        <color theme="1"/>
        <rFont val="Calibri"/>
        <family val="2"/>
        <scheme val="minor"/>
      </rPr>
      <t>K1</t>
    </r>
    <r>
      <rPr>
        <sz val="11"/>
        <color theme="1"/>
        <rFont val="新細明體"/>
        <family val="1"/>
        <charset val="136"/>
      </rPr>
      <t>綫公交車，往韓師學子客運站方向，於城南市場站下車，步行約</t>
    </r>
    <r>
      <rPr>
        <sz val="11"/>
        <color theme="1"/>
        <rFont val="Calibri"/>
        <family val="2"/>
        <scheme val="minor"/>
      </rPr>
      <t>15</t>
    </r>
    <r>
      <rPr>
        <sz val="11"/>
        <color theme="1"/>
        <rFont val="新細明體"/>
        <family val="1"/>
        <charset val="136"/>
      </rPr>
      <t>分鐘。</t>
    </r>
  </si>
  <si>
    <r>
      <t>亦可由潮汕站乘坐的士，約</t>
    </r>
    <r>
      <rPr>
        <sz val="11"/>
        <color theme="1"/>
        <rFont val="Calibri"/>
        <family val="2"/>
        <scheme val="minor"/>
      </rPr>
      <t xml:space="preserve"> 40</t>
    </r>
    <r>
      <rPr>
        <sz val="11"/>
        <color theme="1"/>
        <rFont val="新細明體"/>
        <family val="1"/>
        <charset val="136"/>
      </rPr>
      <t>分鐘即可到達。</t>
    </r>
  </si>
  <si>
    <t>開元寺</t>
  </si>
  <si>
    <r>
      <t>潮州市湘橋區開元路</t>
    </r>
    <r>
      <rPr>
        <sz val="11"/>
        <color theme="1"/>
        <rFont val="Calibri"/>
        <family val="2"/>
        <scheme val="minor"/>
      </rPr>
      <t>32</t>
    </r>
    <r>
      <rPr>
        <sz val="11"/>
        <color theme="1"/>
        <rFont val="新細明體"/>
        <family val="1"/>
        <charset val="136"/>
      </rPr>
      <t>號</t>
    </r>
  </si>
  <si>
    <t>開元寺始建於唐代開元二十六年，向為歷朝祝福君主、宣講官府律令之所。整座寺院至今保留了唐代平面局面，殿閣壯觀，而且香火鼎盛，更被列入全國重點文物保護單位。寺中的泰佛殿由旅泰僑捐款籌建，建築設計仿照泰國雲石寺，殿牆為白色，屋角、窗頂尖形，瓦似魚鱗並染青或黃色，充滿了泰國古代藝術的造型。大殿供奉泰式釋迦牟尼佛，東側供有四面金佛，是中泰文化交流的標誌之一。</t>
  </si>
  <si>
    <r>
      <t>由高鐵潮汕站乘坐</t>
    </r>
    <r>
      <rPr>
        <sz val="11"/>
        <color theme="1"/>
        <rFont val="Calibri"/>
        <family val="2"/>
        <scheme val="minor"/>
      </rPr>
      <t>K1</t>
    </r>
    <r>
      <rPr>
        <sz val="11"/>
        <color theme="1"/>
        <rFont val="新細明體"/>
        <family val="1"/>
        <charset val="136"/>
      </rPr>
      <t>綫公交車，往韓師學子客運站方向，於城南市場站下車，步行約</t>
    </r>
    <r>
      <rPr>
        <sz val="11"/>
        <color theme="1"/>
        <rFont val="Calibri"/>
        <family val="2"/>
        <scheme val="minor"/>
      </rPr>
      <t>10</t>
    </r>
    <r>
      <rPr>
        <sz val="11"/>
        <color theme="1"/>
        <rFont val="新細明體"/>
        <family val="1"/>
        <charset val="136"/>
      </rPr>
      <t>分鐘。</t>
    </r>
  </si>
  <si>
    <r>
      <t>亦可由潮汕站乘坐的士，約</t>
    </r>
    <r>
      <rPr>
        <sz val="11"/>
        <color theme="1"/>
        <rFont val="Calibri"/>
        <family val="2"/>
        <scheme val="minor"/>
      </rPr>
      <t xml:space="preserve">40 </t>
    </r>
    <r>
      <rPr>
        <sz val="11"/>
        <color theme="1"/>
        <rFont val="新細明體"/>
        <family val="1"/>
        <charset val="136"/>
      </rPr>
      <t>分鐘即可到達。</t>
    </r>
  </si>
  <si>
    <t>小公園</t>
  </si>
  <si>
    <t>汕頭市金平區小公園</t>
  </si>
  <si>
    <t>汕頭小公園位於汕頭市舊城區的商業及文化中心，是老城區的核心地標。小公園是以中山紀念亭為核心向外環形放射的區域，是全國唯一呈放射狀的騎樓街道，規模更超過廣州「上下九」。在這裡有中西合壁的騎樓建築群，見證著汕頭經濟和文化發展的歷史，在街道上走著，彷彿回到往日的汕頭，是一個充滿懷舊味道的地方。附近街道亦有不少著名的牛肉火鍋店，讓你可以品嚐地道美食。</t>
  </si>
  <si>
    <r>
      <t>由高鐵潮汕站乘坐高鐵快綫汕頭西綫公交車，往西堤客運站方向，於金港廣場站下車，步行約</t>
    </r>
    <r>
      <rPr>
        <sz val="11"/>
        <color theme="1"/>
        <rFont val="Calibri"/>
        <family val="2"/>
        <scheme val="minor"/>
      </rPr>
      <t>15</t>
    </r>
    <r>
      <rPr>
        <sz val="11"/>
        <color theme="1"/>
        <rFont val="新細明體"/>
        <family val="1"/>
        <charset val="136"/>
      </rPr>
      <t>分鐘。</t>
    </r>
  </si>
  <si>
    <r>
      <t>亦可由潮汕站乘坐的士，約</t>
    </r>
    <r>
      <rPr>
        <sz val="11"/>
        <color theme="1"/>
        <rFont val="Calibri"/>
        <family val="2"/>
        <scheme val="minor"/>
      </rPr>
      <t xml:space="preserve">50 </t>
    </r>
    <r>
      <rPr>
        <sz val="11"/>
        <color theme="1"/>
        <rFont val="新細明體"/>
        <family val="1"/>
        <charset val="136"/>
      </rPr>
      <t>分鐘即可到達。</t>
    </r>
  </si>
  <si>
    <t>達濠古城</t>
  </si>
  <si>
    <t>汕頭市濠江區竹園東街</t>
  </si>
  <si>
    <r>
      <t>達濠古城建於清朝康熙五十六年，是全國唯一保存最完好的袖珍古城，面積只有</t>
    </r>
    <r>
      <rPr>
        <sz val="11"/>
        <color theme="1"/>
        <rFont val="Calibri"/>
        <family val="2"/>
        <scheme val="minor"/>
      </rPr>
      <t>1</t>
    </r>
    <r>
      <rPr>
        <sz val="11"/>
        <color theme="1"/>
        <rFont val="新細明體"/>
        <family val="1"/>
        <charset val="136"/>
      </rPr>
      <t>萬</t>
    </r>
    <r>
      <rPr>
        <sz val="11"/>
        <color theme="1"/>
        <rFont val="Calibri"/>
        <family val="2"/>
        <scheme val="minor"/>
      </rPr>
      <t>4</t>
    </r>
    <r>
      <rPr>
        <sz val="11"/>
        <color theme="1"/>
        <rFont val="新細明體"/>
        <family val="1"/>
        <charset val="136"/>
      </rPr>
      <t>千平方米，佔地僅有差不多</t>
    </r>
    <r>
      <rPr>
        <sz val="11"/>
        <color theme="1"/>
        <rFont val="Calibri"/>
        <family val="2"/>
        <scheme val="minor"/>
      </rPr>
      <t>2</t>
    </r>
    <r>
      <rPr>
        <sz val="11"/>
        <color theme="1"/>
        <rFont val="新細明體"/>
        <family val="1"/>
        <charset val="136"/>
      </rPr>
      <t>個標準足球場的大小。達濠古城呈長方型。設東西兩個城門，「西濠門」和「達善門」。古城牆高</t>
    </r>
    <r>
      <rPr>
        <sz val="11"/>
        <color theme="1"/>
        <rFont val="Calibri"/>
        <family val="2"/>
        <scheme val="minor"/>
      </rPr>
      <t>5</t>
    </r>
    <r>
      <rPr>
        <sz val="11"/>
        <color theme="1"/>
        <rFont val="新細明體"/>
        <family val="1"/>
        <charset val="136"/>
      </rPr>
      <t>米，厚</t>
    </r>
    <r>
      <rPr>
        <sz val="11"/>
        <color theme="1"/>
        <rFont val="Calibri"/>
        <family val="2"/>
        <scheme val="minor"/>
      </rPr>
      <t>1.3</t>
    </r>
    <r>
      <rPr>
        <sz val="11"/>
        <color theme="1"/>
        <rFont val="新細明體"/>
        <family val="1"/>
        <charset val="136"/>
      </rPr>
      <t>米，四個轉角都築有瞭望台。從東門到西門有一條長約</t>
    </r>
    <r>
      <rPr>
        <sz val="11"/>
        <color theme="1"/>
        <rFont val="Calibri"/>
        <family val="2"/>
        <scheme val="minor"/>
      </rPr>
      <t>100</t>
    </r>
    <r>
      <rPr>
        <sz val="11"/>
        <color theme="1"/>
        <rFont val="新細明體"/>
        <family val="1"/>
        <charset val="136"/>
      </rPr>
      <t>米、寬</t>
    </r>
    <r>
      <rPr>
        <sz val="11"/>
        <color theme="1"/>
        <rFont val="Calibri"/>
        <family val="2"/>
        <scheme val="minor"/>
      </rPr>
      <t>3</t>
    </r>
    <r>
      <rPr>
        <sz val="11"/>
        <color theme="1"/>
        <rFont val="新細明體"/>
        <family val="1"/>
        <charset val="136"/>
      </rPr>
      <t>米的小路相通，就是小城唯一的街道。</t>
    </r>
  </si>
  <si>
    <r>
      <t>由高鐵潮汕站乘坐</t>
    </r>
    <r>
      <rPr>
        <sz val="11"/>
        <color theme="1"/>
        <rFont val="Calibri"/>
        <family val="2"/>
        <scheme val="minor"/>
      </rPr>
      <t>181</t>
    </r>
    <r>
      <rPr>
        <sz val="11"/>
        <color theme="1"/>
        <rFont val="新細明體"/>
        <family val="1"/>
        <charset val="136"/>
      </rPr>
      <t>路公交車，往汕大附一醫院方向，於東廈中學站轉乘</t>
    </r>
    <r>
      <rPr>
        <sz val="11"/>
        <color theme="1"/>
        <rFont val="Calibri"/>
        <family val="2"/>
        <scheme val="minor"/>
      </rPr>
      <t>35</t>
    </r>
    <r>
      <rPr>
        <sz val="11"/>
        <color theme="1"/>
        <rFont val="新細明體"/>
        <family val="1"/>
        <charset val="136"/>
      </rPr>
      <t>路公交車，往廣澳深水港方向，於鑫程商務酒店站下車，步行約</t>
    </r>
    <r>
      <rPr>
        <sz val="11"/>
        <color theme="1"/>
        <rFont val="Calibri"/>
        <family val="2"/>
        <scheme val="minor"/>
      </rPr>
      <t>2</t>
    </r>
    <r>
      <rPr>
        <sz val="11"/>
        <color theme="1"/>
        <rFont val="新細明體"/>
        <family val="1"/>
        <charset val="136"/>
      </rPr>
      <t>分鐘。</t>
    </r>
  </si>
  <si>
    <r>
      <t>亦可由潮汕站乘坐的士，約</t>
    </r>
    <r>
      <rPr>
        <sz val="11"/>
        <color theme="1"/>
        <rFont val="Calibri"/>
        <family val="2"/>
        <scheme val="minor"/>
      </rPr>
      <t xml:space="preserve"> 55</t>
    </r>
    <r>
      <rPr>
        <sz val="11"/>
        <color theme="1"/>
        <rFont val="新細明體"/>
        <family val="1"/>
        <charset val="136"/>
      </rPr>
      <t>分鐘即可到達。</t>
    </r>
  </si>
  <si>
    <r>
      <t>上海</t>
    </r>
    <r>
      <rPr>
        <b/>
        <sz val="12"/>
        <color theme="1"/>
        <rFont val="Calibri"/>
        <family val="2"/>
        <scheme val="minor"/>
      </rPr>
      <t xml:space="preserve"> </t>
    </r>
  </si>
  <si>
    <t>東方明珠廣播電視塔</t>
  </si>
  <si>
    <r>
      <t>上海市浦東新區世紀大道</t>
    </r>
    <r>
      <rPr>
        <sz val="11"/>
        <color theme="1"/>
        <rFont val="Calibri"/>
        <family val="2"/>
        <scheme val="minor"/>
      </rPr>
      <t>1</t>
    </r>
    <r>
      <rPr>
        <sz val="11"/>
        <color theme="1"/>
        <rFont val="新細明體"/>
        <family val="1"/>
        <charset val="136"/>
      </rPr>
      <t>號</t>
    </r>
  </si>
  <si>
    <r>
      <t>5A</t>
    </r>
    <r>
      <rPr>
        <sz val="11"/>
        <color theme="1"/>
        <rFont val="新細明體"/>
        <family val="1"/>
        <charset val="136"/>
      </rPr>
      <t>級旅遊景區，建於</t>
    </r>
    <r>
      <rPr>
        <sz val="11"/>
        <color theme="1"/>
        <rFont val="Calibri"/>
        <family val="2"/>
        <scheme val="minor"/>
      </rPr>
      <t>1991</t>
    </r>
    <r>
      <rPr>
        <sz val="11"/>
        <color theme="1"/>
        <rFont val="新細明體"/>
        <family val="1"/>
        <charset val="136"/>
      </rPr>
      <t>年，是上海市最具標誌性的建築物。觀光層位於</t>
    </r>
    <r>
      <rPr>
        <sz val="11"/>
        <color theme="1"/>
        <rFont val="Calibri"/>
        <family val="2"/>
        <scheme val="minor"/>
      </rPr>
      <t>351</t>
    </r>
    <r>
      <rPr>
        <sz val="11"/>
        <color theme="1"/>
        <rFont val="新細明體"/>
        <family val="1"/>
        <charset val="136"/>
      </rPr>
      <t>米高的太空艙，這裡是觀賞外灘的最佳地方，大膽的您也可以在玻璃棧道上走走，十分刺激。除了欣賞美景外，塔內也有老上海風情街、明珠生活美學館、空中旋轉餐廳等，讓您一併享受購物樂趣和品嘗美食。</t>
    </r>
  </si>
  <si>
    <r>
      <t>於高鐵上海虹橋站乘坐地鐵</t>
    </r>
    <r>
      <rPr>
        <sz val="11"/>
        <color theme="1"/>
        <rFont val="Calibri"/>
        <family val="2"/>
        <scheme val="minor"/>
      </rPr>
      <t>2</t>
    </r>
    <r>
      <rPr>
        <sz val="11"/>
        <color theme="1"/>
        <rFont val="新細明體"/>
        <family val="1"/>
        <charset val="136"/>
      </rPr>
      <t>號綫，往廣蘭路方向，於陸家嘴站下車，步行約</t>
    </r>
    <r>
      <rPr>
        <sz val="11"/>
        <color theme="1"/>
        <rFont val="Calibri"/>
        <family val="2"/>
        <scheme val="minor"/>
      </rPr>
      <t>9</t>
    </r>
    <r>
      <rPr>
        <sz val="11"/>
        <color theme="1"/>
        <rFont val="新細明體"/>
        <family val="1"/>
        <charset val="136"/>
      </rPr>
      <t>分鐘。</t>
    </r>
  </si>
  <si>
    <r>
      <t>亦可由上海虹橋站乘坐的士，約</t>
    </r>
    <r>
      <rPr>
        <sz val="11"/>
        <color theme="1"/>
        <rFont val="Calibri"/>
        <family val="2"/>
        <scheme val="minor"/>
      </rPr>
      <t xml:space="preserve">50 </t>
    </r>
    <r>
      <rPr>
        <sz val="11"/>
        <color theme="1"/>
        <rFont val="新細明體"/>
        <family val="1"/>
        <charset val="136"/>
      </rPr>
      <t>分鐘即可到達。</t>
    </r>
  </si>
  <si>
    <t>豫園</t>
  </si>
  <si>
    <r>
      <t>上海市黃浦區安仁街</t>
    </r>
    <r>
      <rPr>
        <sz val="11"/>
        <color theme="1"/>
        <rFont val="Calibri"/>
        <family val="2"/>
        <scheme val="minor"/>
      </rPr>
      <t>132</t>
    </r>
    <r>
      <rPr>
        <sz val="11"/>
        <color theme="1"/>
        <rFont val="新細明體"/>
        <family val="1"/>
        <charset val="136"/>
      </rPr>
      <t>號</t>
    </r>
  </si>
  <si>
    <r>
      <t>3A</t>
    </r>
    <r>
      <rPr>
        <sz val="11"/>
        <color theme="1"/>
        <rFont val="新細明體"/>
        <family val="1"/>
        <charset val="136"/>
      </rPr>
      <t>級旅遊景區，也是全國重點文物保護單位。豫園有「豫悅老親」的意思，它始建於明朝，至今已有</t>
    </r>
    <r>
      <rPr>
        <sz val="11"/>
        <color theme="1"/>
        <rFont val="Calibri"/>
        <family val="2"/>
        <scheme val="minor"/>
      </rPr>
      <t>4</t>
    </r>
    <r>
      <rPr>
        <sz val="11"/>
        <color theme="1"/>
        <rFont val="新細明體"/>
        <family val="1"/>
        <charset val="136"/>
      </rPr>
      <t>百多年歷史。園內有江南三大名石之稱的玉玲瓏、小刀會起義指揮所的點春堂、園側有城隍廟等著名景點。豫園更有「奇秀甲於東南」，「東南名園冠」的美名，被譽為上海五大古典園林之一，是上海必遊之處。另外，園側的城隍廟及商店街等亦是旅遊熱點，邊走邊買，也賞賞地道美味。</t>
    </r>
  </si>
  <si>
    <r>
      <t>於高鐵上海虹橋乘坐地鐵</t>
    </r>
    <r>
      <rPr>
        <sz val="11"/>
        <color theme="1"/>
        <rFont val="Calibri"/>
        <family val="2"/>
        <scheme val="minor"/>
      </rPr>
      <t>10</t>
    </r>
    <r>
      <rPr>
        <sz val="11"/>
        <color theme="1"/>
        <rFont val="新細明體"/>
        <family val="1"/>
        <charset val="136"/>
      </rPr>
      <t>號綫，往新江灣城方向，於豫園站下車，步行約</t>
    </r>
    <r>
      <rPr>
        <sz val="11"/>
        <color theme="1"/>
        <rFont val="Calibri"/>
        <family val="2"/>
        <scheme val="minor"/>
      </rPr>
      <t>2</t>
    </r>
    <r>
      <rPr>
        <sz val="11"/>
        <color theme="1"/>
        <rFont val="新細明體"/>
        <family val="1"/>
        <charset val="136"/>
      </rPr>
      <t>分鐘。</t>
    </r>
  </si>
  <si>
    <r>
      <t>亦可由上海虹橋站乘坐的士，約</t>
    </r>
    <r>
      <rPr>
        <sz val="11"/>
        <color theme="1"/>
        <rFont val="Calibri"/>
        <family val="2"/>
        <scheme val="minor"/>
      </rPr>
      <t xml:space="preserve"> 55</t>
    </r>
    <r>
      <rPr>
        <sz val="11"/>
        <color theme="1"/>
        <rFont val="新細明體"/>
        <family val="1"/>
        <charset val="136"/>
      </rPr>
      <t>分鐘即可到達。</t>
    </r>
  </si>
  <si>
    <t>南京路步行街</t>
  </si>
  <si>
    <t>上海市黃浦區南京路步行街</t>
  </si>
  <si>
    <t>它是上海開埠以來第一條成立的商業街，擁有許多老字號的店鋪，被稱為「中華商業第一街」。無論是觀光、購物、享受美食，這裡都可以滿足您的需要。西方的特色古舊建築、著名品牌及商店都集中於此、地道美食和手信等等，應有盡有，令您目不暇給。逛完熱鬧繁華的南京路步行街，您可繼續向東前進上海的著名景點「外灘」，欣賞上海灘繁華繽紛的景色。</t>
  </si>
  <si>
    <r>
      <t>於高鐵上海虹橋站乘坐地鐵</t>
    </r>
    <r>
      <rPr>
        <sz val="11"/>
        <color theme="1"/>
        <rFont val="Calibri"/>
        <family val="2"/>
        <scheme val="minor"/>
      </rPr>
      <t>2</t>
    </r>
    <r>
      <rPr>
        <sz val="11"/>
        <color theme="1"/>
        <rFont val="新細明體"/>
        <family val="1"/>
        <charset val="136"/>
      </rPr>
      <t>號綫，往廣蘭路方向，於南京東路站下車，步行約</t>
    </r>
    <r>
      <rPr>
        <sz val="11"/>
        <color theme="1"/>
        <rFont val="Calibri"/>
        <family val="2"/>
        <scheme val="minor"/>
      </rPr>
      <t>6</t>
    </r>
    <r>
      <rPr>
        <sz val="11"/>
        <color theme="1"/>
        <rFont val="新細明體"/>
        <family val="1"/>
        <charset val="136"/>
      </rPr>
      <t>分鐘。</t>
    </r>
  </si>
  <si>
    <t>朱家角古鎮</t>
  </si>
  <si>
    <r>
      <t>上海市青浦區朱家角鎮美周路</t>
    </r>
    <r>
      <rPr>
        <sz val="11"/>
        <color theme="1"/>
        <rFont val="Calibri"/>
        <family val="2"/>
        <scheme val="minor"/>
      </rPr>
      <t>36</t>
    </r>
    <r>
      <rPr>
        <sz val="11"/>
        <color theme="1"/>
        <rFont val="新細明體"/>
        <family val="1"/>
        <charset val="136"/>
      </rPr>
      <t>號</t>
    </r>
  </si>
  <si>
    <t>離上海最近的江南水鄉古鎮，也是上海四大歷史文化名鎮之一。鎮上的放生橋是著名景點，它建於明朝萬曆年間，為上海最大的五孔聯拱石橋。僧人性潮曾規定在橋下只准放生魚鱉，而不得撒網捕魚，亦因而得名。慈門寺、珠溪園、課植園及泰安橋等，都是熱門的旅遊景點。</t>
  </si>
  <si>
    <r>
      <t>於高鐵上海虹橋站乘坐地鐵</t>
    </r>
    <r>
      <rPr>
        <sz val="11"/>
        <color theme="1"/>
        <rFont val="Calibri"/>
        <family val="2"/>
        <scheme val="minor"/>
      </rPr>
      <t>17</t>
    </r>
    <r>
      <rPr>
        <sz val="11"/>
        <color theme="1"/>
        <rFont val="新細明體"/>
        <family val="1"/>
        <charset val="136"/>
      </rPr>
      <t>號綫，往東方綠舟方向，於朱家角站下車，步行約</t>
    </r>
    <r>
      <rPr>
        <sz val="11"/>
        <color theme="1"/>
        <rFont val="Calibri"/>
        <family val="2"/>
        <scheme val="minor"/>
      </rPr>
      <t>15</t>
    </r>
    <r>
      <rPr>
        <sz val="11"/>
        <color theme="1"/>
        <rFont val="新細明體"/>
        <family val="1"/>
        <charset val="136"/>
      </rPr>
      <t>分鐘。</t>
    </r>
  </si>
  <si>
    <r>
      <t>亦可由上海虹橋站乘坐的士，約</t>
    </r>
    <r>
      <rPr>
        <sz val="11"/>
        <color theme="1"/>
        <rFont val="Calibri"/>
        <family val="2"/>
        <scheme val="minor"/>
      </rPr>
      <t xml:space="preserve"> 40</t>
    </r>
    <r>
      <rPr>
        <sz val="11"/>
        <color theme="1"/>
        <rFont val="新細明體"/>
        <family val="1"/>
        <charset val="136"/>
      </rPr>
      <t>分鐘即可到達。</t>
    </r>
  </si>
  <si>
    <t>田子坊</t>
  </si>
  <si>
    <r>
      <t>上海市黃浦區泰康路</t>
    </r>
    <r>
      <rPr>
        <sz val="11"/>
        <color theme="1"/>
        <rFont val="Calibri"/>
        <family val="2"/>
        <scheme val="minor"/>
      </rPr>
      <t>210</t>
    </r>
    <r>
      <rPr>
        <sz val="11"/>
        <color theme="1"/>
        <rFont val="新細明體"/>
        <family val="1"/>
        <charset val="136"/>
      </rPr>
      <t>弄</t>
    </r>
  </si>
  <si>
    <t>田子坊是由上海最有特色的石庫門里弄建築演變而來，揉合江南民居及英國傳統排屋的建議特色。里弄即是舊式巷子，是建築與建築之間形成的小通道。據史載「田子方」在中國古代意指畫家，畫家黃永玉取其諧音而將之命名，走入田子坊，就如走入藝術的迷宮，轉角就找到個性茶館咖啡店，也有畫廊和工藝品店。</t>
  </si>
  <si>
    <r>
      <t>於高鐵上海虹橋站乘坐地鐵</t>
    </r>
    <r>
      <rPr>
        <sz val="11"/>
        <color theme="1"/>
        <rFont val="Calibri"/>
        <family val="2"/>
        <scheme val="minor"/>
      </rPr>
      <t>10</t>
    </r>
    <r>
      <rPr>
        <sz val="11"/>
        <color theme="1"/>
        <rFont val="新細明體"/>
        <family val="1"/>
        <charset val="136"/>
      </rPr>
      <t>號綫，往新江灣城方向，於交通大學站轉乘</t>
    </r>
    <r>
      <rPr>
        <sz val="11"/>
        <color theme="1"/>
        <rFont val="Calibri"/>
        <family val="2"/>
        <scheme val="minor"/>
      </rPr>
      <t>11</t>
    </r>
    <r>
      <rPr>
        <sz val="11"/>
        <color theme="1"/>
        <rFont val="新細明體"/>
        <family val="1"/>
        <charset val="136"/>
      </rPr>
      <t>號綫，往迪士尼方向，於徐家匯站轉乘</t>
    </r>
    <r>
      <rPr>
        <sz val="11"/>
        <color theme="1"/>
        <rFont val="Calibri"/>
        <family val="2"/>
        <scheme val="minor"/>
      </rPr>
      <t>9</t>
    </r>
    <r>
      <rPr>
        <sz val="11"/>
        <color theme="1"/>
        <rFont val="新細明體"/>
        <family val="1"/>
        <charset val="136"/>
      </rPr>
      <t>號綫，往曹路方向，於打浦橋站下車，步行約</t>
    </r>
    <r>
      <rPr>
        <sz val="11"/>
        <color theme="1"/>
        <rFont val="Calibri"/>
        <family val="2"/>
        <scheme val="minor"/>
      </rPr>
      <t>4</t>
    </r>
    <r>
      <rPr>
        <sz val="11"/>
        <color theme="1"/>
        <rFont val="新細明體"/>
        <family val="1"/>
        <charset val="136"/>
      </rPr>
      <t>分鐘。</t>
    </r>
  </si>
  <si>
    <t>北京</t>
  </si>
  <si>
    <r>
      <t>景點</t>
    </r>
    <r>
      <rPr>
        <b/>
        <sz val="11"/>
        <color theme="1"/>
        <rFont val="Calibri"/>
        <family val="2"/>
        <scheme val="minor"/>
      </rPr>
      <t xml:space="preserve"> 1</t>
    </r>
    <r>
      <rPr>
        <b/>
        <sz val="11"/>
        <color theme="1"/>
        <rFont val="新細明體"/>
        <family val="1"/>
        <charset val="136"/>
      </rPr>
      <t>：</t>
    </r>
  </si>
  <si>
    <t>前門大柵欄</t>
  </si>
  <si>
    <t>北京市西城區大柵欄商業街</t>
  </si>
  <si>
    <t>位於天安門西南側，據說於明代孝宗弘治元年，北京實施宵禁，於街巷道口建立了木柵欄而因此得名。這裡至今仍保留了民初風貌，也成了北京大熱的購物街，滿街都是老字號商店，包括餐廳、書店、茶館等，是購物消閒的好去處。</t>
  </si>
  <si>
    <r>
      <t>於高鐵北京西站乘坐地鐵</t>
    </r>
    <r>
      <rPr>
        <sz val="11"/>
        <color theme="1"/>
        <rFont val="Calibri"/>
        <family val="2"/>
        <scheme val="minor"/>
      </rPr>
      <t>7</t>
    </r>
    <r>
      <rPr>
        <sz val="11"/>
        <color theme="1"/>
        <rFont val="新細明體"/>
        <family val="1"/>
        <charset val="136"/>
      </rPr>
      <t>號綫，往焦化廠方向，於珠市口站下車，步行約</t>
    </r>
    <r>
      <rPr>
        <sz val="11"/>
        <color theme="1"/>
        <rFont val="Calibri"/>
        <family val="2"/>
        <scheme val="minor"/>
      </rPr>
      <t>10</t>
    </r>
    <r>
      <rPr>
        <sz val="11"/>
        <color theme="1"/>
        <rFont val="新細明體"/>
        <family val="1"/>
        <charset val="136"/>
      </rPr>
      <t>分鐘。</t>
    </r>
  </si>
  <si>
    <r>
      <t>亦可由北京西站乘坐的士，約</t>
    </r>
    <r>
      <rPr>
        <sz val="11"/>
        <color theme="1"/>
        <rFont val="Calibri"/>
        <family val="2"/>
        <scheme val="minor"/>
      </rPr>
      <t xml:space="preserve">30 </t>
    </r>
    <r>
      <rPr>
        <sz val="11"/>
        <color theme="1"/>
        <rFont val="新細明體"/>
        <family val="1"/>
        <charset val="136"/>
      </rPr>
      <t>分鐘即可到達。</t>
    </r>
  </si>
  <si>
    <t>潘家園舊貨市場</t>
  </si>
  <si>
    <r>
      <t>北京市朝陽區潘家園路華威里</t>
    </r>
    <r>
      <rPr>
        <sz val="11"/>
        <color theme="1"/>
        <rFont val="Calibri"/>
        <family val="2"/>
        <scheme val="minor"/>
      </rPr>
      <t>18</t>
    </r>
    <r>
      <rPr>
        <sz val="11"/>
        <color theme="1"/>
        <rFont val="新細明體"/>
        <family val="1"/>
        <charset val="136"/>
      </rPr>
      <t>號</t>
    </r>
  </si>
  <si>
    <r>
      <t>它是全國最熱鬧的舊貨市場，過去亦有「鬼市」（即夜間市集）之稱。清末民初，許多達官顯貴家道中落，迫不得已變賣各種古玩珍寶，礙於面子問題，只能偷偷在夜晚進行交易。當中亦吸引不少雞嗚狗盜之徒去尋寶，漸漸形成擺地攤文化。現時的潘家園舊貨市場於</t>
    </r>
    <r>
      <rPr>
        <sz val="11"/>
        <color theme="1"/>
        <rFont val="Calibri"/>
        <family val="2"/>
        <scheme val="minor"/>
      </rPr>
      <t>1992</t>
    </r>
    <r>
      <rPr>
        <sz val="11"/>
        <color theme="1"/>
        <rFont val="新細明體"/>
        <family val="1"/>
        <charset val="136"/>
      </rPr>
      <t>年形成，後來規模越來越大，攤販販賣的貨品琳瑯滿目，無論是古玩、玉器、陶瓷，還是金石、字畫、古藉等，都包羅萬有。</t>
    </r>
  </si>
  <si>
    <r>
      <t>於高鐵北京西站乘坐地鐵</t>
    </r>
    <r>
      <rPr>
        <sz val="11"/>
        <color theme="1"/>
        <rFont val="Calibri"/>
        <family val="2"/>
        <scheme val="minor"/>
      </rPr>
      <t>9</t>
    </r>
    <r>
      <rPr>
        <sz val="11"/>
        <color theme="1"/>
        <rFont val="新細明體"/>
        <family val="1"/>
        <charset val="136"/>
      </rPr>
      <t>綫，往郭公莊方向，然後於六里橋站轉乘</t>
    </r>
    <r>
      <rPr>
        <sz val="11"/>
        <color theme="1"/>
        <rFont val="Calibri"/>
        <family val="2"/>
        <scheme val="minor"/>
      </rPr>
      <t>10</t>
    </r>
    <r>
      <rPr>
        <sz val="11"/>
        <color theme="1"/>
        <rFont val="新細明體"/>
        <family val="1"/>
        <charset val="136"/>
      </rPr>
      <t>號線外環，前往車道溝方向，於潘家園站下車，步行約</t>
    </r>
    <r>
      <rPr>
        <sz val="11"/>
        <color theme="1"/>
        <rFont val="Calibri"/>
        <family val="2"/>
        <scheme val="minor"/>
      </rPr>
      <t>5</t>
    </r>
    <r>
      <rPr>
        <sz val="11"/>
        <color theme="1"/>
        <rFont val="新細明體"/>
        <family val="1"/>
        <charset val="136"/>
      </rPr>
      <t>分鐘。</t>
    </r>
  </si>
  <si>
    <r>
      <t>亦可由北京西站乘坐的士，約</t>
    </r>
    <r>
      <rPr>
        <sz val="11"/>
        <color theme="1"/>
        <rFont val="Calibri"/>
        <family val="2"/>
        <scheme val="minor"/>
      </rPr>
      <t xml:space="preserve"> 35</t>
    </r>
    <r>
      <rPr>
        <sz val="11"/>
        <color theme="1"/>
        <rFont val="新細明體"/>
        <family val="1"/>
        <charset val="136"/>
      </rPr>
      <t>分鐘即可到達。</t>
    </r>
  </si>
  <si>
    <t>二十二院街藝術區</t>
  </si>
  <si>
    <r>
      <t>北京市朝陽區百子灣路</t>
    </r>
    <r>
      <rPr>
        <sz val="11"/>
        <color theme="1"/>
        <rFont val="Calibri"/>
        <family val="2"/>
        <scheme val="minor"/>
      </rPr>
      <t>32</t>
    </r>
    <r>
      <rPr>
        <sz val="11"/>
        <color theme="1"/>
        <rFont val="新細明體"/>
        <family val="1"/>
        <charset val="136"/>
      </rPr>
      <t>號蘋果社區內（今日美術館附近）</t>
    </r>
  </si>
  <si>
    <t>藝術區由現代化建築、自然園林景觀和藝術空間完美結合而成。除了娛樂和餐飲元素外，區內更特別引入了精品畫廊、藝術工作室、文創產品展示、藝術傳媒等，銳意打造成別具特色的文創基地。另外，附近亦有中國第一間公益性民營美術館，這裡會定期舉辦不少文化藝術展覽，值得參觀。</t>
  </si>
  <si>
    <r>
      <t>於高鐵北京西站乘坐地鐵</t>
    </r>
    <r>
      <rPr>
        <sz val="11"/>
        <color theme="1"/>
        <rFont val="Calibri"/>
        <family val="2"/>
        <scheme val="minor"/>
      </rPr>
      <t>7</t>
    </r>
    <r>
      <rPr>
        <sz val="11"/>
        <color theme="1"/>
        <rFont val="新細明體"/>
        <family val="1"/>
        <charset val="136"/>
      </rPr>
      <t>號綫，往焦化廠方向，然後於九龍山站下車，步行約</t>
    </r>
    <r>
      <rPr>
        <sz val="11"/>
        <color theme="1"/>
        <rFont val="Calibri"/>
        <family val="2"/>
        <scheme val="minor"/>
      </rPr>
      <t>18</t>
    </r>
    <r>
      <rPr>
        <sz val="11"/>
        <color theme="1"/>
        <rFont val="新細明體"/>
        <family val="1"/>
        <charset val="136"/>
      </rPr>
      <t>分鐘。</t>
    </r>
  </si>
  <si>
    <r>
      <t>亦可由北京西站乘坐的士，約</t>
    </r>
    <r>
      <rPr>
        <sz val="11"/>
        <color theme="1"/>
        <rFont val="Calibri"/>
        <family val="2"/>
        <scheme val="minor"/>
      </rPr>
      <t xml:space="preserve"> 55</t>
    </r>
    <r>
      <rPr>
        <sz val="11"/>
        <color theme="1"/>
        <rFont val="新細明體"/>
        <family val="1"/>
        <charset val="136"/>
      </rPr>
      <t>分鐘即可到達。</t>
    </r>
  </si>
  <si>
    <r>
      <t>景點</t>
    </r>
    <r>
      <rPr>
        <b/>
        <sz val="11"/>
        <color theme="1"/>
        <rFont val="Calibri"/>
        <family val="2"/>
        <scheme val="minor"/>
      </rPr>
      <t xml:space="preserve"> 4</t>
    </r>
    <r>
      <rPr>
        <b/>
        <sz val="11"/>
        <color theme="1"/>
        <rFont val="新細明體"/>
        <family val="1"/>
        <charset val="136"/>
      </rPr>
      <t>：</t>
    </r>
  </si>
  <si>
    <t>南鑼鼓巷</t>
  </si>
  <si>
    <t>北京市東城區南鑼鼓巷</t>
  </si>
  <si>
    <r>
      <t>北京最古老的街區之一，超過</t>
    </r>
    <r>
      <rPr>
        <sz val="11"/>
        <color theme="1"/>
        <rFont val="Calibri"/>
        <family val="2"/>
        <scheme val="minor"/>
      </rPr>
      <t>700</t>
    </r>
    <r>
      <rPr>
        <sz val="11"/>
        <color theme="1"/>
        <rFont val="新細明體"/>
        <family val="1"/>
        <charset val="136"/>
      </rPr>
      <t>多年歷史，由縱橫交錯的胡同組成。主要景點包括菊兒胡同、僧格林沁王府、齊白石故居及茅盾故居等，這裡也匯集了許多文藝特色小店，也有不少地道美食商店，另外，可順道逛逛附近的後海街及煙袋斜街等旅遊熱點。</t>
    </r>
  </si>
  <si>
    <r>
      <t>於高鐵北京西站乘坐地鐵</t>
    </r>
    <r>
      <rPr>
        <sz val="11"/>
        <color theme="1"/>
        <rFont val="Calibri"/>
        <family val="2"/>
        <scheme val="minor"/>
      </rPr>
      <t>9</t>
    </r>
    <r>
      <rPr>
        <sz val="11"/>
        <color theme="1"/>
        <rFont val="新細明體"/>
        <family val="1"/>
        <charset val="136"/>
      </rPr>
      <t>號綫，往國家圖書館方向，然後於白石橋南站轉乘</t>
    </r>
    <r>
      <rPr>
        <sz val="11"/>
        <color theme="1"/>
        <rFont val="Calibri"/>
        <family val="2"/>
        <scheme val="minor"/>
      </rPr>
      <t>6</t>
    </r>
    <r>
      <rPr>
        <sz val="11"/>
        <color theme="1"/>
        <rFont val="新細明體"/>
        <family val="1"/>
        <charset val="136"/>
      </rPr>
      <t>號綫，前往潞城方向，於南鑼鼓巷站下車，步行約</t>
    </r>
    <r>
      <rPr>
        <sz val="11"/>
        <color theme="1"/>
        <rFont val="Calibri"/>
        <family val="2"/>
        <scheme val="minor"/>
      </rPr>
      <t>10</t>
    </r>
    <r>
      <rPr>
        <sz val="11"/>
        <color theme="1"/>
        <rFont val="新細明體"/>
        <family val="1"/>
        <charset val="136"/>
      </rPr>
      <t>分鐘。</t>
    </r>
  </si>
  <si>
    <r>
      <t>亦可由北京西站乘坐的士，約</t>
    </r>
    <r>
      <rPr>
        <sz val="11"/>
        <color theme="1"/>
        <rFont val="Calibri"/>
        <family val="2"/>
        <scheme val="minor"/>
      </rPr>
      <t xml:space="preserve"> 45</t>
    </r>
    <r>
      <rPr>
        <sz val="11"/>
        <color theme="1"/>
        <rFont val="新細明體"/>
        <family val="1"/>
        <charset val="136"/>
      </rPr>
      <t>分鐘即可到達。</t>
    </r>
  </si>
  <si>
    <t>方家胡同</t>
  </si>
  <si>
    <t>北京市東城區方家胡同</t>
  </si>
  <si>
    <r>
      <t>原中國機床廠的廠址，佔地面積</t>
    </r>
    <r>
      <rPr>
        <sz val="11"/>
        <color theme="1"/>
        <rFont val="Calibri"/>
        <family val="2"/>
        <scheme val="minor"/>
      </rPr>
      <t>9,000</t>
    </r>
    <r>
      <rPr>
        <sz val="11"/>
        <color theme="1"/>
        <rFont val="新細明體"/>
        <family val="1"/>
        <charset val="136"/>
      </rPr>
      <t>平方米，現在是北京有名的藝術胡同文化區，有不少藝術小店及工作室進駐，在周圍紅牆碧瓦間，充滿濃濃的工業風，穿梭其中除了可欣賞到各式藝術展覽外，更可買到創意小手作。胡同內更有不少小餐館和酒吧，是藝文青們必遊之處。</t>
    </r>
  </si>
  <si>
    <r>
      <t>於高鐵北京西站乘坐地鐵</t>
    </r>
    <r>
      <rPr>
        <sz val="11"/>
        <color theme="1"/>
        <rFont val="Calibri"/>
        <family val="2"/>
        <scheme val="minor"/>
      </rPr>
      <t>7</t>
    </r>
    <r>
      <rPr>
        <sz val="11"/>
        <color theme="1"/>
        <rFont val="新細明體"/>
        <family val="1"/>
        <charset val="136"/>
      </rPr>
      <t>號綫，往焦化廠方向，然後於磁器口站轉乘</t>
    </r>
    <r>
      <rPr>
        <sz val="11"/>
        <color theme="1"/>
        <rFont val="Calibri"/>
        <family val="2"/>
        <scheme val="minor"/>
      </rPr>
      <t>5</t>
    </r>
    <r>
      <rPr>
        <sz val="11"/>
        <color theme="1"/>
        <rFont val="新細明體"/>
        <family val="1"/>
        <charset val="136"/>
      </rPr>
      <t>號綫，往天通苑北方向，於北新橋站下車，步行約</t>
    </r>
    <r>
      <rPr>
        <sz val="11"/>
        <color theme="1"/>
        <rFont val="Calibri"/>
        <family val="2"/>
        <scheme val="minor"/>
      </rPr>
      <t>15</t>
    </r>
    <r>
      <rPr>
        <sz val="11"/>
        <color theme="1"/>
        <rFont val="新細明體"/>
        <family val="1"/>
        <charset val="136"/>
      </rPr>
      <t>分鐘。</t>
    </r>
  </si>
  <si>
    <t>昆明</t>
  </si>
  <si>
    <t>雲南民族村</t>
  </si>
  <si>
    <r>
      <t>昆明市西山區滇池路</t>
    </r>
    <r>
      <rPr>
        <sz val="11"/>
        <color theme="1"/>
        <rFont val="Calibri"/>
        <family val="2"/>
        <scheme val="minor"/>
      </rPr>
      <t>1310</t>
    </r>
    <r>
      <rPr>
        <sz val="11"/>
        <color theme="1"/>
        <rFont val="新細明體"/>
        <family val="1"/>
        <charset val="136"/>
      </rPr>
      <t>號</t>
    </r>
  </si>
  <si>
    <r>
      <t>介紹</t>
    </r>
    <r>
      <rPr>
        <b/>
        <sz val="11"/>
        <color theme="1"/>
        <rFont val="Calibri"/>
        <family val="2"/>
        <scheme val="minor"/>
      </rPr>
      <t xml:space="preserve"> </t>
    </r>
    <r>
      <rPr>
        <b/>
        <sz val="11"/>
        <color theme="1"/>
        <rFont val="新細明體"/>
        <family val="1"/>
        <charset val="136"/>
      </rPr>
      <t>：</t>
    </r>
  </si>
  <si>
    <r>
      <t>村內以充滿風土味的民居建築為主，包括了傣族、白族、彝族、景頗族等多個少數民族村寨。遊人可於此欣賞及瞭解到不同民族的習俗、音樂及生活習慣等，亦可租用四輪腳踏車，周圍寫意遊走，感受不同的民族風情。每日於滇池大舞臺上，都有集合</t>
    </r>
    <r>
      <rPr>
        <sz val="11"/>
        <color theme="1"/>
        <rFont val="Calibri"/>
        <family val="2"/>
        <scheme val="minor"/>
      </rPr>
      <t>15</t>
    </r>
    <r>
      <rPr>
        <sz val="11"/>
        <color theme="1"/>
        <rFont val="新細明體"/>
        <family val="1"/>
        <charset val="136"/>
      </rPr>
      <t>個民族、音、舞、詩、畫結合的「高原的呼喚」表演。另外昆明故城亦是必到之處，</t>
    </r>
    <r>
      <rPr>
        <sz val="11"/>
        <color theme="1"/>
        <rFont val="Calibri"/>
        <family val="2"/>
        <scheme val="minor"/>
      </rPr>
      <t>18</t>
    </r>
    <r>
      <rPr>
        <sz val="11"/>
        <color theme="1"/>
        <rFont val="新細明體"/>
        <family val="1"/>
        <charset val="136"/>
      </rPr>
      <t>棟老昆明建築展現了明清時期原貌，也還原了茶馬古道的歷史遺跡。</t>
    </r>
  </si>
  <si>
    <r>
      <t>由高鐵昆明南站步行約</t>
    </r>
    <r>
      <rPr>
        <sz val="11"/>
        <color theme="1"/>
        <rFont val="Calibri"/>
        <family val="2"/>
        <scheme val="minor"/>
      </rPr>
      <t>5</t>
    </r>
    <r>
      <rPr>
        <sz val="11"/>
        <color theme="1"/>
        <rFont val="新細明體"/>
        <family val="1"/>
        <charset val="136"/>
      </rPr>
      <t>分鐘，於昆明南站西廣場公交站乘坐</t>
    </r>
    <r>
      <rPr>
        <sz val="11"/>
        <color theme="1"/>
        <rFont val="Calibri"/>
        <family val="2"/>
        <scheme val="minor"/>
      </rPr>
      <t>K42</t>
    </r>
    <r>
      <rPr>
        <sz val="11"/>
        <color theme="1"/>
        <rFont val="新細明體"/>
        <family val="1"/>
        <charset val="136"/>
      </rPr>
      <t>路／</t>
    </r>
    <r>
      <rPr>
        <sz val="11"/>
        <color theme="1"/>
        <rFont val="Calibri"/>
        <family val="2"/>
        <scheme val="minor"/>
      </rPr>
      <t>930</t>
    </r>
    <r>
      <rPr>
        <sz val="11"/>
        <color theme="1"/>
        <rFont val="新細明體"/>
        <family val="1"/>
        <charset val="136"/>
      </rPr>
      <t>路公交車，往西北部公交樞紐站方向，然後於前興路口站轉乘</t>
    </r>
    <r>
      <rPr>
        <sz val="11"/>
        <color theme="1"/>
        <rFont val="Calibri"/>
        <family val="2"/>
        <scheme val="minor"/>
      </rPr>
      <t>24</t>
    </r>
    <r>
      <rPr>
        <sz val="11"/>
        <color theme="1"/>
        <rFont val="新細明體"/>
        <family val="1"/>
        <charset val="136"/>
      </rPr>
      <t>路公交車，前往海埂公園方向，於雲南民族村站下車，步行約</t>
    </r>
    <r>
      <rPr>
        <sz val="11"/>
        <color theme="1"/>
        <rFont val="Calibri"/>
        <family val="2"/>
        <scheme val="minor"/>
      </rPr>
      <t>2</t>
    </r>
    <r>
      <rPr>
        <sz val="11"/>
        <color theme="1"/>
        <rFont val="新細明體"/>
        <family val="1"/>
        <charset val="136"/>
      </rPr>
      <t>分鐘。</t>
    </r>
  </si>
  <si>
    <r>
      <t>亦可由昆明南站乘坐的士，約</t>
    </r>
    <r>
      <rPr>
        <sz val="11"/>
        <color theme="1"/>
        <rFont val="Calibri"/>
        <family val="2"/>
        <scheme val="minor"/>
      </rPr>
      <t>45</t>
    </r>
    <r>
      <rPr>
        <sz val="11"/>
        <color theme="1"/>
        <rFont val="新細明體"/>
        <family val="1"/>
        <charset val="136"/>
      </rPr>
      <t>分鐘即可到達。</t>
    </r>
  </si>
  <si>
    <t>海埂公園</t>
  </si>
  <si>
    <r>
      <t>昆明市西山區滇池路</t>
    </r>
    <r>
      <rPr>
        <sz val="11"/>
        <color theme="1"/>
        <rFont val="Calibri"/>
        <family val="2"/>
        <scheme val="minor"/>
      </rPr>
      <t>1318</t>
    </r>
    <r>
      <rPr>
        <sz val="11"/>
        <color theme="1"/>
        <rFont val="新細明體"/>
        <family val="1"/>
        <charset val="136"/>
      </rPr>
      <t>號</t>
    </r>
  </si>
  <si>
    <r>
      <t>園內景致怡人，沿著有「昆明湖」之稱的滇池旁走走，可以欣賞到群鷗飛舞。於水景園更可一覽庭院、長廊等古典建築，同時欣賞自然景觀和人工建築完美的融合！每年</t>
    </r>
    <r>
      <rPr>
        <sz val="11"/>
        <color theme="1"/>
        <rFont val="Calibri"/>
        <family val="2"/>
        <scheme val="minor"/>
      </rPr>
      <t>3</t>
    </r>
    <r>
      <rPr>
        <sz val="11"/>
        <color theme="1"/>
        <rFont val="新細明體"/>
        <family val="1"/>
        <charset val="136"/>
      </rPr>
      <t>月是海埂公園櫻花盛開的時節，一片粉紅更是迷人。</t>
    </r>
  </si>
  <si>
    <r>
      <t>由高鐵昆明南站步行約</t>
    </r>
    <r>
      <rPr>
        <sz val="11"/>
        <color theme="1"/>
        <rFont val="Calibri"/>
        <family val="2"/>
        <scheme val="minor"/>
      </rPr>
      <t>5</t>
    </r>
    <r>
      <rPr>
        <sz val="11"/>
        <color theme="1"/>
        <rFont val="新細明體"/>
        <family val="1"/>
        <charset val="136"/>
      </rPr>
      <t>分鐘，於昆明南站西廣場公交站乘坐</t>
    </r>
    <r>
      <rPr>
        <sz val="11"/>
        <color theme="1"/>
        <rFont val="Calibri"/>
        <family val="2"/>
        <scheme val="minor"/>
      </rPr>
      <t>K42</t>
    </r>
    <r>
      <rPr>
        <sz val="11"/>
        <color theme="1"/>
        <rFont val="新細明體"/>
        <family val="1"/>
        <charset val="136"/>
      </rPr>
      <t>路／</t>
    </r>
    <r>
      <rPr>
        <sz val="11"/>
        <color theme="1"/>
        <rFont val="Calibri"/>
        <family val="2"/>
        <scheme val="minor"/>
      </rPr>
      <t>930</t>
    </r>
    <r>
      <rPr>
        <sz val="11"/>
        <color theme="1"/>
        <rFont val="新細明體"/>
        <family val="1"/>
        <charset val="136"/>
      </rPr>
      <t>路公交車，往西北部公交樞紐站方向，然後於前興路口站轉乘</t>
    </r>
    <r>
      <rPr>
        <sz val="11"/>
        <color theme="1"/>
        <rFont val="Calibri"/>
        <family val="2"/>
        <scheme val="minor"/>
      </rPr>
      <t>24</t>
    </r>
    <r>
      <rPr>
        <sz val="11"/>
        <color theme="1"/>
        <rFont val="新細明體"/>
        <family val="1"/>
        <charset val="136"/>
      </rPr>
      <t>路公交車，前往海埂公園方向，於海埂公園下車，步行約</t>
    </r>
    <r>
      <rPr>
        <sz val="11"/>
        <color theme="1"/>
        <rFont val="Calibri"/>
        <family val="2"/>
        <scheme val="minor"/>
      </rPr>
      <t>2</t>
    </r>
    <r>
      <rPr>
        <sz val="11"/>
        <color theme="1"/>
        <rFont val="新細明體"/>
        <family val="1"/>
        <charset val="136"/>
      </rPr>
      <t>分鐘。</t>
    </r>
  </si>
  <si>
    <r>
      <t>亦可由昆明南站乘坐的士，約</t>
    </r>
    <r>
      <rPr>
        <sz val="11"/>
        <color theme="1"/>
        <rFont val="Calibri"/>
        <family val="2"/>
        <scheme val="minor"/>
      </rPr>
      <t>50</t>
    </r>
    <r>
      <rPr>
        <sz val="11"/>
        <color theme="1"/>
        <rFont val="新細明體"/>
        <family val="1"/>
        <charset val="136"/>
      </rPr>
      <t>分鐘即可到達。</t>
    </r>
  </si>
  <si>
    <t>菊花園茶葉市場</t>
  </si>
  <si>
    <r>
      <t>昆明市官渡區東郊路</t>
    </r>
    <r>
      <rPr>
        <sz val="11"/>
        <color theme="1"/>
        <rFont val="Calibri"/>
        <family val="2"/>
        <scheme val="minor"/>
      </rPr>
      <t>115</t>
    </r>
    <r>
      <rPr>
        <sz val="11"/>
        <color theme="1"/>
        <rFont val="新細明體"/>
        <family val="1"/>
        <charset val="136"/>
      </rPr>
      <t>號</t>
    </r>
  </si>
  <si>
    <t>昆明市區內唯一的大型茶葉市場，佔地約一萬多平方米，過百茶莊在此以茶會友。普洱茶愈舊便愈有風味，陳年的普洱茶以及各式茶具都極受歡迎，而且價格公道，送禮自用都是必選佳品。</t>
  </si>
  <si>
    <r>
      <t>由高鐵昆明南站步行約</t>
    </r>
    <r>
      <rPr>
        <sz val="11"/>
        <color theme="1"/>
        <rFont val="Calibri"/>
        <family val="2"/>
        <scheme val="minor"/>
      </rPr>
      <t>5</t>
    </r>
    <r>
      <rPr>
        <sz val="11"/>
        <color theme="1"/>
        <rFont val="新細明體"/>
        <family val="1"/>
        <charset val="136"/>
      </rPr>
      <t>分鐘，於昆明南站西廣場公交站乘坐</t>
    </r>
    <r>
      <rPr>
        <sz val="11"/>
        <color theme="1"/>
        <rFont val="Calibri"/>
        <family val="2"/>
        <scheme val="minor"/>
      </rPr>
      <t>K39</t>
    </r>
    <r>
      <rPr>
        <sz val="11"/>
        <color theme="1"/>
        <rFont val="新細明體"/>
        <family val="1"/>
        <charset val="136"/>
      </rPr>
      <t>路／</t>
    </r>
    <r>
      <rPr>
        <sz val="11"/>
        <color theme="1"/>
        <rFont val="Calibri"/>
        <family val="2"/>
        <scheme val="minor"/>
      </rPr>
      <t>K43</t>
    </r>
    <r>
      <rPr>
        <sz val="11"/>
        <color theme="1"/>
        <rFont val="新細明體"/>
        <family val="1"/>
        <charset val="136"/>
      </rPr>
      <t>路公交車，往東部公交樞紐站方向，然後於織布營站轉乘</t>
    </r>
    <r>
      <rPr>
        <sz val="11"/>
        <color theme="1"/>
        <rFont val="Calibri"/>
        <family val="2"/>
        <scheme val="minor"/>
      </rPr>
      <t>213</t>
    </r>
    <r>
      <rPr>
        <sz val="11"/>
        <color theme="1"/>
        <rFont val="新細明體"/>
        <family val="1"/>
        <charset val="136"/>
      </rPr>
      <t>路公交車，前往潘家灣方向，於菊花村站下車，步行約</t>
    </r>
    <r>
      <rPr>
        <sz val="11"/>
        <color theme="1"/>
        <rFont val="Calibri"/>
        <family val="2"/>
        <scheme val="minor"/>
      </rPr>
      <t>4</t>
    </r>
    <r>
      <rPr>
        <sz val="11"/>
        <color theme="1"/>
        <rFont val="新細明體"/>
        <family val="1"/>
        <charset val="136"/>
      </rPr>
      <t>分鐘。</t>
    </r>
  </si>
  <si>
    <t>南屏步行街</t>
  </si>
  <si>
    <r>
      <t>昆明市五華區南屏街</t>
    </r>
    <r>
      <rPr>
        <sz val="11"/>
        <color theme="1"/>
        <rFont val="Calibri"/>
        <family val="2"/>
        <scheme val="minor"/>
      </rPr>
      <t>75</t>
    </r>
    <r>
      <rPr>
        <sz val="11"/>
        <color theme="1"/>
        <rFont val="新細明體"/>
        <family val="1"/>
        <charset val="136"/>
      </rPr>
      <t>號</t>
    </r>
  </si>
  <si>
    <t>南屏街是昆明老街區，也是昆明市古老的商業街，同時展現城市的歷史和現代化的地方，今天是遊人必到的小吃購物街，除了昆明特產玫瑰鮮花餅外，過橋米線和汽鍋雞亦可在此嘗到。</t>
  </si>
  <si>
    <r>
      <t>於高鐵昆明南站乘坐地鐵</t>
    </r>
    <r>
      <rPr>
        <sz val="11"/>
        <color theme="1"/>
        <rFont val="Calibri"/>
        <family val="2"/>
        <scheme val="minor"/>
      </rPr>
      <t>1</t>
    </r>
    <r>
      <rPr>
        <sz val="11"/>
        <color theme="1"/>
        <rFont val="新細明體"/>
        <family val="1"/>
        <charset val="136"/>
      </rPr>
      <t>號綫支綫，往春融街方向，於春融街站轉乘坐</t>
    </r>
    <r>
      <rPr>
        <sz val="11"/>
        <color theme="1"/>
        <rFont val="Calibri"/>
        <family val="2"/>
        <scheme val="minor"/>
      </rPr>
      <t>1</t>
    </r>
    <r>
      <rPr>
        <sz val="11"/>
        <color theme="1"/>
        <rFont val="新細明體"/>
        <family val="1"/>
        <charset val="136"/>
      </rPr>
      <t>號綫，往環城南路方向，然後於環城南路站轉乘</t>
    </r>
    <r>
      <rPr>
        <sz val="11"/>
        <color theme="1"/>
        <rFont val="Calibri"/>
        <family val="2"/>
        <scheme val="minor"/>
      </rPr>
      <t>2</t>
    </r>
    <r>
      <rPr>
        <sz val="11"/>
        <color theme="1"/>
        <rFont val="新細明體"/>
        <family val="1"/>
        <charset val="136"/>
      </rPr>
      <t>號綫，前往北部汽車站方向，於東風廣場站下車，步行</t>
    </r>
    <r>
      <rPr>
        <sz val="11"/>
        <color theme="1"/>
        <rFont val="Calibri"/>
        <family val="2"/>
        <scheme val="minor"/>
      </rPr>
      <t>13</t>
    </r>
    <r>
      <rPr>
        <sz val="11"/>
        <color theme="1"/>
        <rFont val="新細明體"/>
        <family val="1"/>
        <charset val="136"/>
      </rPr>
      <t>分鐘。</t>
    </r>
  </si>
  <si>
    <t>亦可由昆明南站乘坐的士，約一小時即可到達。</t>
  </si>
  <si>
    <t>金馬碧雞坊</t>
  </si>
  <si>
    <t>昆明市西山區三市街及金碧路交匯處</t>
  </si>
  <si>
    <t>昆明市知名的兩座古典牌樓，一座名叫「金馬」，另一座名「碧雞」。牌樓始建於明朝宣德年間，至今已有近四百年的歷史，相傳當太陽將落、月亮初起，兩個牌坊的影子交錯，會出現「金碧交輝」奇觀。今天，這裡已經變成商業區，沿著牌樓兩邊都是商店，有的賣民族飾品、有的賣地道特產、有的在賣特色小吃，一到晚上更是熱鬧。</t>
  </si>
  <si>
    <r>
      <t>於高鐵昆明南站乘坐地鐵</t>
    </r>
    <r>
      <rPr>
        <sz val="11"/>
        <color theme="1"/>
        <rFont val="Calibri"/>
        <family val="2"/>
        <scheme val="minor"/>
      </rPr>
      <t>1</t>
    </r>
    <r>
      <rPr>
        <sz val="11"/>
        <color theme="1"/>
        <rFont val="新細明體"/>
        <family val="1"/>
        <charset val="136"/>
      </rPr>
      <t>號綫支綫，往春融街方向，於春融街站轉乘坐</t>
    </r>
    <r>
      <rPr>
        <sz val="11"/>
        <color theme="1"/>
        <rFont val="Calibri"/>
        <family val="2"/>
        <scheme val="minor"/>
      </rPr>
      <t>1</t>
    </r>
    <r>
      <rPr>
        <sz val="11"/>
        <color theme="1"/>
        <rFont val="新細明體"/>
        <family val="1"/>
        <charset val="136"/>
      </rPr>
      <t>號綫，往環城南路方向，於环城南路站下車，然後步行約</t>
    </r>
    <r>
      <rPr>
        <sz val="11"/>
        <color theme="1"/>
        <rFont val="Calibri"/>
        <family val="2"/>
        <scheme val="minor"/>
      </rPr>
      <t>4</t>
    </r>
    <r>
      <rPr>
        <sz val="11"/>
        <color theme="1"/>
        <rFont val="新細明體"/>
        <family val="1"/>
        <charset val="136"/>
      </rPr>
      <t>分鐘至雙龍商場站轉乘坐</t>
    </r>
    <r>
      <rPr>
        <sz val="11"/>
        <color theme="1"/>
        <rFont val="Calibri"/>
        <family val="2"/>
        <scheme val="minor"/>
      </rPr>
      <t>98</t>
    </r>
    <r>
      <rPr>
        <sz val="11"/>
        <color theme="1"/>
        <rFont val="新細明體"/>
        <family val="1"/>
        <charset val="136"/>
      </rPr>
      <t>路公交車，往蘇家塘方向，於金馬坊站下車，步行約</t>
    </r>
    <r>
      <rPr>
        <sz val="11"/>
        <color theme="1"/>
        <rFont val="Calibri"/>
        <family val="2"/>
        <scheme val="minor"/>
      </rPr>
      <t>3</t>
    </r>
    <r>
      <rPr>
        <sz val="11"/>
        <color theme="1"/>
        <rFont val="新細明體"/>
        <family val="1"/>
        <charset val="136"/>
      </rPr>
      <t>分鐘。</t>
    </r>
  </si>
  <si>
    <t>武漢</t>
  </si>
  <si>
    <t>東湖生態旅遊風景區</t>
  </si>
  <si>
    <r>
      <t>地址</t>
    </r>
    <r>
      <rPr>
        <b/>
        <sz val="11"/>
        <color theme="1"/>
        <rFont val="Calibri"/>
        <family val="2"/>
        <scheme val="minor"/>
      </rPr>
      <t xml:space="preserve"> </t>
    </r>
    <r>
      <rPr>
        <b/>
        <sz val="11"/>
        <color theme="1"/>
        <rFont val="新細明體"/>
        <family val="1"/>
        <charset val="136"/>
      </rPr>
      <t>：</t>
    </r>
  </si>
  <si>
    <r>
      <t>武漢市武昌區沿湖大道</t>
    </r>
    <r>
      <rPr>
        <sz val="11"/>
        <color theme="1"/>
        <rFont val="Calibri"/>
        <family val="2"/>
        <scheme val="minor"/>
      </rPr>
      <t>16</t>
    </r>
    <r>
      <rPr>
        <sz val="11"/>
        <color theme="1"/>
        <rFont val="新細明體"/>
        <family val="1"/>
        <charset val="136"/>
      </rPr>
      <t>號</t>
    </r>
  </si>
  <si>
    <r>
      <t>5A</t>
    </r>
    <r>
      <rPr>
        <sz val="11"/>
        <color theme="1"/>
        <rFont val="新細明體"/>
        <family val="1"/>
        <charset val="136"/>
      </rPr>
      <t>級旅遊景區，由聽濤景區、磨山景區、落雁景區、吹笛景區等組成，是惜花人必去的景點，素有「春蘭、夏荷、秋桂、冬梅」之美名。東湖梅園是中國梅花研究中心，擁有梅花品種</t>
    </r>
    <r>
      <rPr>
        <sz val="11"/>
        <color theme="1"/>
        <rFont val="Calibri"/>
        <family val="2"/>
        <scheme val="minor"/>
      </rPr>
      <t>320</t>
    </r>
    <r>
      <rPr>
        <sz val="11"/>
        <color theme="1"/>
        <rFont val="新細明體"/>
        <family val="1"/>
        <charset val="136"/>
      </rPr>
      <t>餘種，其中</t>
    </r>
    <r>
      <rPr>
        <sz val="11"/>
        <color theme="1"/>
        <rFont val="Calibri"/>
        <family val="2"/>
        <scheme val="minor"/>
      </rPr>
      <t>152</t>
    </r>
    <r>
      <rPr>
        <sz val="11"/>
        <color theme="1"/>
        <rFont val="新細明體"/>
        <family val="1"/>
        <charset val="136"/>
      </rPr>
      <t>個品種登錄國際植物名錄，擁有蠟梅品種</t>
    </r>
    <r>
      <rPr>
        <sz val="11"/>
        <color theme="1"/>
        <rFont val="Calibri"/>
        <family val="2"/>
        <scheme val="minor"/>
      </rPr>
      <t>100</t>
    </r>
    <r>
      <rPr>
        <sz val="11"/>
        <color theme="1"/>
        <rFont val="新細明體"/>
        <family val="1"/>
        <charset val="136"/>
      </rPr>
      <t>餘種。這裡也種植櫻花</t>
    </r>
    <r>
      <rPr>
        <sz val="11"/>
        <color theme="1"/>
        <rFont val="Calibri"/>
        <family val="2"/>
        <scheme val="minor"/>
      </rPr>
      <t>50</t>
    </r>
    <r>
      <rPr>
        <sz val="11"/>
        <color theme="1"/>
        <rFont val="新細明體"/>
        <family val="1"/>
        <charset val="136"/>
      </rPr>
      <t>多種</t>
    </r>
    <r>
      <rPr>
        <sz val="11"/>
        <color theme="1"/>
        <rFont val="Calibri"/>
        <family val="2"/>
        <scheme val="minor"/>
      </rPr>
      <t>1</t>
    </r>
    <r>
      <rPr>
        <sz val="11"/>
        <color theme="1"/>
        <rFont val="新細明體"/>
        <family val="1"/>
        <charset val="136"/>
      </rPr>
      <t>萬餘株，關山櫻、雲南早櫻等都是櫻花中的極品。</t>
    </r>
  </si>
  <si>
    <r>
      <t>於高鐵武漢站乘坐地鐵</t>
    </r>
    <r>
      <rPr>
        <sz val="11"/>
        <color theme="1"/>
        <rFont val="Calibri"/>
        <family val="2"/>
        <scheme val="minor"/>
      </rPr>
      <t>4</t>
    </r>
    <r>
      <rPr>
        <sz val="11"/>
        <color theme="1"/>
        <rFont val="新細明體"/>
        <family val="1"/>
        <charset val="136"/>
      </rPr>
      <t>號綫，往黃金口方向，然後於岳家嘴站轉乘坐地鐵</t>
    </r>
    <r>
      <rPr>
        <sz val="11"/>
        <color theme="1"/>
        <rFont val="Calibri"/>
        <family val="2"/>
        <scheme val="minor"/>
      </rPr>
      <t>8</t>
    </r>
    <r>
      <rPr>
        <sz val="11"/>
        <color theme="1"/>
        <rFont val="新細明體"/>
        <family val="1"/>
        <charset val="136"/>
      </rPr>
      <t>號綫，往梨園方向，於梨園站下車，步行約</t>
    </r>
    <r>
      <rPr>
        <sz val="11"/>
        <color theme="1"/>
        <rFont val="Calibri"/>
        <family val="2"/>
        <scheme val="minor"/>
      </rPr>
      <t>20</t>
    </r>
    <r>
      <rPr>
        <sz val="11"/>
        <color theme="1"/>
        <rFont val="新細明體"/>
        <family val="1"/>
        <charset val="136"/>
      </rPr>
      <t>分鐘。</t>
    </r>
    <r>
      <rPr>
        <sz val="11"/>
        <color theme="1"/>
        <rFont val="Calibri"/>
        <family val="2"/>
        <scheme val="minor"/>
      </rPr>
      <t xml:space="preserve">  </t>
    </r>
  </si>
  <si>
    <r>
      <t>亦可由武漢站乘坐的士，約</t>
    </r>
    <r>
      <rPr>
        <sz val="11"/>
        <color theme="1"/>
        <rFont val="Calibri"/>
        <family val="2"/>
        <scheme val="minor"/>
      </rPr>
      <t>20</t>
    </r>
    <r>
      <rPr>
        <sz val="11"/>
        <color theme="1"/>
        <rFont val="新細明體"/>
        <family val="1"/>
        <charset val="136"/>
      </rPr>
      <t>分鐘即可到達。</t>
    </r>
  </si>
  <si>
    <t>光谷步行街</t>
  </si>
  <si>
    <t>武漢市洪山區世界城光谷步行街</t>
  </si>
  <si>
    <t>以世界知名建築物為主題，猶如一個微縮世界。在這裡你可以找到法國凱旋門、德國萊茵廣場、杜塞爾多夫、羅馬凱撒廣場，加州海岸的半地下式購物廣場等，配合周圍的各國建築風格，雕塑、街頭小品等，邊走邊看，輕鬆悠閒就踏遍全球。</t>
  </si>
  <si>
    <r>
      <t>於高鐵武漢站乘坐地鐵</t>
    </r>
    <r>
      <rPr>
        <sz val="11"/>
        <color theme="1"/>
        <rFont val="Calibri"/>
        <family val="2"/>
        <scheme val="minor"/>
      </rPr>
      <t>4</t>
    </r>
    <r>
      <rPr>
        <sz val="11"/>
        <color theme="1"/>
        <rFont val="新細明體"/>
        <family val="1"/>
        <charset val="136"/>
      </rPr>
      <t>號綫，往黃金口方向，於中南路站轉乘</t>
    </r>
    <r>
      <rPr>
        <sz val="11"/>
        <color theme="1"/>
        <rFont val="Calibri"/>
        <family val="2"/>
        <scheme val="minor"/>
      </rPr>
      <t>2</t>
    </r>
    <r>
      <rPr>
        <sz val="11"/>
        <color theme="1"/>
        <rFont val="新細明體"/>
        <family val="1"/>
        <charset val="136"/>
      </rPr>
      <t>號綫，往光谷廣場方向，於光谷廣場站下車，步行約</t>
    </r>
    <r>
      <rPr>
        <sz val="11"/>
        <color theme="1"/>
        <rFont val="Calibri"/>
        <family val="2"/>
        <scheme val="minor"/>
      </rPr>
      <t>8</t>
    </r>
    <r>
      <rPr>
        <sz val="11"/>
        <color theme="1"/>
        <rFont val="新細明體"/>
        <family val="1"/>
        <charset val="136"/>
      </rPr>
      <t>分鐘。</t>
    </r>
  </si>
  <si>
    <r>
      <t>亦可由武漢站乘坐的士，約</t>
    </r>
    <r>
      <rPr>
        <sz val="11"/>
        <color theme="1"/>
        <rFont val="Calibri"/>
        <family val="2"/>
        <scheme val="minor"/>
      </rPr>
      <t>30</t>
    </r>
    <r>
      <rPr>
        <sz val="11"/>
        <color theme="1"/>
        <rFont val="新細明體"/>
        <family val="1"/>
        <charset val="136"/>
      </rPr>
      <t>分鐘即可到達。</t>
    </r>
  </si>
  <si>
    <t>古德寺</t>
  </si>
  <si>
    <r>
      <t>武漢市江岸區上滑坡路</t>
    </r>
    <r>
      <rPr>
        <sz val="11"/>
        <color theme="1"/>
        <rFont val="Calibri"/>
        <family val="2"/>
        <scheme val="minor"/>
      </rPr>
      <t>74</t>
    </r>
    <r>
      <rPr>
        <sz val="11"/>
        <color theme="1"/>
        <rFont val="新細明體"/>
        <family val="1"/>
        <charset val="136"/>
      </rPr>
      <t>號</t>
    </r>
  </si>
  <si>
    <t>佛殿建於清光緒三年，核心建築為圓通寶殿，由隆希創建運用了古羅馬建築的結構，混合了歐亞宗教建築的特色，融大乘、小乘和藏密三大佛教流派於一身，是漢傳佛教世界僅存兩座漢傳佛教建築風格的建築物之一。</t>
  </si>
  <si>
    <r>
      <t>於高鐵武漢站乘坐地鐵</t>
    </r>
    <r>
      <rPr>
        <sz val="11"/>
        <color theme="1"/>
        <rFont val="Calibri"/>
        <family val="2"/>
        <scheme val="minor"/>
      </rPr>
      <t>4</t>
    </r>
    <r>
      <rPr>
        <sz val="11"/>
        <color theme="1"/>
        <rFont val="新細明體"/>
        <family val="1"/>
        <charset val="136"/>
      </rPr>
      <t>號綫，往黃金口方向，於岳家嘴站轉乘</t>
    </r>
    <r>
      <rPr>
        <sz val="11"/>
        <color theme="1"/>
        <rFont val="Calibri"/>
        <family val="2"/>
        <scheme val="minor"/>
      </rPr>
      <t>8</t>
    </r>
    <r>
      <rPr>
        <sz val="11"/>
        <color theme="1"/>
        <rFont val="新細明體"/>
        <family val="1"/>
        <charset val="136"/>
      </rPr>
      <t>號綫，往金潭路方向，然後於趙家條站轉乘</t>
    </r>
    <r>
      <rPr>
        <sz val="11"/>
        <color theme="1"/>
        <rFont val="Calibri"/>
        <family val="2"/>
        <scheme val="minor"/>
      </rPr>
      <t>3</t>
    </r>
    <r>
      <rPr>
        <sz val="11"/>
        <color theme="1"/>
        <rFont val="新細明體"/>
        <family val="1"/>
        <charset val="136"/>
      </rPr>
      <t>號綫，往宏圖大道方向，於羅家莊站下車，步行約</t>
    </r>
    <r>
      <rPr>
        <sz val="11"/>
        <color theme="1"/>
        <rFont val="Calibri"/>
        <family val="2"/>
        <scheme val="minor"/>
      </rPr>
      <t>13</t>
    </r>
    <r>
      <rPr>
        <sz val="11"/>
        <color theme="1"/>
        <rFont val="新細明體"/>
        <family val="1"/>
        <charset val="136"/>
      </rPr>
      <t>分鐘。</t>
    </r>
  </si>
  <si>
    <r>
      <t>亦可由武漢站乘坐的士，約</t>
    </r>
    <r>
      <rPr>
        <sz val="11"/>
        <color theme="1"/>
        <rFont val="Calibri"/>
        <family val="2"/>
        <scheme val="minor"/>
      </rPr>
      <t>35</t>
    </r>
    <r>
      <rPr>
        <sz val="11"/>
        <color theme="1"/>
        <rFont val="新細明體"/>
        <family val="1"/>
        <charset val="136"/>
      </rPr>
      <t>分鐘即可到達。</t>
    </r>
  </si>
  <si>
    <t>曇華林</t>
  </si>
  <si>
    <t>武漢市武昌區胭脂路曇華林</t>
  </si>
  <si>
    <r>
      <t>在這</t>
    </r>
    <r>
      <rPr>
        <sz val="11"/>
        <color theme="1"/>
        <rFont val="Calibri"/>
        <family val="2"/>
        <scheme val="minor"/>
      </rPr>
      <t>1,200</t>
    </r>
    <r>
      <rPr>
        <sz val="11"/>
        <color theme="1"/>
        <rFont val="新細明體"/>
        <family val="1"/>
        <charset val="136"/>
      </rPr>
      <t>米的街區上，就能找到了幾十棟近百年的老建築物，包括教堂、醫院、學校、名居、花園及領事館等，一磚一瓦都是軼事舊聞。今天的曇華林也開了不少別具特色的咖啡館及創新的食店等。走到累了，就坐下來休息一下，嘗一杯咖啡，食點東西吧。</t>
    </r>
  </si>
  <si>
    <r>
      <t>於高鐵武漢站乘坐地鐵</t>
    </r>
    <r>
      <rPr>
        <sz val="11"/>
        <color theme="1"/>
        <rFont val="Calibri"/>
        <family val="2"/>
        <scheme val="minor"/>
      </rPr>
      <t>4</t>
    </r>
    <r>
      <rPr>
        <sz val="11"/>
        <color theme="1"/>
        <rFont val="新細明體"/>
        <family val="1"/>
        <charset val="136"/>
      </rPr>
      <t>號綫，往黃金口方向，於洪山廣場站轉乘</t>
    </r>
    <r>
      <rPr>
        <sz val="11"/>
        <color theme="1"/>
        <rFont val="Calibri"/>
        <family val="2"/>
        <scheme val="minor"/>
      </rPr>
      <t>2</t>
    </r>
    <r>
      <rPr>
        <sz val="11"/>
        <color theme="1"/>
        <rFont val="新細明體"/>
        <family val="1"/>
        <charset val="136"/>
      </rPr>
      <t>號綫，往天河機場方向，於螃蟹岬站下車，步行約</t>
    </r>
    <r>
      <rPr>
        <sz val="11"/>
        <color theme="1"/>
        <rFont val="Calibri"/>
        <family val="2"/>
        <scheme val="minor"/>
      </rPr>
      <t>18</t>
    </r>
    <r>
      <rPr>
        <sz val="11"/>
        <color theme="1"/>
        <rFont val="新細明體"/>
        <family val="1"/>
        <charset val="136"/>
      </rPr>
      <t>分鐘。</t>
    </r>
  </si>
  <si>
    <r>
      <t>亦可由武漢站乘坐的士，約</t>
    </r>
    <r>
      <rPr>
        <sz val="11"/>
        <color theme="1"/>
        <rFont val="Calibri"/>
        <family val="2"/>
        <scheme val="minor"/>
      </rPr>
      <t>45</t>
    </r>
    <r>
      <rPr>
        <sz val="11"/>
        <color theme="1"/>
        <rFont val="新細明體"/>
        <family val="1"/>
        <charset val="136"/>
      </rPr>
      <t>分鐘即可到達。</t>
    </r>
  </si>
  <si>
    <t>黃鶴樓</t>
  </si>
  <si>
    <r>
      <t>武漢市武昌區蛇山西山坡特</t>
    </r>
    <r>
      <rPr>
        <sz val="11"/>
        <color theme="1"/>
        <rFont val="Calibri"/>
        <family val="2"/>
        <scheme val="minor"/>
      </rPr>
      <t>1</t>
    </r>
    <r>
      <rPr>
        <sz val="11"/>
        <color theme="1"/>
        <rFont val="新細明體"/>
        <family val="1"/>
        <charset val="136"/>
      </rPr>
      <t>號</t>
    </r>
  </si>
  <si>
    <r>
      <t>5A</t>
    </r>
    <r>
      <rPr>
        <sz val="11"/>
        <color theme="1"/>
        <rFont val="新細明體"/>
        <family val="1"/>
        <charset val="136"/>
      </rPr>
      <t>級旅遊景區，始建於三國時代吳黃武二年，有「天下江山第一樓」和「天下絕景」之稱，詩人王維及李白都曾以它寫詩。黃鶴樓的各層大小屋頂，交錯重疊，翹角飛舉，氣勢非凡，一樓展現的「白雲黃鶴」為主題的巨大陶瓷壁畫，更是其靈魂所在。</t>
    </r>
  </si>
  <si>
    <r>
      <t>於高鐵武漢站乘坐地鐵</t>
    </r>
    <r>
      <rPr>
        <sz val="11"/>
        <color theme="1"/>
        <rFont val="Calibri"/>
        <family val="2"/>
        <scheme val="minor"/>
      </rPr>
      <t>4</t>
    </r>
    <r>
      <rPr>
        <sz val="11"/>
        <color theme="1"/>
        <rFont val="新細明體"/>
        <family val="1"/>
        <charset val="136"/>
      </rPr>
      <t>號綫，往黃金口方向，於復興路站下車，步行約</t>
    </r>
    <r>
      <rPr>
        <sz val="11"/>
        <color theme="1"/>
        <rFont val="Calibri"/>
        <family val="2"/>
        <scheme val="minor"/>
      </rPr>
      <t>27</t>
    </r>
    <r>
      <rPr>
        <sz val="11"/>
        <color theme="1"/>
        <rFont val="新細明體"/>
        <family val="1"/>
        <charset val="136"/>
      </rPr>
      <t>分鐘。</t>
    </r>
  </si>
  <si>
    <r>
      <t>亦可由武漢站乘坐的士，約</t>
    </r>
    <r>
      <rPr>
        <sz val="11"/>
        <color theme="1"/>
        <rFont val="Calibri"/>
        <family val="2"/>
        <scheme val="minor"/>
      </rPr>
      <t>50</t>
    </r>
    <r>
      <rPr>
        <sz val="11"/>
        <color theme="1"/>
        <rFont val="新細明體"/>
        <family val="1"/>
        <charset val="136"/>
      </rPr>
      <t>分鐘即可到達。</t>
    </r>
  </si>
  <si>
    <t>鄭州</t>
  </si>
  <si>
    <t>河南地質博物館</t>
  </si>
  <si>
    <r>
      <t>鄭州市東新區金水東路</t>
    </r>
    <r>
      <rPr>
        <sz val="11"/>
        <color theme="1"/>
        <rFont val="Calibri"/>
        <family val="2"/>
        <scheme val="minor"/>
      </rPr>
      <t>18</t>
    </r>
    <r>
      <rPr>
        <sz val="11"/>
        <color theme="1"/>
        <rFont val="新細明體"/>
        <family val="1"/>
        <charset val="136"/>
      </rPr>
      <t>號</t>
    </r>
  </si>
  <si>
    <t>館內設有恐龍廳、生物演化廳、古象廳及地震海嘯感受劇場等。其中，恐龍廳示了出自河南的世界最大的一窩恐龍蛋化石，它是亞洲體腔最大最重的恐龍，另外亦有世界上最小的竊蛋龍和中國唯一的結節龍等。</t>
  </si>
  <si>
    <r>
      <t>於高鐵鄭州東站乘坐地鐵</t>
    </r>
    <r>
      <rPr>
        <sz val="11"/>
        <color theme="1"/>
        <rFont val="Calibri"/>
        <family val="2"/>
        <scheme val="minor"/>
      </rPr>
      <t>1</t>
    </r>
    <r>
      <rPr>
        <sz val="11"/>
        <color theme="1"/>
        <rFont val="新細明體"/>
        <family val="1"/>
        <charset val="136"/>
      </rPr>
      <t>號綫，往河南工業大學方向，於農業南路站下車，步行約</t>
    </r>
    <r>
      <rPr>
        <sz val="11"/>
        <color theme="1"/>
        <rFont val="Calibri"/>
        <family val="2"/>
        <scheme val="minor"/>
      </rPr>
      <t>8</t>
    </r>
    <r>
      <rPr>
        <sz val="11"/>
        <color theme="1"/>
        <rFont val="新細明體"/>
        <family val="1"/>
        <charset val="136"/>
      </rPr>
      <t>分鐘。</t>
    </r>
  </si>
  <si>
    <r>
      <t>亦可由鄭州東站乘坐的士，約</t>
    </r>
    <r>
      <rPr>
        <sz val="11"/>
        <color theme="1"/>
        <rFont val="Calibri"/>
        <family val="2"/>
        <scheme val="minor"/>
      </rPr>
      <t>15</t>
    </r>
    <r>
      <rPr>
        <sz val="11"/>
        <color theme="1"/>
        <rFont val="新細明體"/>
        <family val="1"/>
        <charset val="136"/>
      </rPr>
      <t>分鐘即可到達。</t>
    </r>
  </si>
  <si>
    <t>二七廣場</t>
  </si>
  <si>
    <r>
      <t>鄭州市二七區西大街</t>
    </r>
    <r>
      <rPr>
        <sz val="11"/>
        <color theme="1"/>
        <rFont val="Calibri"/>
        <family val="2"/>
        <scheme val="minor"/>
      </rPr>
      <t>21</t>
    </r>
    <r>
      <rPr>
        <sz val="11"/>
        <color theme="1"/>
        <rFont val="新細明體"/>
        <family val="1"/>
        <charset val="136"/>
      </rPr>
      <t>號</t>
    </r>
  </si>
  <si>
    <r>
      <t>二七紀念塔坐落在二七廣場中心之內，為紀念</t>
    </r>
    <r>
      <rPr>
        <sz val="11"/>
        <color theme="1"/>
        <rFont val="Calibri"/>
        <family val="2"/>
        <scheme val="minor"/>
      </rPr>
      <t>1923</t>
    </r>
    <r>
      <rPr>
        <sz val="11"/>
        <color theme="1"/>
        <rFont val="新細明體"/>
        <family val="1"/>
        <charset val="136"/>
      </rPr>
      <t>年京漢鐵路工人大罷工而建，每層頂角以仿古挑角飛簷設計。整點報時演奏《東方紅》樂曲，遊人可從塔頂俯瞰迷人的城市風光。附近的德化街，是鄭州市最為悠久的商業街道之一，保留了不少傳統小店，值得一遊。</t>
    </r>
  </si>
  <si>
    <r>
      <t>於高鐵鄭州東站乘坐地鐵</t>
    </r>
    <r>
      <rPr>
        <sz val="11"/>
        <color theme="1"/>
        <rFont val="Calibri"/>
        <family val="2"/>
        <scheme val="minor"/>
      </rPr>
      <t>1</t>
    </r>
    <r>
      <rPr>
        <sz val="11"/>
        <color theme="1"/>
        <rFont val="新細明體"/>
        <family val="1"/>
        <charset val="136"/>
      </rPr>
      <t>號綫，往河南工業大學方向，於二七廣場站下車，步行約</t>
    </r>
    <r>
      <rPr>
        <sz val="11"/>
        <color theme="1"/>
        <rFont val="Calibri"/>
        <family val="2"/>
        <scheme val="minor"/>
      </rPr>
      <t>3</t>
    </r>
    <r>
      <rPr>
        <sz val="11"/>
        <color theme="1"/>
        <rFont val="新細明體"/>
        <family val="1"/>
        <charset val="136"/>
      </rPr>
      <t>分鐘。</t>
    </r>
  </si>
  <si>
    <r>
      <t>亦可由鄭州東站乘坐的士，約</t>
    </r>
    <r>
      <rPr>
        <sz val="11"/>
        <color theme="1"/>
        <rFont val="Calibri"/>
        <family val="2"/>
        <scheme val="minor"/>
      </rPr>
      <t>30</t>
    </r>
    <r>
      <rPr>
        <sz val="11"/>
        <color theme="1"/>
        <rFont val="新細明體"/>
        <family val="1"/>
        <charset val="136"/>
      </rPr>
      <t>分鐘即可到達。</t>
    </r>
  </si>
  <si>
    <t>紫荊山公園</t>
  </si>
  <si>
    <r>
      <t>鄭州市金水區金水路</t>
    </r>
    <r>
      <rPr>
        <sz val="11"/>
        <color theme="1"/>
        <rFont val="Calibri"/>
        <family val="2"/>
        <scheme val="minor"/>
      </rPr>
      <t>108</t>
    </r>
    <r>
      <rPr>
        <sz val="11"/>
        <color theme="1"/>
        <rFont val="新細明體"/>
        <family val="1"/>
        <charset val="136"/>
      </rPr>
      <t>號</t>
    </r>
  </si>
  <si>
    <r>
      <t>商代舊城址的一部分，距今已有</t>
    </r>
    <r>
      <rPr>
        <sz val="11"/>
        <color theme="1"/>
        <rFont val="Calibri"/>
        <family val="2"/>
        <scheme val="minor"/>
      </rPr>
      <t>3</t>
    </r>
    <r>
      <rPr>
        <sz val="11"/>
        <color theme="1"/>
        <rFont val="新細明體"/>
        <family val="1"/>
        <charset val="136"/>
      </rPr>
      <t>千多年歷史，主要景點有月季園、湖心島、釣魚村、櫻花山等，夢溪園等，公園綠化主要是以蒼松翠柏做主題植物，襯以紫荆花、海棠花及桃花等，灌木點綴其間，每日都吸引不少遊人前來賞花弄鴿。</t>
    </r>
  </si>
  <si>
    <r>
      <t>於高鐵鄭州東站乘坐地鐵</t>
    </r>
    <r>
      <rPr>
        <sz val="11"/>
        <color theme="1"/>
        <rFont val="Calibri"/>
        <family val="2"/>
        <scheme val="minor"/>
      </rPr>
      <t>1</t>
    </r>
    <r>
      <rPr>
        <sz val="11"/>
        <color theme="1"/>
        <rFont val="新細明體"/>
        <family val="1"/>
        <charset val="136"/>
      </rPr>
      <t>號綫，往河南工業大學方向，於紫荊山站下車，步行約</t>
    </r>
    <r>
      <rPr>
        <sz val="11"/>
        <color theme="1"/>
        <rFont val="Calibri"/>
        <family val="2"/>
        <scheme val="minor"/>
      </rPr>
      <t>15</t>
    </r>
    <r>
      <rPr>
        <sz val="11"/>
        <color theme="1"/>
        <rFont val="新細明體"/>
        <family val="1"/>
        <charset val="136"/>
      </rPr>
      <t>分鐘。</t>
    </r>
  </si>
  <si>
    <t>鄭州城隍廟</t>
  </si>
  <si>
    <r>
      <t>鄭州市管城回族區商城路</t>
    </r>
    <r>
      <rPr>
        <sz val="11"/>
        <color theme="1"/>
        <rFont val="Calibri"/>
        <family val="2"/>
        <scheme val="minor"/>
      </rPr>
      <t>4</t>
    </r>
    <r>
      <rPr>
        <sz val="11"/>
        <color theme="1"/>
        <rFont val="新細明體"/>
        <family val="1"/>
        <charset val="136"/>
      </rPr>
      <t>號</t>
    </r>
  </si>
  <si>
    <t>建於明代初年，是河南省保存完好的明清古建築群之一，雖經過打仗、火災等破壞，仍保留了原貌。它坐北面南，由山門、前殿、戲樓、大殿及寢宮等部份組成，建築均為琉璃瓦覆蓋，造型精緻。每年的農曆三月十八日都舉辦廟會活動，民間工藝品、風味小吃都聚於此，場面熱鬧。</t>
  </si>
  <si>
    <r>
      <t>於高鐵鄭州東站乘坐地鐵</t>
    </r>
    <r>
      <rPr>
        <sz val="11"/>
        <color theme="1"/>
        <rFont val="Calibri"/>
        <family val="2"/>
        <scheme val="minor"/>
      </rPr>
      <t>1</t>
    </r>
    <r>
      <rPr>
        <sz val="11"/>
        <color theme="1"/>
        <rFont val="新細明體"/>
        <family val="1"/>
        <charset val="136"/>
      </rPr>
      <t>號綫，往河南工業大學方向，然後於紫荊山站轉乘</t>
    </r>
    <r>
      <rPr>
        <sz val="11"/>
        <color theme="1"/>
        <rFont val="Calibri"/>
        <family val="2"/>
        <scheme val="minor"/>
      </rPr>
      <t>2</t>
    </r>
    <r>
      <rPr>
        <sz val="11"/>
        <color theme="1"/>
        <rFont val="新細明體"/>
        <family val="1"/>
        <charset val="136"/>
      </rPr>
      <t>號綫，往南四環方向，於東大街站下車，步行約</t>
    </r>
    <r>
      <rPr>
        <sz val="11"/>
        <color theme="1"/>
        <rFont val="Calibri"/>
        <family val="2"/>
        <scheme val="minor"/>
      </rPr>
      <t>13</t>
    </r>
    <r>
      <rPr>
        <sz val="11"/>
        <color theme="1"/>
        <rFont val="新細明體"/>
        <family val="1"/>
        <charset val="136"/>
      </rPr>
      <t>分鐘。</t>
    </r>
  </si>
  <si>
    <t>少林寺</t>
  </si>
  <si>
    <t>鄭州市登封市嵩山少林風景區</t>
  </si>
  <si>
    <r>
      <t>「天下功夫出少林」，少林寺創建於北魏太和十九年，現為</t>
    </r>
    <r>
      <rPr>
        <sz val="11"/>
        <color theme="1"/>
        <rFont val="Calibri"/>
        <family val="2"/>
        <scheme val="minor"/>
      </rPr>
      <t>5A</t>
    </r>
    <r>
      <rPr>
        <sz val="11"/>
        <color theme="1"/>
        <rFont val="新細明體"/>
        <family val="1"/>
        <charset val="136"/>
      </rPr>
      <t>級旅遊景區，世界文化遺產。常住院山門橫匾「少林寺」是清代康熙所提、大雄寶殿則是全寺活動的中心、而千佛殿是寺中最大的殿閣建築，這些景點都值得一遊，遊客更可於少林寺武術館觀看到少林功夫表演。</t>
    </r>
  </si>
  <si>
    <r>
      <t>於高鐵鄭州東站乘坐地鐵</t>
    </r>
    <r>
      <rPr>
        <sz val="11"/>
        <color theme="1"/>
        <rFont val="Calibri"/>
        <family val="2"/>
        <scheme val="minor"/>
      </rPr>
      <t>1</t>
    </r>
    <r>
      <rPr>
        <sz val="11"/>
        <color theme="1"/>
        <rFont val="新細明體"/>
        <family val="1"/>
        <charset val="136"/>
      </rPr>
      <t>號綫，往河南工業大學方向，於二七廣場站下車，步行約</t>
    </r>
    <r>
      <rPr>
        <sz val="11"/>
        <color theme="1"/>
        <rFont val="Calibri"/>
        <family val="2"/>
        <scheme val="minor"/>
      </rPr>
      <t>13</t>
    </r>
    <r>
      <rPr>
        <sz val="11"/>
        <color theme="1"/>
        <rFont val="新細明體"/>
        <family val="1"/>
        <charset val="136"/>
      </rPr>
      <t>分鐘至鄭州長途汽車中心站，轉乘旅遊巴士前往少林寺。</t>
    </r>
    <r>
      <rPr>
        <sz val="11"/>
        <color theme="1"/>
        <rFont val="Calibri"/>
        <family val="2"/>
        <scheme val="minor"/>
      </rPr>
      <t> </t>
    </r>
  </si>
  <si>
    <r>
      <t>亦可由鄭州東站乘坐的士，約</t>
    </r>
    <r>
      <rPr>
        <sz val="11"/>
        <color theme="1"/>
        <rFont val="Calibri"/>
        <family val="2"/>
        <scheme val="minor"/>
      </rPr>
      <t>1</t>
    </r>
    <r>
      <rPr>
        <sz val="11"/>
        <color theme="1"/>
        <rFont val="新細明體"/>
        <family val="1"/>
        <charset val="136"/>
      </rPr>
      <t>小時</t>
    </r>
    <r>
      <rPr>
        <sz val="11"/>
        <color theme="1"/>
        <rFont val="Calibri"/>
        <family val="2"/>
        <scheme val="minor"/>
      </rPr>
      <t>30</t>
    </r>
    <r>
      <rPr>
        <sz val="11"/>
        <color theme="1"/>
        <rFont val="新細明體"/>
        <family val="1"/>
        <charset val="136"/>
      </rPr>
      <t>分鐘即可到達。</t>
    </r>
  </si>
  <si>
    <t>長沙</t>
  </si>
  <si>
    <t>天心閣</t>
  </si>
  <si>
    <r>
      <t>長沙市天心區天心路</t>
    </r>
    <r>
      <rPr>
        <sz val="11"/>
        <color theme="1"/>
        <rFont val="Calibri"/>
        <family val="2"/>
        <scheme val="minor"/>
      </rPr>
      <t>17</t>
    </r>
    <r>
      <rPr>
        <sz val="11"/>
        <color theme="1"/>
        <rFont val="新細明體"/>
        <family val="1"/>
        <charset val="136"/>
      </rPr>
      <t>號</t>
    </r>
  </si>
  <si>
    <r>
      <t>天心閣建於乾隆十一年，由撫軍楊錫被主持興建，是當時城市的最高點，也是祭祀星宿的地方。其建築複雜而且巧妙，有樓閣</t>
    </r>
    <r>
      <rPr>
        <sz val="11"/>
        <color theme="1"/>
        <rFont val="Calibri"/>
        <family val="2"/>
        <scheme val="minor"/>
      </rPr>
      <t>3</t>
    </r>
    <r>
      <rPr>
        <sz val="11"/>
        <color theme="1"/>
        <rFont val="新細明體"/>
        <family val="1"/>
        <charset val="136"/>
      </rPr>
      <t>層，主閣由</t>
    </r>
    <r>
      <rPr>
        <sz val="11"/>
        <color theme="1"/>
        <rFont val="Calibri"/>
        <family val="2"/>
        <scheme val="minor"/>
      </rPr>
      <t>60</t>
    </r>
    <r>
      <rPr>
        <sz val="11"/>
        <color theme="1"/>
        <rFont val="新細明體"/>
        <family val="1"/>
        <charset val="136"/>
      </rPr>
      <t>根木柱支撐，上有高啄鼇頭及吻龍，閣前後石欄杆上雕有</t>
    </r>
    <r>
      <rPr>
        <sz val="11"/>
        <color theme="1"/>
        <rFont val="Calibri"/>
        <family val="2"/>
        <scheme val="minor"/>
      </rPr>
      <t>62</t>
    </r>
    <r>
      <rPr>
        <sz val="11"/>
        <color theme="1"/>
        <rFont val="新細明體"/>
        <family val="1"/>
        <charset val="136"/>
      </rPr>
      <t>頭石獅等石雕，其建築極具特色。</t>
    </r>
  </si>
  <si>
    <r>
      <t>於高鐵長沙南站乘長沙地鐵</t>
    </r>
    <r>
      <rPr>
        <sz val="11"/>
        <color theme="1"/>
        <rFont val="Calibri"/>
        <family val="2"/>
        <scheme val="minor"/>
      </rPr>
      <t>2</t>
    </r>
    <r>
      <rPr>
        <sz val="11"/>
        <color theme="1"/>
        <rFont val="新細明體"/>
        <family val="1"/>
        <charset val="136"/>
      </rPr>
      <t>號綫，往梅溪湖西方向，於五一廣場站轉乘</t>
    </r>
    <r>
      <rPr>
        <sz val="11"/>
        <color theme="1"/>
        <rFont val="Calibri"/>
        <family val="2"/>
        <scheme val="minor"/>
      </rPr>
      <t>1</t>
    </r>
    <r>
      <rPr>
        <sz val="11"/>
        <color theme="1"/>
        <rFont val="新細明體"/>
        <family val="1"/>
        <charset val="136"/>
      </rPr>
      <t>號綫，往尚雙塘方向，於黃興廣場站下車，步行約</t>
    </r>
    <r>
      <rPr>
        <sz val="11"/>
        <color theme="1"/>
        <rFont val="Calibri"/>
        <family val="2"/>
        <scheme val="minor"/>
      </rPr>
      <t>15</t>
    </r>
    <r>
      <rPr>
        <sz val="11"/>
        <color theme="1"/>
        <rFont val="新細明體"/>
        <family val="1"/>
        <charset val="136"/>
      </rPr>
      <t>分鐘。</t>
    </r>
  </si>
  <si>
    <r>
      <t>亦可由長沙南站乘坐的士，約</t>
    </r>
    <r>
      <rPr>
        <sz val="11"/>
        <color theme="1"/>
        <rFont val="Calibri"/>
        <family val="2"/>
        <scheme val="minor"/>
      </rPr>
      <t>40</t>
    </r>
    <r>
      <rPr>
        <sz val="11"/>
        <color theme="1"/>
        <rFont val="新細明體"/>
        <family val="1"/>
        <charset val="136"/>
      </rPr>
      <t>分鐘即可到達。</t>
    </r>
  </si>
  <si>
    <t>黃興南路步行街</t>
  </si>
  <si>
    <t>長沙市天心區黃興南路步行商業街</t>
  </si>
  <si>
    <t>老長沙百年老街，被稱為「草根之魂」，是本地人喜歡留連的地方。這裡亦包括近萬平方米的黃興廣場，吸引了不少大眾品牌進駐，是尋找心頭好和瘋狂購物的好地方。另外，遊客亦可到附近的長沙坡子街購物和品嘗地道美食。</t>
  </si>
  <si>
    <r>
      <t>於高鐵長沙南站乘坐地鐵</t>
    </r>
    <r>
      <rPr>
        <sz val="11"/>
        <color theme="1"/>
        <rFont val="Calibri"/>
        <family val="2"/>
        <scheme val="minor"/>
      </rPr>
      <t>2</t>
    </r>
    <r>
      <rPr>
        <sz val="11"/>
        <color theme="1"/>
        <rFont val="新細明體"/>
        <family val="1"/>
        <charset val="136"/>
      </rPr>
      <t>號綫，往梅溪湖西方向，於五一廣場站轉乘</t>
    </r>
    <r>
      <rPr>
        <sz val="11"/>
        <color theme="1"/>
        <rFont val="Calibri"/>
        <family val="2"/>
        <scheme val="minor"/>
      </rPr>
      <t>1</t>
    </r>
    <r>
      <rPr>
        <sz val="11"/>
        <color theme="1"/>
        <rFont val="新細明體"/>
        <family val="1"/>
        <charset val="136"/>
      </rPr>
      <t>號綫，往尚雙塘方向，於南門口站下車，步行約</t>
    </r>
    <r>
      <rPr>
        <sz val="11"/>
        <color theme="1"/>
        <rFont val="Calibri"/>
        <family val="2"/>
        <scheme val="minor"/>
      </rPr>
      <t>3</t>
    </r>
    <r>
      <rPr>
        <sz val="11"/>
        <color theme="1"/>
        <rFont val="新細明體"/>
        <family val="1"/>
        <charset val="136"/>
      </rPr>
      <t>分鐘。</t>
    </r>
  </si>
  <si>
    <r>
      <t>亦可由長沙南站乘坐的士，約</t>
    </r>
    <r>
      <rPr>
        <sz val="11"/>
        <color theme="1"/>
        <rFont val="Calibri"/>
        <family val="2"/>
        <scheme val="minor"/>
      </rPr>
      <t>45</t>
    </r>
    <r>
      <rPr>
        <sz val="11"/>
        <color theme="1"/>
        <rFont val="新細明體"/>
        <family val="1"/>
        <charset val="136"/>
      </rPr>
      <t>分鐘即可到達。</t>
    </r>
  </si>
  <si>
    <t>嶽麓山</t>
  </si>
  <si>
    <r>
      <t>長沙市嶽麓區麓山路</t>
    </r>
    <r>
      <rPr>
        <sz val="11"/>
        <color theme="1"/>
        <rFont val="Calibri"/>
        <family val="2"/>
        <scheme val="minor"/>
      </rPr>
      <t>82</t>
    </r>
    <r>
      <rPr>
        <sz val="11"/>
        <color theme="1"/>
        <rFont val="新細明體"/>
        <family val="1"/>
        <charset val="136"/>
      </rPr>
      <t>號</t>
    </r>
  </si>
  <si>
    <r>
      <t>5A</t>
    </r>
    <r>
      <rPr>
        <sz val="11"/>
        <color theme="1"/>
        <rFont val="新細明體"/>
        <family val="1"/>
        <charset val="136"/>
      </rPr>
      <t>級旅遊景區，海拔</t>
    </r>
    <r>
      <rPr>
        <sz val="11"/>
        <color theme="1"/>
        <rFont val="Calibri"/>
        <family val="2"/>
        <scheme val="minor"/>
      </rPr>
      <t>300</t>
    </r>
    <r>
      <rPr>
        <sz val="11"/>
        <color theme="1"/>
        <rFont val="新細明體"/>
        <family val="1"/>
        <charset val="136"/>
      </rPr>
      <t>米，為罕見的集「山、水、洲、城」於一體的風景區，它是南嶽衡山</t>
    </r>
    <r>
      <rPr>
        <sz val="11"/>
        <color theme="1"/>
        <rFont val="Calibri"/>
        <family val="2"/>
        <scheme val="minor"/>
      </rPr>
      <t>72</t>
    </r>
    <r>
      <rPr>
        <sz val="11"/>
        <color theme="1"/>
        <rFont val="新細明體"/>
        <family val="1"/>
        <charset val="136"/>
      </rPr>
      <t>峰的最後一峰，亦是中國四大賞楓勝地之一。景區內有嶽麓書院、愛晚亭、麓山寺、雲麓宮、新民學會舊址等景點，值得一遊。</t>
    </r>
  </si>
  <si>
    <r>
      <t>於高鐵長沙南站乘坐地鐵</t>
    </r>
    <r>
      <rPr>
        <sz val="11"/>
        <color theme="1"/>
        <rFont val="Calibri"/>
        <family val="2"/>
        <scheme val="minor"/>
      </rPr>
      <t>2</t>
    </r>
    <r>
      <rPr>
        <sz val="11"/>
        <color theme="1"/>
        <rFont val="新細明體"/>
        <family val="1"/>
        <charset val="136"/>
      </rPr>
      <t>號綫，往梅溪湖西方向，於濚灣鎮站下車，步行約</t>
    </r>
    <r>
      <rPr>
        <sz val="11"/>
        <color theme="1"/>
        <rFont val="Calibri"/>
        <family val="2"/>
        <scheme val="minor"/>
      </rPr>
      <t>13</t>
    </r>
    <r>
      <rPr>
        <sz val="11"/>
        <color theme="1"/>
        <rFont val="新細明體"/>
        <family val="1"/>
        <charset val="136"/>
      </rPr>
      <t>分鐘。</t>
    </r>
  </si>
  <si>
    <r>
      <t>亦可由長沙南站乘坐的士，約</t>
    </r>
    <r>
      <rPr>
        <sz val="11"/>
        <color theme="1"/>
        <rFont val="Calibri"/>
        <family val="2"/>
        <scheme val="minor"/>
      </rPr>
      <t>50</t>
    </r>
    <r>
      <rPr>
        <sz val="11"/>
        <color theme="1"/>
        <rFont val="新細明體"/>
        <family val="1"/>
        <charset val="136"/>
      </rPr>
      <t>分鐘即可到達。</t>
    </r>
  </si>
  <si>
    <t>橘子洲</t>
  </si>
  <si>
    <r>
      <t>長沙市岳麓區橘子洲頭</t>
    </r>
    <r>
      <rPr>
        <sz val="11"/>
        <color theme="1"/>
        <rFont val="Calibri"/>
        <family val="2"/>
        <scheme val="minor"/>
      </rPr>
      <t>2</t>
    </r>
    <r>
      <rPr>
        <sz val="11"/>
        <color theme="1"/>
        <rFont val="新細明體"/>
        <family val="1"/>
        <charset val="136"/>
      </rPr>
      <t>號</t>
    </r>
  </si>
  <si>
    <r>
      <t>5A</t>
    </r>
    <r>
      <rPr>
        <sz val="11"/>
        <color theme="1"/>
        <rFont val="新細明體"/>
        <family val="1"/>
        <charset val="136"/>
      </rPr>
      <t>級旅遊景區，是湘江中的一個衝擊沙洲，也是世界上最大的內陸洲。長沙橘子洲頭有超巨型毛澤東青年藝術雕塑，總高度</t>
    </r>
    <r>
      <rPr>
        <sz val="11"/>
        <color theme="1"/>
        <rFont val="Calibri"/>
        <family val="2"/>
        <scheme val="minor"/>
      </rPr>
      <t>32</t>
    </r>
    <r>
      <rPr>
        <sz val="11"/>
        <color theme="1"/>
        <rFont val="新細明體"/>
        <family val="1"/>
        <charset val="136"/>
      </rPr>
      <t>米、長</t>
    </r>
    <r>
      <rPr>
        <sz val="11"/>
        <color theme="1"/>
        <rFont val="Calibri"/>
        <family val="2"/>
        <scheme val="minor"/>
      </rPr>
      <t>83</t>
    </r>
    <r>
      <rPr>
        <sz val="11"/>
        <color theme="1"/>
        <rFont val="新細明體"/>
        <family val="1"/>
        <charset val="136"/>
      </rPr>
      <t>米、寬</t>
    </r>
    <r>
      <rPr>
        <sz val="11"/>
        <color theme="1"/>
        <rFont val="Calibri"/>
        <family val="2"/>
        <scheme val="minor"/>
      </rPr>
      <t>41</t>
    </r>
    <r>
      <rPr>
        <sz val="11"/>
        <color theme="1"/>
        <rFont val="新細明體"/>
        <family val="1"/>
        <charset val="136"/>
      </rPr>
      <t>米，以</t>
    </r>
    <r>
      <rPr>
        <sz val="11"/>
        <color theme="1"/>
        <rFont val="Calibri"/>
        <family val="2"/>
        <scheme val="minor"/>
      </rPr>
      <t>1925</t>
    </r>
    <r>
      <rPr>
        <sz val="11"/>
        <color theme="1"/>
        <rFont val="新細明體"/>
        <family val="1"/>
        <charset val="136"/>
      </rPr>
      <t>年青年時期的毛澤東形象為造型基礎，其基座為毛澤東紀念展廳。</t>
    </r>
  </si>
  <si>
    <r>
      <t>於高鐵長沙南站乘坐地鐵</t>
    </r>
    <r>
      <rPr>
        <sz val="11"/>
        <color theme="1"/>
        <rFont val="Calibri"/>
        <family val="2"/>
        <scheme val="minor"/>
      </rPr>
      <t>2</t>
    </r>
    <r>
      <rPr>
        <sz val="11"/>
        <color theme="1"/>
        <rFont val="新細明體"/>
        <family val="1"/>
        <charset val="136"/>
      </rPr>
      <t>號綫，往梅溪湖西方向，於橘子洲站下車，步行約</t>
    </r>
    <r>
      <rPr>
        <sz val="11"/>
        <color theme="1"/>
        <rFont val="Calibri"/>
        <family val="2"/>
        <scheme val="minor"/>
      </rPr>
      <t>15</t>
    </r>
    <r>
      <rPr>
        <sz val="11"/>
        <color theme="1"/>
        <rFont val="新細明體"/>
        <family val="1"/>
        <charset val="136"/>
      </rPr>
      <t>分鐘。</t>
    </r>
  </si>
  <si>
    <t>石燕湖</t>
  </si>
  <si>
    <t>長沙市雨花區跳馬鄉石燕湖</t>
  </si>
  <si>
    <r>
      <t>4A</t>
    </r>
    <r>
      <rPr>
        <sz val="11"/>
        <color theme="1"/>
        <rFont val="新細明體"/>
        <family val="1"/>
        <charset val="136"/>
      </rPr>
      <t>級旅遊景區，集合生態、歷史及水上活動一身的景點。遊客可以參觀三億年前的魚化石及石燕化石，也可乘大型遊艇暢遊石燕湖，又或參與休閒娛樂項目，如：漂流、龍舟、碧水飛索等，是休閒玩樂的好地方。</t>
    </r>
  </si>
  <si>
    <r>
      <t>於高鐵長沙南站乘長沙地鐵</t>
    </r>
    <r>
      <rPr>
        <sz val="11"/>
        <color theme="1"/>
        <rFont val="Calibri"/>
        <family val="2"/>
        <scheme val="minor"/>
      </rPr>
      <t>2</t>
    </r>
    <r>
      <rPr>
        <sz val="11"/>
        <color theme="1"/>
        <rFont val="新細明體"/>
        <family val="1"/>
        <charset val="136"/>
      </rPr>
      <t>號綫，往梅溪湖西方向，然後於五一廣場站轉乘</t>
    </r>
    <r>
      <rPr>
        <sz val="11"/>
        <color theme="1"/>
        <rFont val="Calibri"/>
        <family val="2"/>
        <scheme val="minor"/>
      </rPr>
      <t>1</t>
    </r>
    <r>
      <rPr>
        <sz val="11"/>
        <color theme="1"/>
        <rFont val="新細明體"/>
        <family val="1"/>
        <charset val="136"/>
      </rPr>
      <t>號綫，於中信廣場站下車，轉乘的士前往約</t>
    </r>
    <r>
      <rPr>
        <sz val="11"/>
        <color theme="1"/>
        <rFont val="Calibri"/>
        <family val="2"/>
        <scheme val="minor"/>
      </rPr>
      <t>30</t>
    </r>
    <r>
      <rPr>
        <sz val="11"/>
        <color theme="1"/>
        <rFont val="新細明體"/>
        <family val="1"/>
        <charset val="136"/>
      </rPr>
      <t>分鐘。</t>
    </r>
  </si>
  <si>
    <t>南昌</t>
  </si>
  <si>
    <t>秋水廣場</t>
  </si>
  <si>
    <t>南昌市東湖區贛江中大道秋水廣場</t>
  </si>
  <si>
    <r>
      <t>秋水廣場擁有亞洲最大的音樂噴泉，噴水池主噴高度達</t>
    </r>
    <r>
      <rPr>
        <sz val="11"/>
        <color theme="1"/>
        <rFont val="Calibri"/>
        <family val="2"/>
        <scheme val="minor"/>
      </rPr>
      <t>128</t>
    </r>
    <r>
      <rPr>
        <sz val="11"/>
        <color theme="1"/>
        <rFont val="新細明體"/>
        <family val="1"/>
        <charset val="136"/>
      </rPr>
      <t>米，在噴泉表演同時，更可同時欣賞到滕王閣之壯麗。廣場附近是南昌紅谷灘濱江大道，每晚上演極具氣勢的燈光秀，有「小外灘」之美名。騎著單車在江邊漫遊，亦可以看到八一大橋。它是江西省南昌市最長的一條斜拉索橋，橋型對稱佈置甚具氣勢，尤其清晨和夕陽的時候，吸引不少攝影愛好者來拍攝。</t>
    </r>
  </si>
  <si>
    <r>
      <t>於高鐵南昌西站乘坐地鐵</t>
    </r>
    <r>
      <rPr>
        <sz val="11"/>
        <color theme="1"/>
        <rFont val="Calibri"/>
        <family val="2"/>
        <scheme val="minor"/>
      </rPr>
      <t>2</t>
    </r>
    <r>
      <rPr>
        <sz val="11"/>
        <color theme="1"/>
        <rFont val="新細明體"/>
        <family val="1"/>
        <charset val="136"/>
      </rPr>
      <t>號綫，往地鐵大廈方向，於地鐵大廈站轉乘</t>
    </r>
    <r>
      <rPr>
        <sz val="11"/>
        <color theme="1"/>
        <rFont val="Calibri"/>
        <family val="2"/>
        <scheme val="minor"/>
      </rPr>
      <t>1</t>
    </r>
    <r>
      <rPr>
        <sz val="11"/>
        <color theme="1"/>
        <rFont val="新細明體"/>
        <family val="1"/>
        <charset val="136"/>
      </rPr>
      <t>號綫，往瑤湖西方向，於秋水廣場下車，步行約</t>
    </r>
    <r>
      <rPr>
        <sz val="11"/>
        <color theme="1"/>
        <rFont val="Calibri"/>
        <family val="2"/>
        <scheme val="minor"/>
      </rPr>
      <t>5</t>
    </r>
    <r>
      <rPr>
        <sz val="11"/>
        <color theme="1"/>
        <rFont val="新細明體"/>
        <family val="1"/>
        <charset val="136"/>
      </rPr>
      <t>分鐘。</t>
    </r>
  </si>
  <si>
    <r>
      <t>亦可由南昌西站乘坐的士，約</t>
    </r>
    <r>
      <rPr>
        <sz val="11"/>
        <color theme="1"/>
        <rFont val="Calibri"/>
        <family val="2"/>
        <scheme val="minor"/>
      </rPr>
      <t>20</t>
    </r>
    <r>
      <rPr>
        <sz val="11"/>
        <color theme="1"/>
        <rFont val="新細明體"/>
        <family val="1"/>
        <charset val="136"/>
      </rPr>
      <t>分鐘即可到達。</t>
    </r>
  </si>
  <si>
    <t>江西省博物館</t>
  </si>
  <si>
    <r>
      <t>南昌市東湖區新洲路</t>
    </r>
    <r>
      <rPr>
        <sz val="11"/>
        <color theme="1"/>
        <rFont val="Calibri"/>
        <family val="2"/>
        <scheme val="minor"/>
      </rPr>
      <t>2</t>
    </r>
    <r>
      <rPr>
        <sz val="11"/>
        <color theme="1"/>
        <rFont val="新細明體"/>
        <family val="1"/>
        <charset val="136"/>
      </rPr>
      <t>號</t>
    </r>
  </si>
  <si>
    <r>
      <t>江西省博物館於</t>
    </r>
    <r>
      <rPr>
        <sz val="11"/>
        <color theme="1"/>
        <rFont val="Calibri"/>
        <family val="2"/>
        <scheme val="minor"/>
      </rPr>
      <t>1961</t>
    </r>
    <r>
      <rPr>
        <sz val="11"/>
        <color theme="1"/>
        <rFont val="新細明體"/>
        <family val="1"/>
        <charset val="136"/>
      </rPr>
      <t>年正式開館，彙集了江西各地發現的珍貴歷史文物和古代藝術精品，共有藏品近</t>
    </r>
    <r>
      <rPr>
        <sz val="11"/>
        <color theme="1"/>
        <rFont val="Calibri"/>
        <family val="2"/>
        <scheme val="minor"/>
      </rPr>
      <t>6</t>
    </r>
    <r>
      <rPr>
        <sz val="11"/>
        <color theme="1"/>
        <rFont val="新細明體"/>
        <family val="1"/>
        <charset val="136"/>
      </rPr>
      <t>萬件收藏品，包括貴溪崖墓出土東周漆木器和原始瓷器、明代藩王文物、歷代陶瓷器、江西名人書畫、江西近現代革命文物等，是全省收藏文物最多的單位。</t>
    </r>
  </si>
  <si>
    <r>
      <t>於高鐵南昌西站乘坐地鐵</t>
    </r>
    <r>
      <rPr>
        <sz val="11"/>
        <color theme="1"/>
        <rFont val="Calibri"/>
        <family val="2"/>
        <scheme val="minor"/>
      </rPr>
      <t>2</t>
    </r>
    <r>
      <rPr>
        <sz val="11"/>
        <color theme="1"/>
        <rFont val="新細明體"/>
        <family val="1"/>
        <charset val="136"/>
      </rPr>
      <t>號綫，往地鐵大廈方向，於地鐵大廈站轉乘</t>
    </r>
    <r>
      <rPr>
        <sz val="11"/>
        <color theme="1"/>
        <rFont val="Calibri"/>
        <family val="2"/>
        <scheme val="minor"/>
      </rPr>
      <t>1</t>
    </r>
    <r>
      <rPr>
        <sz val="11"/>
        <color theme="1"/>
        <rFont val="新細明體"/>
        <family val="1"/>
        <charset val="136"/>
      </rPr>
      <t>號綫，往瑤湖西方向，於滕王閣站下車，步行約</t>
    </r>
    <r>
      <rPr>
        <sz val="11"/>
        <color theme="1"/>
        <rFont val="Calibri"/>
        <family val="2"/>
        <scheme val="minor"/>
      </rPr>
      <t>11</t>
    </r>
    <r>
      <rPr>
        <sz val="11"/>
        <color theme="1"/>
        <rFont val="新細明體"/>
        <family val="1"/>
        <charset val="136"/>
      </rPr>
      <t>分鐘。</t>
    </r>
  </si>
  <si>
    <r>
      <t>亦可由南昌西站乘坐的士，約</t>
    </r>
    <r>
      <rPr>
        <sz val="11"/>
        <color theme="1"/>
        <rFont val="Calibri"/>
        <family val="2"/>
        <scheme val="minor"/>
      </rPr>
      <t>25</t>
    </r>
    <r>
      <rPr>
        <sz val="11"/>
        <color theme="1"/>
        <rFont val="新細明體"/>
        <family val="1"/>
        <charset val="136"/>
      </rPr>
      <t>分鐘即可到達。</t>
    </r>
  </si>
  <si>
    <t>八一南昌起義紀念館</t>
  </si>
  <si>
    <r>
      <t>南昌市西湖區中山路</t>
    </r>
    <r>
      <rPr>
        <sz val="11"/>
        <color theme="1"/>
        <rFont val="Calibri"/>
        <family val="2"/>
        <scheme val="minor"/>
      </rPr>
      <t>380</t>
    </r>
    <r>
      <rPr>
        <sz val="11"/>
        <color theme="1"/>
        <rFont val="新細明體"/>
        <family val="1"/>
        <charset val="136"/>
      </rPr>
      <t>號</t>
    </r>
  </si>
  <si>
    <r>
      <t>4A</t>
    </r>
    <r>
      <rPr>
        <sz val="11"/>
        <color theme="1"/>
        <rFont val="新細明體"/>
        <family val="1"/>
        <charset val="136"/>
      </rPr>
      <t>級旅遊景區，</t>
    </r>
    <r>
      <rPr>
        <sz val="11"/>
        <color theme="1"/>
        <rFont val="Calibri"/>
        <family val="2"/>
        <scheme val="minor"/>
      </rPr>
      <t>1927</t>
    </r>
    <r>
      <rPr>
        <sz val="11"/>
        <color theme="1"/>
        <rFont val="新細明體"/>
        <family val="1"/>
        <charset val="136"/>
      </rPr>
      <t>年</t>
    </r>
    <r>
      <rPr>
        <sz val="11"/>
        <color theme="1"/>
        <rFont val="Calibri"/>
        <family val="2"/>
        <scheme val="minor"/>
      </rPr>
      <t>8</t>
    </r>
    <r>
      <rPr>
        <sz val="11"/>
        <color theme="1"/>
        <rFont val="新細明體"/>
        <family val="1"/>
        <charset val="136"/>
      </rPr>
      <t>月</t>
    </r>
    <r>
      <rPr>
        <sz val="11"/>
        <color theme="1"/>
        <rFont val="Calibri"/>
        <family val="2"/>
        <scheme val="minor"/>
      </rPr>
      <t>1</t>
    </r>
    <r>
      <rPr>
        <sz val="11"/>
        <color theme="1"/>
        <rFont val="新細明體"/>
        <family val="1"/>
        <charset val="136"/>
      </rPr>
      <t>日中共前敵委員會書記周恩來率領起義，反擊國民黨反動派屠殺共產黨人。</t>
    </r>
    <r>
      <rPr>
        <sz val="11"/>
        <color theme="1"/>
        <rFont val="Calibri"/>
        <family val="2"/>
        <scheme val="minor"/>
      </rPr>
      <t>1956</t>
    </r>
    <r>
      <rPr>
        <sz val="11"/>
        <color theme="1"/>
        <rFont val="新細明體"/>
        <family val="1"/>
        <charset val="136"/>
      </rPr>
      <t>年人民政府建立了紀念館，館址就設在當時的總指揮部舊址內，館內以大量的圖片和翊翊如生的模型與遊人一起重溫革命的來龍去脈。</t>
    </r>
  </si>
  <si>
    <r>
      <t>於高鐵南昌西站乘坐地鐵</t>
    </r>
    <r>
      <rPr>
        <sz val="11"/>
        <color theme="1"/>
        <rFont val="Calibri"/>
        <family val="2"/>
        <scheme val="minor"/>
      </rPr>
      <t>2</t>
    </r>
    <r>
      <rPr>
        <sz val="11"/>
        <color theme="1"/>
        <rFont val="新細明體"/>
        <family val="1"/>
        <charset val="136"/>
      </rPr>
      <t>號綫，往地鐵大廈方向，於地鐵大廈站轉乘</t>
    </r>
    <r>
      <rPr>
        <sz val="11"/>
        <color theme="1"/>
        <rFont val="Calibri"/>
        <family val="2"/>
        <scheme val="minor"/>
      </rPr>
      <t>1</t>
    </r>
    <r>
      <rPr>
        <sz val="11"/>
        <color theme="1"/>
        <rFont val="新細明體"/>
        <family val="1"/>
        <charset val="136"/>
      </rPr>
      <t>號綫，往瑤湖西方向，於八一館站下車，步行約</t>
    </r>
    <r>
      <rPr>
        <sz val="11"/>
        <color theme="1"/>
        <rFont val="Calibri"/>
        <family val="2"/>
        <scheme val="minor"/>
      </rPr>
      <t>4</t>
    </r>
    <r>
      <rPr>
        <sz val="11"/>
        <color theme="1"/>
        <rFont val="新細明體"/>
        <family val="1"/>
        <charset val="136"/>
      </rPr>
      <t>分鐘。</t>
    </r>
  </si>
  <si>
    <r>
      <t>亦可由南昌西站乘坐的士，約</t>
    </r>
    <r>
      <rPr>
        <sz val="11"/>
        <color theme="1"/>
        <rFont val="Calibri"/>
        <family val="2"/>
        <scheme val="minor"/>
      </rPr>
      <t>30</t>
    </r>
    <r>
      <rPr>
        <sz val="11"/>
        <color theme="1"/>
        <rFont val="新細明體"/>
        <family val="1"/>
        <charset val="136"/>
      </rPr>
      <t>分鐘即可到達。</t>
    </r>
  </si>
  <si>
    <t>繩金塔</t>
  </si>
  <si>
    <r>
      <t>南昌市西湖區繩金塔街</t>
    </r>
    <r>
      <rPr>
        <sz val="11"/>
        <color theme="1"/>
        <rFont val="Calibri"/>
        <family val="2"/>
        <scheme val="minor"/>
      </rPr>
      <t>1</t>
    </r>
    <r>
      <rPr>
        <sz val="11"/>
        <color theme="1"/>
        <rFont val="新細明體"/>
        <family val="1"/>
        <charset val="136"/>
      </rPr>
      <t>號</t>
    </r>
  </si>
  <si>
    <r>
      <t>3A</t>
    </r>
    <r>
      <rPr>
        <sz val="11"/>
        <color theme="1"/>
        <rFont val="新細明體"/>
        <family val="1"/>
        <charset val="136"/>
      </rPr>
      <t>級旅遊景區，是江南典型的磚木結構樓閣式塔。塔高</t>
    </r>
    <r>
      <rPr>
        <sz val="11"/>
        <color theme="1"/>
        <rFont val="Calibri"/>
        <family val="2"/>
        <scheme val="minor"/>
      </rPr>
      <t>50</t>
    </r>
    <r>
      <rPr>
        <sz val="11"/>
        <color theme="1"/>
        <rFont val="新細明體"/>
        <family val="1"/>
        <charset val="136"/>
      </rPr>
      <t>米，塔身為七層八面，相傳建塔前掘地得鐵函（包裹舍利子用的鐵盒子）一隻，內有金繩四匝，古劍三把還有金瓶一個，盛有舍利子三百粒，繩金塔因此而得名。</t>
    </r>
  </si>
  <si>
    <r>
      <t>由高鐵南昌西站步行約</t>
    </r>
    <r>
      <rPr>
        <sz val="11"/>
        <color theme="1"/>
        <rFont val="Calibri"/>
        <family val="2"/>
        <scheme val="minor"/>
      </rPr>
      <t>5</t>
    </r>
    <r>
      <rPr>
        <sz val="11"/>
        <color theme="1"/>
        <rFont val="新細明體"/>
        <family val="1"/>
        <charset val="136"/>
      </rPr>
      <t>分鐘，於高鐵西客站東樞紐站乘坐</t>
    </r>
    <r>
      <rPr>
        <sz val="11"/>
        <color theme="1"/>
        <rFont val="Calibri"/>
        <family val="2"/>
        <scheme val="minor"/>
      </rPr>
      <t>233</t>
    </r>
    <r>
      <rPr>
        <sz val="11"/>
        <color theme="1"/>
        <rFont val="新細明體"/>
        <family val="1"/>
        <charset val="136"/>
      </rPr>
      <t>路公交車，於繩金塔站下車，步行約</t>
    </r>
    <r>
      <rPr>
        <sz val="11"/>
        <color theme="1"/>
        <rFont val="Calibri"/>
        <family val="2"/>
        <scheme val="minor"/>
      </rPr>
      <t>4</t>
    </r>
    <r>
      <rPr>
        <sz val="11"/>
        <color theme="1"/>
        <rFont val="新細明體"/>
        <family val="1"/>
        <charset val="136"/>
      </rPr>
      <t>分鐘。</t>
    </r>
  </si>
  <si>
    <r>
      <t>亦可由南昌西站乘坐的士，約</t>
    </r>
    <r>
      <rPr>
        <sz val="11"/>
        <color theme="1"/>
        <rFont val="Calibri"/>
        <family val="2"/>
        <scheme val="minor"/>
      </rPr>
      <t>35</t>
    </r>
    <r>
      <rPr>
        <sz val="11"/>
        <color theme="1"/>
        <rFont val="新細明體"/>
        <family val="1"/>
        <charset val="136"/>
      </rPr>
      <t>分鐘即可到達。</t>
    </r>
  </si>
  <si>
    <t>滕王閣</t>
  </si>
  <si>
    <r>
      <t>南昌市東湖區仿古街</t>
    </r>
    <r>
      <rPr>
        <sz val="11"/>
        <color theme="1"/>
        <rFont val="Calibri"/>
        <family val="2"/>
        <scheme val="minor"/>
      </rPr>
      <t>58</t>
    </r>
    <r>
      <rPr>
        <sz val="11"/>
        <color theme="1"/>
        <rFont val="新細明體"/>
        <family val="1"/>
        <charset val="136"/>
      </rPr>
      <t>號</t>
    </r>
  </si>
  <si>
    <r>
      <t>4A</t>
    </r>
    <r>
      <rPr>
        <sz val="11"/>
        <color theme="1"/>
        <rFont val="新細明體"/>
        <family val="1"/>
        <charset val="136"/>
      </rPr>
      <t>級旅遊景區，始建於唐永徽四年，是江南三大名樓之一。主閣取「明三暗七」格式，即從外面看是三層帶回廊建築，而內部卻有七層，甚有氣勢。</t>
    </r>
  </si>
  <si>
    <r>
      <t>於高鐵南昌西站乘坐地鐵</t>
    </r>
    <r>
      <rPr>
        <sz val="11"/>
        <color theme="1"/>
        <rFont val="Calibri"/>
        <family val="2"/>
        <scheme val="minor"/>
      </rPr>
      <t>2</t>
    </r>
    <r>
      <rPr>
        <sz val="11"/>
        <color theme="1"/>
        <rFont val="新細明體"/>
        <family val="1"/>
        <charset val="136"/>
      </rPr>
      <t>號綫，往地鐵大廈方向，於地鐵大廈站轉乘</t>
    </r>
    <r>
      <rPr>
        <sz val="11"/>
        <color theme="1"/>
        <rFont val="Calibri"/>
        <family val="2"/>
        <scheme val="minor"/>
      </rPr>
      <t>1</t>
    </r>
    <r>
      <rPr>
        <sz val="11"/>
        <color theme="1"/>
        <rFont val="新細明體"/>
        <family val="1"/>
        <charset val="136"/>
      </rPr>
      <t>號綫，往瑤湖西方向，於萬壽宮站下車，步行約</t>
    </r>
    <r>
      <rPr>
        <sz val="11"/>
        <color theme="1"/>
        <rFont val="Calibri"/>
        <family val="2"/>
        <scheme val="minor"/>
      </rPr>
      <t>12</t>
    </r>
    <r>
      <rPr>
        <sz val="11"/>
        <color theme="1"/>
        <rFont val="新細明體"/>
        <family val="1"/>
        <charset val="136"/>
      </rPr>
      <t>分鐘。</t>
    </r>
  </si>
  <si>
    <r>
      <t>亦可由南昌西站乘坐的士，約</t>
    </r>
    <r>
      <rPr>
        <sz val="11"/>
        <color theme="1"/>
        <rFont val="Calibri"/>
        <family val="2"/>
        <scheme val="minor"/>
      </rPr>
      <t>40</t>
    </r>
    <r>
      <rPr>
        <sz val="11"/>
        <color theme="1"/>
        <rFont val="新細明體"/>
        <family val="1"/>
        <charset val="136"/>
      </rPr>
      <t>分鐘即可到達。</t>
    </r>
  </si>
  <si>
    <t>石家莊</t>
  </si>
  <si>
    <t>石家莊動物園</t>
  </si>
  <si>
    <t>石家莊鹿泉區向陽南大街</t>
  </si>
  <si>
    <r>
      <t>動物園巧妙地將自然景色與人工建築結合在一起，園內分為濕地禽鳥動物區、鳥語林區、猛禽動物區等，住了</t>
    </r>
    <r>
      <rPr>
        <sz val="11"/>
        <color theme="1"/>
        <rFont val="Calibri"/>
        <family val="2"/>
        <scheme val="minor"/>
      </rPr>
      <t>250</t>
    </r>
    <r>
      <rPr>
        <sz val="11"/>
        <color theme="1"/>
        <rFont val="新細明體"/>
        <family val="1"/>
        <charset val="136"/>
      </rPr>
      <t>多種可觀性動物，包括國寶級大熊貓、大紅鸛、金絲猴、東北虎、亞洲象及長頸鹿等，每日都有不同表演，如老虎雜耍及黑熊單車表演等。另外，園內的海洋館也有海豚、海獅為大家帶來精彩的表演，令人樂而忘返。</t>
    </r>
  </si>
  <si>
    <r>
      <t>由高鐵石家莊站乘坐的士約</t>
    </r>
    <r>
      <rPr>
        <sz val="11"/>
        <color theme="1"/>
        <rFont val="Calibri"/>
        <family val="2"/>
        <scheme val="minor"/>
      </rPr>
      <t>35</t>
    </r>
    <r>
      <rPr>
        <sz val="11"/>
        <color theme="1"/>
        <rFont val="新細明體"/>
        <family val="1"/>
        <charset val="136"/>
      </rPr>
      <t>分鐘。</t>
    </r>
  </si>
  <si>
    <t>抱犢寨</t>
  </si>
  <si>
    <t>石家莊市鹿泉區抱犢寨</t>
  </si>
  <si>
    <r>
      <t>4A</t>
    </r>
    <r>
      <rPr>
        <sz val="11"/>
        <color theme="1"/>
        <rFont val="新細明體"/>
        <family val="1"/>
        <charset val="136"/>
      </rPr>
      <t>級旅遊景區，四周都是懸崖絕壁。於這個名山古寨中，遊客可一睹全國最大山頂門坊「南天門」、全國第一座山頂地下石雕「五百羅漢堂」、全國最大的漆壁畫裝飾的韓信祠、以及長城寨墻。當然亦不要錯過懸空最高</t>
    </r>
    <r>
      <rPr>
        <sz val="11"/>
        <color theme="1"/>
        <rFont val="Calibri"/>
        <family val="2"/>
        <scheme val="minor"/>
      </rPr>
      <t>271</t>
    </r>
    <r>
      <rPr>
        <sz val="11"/>
        <color theme="1"/>
        <rFont val="新細明體"/>
        <family val="1"/>
        <charset val="136"/>
      </rPr>
      <t>米、全長</t>
    </r>
    <r>
      <rPr>
        <sz val="11"/>
        <color theme="1"/>
        <rFont val="Calibri"/>
        <family val="2"/>
        <scheme val="minor"/>
      </rPr>
      <t>1,800</t>
    </r>
    <r>
      <rPr>
        <sz val="11"/>
        <color theme="1"/>
        <rFont val="新細明體"/>
        <family val="1"/>
        <charset val="136"/>
      </rPr>
      <t>多米的抱犢寨客運索道。</t>
    </r>
  </si>
  <si>
    <r>
      <t>由高鐵石家莊站乘坐的士約</t>
    </r>
    <r>
      <rPr>
        <sz val="11"/>
        <color theme="1"/>
        <rFont val="Calibri"/>
        <family val="2"/>
        <scheme val="minor"/>
      </rPr>
      <t>40</t>
    </r>
    <r>
      <rPr>
        <sz val="11"/>
        <color theme="1"/>
        <rFont val="新細明體"/>
        <family val="1"/>
        <charset val="136"/>
      </rPr>
      <t>分鐘。</t>
    </r>
  </si>
  <si>
    <r>
      <t>景點</t>
    </r>
    <r>
      <rPr>
        <b/>
        <sz val="11"/>
        <color theme="1"/>
        <rFont val="Calibri"/>
        <family val="2"/>
        <scheme val="minor"/>
      </rPr>
      <t xml:space="preserve"> 3</t>
    </r>
    <r>
      <rPr>
        <b/>
        <sz val="11"/>
        <color theme="1"/>
        <rFont val="新細明體"/>
        <family val="1"/>
        <charset val="136"/>
      </rPr>
      <t>：</t>
    </r>
  </si>
  <si>
    <t>正定榮國府</t>
  </si>
  <si>
    <r>
      <t>石家莊市正定縣興榮路</t>
    </r>
    <r>
      <rPr>
        <sz val="11"/>
        <color theme="1"/>
        <rFont val="Calibri"/>
        <family val="2"/>
        <scheme val="minor"/>
      </rPr>
      <t>51</t>
    </r>
    <r>
      <rPr>
        <sz val="11"/>
        <color theme="1"/>
        <rFont val="新細明體"/>
        <family val="1"/>
        <charset val="136"/>
      </rPr>
      <t>號</t>
    </r>
  </si>
  <si>
    <r>
      <t>4A</t>
    </r>
    <r>
      <rPr>
        <sz val="11"/>
        <color theme="1"/>
        <rFont val="新細明體"/>
        <family val="1"/>
        <charset val="136"/>
      </rPr>
      <t>級旅遊景區，根據《紅樓夢》所建造，佔地面</t>
    </r>
    <r>
      <rPr>
        <sz val="11"/>
        <color theme="1"/>
        <rFont val="Calibri"/>
        <family val="2"/>
        <scheme val="minor"/>
      </rPr>
      <t>2</t>
    </r>
    <r>
      <rPr>
        <sz val="11"/>
        <color theme="1"/>
        <rFont val="新細明體"/>
        <family val="1"/>
        <charset val="136"/>
      </rPr>
      <t>萬</t>
    </r>
    <r>
      <rPr>
        <sz val="11"/>
        <color theme="1"/>
        <rFont val="Calibri"/>
        <family val="2"/>
        <scheme val="minor"/>
      </rPr>
      <t>2</t>
    </r>
    <r>
      <rPr>
        <sz val="11"/>
        <color theme="1"/>
        <rFont val="新細明體"/>
        <family val="1"/>
        <charset val="136"/>
      </rPr>
      <t>千平方米。它建於</t>
    </r>
    <r>
      <rPr>
        <sz val="11"/>
        <color theme="1"/>
        <rFont val="Calibri"/>
        <family val="2"/>
        <scheme val="minor"/>
      </rPr>
      <t>1986</t>
    </r>
    <r>
      <rPr>
        <sz val="11"/>
        <color theme="1"/>
        <rFont val="新細明體"/>
        <family val="1"/>
        <charset val="136"/>
      </rPr>
      <t>年，是一座具有明清風格的仿古建築群，電視劇《紅樓夢》及《包青天》等</t>
    </r>
    <r>
      <rPr>
        <sz val="11"/>
        <color theme="1"/>
        <rFont val="Calibri"/>
        <family val="2"/>
        <scheme val="minor"/>
      </rPr>
      <t>170</t>
    </r>
    <r>
      <rPr>
        <sz val="11"/>
        <color theme="1"/>
        <rFont val="新細明體"/>
        <family val="1"/>
        <charset val="136"/>
      </rPr>
      <t>多部影視劇都曾在此拍攝。除垂花門、賈母正房、榮禧堂、王夫人院及賈赦院等必遊景點外，《紅樓夢》迷更不可錯過曹雪芹紀念館。</t>
    </r>
  </si>
  <si>
    <t>廈門</t>
  </si>
  <si>
    <t>沙坡尾避風塢</t>
  </si>
  <si>
    <t>廈門市思明區沙坡尾</t>
  </si>
  <si>
    <t>廈門僅存的古港口，因位處大沙灘的最末端，而各處的沙子都會流到這裡來而命名。今天避風塢不再是漁港，但仍保留了閩南漁船風貌，值得一遊。此外，這裡定期舉辦不同主題的市集活動，是廈門最早、最大的創意市集平臺，聚集了百餘家年輕創業者。</t>
  </si>
  <si>
    <r>
      <t>於高鐵廈門站步行</t>
    </r>
    <r>
      <rPr>
        <sz val="11"/>
        <color theme="1"/>
        <rFont val="Calibri"/>
        <family val="2"/>
        <scheme val="minor"/>
      </rPr>
      <t>5</t>
    </r>
    <r>
      <rPr>
        <sz val="11"/>
        <color theme="1"/>
        <rFont val="新細明體"/>
        <family val="1"/>
        <charset val="136"/>
      </rPr>
      <t>分鐘至火車南廣場站公交站，乘坐臨</t>
    </r>
    <r>
      <rPr>
        <sz val="11"/>
        <color theme="1"/>
        <rFont val="Calibri"/>
        <family val="2"/>
        <scheme val="minor"/>
      </rPr>
      <t>2</t>
    </r>
    <r>
      <rPr>
        <sz val="11"/>
        <color theme="1"/>
        <rFont val="新細明體"/>
        <family val="1"/>
        <charset val="136"/>
      </rPr>
      <t>路公交車，往廈港公交場站方向，於廈港公交場站下車，步行約</t>
    </r>
    <r>
      <rPr>
        <sz val="11"/>
        <color theme="1"/>
        <rFont val="Calibri"/>
        <family val="2"/>
        <scheme val="minor"/>
      </rPr>
      <t>6</t>
    </r>
    <r>
      <rPr>
        <sz val="11"/>
        <color theme="1"/>
        <rFont val="新細明體"/>
        <family val="1"/>
        <charset val="136"/>
      </rPr>
      <t>分鐘。</t>
    </r>
  </si>
  <si>
    <r>
      <t>亦可由廈門站乘坐的士，約</t>
    </r>
    <r>
      <rPr>
        <sz val="11"/>
        <color theme="1"/>
        <rFont val="Calibri"/>
        <family val="2"/>
        <scheme val="minor"/>
      </rPr>
      <t>25</t>
    </r>
    <r>
      <rPr>
        <sz val="11"/>
        <color theme="1"/>
        <rFont val="新細明體"/>
        <family val="1"/>
        <charset val="136"/>
      </rPr>
      <t>分鐘即可到達。</t>
    </r>
  </si>
  <si>
    <t>曾厝垵文創村</t>
  </si>
  <si>
    <t>廈門市思明區曾厝垵文創村</t>
  </si>
  <si>
    <r>
      <t>被譽為「全國最文藝村落」，前身是一個漁村，今天改造成熱門文創藝術區，除了聚集不同個性的小店、咖啡店及酒吧外，有達</t>
    </r>
    <r>
      <rPr>
        <sz val="11"/>
        <color theme="1"/>
        <rFont val="Calibri"/>
        <family val="2"/>
        <scheme val="minor"/>
      </rPr>
      <t>300</t>
    </r>
    <r>
      <rPr>
        <sz val="11"/>
        <color theme="1"/>
        <rFont val="新細明體"/>
        <family val="1"/>
        <charset val="136"/>
      </rPr>
      <t>多家的民宿，每家各有建築特色，由漁村古厝至獨棟別墅都有。</t>
    </r>
  </si>
  <si>
    <r>
      <t>於高鐵廈門站步行</t>
    </r>
    <r>
      <rPr>
        <sz val="11"/>
        <color theme="1"/>
        <rFont val="Calibri"/>
        <family val="2"/>
        <scheme val="minor"/>
      </rPr>
      <t>5</t>
    </r>
    <r>
      <rPr>
        <sz val="11"/>
        <color theme="1"/>
        <rFont val="新細明體"/>
        <family val="1"/>
        <charset val="136"/>
      </rPr>
      <t>分鐘至火車站南廣場站，乘坐</t>
    </r>
    <r>
      <rPr>
        <sz val="11"/>
        <color theme="1"/>
        <rFont val="Calibri"/>
        <family val="2"/>
        <scheme val="minor"/>
      </rPr>
      <t>B2</t>
    </r>
    <r>
      <rPr>
        <sz val="11"/>
        <color theme="1"/>
        <rFont val="新細明體"/>
        <family val="1"/>
        <charset val="136"/>
      </rPr>
      <t>路公交車，往黃厝公交場站方向，於曾厝垵站下車，步行約</t>
    </r>
    <r>
      <rPr>
        <sz val="11"/>
        <color theme="1"/>
        <rFont val="Calibri"/>
        <family val="2"/>
        <scheme val="minor"/>
      </rPr>
      <t>10</t>
    </r>
    <r>
      <rPr>
        <sz val="11"/>
        <color theme="1"/>
        <rFont val="新細明體"/>
        <family val="1"/>
        <charset val="136"/>
      </rPr>
      <t>分鐘。</t>
    </r>
  </si>
  <si>
    <t>鼓浪嶼</t>
  </si>
  <si>
    <t>廈門市思明區鼓浪嶼</t>
  </si>
  <si>
    <r>
      <t>5A</t>
    </r>
    <r>
      <rPr>
        <sz val="11"/>
        <color theme="1"/>
        <rFont val="新細明體"/>
        <family val="1"/>
        <charset val="136"/>
      </rPr>
      <t>級旅遊景區，是廈門最大的一個嶼，鼓浪嶼的街道短小，縱橫交錯，必到景點包括由知名魚骨畫家林翰冰先生創辦的東方魚骨藝術館，以及收藏了</t>
    </r>
    <r>
      <rPr>
        <sz val="11"/>
        <color theme="1"/>
        <rFont val="Calibri"/>
        <family val="2"/>
        <scheme val="minor"/>
      </rPr>
      <t>30</t>
    </r>
    <r>
      <rPr>
        <sz val="11"/>
        <color theme="1"/>
        <rFont val="新細明體"/>
        <family val="1"/>
        <charset val="136"/>
      </rPr>
      <t>多座來自法國和西班牙等不同時期的風琴的風琴博物館。</t>
    </r>
  </si>
  <si>
    <r>
      <t>於高鐵廈門站步行</t>
    </r>
    <r>
      <rPr>
        <sz val="11"/>
        <color theme="1"/>
        <rFont val="Calibri"/>
        <family val="2"/>
        <scheme val="minor"/>
      </rPr>
      <t>4</t>
    </r>
    <r>
      <rPr>
        <sz val="11"/>
        <color theme="1"/>
        <rFont val="新細明體"/>
        <family val="1"/>
        <charset val="136"/>
      </rPr>
      <t>分鐘至梧村車站，乘坐</t>
    </r>
    <r>
      <rPr>
        <sz val="11"/>
        <color theme="1"/>
        <rFont val="Calibri"/>
        <family val="2"/>
        <scheme val="minor"/>
      </rPr>
      <t>116</t>
    </r>
    <r>
      <rPr>
        <sz val="11"/>
        <color theme="1"/>
        <rFont val="新細明體"/>
        <family val="1"/>
        <charset val="136"/>
      </rPr>
      <t>路、</t>
    </r>
    <r>
      <rPr>
        <sz val="11"/>
        <color theme="1"/>
        <rFont val="Calibri"/>
        <family val="2"/>
        <scheme val="minor"/>
      </rPr>
      <t>127</t>
    </r>
    <r>
      <rPr>
        <sz val="11"/>
        <color theme="1"/>
        <rFont val="新細明體"/>
        <family val="1"/>
        <charset val="136"/>
      </rPr>
      <t>路或</t>
    </r>
    <r>
      <rPr>
        <sz val="11"/>
        <color theme="1"/>
        <rFont val="Calibri"/>
        <family val="2"/>
        <scheme val="minor"/>
      </rPr>
      <t>925</t>
    </r>
    <r>
      <rPr>
        <sz val="11"/>
        <color theme="1"/>
        <rFont val="新細明體"/>
        <family val="1"/>
        <charset val="136"/>
      </rPr>
      <t>路公交車，往輪渡公交場站方向，於輪渡郵局站下車，步行約</t>
    </r>
    <r>
      <rPr>
        <sz val="11"/>
        <color theme="1"/>
        <rFont val="Calibri"/>
        <family val="2"/>
        <scheme val="minor"/>
      </rPr>
      <t>2</t>
    </r>
    <r>
      <rPr>
        <sz val="11"/>
        <color theme="1"/>
        <rFont val="新細明體"/>
        <family val="1"/>
        <charset val="136"/>
      </rPr>
      <t>分鐘至廈門輪渡碼頭</t>
    </r>
    <r>
      <rPr>
        <sz val="11"/>
        <color theme="1"/>
        <rFont val="Calibri"/>
        <family val="2"/>
        <scheme val="minor"/>
      </rPr>
      <t>2</t>
    </r>
    <r>
      <rPr>
        <sz val="11"/>
        <color theme="1"/>
        <rFont val="新細明體"/>
        <family val="1"/>
        <charset val="136"/>
      </rPr>
      <t>號廳，乘坐渡輪至鼓浪嶼三丘田碼頭下船。</t>
    </r>
  </si>
  <si>
    <r>
      <t>亦可由廈門站乘坐的士，約</t>
    </r>
    <r>
      <rPr>
        <sz val="11"/>
        <color theme="1"/>
        <rFont val="Calibri"/>
        <family val="2"/>
        <scheme val="minor"/>
      </rPr>
      <t>45</t>
    </r>
    <r>
      <rPr>
        <sz val="11"/>
        <color theme="1"/>
        <rFont val="新細明體"/>
        <family val="1"/>
        <charset val="136"/>
      </rPr>
      <t>分鐘即可到達。</t>
    </r>
    <r>
      <rPr>
        <sz val="11"/>
        <color theme="1"/>
        <rFont val="Calibri"/>
        <family val="2"/>
        <scheme val="minor"/>
      </rPr>
      <t xml:space="preserve">                                                             </t>
    </r>
  </si>
  <si>
    <t>頂澳仔貓街</t>
  </si>
  <si>
    <r>
      <t>廈門市思明區思明南路</t>
    </r>
    <r>
      <rPr>
        <sz val="11"/>
        <color theme="1"/>
        <rFont val="Calibri"/>
        <family val="2"/>
        <scheme val="minor"/>
      </rPr>
      <t>398</t>
    </r>
    <r>
      <rPr>
        <sz val="11"/>
        <color theme="1"/>
        <rFont val="新細明體"/>
        <family val="1"/>
        <charset val="136"/>
      </rPr>
      <t>號</t>
    </r>
  </si>
  <si>
    <t>這裡以前是漁港，因養滿了貓，所以有「貓街」之稱。今天的貓街，滿街的牆壁都畫上了不同風格的貓貓插畫，加上街頭擺放的巨型貓咪瓷像，周圍都是色彩奪目的貓，是拍照打卡、貓迷必訪勝地。此外，廈門貓咪博物館更是當中亮點，不但可以和真貓零距離接觸，也可喝杯咖啡，或購買貓貓精品。</t>
  </si>
  <si>
    <r>
      <t>於高鐵廈門站步行</t>
    </r>
    <r>
      <rPr>
        <sz val="11"/>
        <color theme="1"/>
        <rFont val="Calibri"/>
        <family val="2"/>
        <scheme val="minor"/>
      </rPr>
      <t>4</t>
    </r>
    <r>
      <rPr>
        <sz val="11"/>
        <color theme="1"/>
        <rFont val="新細明體"/>
        <family val="1"/>
        <charset val="136"/>
      </rPr>
      <t>分鐘至梧村車站，乘坐</t>
    </r>
    <r>
      <rPr>
        <sz val="11"/>
        <color theme="1"/>
        <rFont val="Calibri"/>
        <family val="2"/>
        <scheme val="minor"/>
      </rPr>
      <t>96</t>
    </r>
    <r>
      <rPr>
        <sz val="11"/>
        <color theme="1"/>
        <rFont val="新細明體"/>
        <family val="1"/>
        <charset val="136"/>
      </rPr>
      <t>路、</t>
    </r>
    <r>
      <rPr>
        <sz val="11"/>
        <color theme="1"/>
        <rFont val="Calibri"/>
        <family val="2"/>
        <scheme val="minor"/>
      </rPr>
      <t>122</t>
    </r>
    <r>
      <rPr>
        <sz val="11"/>
        <color theme="1"/>
        <rFont val="新細明體"/>
        <family val="1"/>
        <charset val="136"/>
      </rPr>
      <t>路或</t>
    </r>
    <r>
      <rPr>
        <sz val="11"/>
        <color theme="1"/>
        <rFont val="Calibri"/>
        <family val="2"/>
        <scheme val="minor"/>
      </rPr>
      <t>659</t>
    </r>
    <r>
      <rPr>
        <sz val="11"/>
        <color theme="1"/>
        <rFont val="新細明體"/>
        <family val="1"/>
        <charset val="136"/>
      </rPr>
      <t>路公交車，往胡里山公交場站方向，於廈大西村站下車，步行約</t>
    </r>
    <r>
      <rPr>
        <sz val="11"/>
        <color theme="1"/>
        <rFont val="Calibri"/>
        <family val="2"/>
        <scheme val="minor"/>
      </rPr>
      <t>5</t>
    </r>
    <r>
      <rPr>
        <sz val="11"/>
        <color theme="1"/>
        <rFont val="新細明體"/>
        <family val="1"/>
        <charset val="136"/>
      </rPr>
      <t>分鐘。</t>
    </r>
  </si>
  <si>
    <r>
      <t>亦可由廈門站乘坐的士，約</t>
    </r>
    <r>
      <rPr>
        <sz val="11"/>
        <color theme="1"/>
        <rFont val="Calibri"/>
        <family val="2"/>
        <scheme val="minor"/>
      </rPr>
      <t>15</t>
    </r>
    <r>
      <rPr>
        <sz val="11"/>
        <color theme="1"/>
        <rFont val="新細明體"/>
        <family val="1"/>
        <charset val="136"/>
      </rPr>
      <t>分鐘即可到達。</t>
    </r>
  </si>
  <si>
    <t>廈門大學</t>
  </si>
  <si>
    <r>
      <t>廈門市思明區思明南路</t>
    </r>
    <r>
      <rPr>
        <sz val="11"/>
        <color theme="1"/>
        <rFont val="Calibri"/>
        <family val="2"/>
        <scheme val="minor"/>
      </rPr>
      <t>422</t>
    </r>
    <r>
      <rPr>
        <sz val="11"/>
        <color theme="1"/>
        <rFont val="新細明體"/>
        <family val="1"/>
        <charset val="136"/>
      </rPr>
      <t>號</t>
    </r>
  </si>
  <si>
    <t>廈門大學以中西合璧的建築風格聞名，素有「中國最美校園」的稱譽，兩側畫滿創意塗鴉的芙蓉隧道、山水風光明媚的思源谷、有氣派又集中西特色的建南大禮堂等，都是廈門大學內的特色景點。</t>
  </si>
  <si>
    <r>
      <t>於高鐵廈門站步行</t>
    </r>
    <r>
      <rPr>
        <sz val="11"/>
        <color theme="1"/>
        <rFont val="Calibri"/>
        <family val="2"/>
        <scheme val="minor"/>
      </rPr>
      <t>4</t>
    </r>
    <r>
      <rPr>
        <sz val="11"/>
        <color theme="1"/>
        <rFont val="新細明體"/>
        <family val="1"/>
        <charset val="136"/>
      </rPr>
      <t>分鐘至梧村車站，乘坐</t>
    </r>
    <r>
      <rPr>
        <sz val="11"/>
        <color theme="1"/>
        <rFont val="Calibri"/>
        <family val="2"/>
        <scheme val="minor"/>
      </rPr>
      <t>96</t>
    </r>
    <r>
      <rPr>
        <sz val="11"/>
        <color theme="1"/>
        <rFont val="新細明體"/>
        <family val="1"/>
        <charset val="136"/>
      </rPr>
      <t>路、</t>
    </r>
    <r>
      <rPr>
        <sz val="11"/>
        <color theme="1"/>
        <rFont val="Calibri"/>
        <family val="2"/>
        <scheme val="minor"/>
      </rPr>
      <t>122</t>
    </r>
    <r>
      <rPr>
        <sz val="11"/>
        <color theme="1"/>
        <rFont val="新細明體"/>
        <family val="1"/>
        <charset val="136"/>
      </rPr>
      <t>路或</t>
    </r>
    <r>
      <rPr>
        <sz val="11"/>
        <color theme="1"/>
        <rFont val="Calibri"/>
        <family val="2"/>
        <scheme val="minor"/>
      </rPr>
      <t>659</t>
    </r>
    <r>
      <rPr>
        <sz val="11"/>
        <color theme="1"/>
        <rFont val="新細明體"/>
        <family val="1"/>
        <charset val="136"/>
      </rPr>
      <t>路公交車，往胡里山公交場站方向，於廈大醫院站下車，步行約</t>
    </r>
    <r>
      <rPr>
        <sz val="11"/>
        <color theme="1"/>
        <rFont val="Calibri"/>
        <family val="2"/>
        <scheme val="minor"/>
      </rPr>
      <t>3</t>
    </r>
    <r>
      <rPr>
        <sz val="11"/>
        <color theme="1"/>
        <rFont val="新細明體"/>
        <family val="1"/>
        <charset val="136"/>
      </rPr>
      <t>分鐘。</t>
    </r>
  </si>
  <si>
    <r>
      <t>亦可由廈門站乘坐的士，約</t>
    </r>
    <r>
      <rPr>
        <sz val="11"/>
        <color theme="1"/>
        <rFont val="Calibri"/>
        <family val="2"/>
        <scheme val="minor"/>
      </rPr>
      <t>20</t>
    </r>
    <r>
      <rPr>
        <sz val="11"/>
        <color theme="1"/>
        <rFont val="新細明體"/>
        <family val="1"/>
        <charset val="136"/>
      </rPr>
      <t>分鐘即可到達。</t>
    </r>
  </si>
  <si>
    <t>福州</t>
  </si>
  <si>
    <t>三坊七巷</t>
  </si>
  <si>
    <t>福州市鼓樓區楊橋東路三坊七巷</t>
  </si>
  <si>
    <r>
      <t>5A</t>
    </r>
    <r>
      <rPr>
        <sz val="11"/>
        <color theme="1"/>
        <rFont val="新細明體"/>
        <family val="1"/>
        <charset val="136"/>
      </rPr>
      <t>級旅遊景區，超過</t>
    </r>
    <r>
      <rPr>
        <sz val="11"/>
        <color theme="1"/>
        <rFont val="Calibri"/>
        <family val="2"/>
        <scheme val="minor"/>
      </rPr>
      <t>2</t>
    </r>
    <r>
      <rPr>
        <sz val="11"/>
        <color theme="1"/>
        <rFont val="新細明體"/>
        <family val="1"/>
        <charset val="136"/>
      </rPr>
      <t>千多年歷史，被稱為「福州歷史之源」。它是福州老城區經歷了拆遷和重建，僅存下來的一部分。這裡以石板鋪地，一間又一間白牆瓦屋，綴以亭、台、樓、閣、花草及假山，古街之美盡見於此。</t>
    </r>
  </si>
  <si>
    <r>
      <t>於高鐵福州站乘坐地鐵</t>
    </r>
    <r>
      <rPr>
        <sz val="11"/>
        <color theme="1"/>
        <rFont val="Calibri"/>
        <family val="2"/>
        <scheme val="minor"/>
      </rPr>
      <t>1</t>
    </r>
    <r>
      <rPr>
        <sz val="11"/>
        <color theme="1"/>
        <rFont val="新細明體"/>
        <family val="1"/>
        <charset val="136"/>
      </rPr>
      <t>號綫，往福州火車南站方向，於東街口站下車，步行約</t>
    </r>
    <r>
      <rPr>
        <sz val="11"/>
        <color theme="1"/>
        <rFont val="Calibri"/>
        <family val="2"/>
        <scheme val="minor"/>
      </rPr>
      <t>8</t>
    </r>
    <r>
      <rPr>
        <sz val="11"/>
        <color theme="1"/>
        <rFont val="新細明體"/>
        <family val="1"/>
        <charset val="136"/>
      </rPr>
      <t>分鐘。</t>
    </r>
  </si>
  <si>
    <r>
      <t>亦可由福州站乘坐的士，約</t>
    </r>
    <r>
      <rPr>
        <sz val="11"/>
        <color theme="1"/>
        <rFont val="Calibri"/>
        <family val="2"/>
        <scheme val="minor"/>
      </rPr>
      <t>25</t>
    </r>
    <r>
      <rPr>
        <sz val="11"/>
        <color theme="1"/>
        <rFont val="新細明體"/>
        <family val="1"/>
        <charset val="136"/>
      </rPr>
      <t>分鐘即可到達。</t>
    </r>
  </si>
  <si>
    <t>南後街</t>
  </si>
  <si>
    <t>福州市鼓樓區南後街</t>
  </si>
  <si>
    <t>南後街以風味小吃稱著，吸引不少遊人到此「覓食」。福州民間小食如「太平燕」及「魚丸」都可在此找到，另外不少茶店和茶會所亦進駐於此，顯現出古時茶葉市場的風貌。</t>
  </si>
  <si>
    <r>
      <t>於高鐵福州站乘坐地鐵</t>
    </r>
    <r>
      <rPr>
        <sz val="11"/>
        <color theme="1"/>
        <rFont val="Calibri"/>
        <family val="2"/>
        <scheme val="minor"/>
      </rPr>
      <t>1</t>
    </r>
    <r>
      <rPr>
        <sz val="11"/>
        <color theme="1"/>
        <rFont val="新細明體"/>
        <family val="1"/>
        <charset val="136"/>
      </rPr>
      <t>號綫，往福州火車南站方向，於東街口站下車，步行約</t>
    </r>
    <r>
      <rPr>
        <sz val="11"/>
        <color theme="1"/>
        <rFont val="Calibri"/>
        <family val="2"/>
        <scheme val="minor"/>
      </rPr>
      <t>10</t>
    </r>
    <r>
      <rPr>
        <sz val="11"/>
        <color theme="1"/>
        <rFont val="新細明體"/>
        <family val="1"/>
        <charset val="136"/>
      </rPr>
      <t>分鐘。</t>
    </r>
  </si>
  <si>
    <t>西湖公園</t>
  </si>
  <si>
    <r>
      <t>福州市鼓樓區湖濱路</t>
    </r>
    <r>
      <rPr>
        <sz val="11"/>
        <color theme="1"/>
        <rFont val="Calibri"/>
        <family val="2"/>
        <scheme val="minor"/>
      </rPr>
      <t>70</t>
    </r>
    <r>
      <rPr>
        <sz val="11"/>
        <color theme="1"/>
        <rFont val="新細明體"/>
        <family val="1"/>
        <charset val="136"/>
      </rPr>
      <t>號</t>
    </r>
  </si>
  <si>
    <t>距今已有千多年歷史的西湖公園，是福州迄今保存最完整的一座古典園林，共有三座小島，包括開化嶼、謝坪嶼和窯角嶼，每年端午節的龍舟比賽都會在此舉行。另外，福建省博物館、美食展覽館也在西湖公園內。</t>
  </si>
  <si>
    <r>
      <t>於高鐵福州火車站乘坐地鐵</t>
    </r>
    <r>
      <rPr>
        <sz val="11"/>
        <color theme="1"/>
        <rFont val="Calibri"/>
        <family val="2"/>
        <scheme val="minor"/>
      </rPr>
      <t>1</t>
    </r>
    <r>
      <rPr>
        <sz val="11"/>
        <color theme="1"/>
        <rFont val="新細明體"/>
        <family val="1"/>
        <charset val="136"/>
      </rPr>
      <t>號綫，往福州火車南站方向，於屏山站下車，步行約</t>
    </r>
    <r>
      <rPr>
        <sz val="11"/>
        <color theme="1"/>
        <rFont val="Calibri"/>
        <family val="2"/>
        <scheme val="minor"/>
      </rPr>
      <t>20</t>
    </r>
    <r>
      <rPr>
        <sz val="11"/>
        <color theme="1"/>
        <rFont val="新細明體"/>
        <family val="1"/>
        <charset val="136"/>
      </rPr>
      <t>分鐘。</t>
    </r>
  </si>
  <si>
    <r>
      <t>亦可由福州站乘坐的士，約</t>
    </r>
    <r>
      <rPr>
        <sz val="11"/>
        <color theme="1"/>
        <rFont val="Calibri"/>
        <family val="2"/>
        <scheme val="minor"/>
      </rPr>
      <t>20</t>
    </r>
    <r>
      <rPr>
        <sz val="11"/>
        <color theme="1"/>
        <rFont val="新細明體"/>
        <family val="1"/>
        <charset val="136"/>
      </rPr>
      <t>分鐘即可到達。</t>
    </r>
  </si>
  <si>
    <t>桂林</t>
  </si>
  <si>
    <t>獨秀峰</t>
  </si>
  <si>
    <r>
      <t>桂林市秀峰區王城路</t>
    </r>
    <r>
      <rPr>
        <sz val="11"/>
        <color theme="1"/>
        <rFont val="Calibri"/>
        <family val="2"/>
        <scheme val="minor"/>
      </rPr>
      <t>1</t>
    </r>
    <r>
      <rPr>
        <sz val="11"/>
        <color theme="1"/>
        <rFont val="新細明體"/>
        <family val="1"/>
        <charset val="136"/>
      </rPr>
      <t>號</t>
    </r>
  </si>
  <si>
    <r>
      <t>獨秀峰位於</t>
    </r>
    <r>
      <rPr>
        <sz val="11"/>
        <color theme="1"/>
        <rFont val="Calibri"/>
        <family val="2"/>
        <scheme val="minor"/>
      </rPr>
      <t>5A</t>
    </r>
    <r>
      <rPr>
        <sz val="11"/>
        <color theme="1"/>
        <rFont val="新細明體"/>
        <family val="1"/>
        <charset val="136"/>
      </rPr>
      <t>級旅遊景區靖江王城之中，有「南天一柱」的稱譽，史稱桂林第一峰。山頂是鳥瞰桂林城全景的最佳觀景台，摩崖石刻上題了「桂林山水甲天下」這千古名句。</t>
    </r>
  </si>
  <si>
    <r>
      <t>於高鐵桂林西站乘坐</t>
    </r>
    <r>
      <rPr>
        <sz val="11"/>
        <color theme="1"/>
        <rFont val="Calibri"/>
        <family val="2"/>
        <scheme val="minor"/>
      </rPr>
      <t>22</t>
    </r>
    <r>
      <rPr>
        <sz val="11"/>
        <color theme="1"/>
        <rFont val="新細明體"/>
        <family val="1"/>
        <charset val="136"/>
      </rPr>
      <t>路公交車，往天鵝塘方向，於寶賢橋站下車，步行約</t>
    </r>
    <r>
      <rPr>
        <sz val="11"/>
        <color theme="1"/>
        <rFont val="Calibri"/>
        <family val="2"/>
        <scheme val="minor"/>
      </rPr>
      <t>10</t>
    </r>
    <r>
      <rPr>
        <sz val="11"/>
        <color theme="1"/>
        <rFont val="新細明體"/>
        <family val="1"/>
        <charset val="136"/>
      </rPr>
      <t>分鐘。</t>
    </r>
  </si>
  <si>
    <r>
      <t>亦可由桂林西站乘坐的士，約</t>
    </r>
    <r>
      <rPr>
        <sz val="11"/>
        <color theme="1"/>
        <rFont val="Calibri"/>
        <family val="2"/>
        <scheme val="minor"/>
      </rPr>
      <t>30</t>
    </r>
    <r>
      <rPr>
        <sz val="11"/>
        <color theme="1"/>
        <rFont val="新細明體"/>
        <family val="1"/>
        <charset val="136"/>
      </rPr>
      <t>分鐘即可到達。</t>
    </r>
  </si>
  <si>
    <t>象鼻山</t>
  </si>
  <si>
    <r>
      <t>桂林市象山區濱江路</t>
    </r>
    <r>
      <rPr>
        <sz val="11"/>
        <color theme="1"/>
        <rFont val="Calibri"/>
        <family val="2"/>
        <scheme val="minor"/>
      </rPr>
      <t>1</t>
    </r>
    <r>
      <rPr>
        <sz val="11"/>
        <color theme="1"/>
        <rFont val="新細明體"/>
        <family val="1"/>
        <charset val="136"/>
      </rPr>
      <t>號象山景區</t>
    </r>
  </si>
  <si>
    <r>
      <t>4A</t>
    </r>
    <r>
      <rPr>
        <sz val="11"/>
        <color theme="1"/>
        <rFont val="新細明體"/>
        <family val="1"/>
        <charset val="136"/>
      </rPr>
      <t>級旅遊景區，位於象山景區內的象鼻山，由</t>
    </r>
    <r>
      <rPr>
        <sz val="11"/>
        <color theme="1"/>
        <rFont val="Calibri"/>
        <family val="2"/>
        <scheme val="minor"/>
      </rPr>
      <t>3</t>
    </r>
    <r>
      <rPr>
        <sz val="11"/>
        <color theme="1"/>
        <rFont val="新細明體"/>
        <family val="1"/>
        <charset val="136"/>
      </rPr>
      <t>億年前海底沉積純石灰岩組成，因外形像正在飲水的大象因而得名，桂林市的城徽中心圖案就是象山。景區內除象山之景外，更有水月洞、象眼岩及愛情島等多個景點，都是旅遊熱點。</t>
    </r>
  </si>
  <si>
    <r>
      <t>於高鐵桂林西站乘坐</t>
    </r>
    <r>
      <rPr>
        <sz val="11"/>
        <color theme="1"/>
        <rFont val="Calibri"/>
        <family val="2"/>
        <scheme val="minor"/>
      </rPr>
      <t>22</t>
    </r>
    <r>
      <rPr>
        <sz val="11"/>
        <color theme="1"/>
        <rFont val="新細明體"/>
        <family val="1"/>
        <charset val="136"/>
      </rPr>
      <t>路公交車，往天鵝塘方向，於西門橋站下車，步行約</t>
    </r>
    <r>
      <rPr>
        <sz val="11"/>
        <color theme="1"/>
        <rFont val="Calibri"/>
        <family val="2"/>
        <scheme val="minor"/>
      </rPr>
      <t>15</t>
    </r>
    <r>
      <rPr>
        <sz val="11"/>
        <color theme="1"/>
        <rFont val="新細明體"/>
        <family val="1"/>
        <charset val="136"/>
      </rPr>
      <t>分鐘。</t>
    </r>
  </si>
  <si>
    <r>
      <t>亦可由桂林西站乘坐的士，約</t>
    </r>
    <r>
      <rPr>
        <sz val="11"/>
        <color theme="1"/>
        <rFont val="Calibri"/>
        <family val="2"/>
        <scheme val="minor"/>
      </rPr>
      <t>45</t>
    </r>
    <r>
      <rPr>
        <sz val="11"/>
        <color theme="1"/>
        <rFont val="新細明體"/>
        <family val="1"/>
        <charset val="136"/>
      </rPr>
      <t>分鐘即可到達。</t>
    </r>
  </si>
  <si>
    <t>兩江四湖</t>
  </si>
  <si>
    <t>桂林市秀峰區杉湖北路日月灣碼頭</t>
  </si>
  <si>
    <r>
      <t>5A</t>
    </r>
    <r>
      <rPr>
        <sz val="11"/>
        <color theme="1"/>
        <rFont val="新細明體"/>
        <family val="1"/>
        <charset val="136"/>
      </rPr>
      <t>級旅遊景區，由灕江、桃花江，木龍湖、桂湖、榕湖和杉湖組成，環城水系美景吸引了遊人的目光。白天可乘遊船遊湖，晚上可欣賞日月雙塔金銀兩色光芒的壯麗。日塔高</t>
    </r>
    <r>
      <rPr>
        <sz val="11"/>
        <color theme="1"/>
        <rFont val="Calibri"/>
        <family val="2"/>
        <scheme val="minor"/>
      </rPr>
      <t>41</t>
    </r>
    <r>
      <rPr>
        <sz val="11"/>
        <color theme="1"/>
        <rFont val="新細明體"/>
        <family val="1"/>
        <charset val="136"/>
      </rPr>
      <t>米共九層，為純銅裝飾，耗用銅材</t>
    </r>
    <r>
      <rPr>
        <sz val="11"/>
        <color theme="1"/>
        <rFont val="Calibri"/>
        <family val="2"/>
        <scheme val="minor"/>
      </rPr>
      <t>350</t>
    </r>
    <r>
      <rPr>
        <sz val="11"/>
        <color theme="1"/>
        <rFont val="新細明體"/>
        <family val="1"/>
        <charset val="136"/>
      </rPr>
      <t>噸，是世界最高的銅塔及水中塔；月塔高</t>
    </r>
    <r>
      <rPr>
        <sz val="11"/>
        <color theme="1"/>
        <rFont val="Calibri"/>
        <family val="2"/>
        <scheme val="minor"/>
      </rPr>
      <t>35</t>
    </r>
    <r>
      <rPr>
        <sz val="11"/>
        <color theme="1"/>
        <rFont val="新細明體"/>
        <family val="1"/>
        <charset val="136"/>
      </rPr>
      <t>米共七層，為琉璃塔，各有特色。</t>
    </r>
  </si>
  <si>
    <r>
      <t>於高鐵桂林西站乘坐</t>
    </r>
    <r>
      <rPr>
        <sz val="11"/>
        <color theme="1"/>
        <rFont val="Calibri"/>
        <family val="2"/>
        <scheme val="minor"/>
      </rPr>
      <t>22</t>
    </r>
    <r>
      <rPr>
        <sz val="11"/>
        <color theme="1"/>
        <rFont val="新細明體"/>
        <family val="1"/>
        <charset val="136"/>
      </rPr>
      <t>路公交車，往天鵝塘方向，於十字街站下車，步行約</t>
    </r>
    <r>
      <rPr>
        <sz val="11"/>
        <color theme="1"/>
        <rFont val="Calibri"/>
        <family val="2"/>
        <scheme val="minor"/>
      </rPr>
      <t>15</t>
    </r>
    <r>
      <rPr>
        <sz val="11"/>
        <color theme="1"/>
        <rFont val="新細明體"/>
        <family val="1"/>
        <charset val="136"/>
      </rPr>
      <t>分鐘。</t>
    </r>
  </si>
  <si>
    <r>
      <t>亦可由桂林西站乘坐的士，約</t>
    </r>
    <r>
      <rPr>
        <sz val="11"/>
        <color theme="1"/>
        <rFont val="Calibri"/>
        <family val="2"/>
        <scheme val="minor"/>
      </rPr>
      <t>35</t>
    </r>
    <r>
      <rPr>
        <sz val="11"/>
        <color theme="1"/>
        <rFont val="新細明體"/>
        <family val="1"/>
        <charset val="136"/>
      </rPr>
      <t>分鐘即可到達。</t>
    </r>
  </si>
  <si>
    <t>魯家村</t>
  </si>
  <si>
    <t xml:space="preserve"> </t>
  </si>
  <si>
    <t>桂林市秀峰區桃花江路魯家村</t>
  </si>
  <si>
    <t>桂林「老八景」之一的「陽江秋月」指的就是魯家村。村落依山傍水而建，房屋有坡屋頂、小青瓦、花格窗、白粉牆及青石板的建築元素，別具風格，是拍照打卡的好地方。村內也有精品酒店、民宿及各式小店，可以滿足遊客的各種需要。除農家菜外，村落亦以手工磨製豆腐聞名。</t>
  </si>
  <si>
    <r>
      <t>於高鐵桂林西站乘坐</t>
    </r>
    <r>
      <rPr>
        <sz val="11"/>
        <color theme="1"/>
        <rFont val="Calibri"/>
        <family val="2"/>
        <scheme val="minor"/>
      </rPr>
      <t>22</t>
    </r>
    <r>
      <rPr>
        <sz val="11"/>
        <color theme="1"/>
        <rFont val="新細明體"/>
        <family val="1"/>
        <charset val="136"/>
      </rPr>
      <t>路公交車，往天鵝塘方向，於麗澤橋站轉乘</t>
    </r>
    <r>
      <rPr>
        <sz val="11"/>
        <color theme="1"/>
        <rFont val="Calibri"/>
        <family val="2"/>
        <scheme val="minor"/>
      </rPr>
      <t>213</t>
    </r>
    <r>
      <rPr>
        <sz val="11"/>
        <color theme="1"/>
        <rFont val="新細明體"/>
        <family val="1"/>
        <charset val="136"/>
      </rPr>
      <t>路公交車，往蘆笛岩停車場方向，於魯家村站下車，步行約</t>
    </r>
    <r>
      <rPr>
        <sz val="11"/>
        <color theme="1"/>
        <rFont val="Calibri"/>
        <family val="2"/>
        <scheme val="minor"/>
      </rPr>
      <t>7</t>
    </r>
    <r>
      <rPr>
        <sz val="11"/>
        <color theme="1"/>
        <rFont val="新細明體"/>
        <family val="1"/>
        <charset val="136"/>
      </rPr>
      <t>分鐘。</t>
    </r>
  </si>
  <si>
    <r>
      <t>亦可由桂林西站乘坐的士，約</t>
    </r>
    <r>
      <rPr>
        <sz val="11"/>
        <color theme="1"/>
        <rFont val="Calibri"/>
        <family val="2"/>
        <scheme val="minor"/>
      </rPr>
      <t>25</t>
    </r>
    <r>
      <rPr>
        <sz val="11"/>
        <color theme="1"/>
        <rFont val="新細明體"/>
        <family val="1"/>
        <charset val="136"/>
      </rPr>
      <t>分鐘即可到達。</t>
    </r>
  </si>
  <si>
    <t>正陽步行街</t>
  </si>
  <si>
    <t>桂林市秀峰區正陽步行街</t>
  </si>
  <si>
    <r>
      <t>全長</t>
    </r>
    <r>
      <rPr>
        <sz val="11"/>
        <color theme="1"/>
        <rFont val="Calibri"/>
        <family val="2"/>
        <scheme val="minor"/>
      </rPr>
      <t>666</t>
    </r>
    <r>
      <rPr>
        <sz val="11"/>
        <color theme="1"/>
        <rFont val="新細明體"/>
        <family val="1"/>
        <charset val="136"/>
      </rPr>
      <t>米的步行街，除有眾多的餐廳與購物商店外，也有不少桂林的經典小吃。毗鄰王城、象鼻山及獨秀峰等重要景點，是遊山玩水後的最佳歇腳站。</t>
    </r>
  </si>
  <si>
    <r>
      <t>桂林西站乘</t>
    </r>
    <r>
      <rPr>
        <sz val="11"/>
        <color theme="1"/>
        <rFont val="Calibri"/>
        <family val="2"/>
        <scheme val="minor"/>
      </rPr>
      <t>22</t>
    </r>
    <r>
      <rPr>
        <sz val="11"/>
        <color theme="1"/>
        <rFont val="新細明體"/>
        <family val="1"/>
        <charset val="136"/>
      </rPr>
      <t>路公交車，往天鵝塘方向，於十字街站下車，步行</t>
    </r>
    <r>
      <rPr>
        <sz val="11"/>
        <color theme="1"/>
        <rFont val="Calibri"/>
        <family val="2"/>
        <scheme val="minor"/>
      </rPr>
      <t>14</t>
    </r>
    <r>
      <rPr>
        <sz val="11"/>
        <color theme="1"/>
        <rFont val="新細明體"/>
        <family val="1"/>
        <charset val="136"/>
      </rPr>
      <t>分鐘。</t>
    </r>
  </si>
  <si>
    <r>
      <t>亦可由桂林西站乘坐的士，約</t>
    </r>
    <r>
      <rPr>
        <sz val="11"/>
        <color theme="1"/>
        <rFont val="Calibri"/>
        <family val="2"/>
        <scheme val="minor"/>
      </rPr>
      <t>20</t>
    </r>
    <r>
      <rPr>
        <sz val="11"/>
        <color theme="1"/>
        <rFont val="新細明體"/>
        <family val="1"/>
        <charset val="136"/>
      </rPr>
      <t>分鐘即可到達。</t>
    </r>
  </si>
  <si>
    <t>杭州</t>
  </si>
  <si>
    <t>西湖</t>
  </si>
  <si>
    <r>
      <t>杭州市西湖區龍井路</t>
    </r>
    <r>
      <rPr>
        <sz val="11"/>
        <color theme="1"/>
        <rFont val="Calibri"/>
        <family val="2"/>
        <scheme val="minor"/>
      </rPr>
      <t>1</t>
    </r>
    <r>
      <rPr>
        <sz val="11"/>
        <color theme="1"/>
        <rFont val="新細明體"/>
        <family val="1"/>
        <charset val="136"/>
      </rPr>
      <t>號</t>
    </r>
  </si>
  <si>
    <r>
      <t>5A</t>
    </r>
    <r>
      <rPr>
        <sz val="11"/>
        <color theme="1"/>
        <rFont val="新細明體"/>
        <family val="1"/>
        <charset val="136"/>
      </rPr>
      <t>級旅遊景區，被譽為杭州之魂，也是《世界遺產名錄》上中國唯一的湖泊類文化遺產。它三面環山，面積約</t>
    </r>
    <r>
      <rPr>
        <sz val="11"/>
        <color theme="1"/>
        <rFont val="Calibri"/>
        <family val="2"/>
        <scheme val="minor"/>
      </rPr>
      <t>63</t>
    </r>
    <r>
      <rPr>
        <sz val="11"/>
        <color theme="1"/>
        <rFont val="新細明體"/>
        <family val="1"/>
        <charset val="136"/>
      </rPr>
      <t>萬平方米，湖水清澈。遊客可以參加西湖遊船活動，坐上手划船、自划船或腳踏船，於湖上漫遊。蘇堤春曉、斷橋殘雪、湖心亭及雷峰塔等，都是不得不遊的景點。</t>
    </r>
  </si>
  <si>
    <r>
      <t>於高鐵杭州東站乘坐地鐵</t>
    </r>
    <r>
      <rPr>
        <sz val="11"/>
        <color theme="1"/>
        <rFont val="Calibri"/>
        <family val="2"/>
        <scheme val="minor"/>
      </rPr>
      <t>1</t>
    </r>
    <r>
      <rPr>
        <sz val="11"/>
        <color theme="1"/>
        <rFont val="新細明體"/>
        <family val="1"/>
        <charset val="136"/>
      </rPr>
      <t>號綫，往湘湖方向，於定安路站下車，步行約</t>
    </r>
    <r>
      <rPr>
        <sz val="11"/>
        <color theme="1"/>
        <rFont val="Calibri"/>
        <family val="2"/>
        <scheme val="minor"/>
      </rPr>
      <t>15</t>
    </r>
    <r>
      <rPr>
        <sz val="11"/>
        <color theme="1"/>
        <rFont val="新細明體"/>
        <family val="1"/>
        <charset val="136"/>
      </rPr>
      <t>分鐘。</t>
    </r>
  </si>
  <si>
    <r>
      <t>亦可由杭州東站乘坐的士，約</t>
    </r>
    <r>
      <rPr>
        <sz val="11"/>
        <color theme="1"/>
        <rFont val="Calibri"/>
        <family val="2"/>
        <scheme val="minor"/>
      </rPr>
      <t>40</t>
    </r>
    <r>
      <rPr>
        <sz val="11"/>
        <color theme="1"/>
        <rFont val="新細明體"/>
        <family val="1"/>
        <charset val="136"/>
      </rPr>
      <t>分鐘即可到達。</t>
    </r>
  </si>
  <si>
    <t>青芝塢</t>
  </si>
  <si>
    <r>
      <t>杭州市西湖區玉古路</t>
    </r>
    <r>
      <rPr>
        <sz val="11"/>
        <color theme="1"/>
        <rFont val="Calibri"/>
        <family val="2"/>
        <scheme val="minor"/>
      </rPr>
      <t>61</t>
    </r>
    <r>
      <rPr>
        <sz val="11"/>
        <color theme="1"/>
        <rFont val="新細明體"/>
        <family val="1"/>
        <charset val="136"/>
      </rPr>
      <t>號</t>
    </r>
  </si>
  <si>
    <t>青芝塢毗鄰浙江大學玉泉校區，白牆黑瓦的房子沿著山路而建，今天變成了餐館、民宿、咖啡吧及茶社等特色商店，是體驗慢活休閒的好地方。遊客亦可到青柳塘附近的餐廳，一邊欣賞曲橋、亭廊及荷花池等美景，一邊盡享美食。村子盡頭是杭州植物園，一年四季都有應時花卉與植物可供觀賞。</t>
  </si>
  <si>
    <r>
      <t>於高鐵杭州東站乘坐</t>
    </r>
    <r>
      <rPr>
        <sz val="11"/>
        <color theme="1"/>
        <rFont val="Calibri"/>
        <family val="2"/>
        <scheme val="minor"/>
      </rPr>
      <t>28</t>
    </r>
    <r>
      <rPr>
        <sz val="11"/>
        <color theme="1"/>
        <rFont val="新細明體"/>
        <family val="1"/>
        <charset val="136"/>
      </rPr>
      <t>路公交車，往植物園方向，於曙光公寓站下車，步行約</t>
    </r>
    <r>
      <rPr>
        <sz val="11"/>
        <color theme="1"/>
        <rFont val="Calibri"/>
        <family val="2"/>
        <scheme val="minor"/>
      </rPr>
      <t>20</t>
    </r>
    <r>
      <rPr>
        <sz val="11"/>
        <color theme="1"/>
        <rFont val="新細明體"/>
        <family val="1"/>
        <charset val="136"/>
      </rPr>
      <t>分鐘。</t>
    </r>
  </si>
  <si>
    <r>
      <t>亦可由杭州東站乘坐的士，約</t>
    </r>
    <r>
      <rPr>
        <sz val="11"/>
        <color theme="1"/>
        <rFont val="Calibri"/>
        <family val="2"/>
        <scheme val="minor"/>
      </rPr>
      <t>45</t>
    </r>
    <r>
      <rPr>
        <sz val="11"/>
        <color theme="1"/>
        <rFont val="新細明體"/>
        <family val="1"/>
        <charset val="136"/>
      </rPr>
      <t>分鐘即可到達。</t>
    </r>
  </si>
  <si>
    <r>
      <t>絲聯</t>
    </r>
    <r>
      <rPr>
        <sz val="11"/>
        <color theme="1"/>
        <rFont val="Calibri"/>
        <family val="2"/>
        <scheme val="minor"/>
      </rPr>
      <t>166</t>
    </r>
    <r>
      <rPr>
        <sz val="11"/>
        <color theme="1"/>
        <rFont val="新細明體"/>
        <family val="1"/>
        <charset val="136"/>
      </rPr>
      <t>創意園區</t>
    </r>
  </si>
  <si>
    <r>
      <t>杭州市拱墅區金華南路</t>
    </r>
    <r>
      <rPr>
        <sz val="11"/>
        <color theme="1"/>
        <rFont val="Calibri"/>
        <family val="2"/>
        <scheme val="minor"/>
      </rPr>
      <t>189</t>
    </r>
    <r>
      <rPr>
        <sz val="11"/>
        <color theme="1"/>
        <rFont val="新細明體"/>
        <family val="1"/>
        <charset val="136"/>
      </rPr>
      <t>號</t>
    </r>
  </si>
  <si>
    <t>前身是杭州絲綢印染聯合廠，是浙江第一家的鋸齒形廠房，現改建成杭州有名的創意園區，它分為創意工作區、創意展示區、中心廣場及休閒娛樂區等，不少設計事務所、工作室及咖啡店進駐於此。火車迷更可到附近的江墅鐵路遺址公園參觀，與舊火車頭合照。</t>
  </si>
  <si>
    <r>
      <t>由高鐵杭州東站步行約</t>
    </r>
    <r>
      <rPr>
        <sz val="11"/>
        <color theme="1"/>
        <rFont val="Calibri"/>
        <family val="2"/>
        <scheme val="minor"/>
      </rPr>
      <t>5</t>
    </r>
    <r>
      <rPr>
        <sz val="11"/>
        <color theme="1"/>
        <rFont val="新細明體"/>
        <family val="1"/>
        <charset val="136"/>
      </rPr>
      <t>分鐘至火車東站西公交站，乘坐</t>
    </r>
    <r>
      <rPr>
        <sz val="11"/>
        <color theme="1"/>
        <rFont val="Calibri"/>
        <family val="2"/>
        <scheme val="minor"/>
      </rPr>
      <t>179</t>
    </r>
    <r>
      <rPr>
        <sz val="11"/>
        <color theme="1"/>
        <rFont val="新細明體"/>
        <family val="1"/>
        <charset val="136"/>
      </rPr>
      <t>路公交車，往汽車西站方向，於市兒童醫院轉乘</t>
    </r>
    <r>
      <rPr>
        <sz val="11"/>
        <color theme="1"/>
        <rFont val="Calibri"/>
        <family val="2"/>
        <scheme val="minor"/>
      </rPr>
      <t>183</t>
    </r>
    <r>
      <rPr>
        <sz val="11"/>
        <color theme="1"/>
        <rFont val="新細明體"/>
        <family val="1"/>
        <charset val="136"/>
      </rPr>
      <t>路公交車，往拱北小區方向，於登雲路新昌路口站下車，步行約</t>
    </r>
    <r>
      <rPr>
        <sz val="11"/>
        <color theme="1"/>
        <rFont val="Calibri"/>
        <family val="2"/>
        <scheme val="minor"/>
      </rPr>
      <t>9</t>
    </r>
    <r>
      <rPr>
        <sz val="11"/>
        <color theme="1"/>
        <rFont val="新細明體"/>
        <family val="1"/>
        <charset val="136"/>
      </rPr>
      <t>分鐘。</t>
    </r>
  </si>
  <si>
    <r>
      <t>亦可由杭州東站乘坐的士，約</t>
    </r>
    <r>
      <rPr>
        <sz val="11"/>
        <color theme="1"/>
        <rFont val="Calibri"/>
        <family val="2"/>
        <scheme val="minor"/>
      </rPr>
      <t>30</t>
    </r>
    <r>
      <rPr>
        <sz val="11"/>
        <color theme="1"/>
        <rFont val="新細明體"/>
        <family val="1"/>
        <charset val="136"/>
      </rPr>
      <t>分鐘即可到達。</t>
    </r>
  </si>
  <si>
    <t>南宋禦街中華美食夜市</t>
  </si>
  <si>
    <t>杭州市上城區中山中路南宋禦街</t>
  </si>
  <si>
    <t>歷史悠久的古文化街，今天被稱為「小吃一條街」，仿古街道上除了數十家固定的食店外，更有過百美食小攤檔，晚上十分熱鬧，賣的都是地道小吃，叫化雞、章魚小丸子、臭豆腐等，都風味十足。如想作出新挑戰，不妨一嘗「昆蟲盛宴」，蜘蛛或蠍子串燒都是不錯的選擇！</t>
  </si>
  <si>
    <r>
      <t>於高鐵杭州東站乘坐地鐵</t>
    </r>
    <r>
      <rPr>
        <sz val="11"/>
        <color theme="1"/>
        <rFont val="Calibri"/>
        <family val="2"/>
        <scheme val="minor"/>
      </rPr>
      <t>1</t>
    </r>
    <r>
      <rPr>
        <sz val="11"/>
        <color theme="1"/>
        <rFont val="新細明體"/>
        <family val="1"/>
        <charset val="136"/>
      </rPr>
      <t>號綫，往湘湖方向，於定安路站下車，步行</t>
    </r>
    <r>
      <rPr>
        <sz val="11"/>
        <color theme="1"/>
        <rFont val="Calibri"/>
        <family val="2"/>
        <scheme val="minor"/>
      </rPr>
      <t>11</t>
    </r>
    <r>
      <rPr>
        <sz val="11"/>
        <color theme="1"/>
        <rFont val="新細明體"/>
        <family val="1"/>
        <charset val="136"/>
      </rPr>
      <t>分鐘。</t>
    </r>
  </si>
  <si>
    <r>
      <t>亦可由杭州東站乘坐的士，約</t>
    </r>
    <r>
      <rPr>
        <sz val="11"/>
        <color theme="1"/>
        <rFont val="Calibri"/>
        <family val="2"/>
        <scheme val="minor"/>
      </rPr>
      <t>35</t>
    </r>
    <r>
      <rPr>
        <sz val="11"/>
        <color theme="1"/>
        <rFont val="新細明體"/>
        <family val="1"/>
        <charset val="136"/>
      </rPr>
      <t>分鐘即可到達。</t>
    </r>
  </si>
  <si>
    <t>小河直街</t>
  </si>
  <si>
    <t>杭州市拱墅區小河直街</t>
  </si>
  <si>
    <r>
      <t>自南宋時期起，小河地區便是南北貨物的水陸集散地，至清代發展成商業街，至今仍保留了不少當時的傳統民居和商鋪建築。小河兩側有長約</t>
    </r>
    <r>
      <rPr>
        <sz val="11"/>
        <color theme="1"/>
        <rFont val="Calibri"/>
        <family val="2"/>
        <scheme val="minor"/>
      </rPr>
      <t>300</t>
    </r>
    <r>
      <rPr>
        <sz val="11"/>
        <color theme="1"/>
        <rFont val="新細明體"/>
        <family val="1"/>
        <charset val="136"/>
      </rPr>
      <t>米的木結構民宅建築，部分老房子更保留了「下店上寢」的傳統模式，充滿古樸風情。現有不少已改建成咖啡館及小茶鋪等，遊人可一邊喝茶一邊感受濃濃的古舊情懷。</t>
    </r>
  </si>
  <si>
    <r>
      <t>於高鐵杭州東站乘坐地鐵</t>
    </r>
    <r>
      <rPr>
        <sz val="11"/>
        <color theme="1"/>
        <rFont val="Calibri"/>
        <family val="2"/>
        <scheme val="minor"/>
      </rPr>
      <t>1</t>
    </r>
    <r>
      <rPr>
        <sz val="11"/>
        <color theme="1"/>
        <rFont val="新細明體"/>
        <family val="1"/>
        <charset val="136"/>
      </rPr>
      <t>號綫，往湘湖方向，於武林廣場站下車，步行約</t>
    </r>
    <r>
      <rPr>
        <sz val="11"/>
        <color theme="1"/>
        <rFont val="Calibri"/>
        <family val="2"/>
        <scheme val="minor"/>
      </rPr>
      <t>7</t>
    </r>
    <r>
      <rPr>
        <sz val="11"/>
        <color theme="1"/>
        <rFont val="新細明體"/>
        <family val="1"/>
        <charset val="136"/>
      </rPr>
      <t>分鐘至杭州大廈站轉乘</t>
    </r>
    <r>
      <rPr>
        <sz val="11"/>
        <color theme="1"/>
        <rFont val="Calibri"/>
        <family val="2"/>
        <scheme val="minor"/>
      </rPr>
      <t>76</t>
    </r>
    <r>
      <rPr>
        <sz val="11"/>
        <color theme="1"/>
        <rFont val="新細明體"/>
        <family val="1"/>
        <charset val="136"/>
      </rPr>
      <t>路公交車，前往運河廣告產業園方向，於長征橋下車，步行約</t>
    </r>
    <r>
      <rPr>
        <sz val="11"/>
        <color theme="1"/>
        <rFont val="Calibri"/>
        <family val="2"/>
        <scheme val="minor"/>
      </rPr>
      <t>2</t>
    </r>
    <r>
      <rPr>
        <sz val="11"/>
        <color theme="1"/>
        <rFont val="新細明體"/>
        <family val="1"/>
        <charset val="136"/>
      </rPr>
      <t>分鐘。</t>
    </r>
  </si>
  <si>
    <t>貴陽</t>
  </si>
  <si>
    <t>花溪夜郎谷宋氏古堡</t>
  </si>
  <si>
    <r>
      <t>貴陽市花溪區</t>
    </r>
    <r>
      <rPr>
        <sz val="11"/>
        <color theme="1"/>
        <rFont val="Calibri"/>
        <family val="2"/>
        <scheme val="minor"/>
      </rPr>
      <t>122</t>
    </r>
    <r>
      <rPr>
        <sz val="11"/>
        <color theme="1"/>
        <rFont val="新細明體"/>
        <family val="1"/>
        <charset val="136"/>
      </rPr>
      <t>縣道夜郎谷宋氏古堡（貴州財經大學花溪校區北</t>
    </r>
    <r>
      <rPr>
        <sz val="11"/>
        <color theme="1"/>
        <rFont val="Calibri"/>
        <family val="2"/>
        <scheme val="minor"/>
      </rPr>
      <t>100</t>
    </r>
    <r>
      <rPr>
        <sz val="11"/>
        <color theme="1"/>
        <rFont val="新細明體"/>
        <family val="1"/>
        <charset val="136"/>
      </rPr>
      <t>米）</t>
    </r>
  </si>
  <si>
    <r>
      <t>是貴州著名藝術家宋培倫先生花</t>
    </r>
    <r>
      <rPr>
        <sz val="11"/>
        <color theme="1"/>
        <rFont val="Calibri"/>
        <family val="2"/>
        <scheme val="minor"/>
      </rPr>
      <t>20</t>
    </r>
    <r>
      <rPr>
        <sz val="11"/>
        <color theme="1"/>
        <rFont val="新細明體"/>
        <family val="1"/>
        <charset val="136"/>
      </rPr>
      <t>年時間所做的城堡，以石頭建築、並將雕塑和陶藝完美展現。這裡也進駐了一些畫家的工作室，處處都充滿濃鬱的藝術氣息，是休閒打卡、輕鬆逛逛的好地方。</t>
    </r>
  </si>
  <si>
    <r>
      <t>由高鐵貴陽北站步行約</t>
    </r>
    <r>
      <rPr>
        <sz val="11"/>
        <color theme="1"/>
        <rFont val="Calibri"/>
        <family val="2"/>
        <scheme val="minor"/>
      </rPr>
      <t>10</t>
    </r>
    <r>
      <rPr>
        <sz val="11"/>
        <color theme="1"/>
        <rFont val="新細明體"/>
        <family val="1"/>
        <charset val="136"/>
      </rPr>
      <t>分鐘，於貴陽北站（南）公交站乘坐</t>
    </r>
    <r>
      <rPr>
        <sz val="11"/>
        <color theme="1"/>
        <rFont val="Calibri"/>
        <family val="2"/>
        <scheme val="minor"/>
      </rPr>
      <t>701</t>
    </r>
    <r>
      <rPr>
        <sz val="11"/>
        <color theme="1"/>
        <rFont val="新細明體"/>
        <family val="1"/>
        <charset val="136"/>
      </rPr>
      <t>路公交車，往貴安管委會方向，於甲秀南路（中）站轉乘</t>
    </r>
    <r>
      <rPr>
        <sz val="11"/>
        <color theme="1"/>
        <rFont val="Calibri"/>
        <family val="2"/>
        <scheme val="minor"/>
      </rPr>
      <t>255</t>
    </r>
    <r>
      <rPr>
        <sz val="11"/>
        <color theme="1"/>
        <rFont val="新細明體"/>
        <family val="1"/>
        <charset val="136"/>
      </rPr>
      <t>路公交車，往大學城方向，於棟青南路口站下車，約</t>
    </r>
    <r>
      <rPr>
        <sz val="11"/>
        <color theme="1"/>
        <rFont val="Calibri"/>
        <family val="2"/>
        <scheme val="minor"/>
      </rPr>
      <t>25</t>
    </r>
    <r>
      <rPr>
        <sz val="11"/>
        <color theme="1"/>
        <rFont val="新細明體"/>
        <family val="1"/>
        <charset val="136"/>
      </rPr>
      <t>分鐘。</t>
    </r>
  </si>
  <si>
    <r>
      <t>亦可由貴陽北站乘坐的士，約</t>
    </r>
    <r>
      <rPr>
        <sz val="11"/>
        <color theme="1"/>
        <rFont val="Calibri"/>
        <family val="2"/>
        <scheme val="minor"/>
      </rPr>
      <t>50</t>
    </r>
    <r>
      <rPr>
        <sz val="11"/>
        <color theme="1"/>
        <rFont val="新細明體"/>
        <family val="1"/>
        <charset val="136"/>
      </rPr>
      <t>分鐘即可到達。</t>
    </r>
  </si>
  <si>
    <t>時光貴州</t>
  </si>
  <si>
    <t>貴陽市清鎮市百花路與金清路交匯處</t>
  </si>
  <si>
    <r>
      <t>4A</t>
    </r>
    <r>
      <rPr>
        <sz val="11"/>
        <color theme="1"/>
        <rFont val="新細明體"/>
        <family val="1"/>
        <charset val="136"/>
      </rPr>
      <t>級旅遊景區，是著名主題商業街區之一。以傳統的明清屯堡建築打造的小鎮風貌。在入口處的時光廣場中央，更佇立著一個古色古香的日晷，記錄著貴州文化歷史上的大事件。於時光走廊，你可進入拱形的門洞體驗屯堡文化。而在會館街上的貴州會館、兩粵會館或江南會館，讓您可以感受會館文化。</t>
    </r>
  </si>
  <si>
    <r>
      <t>於高鐵貴陽北站乘坐</t>
    </r>
    <r>
      <rPr>
        <sz val="11"/>
        <color theme="1"/>
        <rFont val="Calibri"/>
        <family val="2"/>
        <scheme val="minor"/>
      </rPr>
      <t>802</t>
    </r>
    <r>
      <rPr>
        <sz val="11"/>
        <color theme="1"/>
        <rFont val="新細明體"/>
        <family val="1"/>
        <charset val="136"/>
      </rPr>
      <t>路公交車，往清鎮客車站方向，於百花路站下車，步行約</t>
    </r>
    <r>
      <rPr>
        <sz val="11"/>
        <color theme="1"/>
        <rFont val="Calibri"/>
        <family val="2"/>
        <scheme val="minor"/>
      </rPr>
      <t>2</t>
    </r>
    <r>
      <rPr>
        <sz val="11"/>
        <color theme="1"/>
        <rFont val="新細明體"/>
        <family val="1"/>
        <charset val="136"/>
      </rPr>
      <t>分鐘。</t>
    </r>
  </si>
  <si>
    <r>
      <t>亦可由貴陽北站乘坐的士，約</t>
    </r>
    <r>
      <rPr>
        <sz val="11"/>
        <color theme="1"/>
        <rFont val="Calibri"/>
        <family val="2"/>
        <scheme val="minor"/>
      </rPr>
      <t>45</t>
    </r>
    <r>
      <rPr>
        <sz val="11"/>
        <color theme="1"/>
        <rFont val="新細明體"/>
        <family val="1"/>
        <charset val="136"/>
      </rPr>
      <t>分鐘即可到達。</t>
    </r>
  </si>
  <si>
    <t>貴陽歡樂世界</t>
  </si>
  <si>
    <r>
      <t>貴陽市白雲區白雲南路</t>
    </r>
    <r>
      <rPr>
        <sz val="11"/>
        <color theme="1"/>
        <rFont val="Calibri"/>
        <family val="2"/>
        <scheme val="minor"/>
      </rPr>
      <t>483</t>
    </r>
    <r>
      <rPr>
        <sz val="11"/>
        <color theme="1"/>
        <rFont val="新細明體"/>
        <family val="1"/>
        <charset val="136"/>
      </rPr>
      <t>號</t>
    </r>
  </si>
  <si>
    <r>
      <t>為中國西南地區規模最大、遊樂設施最多的主題樂園。有「過山車之王」美名的懸掛過山車、拍照熱選的雙層豪華旋轉木馬，以及精彩的</t>
    </r>
    <r>
      <rPr>
        <sz val="11"/>
        <color theme="1"/>
        <rFont val="Calibri"/>
        <family val="2"/>
        <scheme val="minor"/>
      </rPr>
      <t>4D</t>
    </r>
    <r>
      <rPr>
        <sz val="11"/>
        <color theme="1"/>
        <rFont val="新細明體"/>
        <family val="1"/>
        <charset val="136"/>
      </rPr>
      <t>影院等。園內亦有不同的文化表演項目，包括印第安瑪雅部落的守獵舞、火把舞及草裙舞等，令人目不暇給。</t>
    </r>
  </si>
  <si>
    <r>
      <t>於高鐵貴陽北站乘</t>
    </r>
    <r>
      <rPr>
        <sz val="11"/>
        <color theme="1"/>
        <rFont val="Calibri"/>
        <family val="2"/>
        <scheme val="minor"/>
      </rPr>
      <t>B236</t>
    </r>
    <r>
      <rPr>
        <sz val="11"/>
        <color theme="1"/>
        <rFont val="新細明體"/>
        <family val="1"/>
        <charset val="136"/>
      </rPr>
      <t>路公交車，往貴鋁文體中心方向，於白雲公園站下車，步行</t>
    </r>
    <r>
      <rPr>
        <sz val="11"/>
        <color theme="1"/>
        <rFont val="Calibri"/>
        <family val="2"/>
        <scheme val="minor"/>
      </rPr>
      <t>2</t>
    </r>
    <r>
      <rPr>
        <sz val="11"/>
        <color theme="1"/>
        <rFont val="新細明體"/>
        <family val="1"/>
        <charset val="136"/>
      </rPr>
      <t>分鐘。</t>
    </r>
  </si>
  <si>
    <r>
      <t>亦可由貴陽北站乘坐的士，約</t>
    </r>
    <r>
      <rPr>
        <sz val="11"/>
        <color theme="1"/>
        <rFont val="Calibri"/>
        <family val="2"/>
        <scheme val="minor"/>
      </rPr>
      <t>25</t>
    </r>
    <r>
      <rPr>
        <sz val="11"/>
        <color theme="1"/>
        <rFont val="新細明體"/>
        <family val="1"/>
        <charset val="136"/>
      </rPr>
      <t>分鐘即可到達。</t>
    </r>
  </si>
  <si>
    <t>二七路小吃街</t>
  </si>
  <si>
    <t>貴陽市南明區二七路小吃街</t>
  </si>
  <si>
    <r>
      <t>這裡有讓你</t>
    </r>
    <r>
      <rPr>
        <sz val="11"/>
        <color theme="1"/>
        <rFont val="Calibri"/>
        <family val="2"/>
        <scheme val="minor"/>
      </rPr>
      <t>24</t>
    </r>
    <r>
      <rPr>
        <sz val="11"/>
        <color theme="1"/>
        <rFont val="新細明體"/>
        <family val="1"/>
        <charset val="136"/>
      </rPr>
      <t>小時都不會餓肚子的美食街，全長近</t>
    </r>
    <r>
      <rPr>
        <sz val="11"/>
        <color theme="1"/>
        <rFont val="Calibri"/>
        <family val="2"/>
        <scheme val="minor"/>
      </rPr>
      <t>400</t>
    </r>
    <r>
      <rPr>
        <sz val="11"/>
        <color theme="1"/>
        <rFont val="新細明體"/>
        <family val="1"/>
        <charset val="136"/>
      </rPr>
      <t>米，規劃整齊有序，近</t>
    </r>
    <r>
      <rPr>
        <sz val="11"/>
        <color theme="1"/>
        <rFont val="Calibri"/>
        <family val="2"/>
        <scheme val="minor"/>
      </rPr>
      <t>80</t>
    </r>
    <r>
      <rPr>
        <sz val="11"/>
        <color theme="1"/>
        <rFont val="新細明體"/>
        <family val="1"/>
        <charset val="136"/>
      </rPr>
      <t>個商鋪檔口，集合了九個地方傳統風味小吃，一次過品嘗極富盛名的腸旺麵、青岩豬腳、花溪牛肉粉及戀愛豆腐果等！</t>
    </r>
  </si>
  <si>
    <r>
      <t>於高鐵貴陽北站乘專綫快巴一號綫公交車，往火車站方向，於火車站停站下車，步行</t>
    </r>
    <r>
      <rPr>
        <sz val="11"/>
        <color theme="1"/>
        <rFont val="Calibri"/>
        <family val="2"/>
        <scheme val="minor"/>
      </rPr>
      <t>7</t>
    </r>
    <r>
      <rPr>
        <sz val="11"/>
        <color theme="1"/>
        <rFont val="新細明體"/>
        <family val="1"/>
        <charset val="136"/>
      </rPr>
      <t>分鐘。</t>
    </r>
  </si>
  <si>
    <t>甲秀樓</t>
  </si>
  <si>
    <r>
      <t>貴陽市南明區翠微巷</t>
    </r>
    <r>
      <rPr>
        <sz val="11"/>
        <color theme="1"/>
        <rFont val="Calibri"/>
        <family val="2"/>
        <scheme val="minor"/>
      </rPr>
      <t>8</t>
    </r>
    <r>
      <rPr>
        <sz val="11"/>
        <color theme="1"/>
        <rFont val="新細明體"/>
        <family val="1"/>
        <charset val="136"/>
      </rPr>
      <t>號</t>
    </r>
  </si>
  <si>
    <r>
      <t>3A</t>
    </r>
    <r>
      <rPr>
        <sz val="11"/>
        <color theme="1"/>
        <rFont val="新細明體"/>
        <family val="1"/>
        <charset val="136"/>
      </rPr>
      <t>級旅遊景區，矗立在貴陽南明河中的萬鼇礬石上已四百年，三層三簷四角攢尖頂閣樓的構造，在中國古建築史上獨一無二，其夜景尤其漂亮，當華燈初上，尤其動人。</t>
    </r>
  </si>
  <si>
    <r>
      <t>由高鐵貴陽北站步行約</t>
    </r>
    <r>
      <rPr>
        <sz val="11"/>
        <color theme="1"/>
        <rFont val="Calibri"/>
        <family val="2"/>
        <scheme val="minor"/>
      </rPr>
      <t>10</t>
    </r>
    <r>
      <rPr>
        <sz val="11"/>
        <color theme="1"/>
        <rFont val="新細明體"/>
        <family val="1"/>
        <charset val="136"/>
      </rPr>
      <t>分鐘，於貴陽北站（南）公交站乘坐</t>
    </r>
    <r>
      <rPr>
        <sz val="11"/>
        <color theme="1"/>
        <rFont val="Calibri"/>
        <family val="2"/>
        <scheme val="minor"/>
      </rPr>
      <t>264</t>
    </r>
    <r>
      <rPr>
        <sz val="11"/>
        <color theme="1"/>
        <rFont val="新細明體"/>
        <family val="1"/>
        <charset val="136"/>
      </rPr>
      <t>路公交車，往省委方向，於甲秀樓站下車，步行約</t>
    </r>
    <r>
      <rPr>
        <sz val="11"/>
        <color theme="1"/>
        <rFont val="Calibri"/>
        <family val="2"/>
        <scheme val="minor"/>
      </rPr>
      <t>3</t>
    </r>
    <r>
      <rPr>
        <sz val="11"/>
        <color theme="1"/>
        <rFont val="新細明體"/>
        <family val="1"/>
        <charset val="136"/>
      </rPr>
      <t>分鐘。</t>
    </r>
  </si>
  <si>
    <r>
      <t>貴陽北站出發，乘坐的士約</t>
    </r>
    <r>
      <rPr>
        <sz val="11"/>
        <color theme="1"/>
        <rFont val="Calibri"/>
        <family val="2"/>
        <scheme val="minor"/>
      </rPr>
      <t>30</t>
    </r>
    <r>
      <rPr>
        <sz val="11"/>
        <color theme="1"/>
        <rFont val="新細明體"/>
        <family val="1"/>
        <charset val="136"/>
      </rPr>
      <t>分鐘即可到達。</t>
    </r>
  </si>
  <si>
    <t>&lt;div class="list-item"&gt;&lt;div class="item-container" collapsableid=&gt;&lt;a href="javascript:void(0)" class="item-title"&gt;&lt;span&gt;</t>
  </si>
  <si>
    <t>&lt;/span&gt;&lt;/a&gt;&lt;div class="item-content styled-text-wrapper"&gt;&lt;div class="image-in-a-row row"&gt;&lt;div class="col-md-4"&gt;&lt;div class="image-container"&gt;</t>
  </si>
  <si>
    <t>&lt;/p&gt;&lt;p&gt;介紹：&lt;br/&gt;</t>
  </si>
  <si>
    <t>&lt;/p&gt;&lt;p&gt;交通：&lt;br/&gt;</t>
  </si>
  <si>
    <t>&lt;/p&gt;&lt;/div&gt;&lt;/div&gt;&lt;/div&gt;</t>
  </si>
  <si>
    <t>Hong Kong</t>
  </si>
  <si>
    <t>ELEMENTS</t>
  </si>
  <si>
    <t>1 Austin Road West, Tsim Sha Tsui, Kowloon</t>
  </si>
  <si>
    <t>From Kowloon Station Exit C, walk for about half a minute.</t>
  </si>
  <si>
    <t>West Kowloon Cultural District</t>
  </si>
  <si>
    <t>West Kowloon Cultural District, Kowloon</t>
  </si>
  <si>
    <t>Located on the waterfront of Victoria Harbour, the District combines art education and public space. M+ Pavilion, Nursery Park and the west section of the waterfront promenade are open to the public where various art and cultural events and programmes take place.</t>
  </si>
  <si>
    <t>From Kowloon Station Exit E4 or E5, get to Nga Cheung Road and walk for about 10 minutes. After crossing the footbridge, you will arrive at the West Kowloon Cultural District.</t>
  </si>
  <si>
    <t>Hong Kong Museum of History</t>
  </si>
  <si>
    <t>100 Chatham Road South, Tsim Sha Tsui, Kowloon, Hong Kong (next to the Hong Kong Science Museum)</t>
  </si>
  <si>
    <t>In addition to showing the history of Hong Kong's transformation from a small fishing port into a bustling metropolis, the museum also displays historic information and features to educate the public on Hong Kong's rich historical and cultural heritage.</t>
  </si>
  <si>
    <t>From East Tsim Sha Tsui Station Exit P2, walk for about 10 minutes.</t>
  </si>
  <si>
    <t>Former Kowloon-Canton Railway Clock Tower</t>
  </si>
  <si>
    <t>The southern tip of Tsim Sha Tsui by the waterfront (next to Star Ferry Pier)</t>
  </si>
  <si>
    <t>Built in 1915, the Clock Tower was originally part of the Old Tsim Sha Tsui Railway Terminus of the Kowloon-Canton Railway. It has been listed as a Declared Monument. The 44-metre-tall Clock Tower is built with red bricks and granite, serving as a reminder of the Age of Steam-train.</t>
  </si>
  <si>
    <t>Mong Kok Sneakers Street</t>
  </si>
  <si>
    <t>Around Fa Yuen Street, Mong Kok</t>
  </si>
  <si>
    <t>A large gathering of sports goods stores with trendy shoes and jerseys from all over the world, it is a popular destination for many sports enthusiasts. Not only can visitors satisfy their shopping needs and feel the excitement of Hong Kong, they can also taste authentic and popular snacks at nearby eateries.</t>
  </si>
  <si>
    <t>From Mong Kok Station Exit D3, walk for about 3 minutes.</t>
  </si>
  <si>
    <t>Golden Bauhinia Square</t>
  </si>
  <si>
    <t>1 Expo Drive, Wan Chai, Hong Kong</t>
  </si>
  <si>
    <t>From Wan Chai Station Exit A5, walk for about 15 minutes.</t>
  </si>
  <si>
    <t>Spot 1：</t>
  </si>
  <si>
    <t>Address：</t>
  </si>
  <si>
    <t>Content：</t>
  </si>
  <si>
    <t>Occupying over one million square feet, ELEMENTS features the themed zones of Metal, Wood, Water, Fire and Earth. Prestigious, luxury brands and culinary inspiration from around the globe converge to create a superb experience packed with the finest shopping, leisure, dining, entertainment and art.</t>
  </si>
  <si>
    <t>Transportation：</t>
  </si>
  <si>
    <t>Spot 2：</t>
  </si>
  <si>
    <t>Spot 3：</t>
  </si>
  <si>
    <t>Spot 4：</t>
  </si>
  <si>
    <t>Spot 5：</t>
  </si>
  <si>
    <t>Spot 6：</t>
  </si>
  <si>
    <t>Located outside the Hong Kong Convention and Exhibition Centre, the Golden Bauhinia Square boasts the Forever Blooming Bauhinia Sculpture, a gift from the Central Government to the Hong Kong Special Administrative Region to commemorate the Handover.</t>
  </si>
  <si>
    <t>Spot 7：</t>
  </si>
  <si>
    <t>Ngong Ping 360</t>
  </si>
  <si>
    <t>Ngong Ping, Lantau Island, Outlying Islands</t>
  </si>
  <si>
    <t>Ngong Ping 360 comprises Ngong Ping Cable Car and Ngong Ping Village. Riding on a world’s 10 best cable car along the longest bi-cable ropeway in Asia, your cable car journey features breathtaking views of Tung Chung Bay, the Hong Kong International Airport, Hong Kong-Zhuhai-Macau Bridge as well as the verdant Ngong Ping Plateau. Alight from the cable car cabin and you will arrive at Ngong Ping Village, where you can enjoy amazing shopping, dining and entertainment. What’s more, the Big Buddha, Po Lin Monastery and other attractions are only minutes away. You can experience the culture and nature most unique to Hong Kong right here!</t>
  </si>
  <si>
    <t>From Tung Chung Station Exit B, walk for about five minutes to the Tung Chung Cable Car Terminal.</t>
  </si>
  <si>
    <t>Guangzhou</t>
  </si>
  <si>
    <t>Spot 1:</t>
  </si>
  <si>
    <t>Guangzhou Chimelong Tourist Resort</t>
  </si>
  <si>
    <t>Address:</t>
  </si>
  <si>
    <t>Panyu Avenue, Panyu, Guangzhou</t>
  </si>
  <si>
    <t>Content:</t>
  </si>
  <si>
    <t>A 5A Tourist Attraction of China, the resort consists of various themed areas including Chimelong Paradise, Chimelong International Circus, Chimelong Safari Park, Chimelong Bird Park and Chimelong Hotel. Visitors can be sure of enjoying different offerings, from stimulating rides and observing a variety of animals to watching animal circus shows.</t>
  </si>
  <si>
    <t>Transportation:</t>
  </si>
  <si>
    <t xml:space="preserve">From High Speed Rail Guangzhounan Station, take Metro Line 7 towards Higher Education Mega Center South and get off at Hanxi Changlong Station, then change to the free shuttle bus from Exit D or E.  </t>
  </si>
  <si>
    <t xml:space="preserve">Alternatively, you may take a 15-minute taxi ride from Guangzhounan Station. </t>
  </si>
  <si>
    <t>Spot 2:</t>
  </si>
  <si>
    <t>Shawan Ancient Town</t>
  </si>
  <si>
    <t>At the junction of Fubei Road and Huaguang Road, Panyu District, Guangzhou</t>
  </si>
  <si>
    <t>A 4A Tourist Attraction of China, this ancient town of Lingnan culture was founded in the Southern Song Dynasty. With over 800 years of history it was named after its location at the crescent beach over an ancient bay. Also named “the town of folk sculptures”, a good deal of ancient architecture survived here, including ancestral temples, shrines, commercial and residential relics. One of the must-see attractions is Liu Geng Tang, an ancestral hall of the He family from Shawan. Known as the "Lingnan Palace of Comprehensive Art", it is the landmark of Shawan Ancient Town.</t>
  </si>
  <si>
    <t>From High Speed Rail Guangzhounan Station, take Bus Pan 108B towards Panyu Sports School. Get off at Shawan South Village and walk for about 10 minutes.</t>
  </si>
  <si>
    <t>Alternatively, you may take a 25-minute taxi ride from Guangzhounan Station.</t>
  </si>
  <si>
    <t>Spot 3:</t>
  </si>
  <si>
    <t>Zi Ni Tang</t>
  </si>
  <si>
    <t>7 Xian Road, Panyu District, Guangzhou</t>
  </si>
  <si>
    <t>Founded in 1953, Zi Ni Sugar Factory was one of the earliest large state-owned enterprises in Panyu, covering an area of about 260,000 square metres. It has now been converted into Zi Ni Tang Creative Garden, adhering to the development concept of "coordination, sharing and regeneration". Alongside the perfectly preserved industrial relics and imitations of Soviet-style architecture in the park, construction materials from demolition were revitalised and used to build art installations. Workshops and studios on traditional handicrafts, innovation &amp; technology, art education and leisure lifestyle in the park are good places for cultural exchanges.</t>
  </si>
  <si>
    <t>From High Speed Rail Guangzhounan Station, take Metro Line 7 towards Higher Education Mega Center South and change to Line 3 at Hanxi Changlong Station towards Panyu Square. Get off at Shiqiao Station and walk to Baiyue Square West Gate (Metro Shiqiao Station) bus stop to take Bus Pan 67. Get off at Zi Ni Village Committee and walk for about 3 minutes.</t>
  </si>
  <si>
    <t>Spot 4:</t>
  </si>
  <si>
    <t>Lingnan Impression Park</t>
  </si>
  <si>
    <t>Waihuan West Road, University City, Panyu District, Guangzhou</t>
  </si>
  <si>
    <t>A 4A Tourist Attraction of China, the typical traditional Lingnan style building complex is built alongside the water and covers an area of 16.5 hectares. The park is full of distinctive streets and alleys, ancestral halls, houses and shops, and is a scenic area for sightseeing, leisure, entertainment, accommodation, catering and shopping.</t>
  </si>
  <si>
    <t>From High Speed Rail Guangzhounan Station, take Metro Line 7 towards Higher Education Mega Center South. Get off at Higher Education Mega Center South Station and walk for about 15 minutes.</t>
  </si>
  <si>
    <t>Alternatively, you may take a 40-minute taxi ride from Guangzhounan Station.</t>
  </si>
  <si>
    <t>Spot 5:</t>
  </si>
  <si>
    <t>Shangxiajiu Pedestrian Street</t>
  </si>
  <si>
    <t>Shangxiajiu Pedestrian Street, Liwan District, Guangzhou</t>
  </si>
  <si>
    <t>The street is located between Shangjiu Road and Xiajiu Road in Liwan District. The pedestrian street stretches 1,237 metres with over 300 different shops and restaurants. Visitors’ culinary favourites include Wenchang chicken, Qingping chicken, chicken with ginger and scallion, ginger milk curd, double boiled milk curd and wonton noodles, making it a pleasure to enjoy shopping and eating throughout the street.</t>
  </si>
  <si>
    <t>From High Speed Rail Guangzhounan Station, take Metro Line 2 towards Jiahewanggang and change to Line 6 at Haizhu Square Station towards Xunfenggang. Get off at Cultural Park Station and walk for about 10 minutes.</t>
  </si>
  <si>
    <t>Spot 6:</t>
  </si>
  <si>
    <t>Shamian Island</t>
  </si>
  <si>
    <t>Shamian Island, Liwan District, Guangzhou</t>
  </si>
  <si>
    <t>A 5A Tourist Attraction of China, the island is named after a sandbank. There are more than 150 buildings with European architectural styles on the island, including New Baroque, Gothic, Colonial and more. Famous buildings include Our Lady of Lourdes Chapel, Guangdong Museum of Foreign Affairs, Britain Ice Factory and Christ Church Shamian. Along the scenic roads there are plenty of cafes and bars with elegant tables and chairs where visitors can relax.</t>
  </si>
  <si>
    <t>From High Speed Rail Guangzhounan Station, take Metro Line 2 towards Jiahewanggang and change to Line 1 at Gongyuanqian Station towards Xilang. Get off at Huangsha Station and walk for about 15 minutes.</t>
  </si>
  <si>
    <t>Alternatively, you may take a 45-minute taxi ride from Guangzhounan Station.</t>
  </si>
  <si>
    <t>Spot 7:</t>
  </si>
  <si>
    <t>Canton Tower</t>
  </si>
  <si>
    <t>222 Yuejiang Road West, Haizhu District, Guangzhou</t>
  </si>
  <si>
    <t>Canton Tower is a landmark of Guangzhou, combining sightseeing, catering, culture, entertainment and popular science education. It is 600-metres high and features 46 rings of LED light emitting dazzling colours to attract visitors. The Revolving Restaurant on the 106th floor completes one rotation every 100 minutes or so, allowing diners to enjoy a stunning panoramic view of Guangzhou.</t>
  </si>
  <si>
    <t>From High Speed Rail Guangzhounan Station, take Metro Line 7 towards Higher Education Mega Center South and change to Line 3 at Hanxi Changlong Station towards Tianhe Coach Terminal. Get off at Canton Tower Station and walk for about 5 minutes.</t>
  </si>
  <si>
    <t>Alternatively, you may take a 35-minute taxi ride from Guangzhounan Station.</t>
  </si>
  <si>
    <t>Spot 8:</t>
  </si>
  <si>
    <t>Sacred Heart Cathedral</t>
  </si>
  <si>
    <t>56 Yide Road, YueXiu District, Guangzhou</t>
  </si>
  <si>
    <t>The cathedral held its groundbreaking ceremony on Solemnity of the Immaculate Conception in 1863. It is also called the Stone Room since all the walls and pillars in the cathedral are built with granite. The construction took 25 years to complete. On the front of the cathedral is a pair of towering spires, symbolising the rise to heaven and conversion to God. The spire on the clock tower represents a classic Gothic style of cathedral construction. The cathedral is the most impressive in the Catholic Diocese of Guangzhou.</t>
  </si>
  <si>
    <t>From High Speed Rail Guangzhounan Station, take Metro Line 2 towards Jiahewanggang. Get off at Haizhu Square Station and walk for 10 minutes.</t>
  </si>
  <si>
    <t>&lt;/div&gt;&lt;/div&gt;&lt;div class="col-md-4"&gt;&lt;div class="image-container"&gt;&lt;/div&gt;&lt;/div&gt;&lt;div class="col-md-4"&gt;&lt;div class="image-container"&gt;&lt;/div&gt;&lt;/div&gt;&lt;/div&gt;&lt;p&gt;地址：&lt;br/&gt;</t>
  </si>
  <si>
    <t>Shenzhen</t>
  </si>
  <si>
    <t>Museum of Contemporary Art &amp; Planning Exhibition</t>
  </si>
  <si>
    <t>184 Fuzhong Road, Futian district, Shenzhen</t>
  </si>
  <si>
    <t>Covering an area of 80,000 square metres, MoCAPE is an important cultural landmark in Shenzhen, where the two spheres of art and city planning meet. The Museum of Contemporary Art is located on the south side with exhibitions on modern art and design, while the Museum of Planning Exhibition showcases Shenzhen’s city planning and award-winning construction projects. Alongside is Shenzhen’s industrial layout planning and innovation &amp; technology facilities, making it the latest and most popular tourist spot in Shenzhen.</t>
  </si>
  <si>
    <t>From High Speed Rail Futian Station, take Metro Line 3 towards Shuanglong. Get off at Children's Palace Station and walk for about 5 minutes.</t>
  </si>
  <si>
    <t>Alternatively, you may take a 10-minute taxi ride from Futian Station.</t>
  </si>
  <si>
    <t>UpperHills</t>
  </si>
  <si>
    <t>5001 Huanggang Road, Futian District, Shenzhen</t>
  </si>
  <si>
    <t>With a green area of 40%, UpperHills combines the concept of green living, the experience of SOHO accommodation and the pleasure of commercial shopping. The two footbridges of over 300 square metres long on the east and west sides connect Lotus Hill and Bijia Hill with its pleasant scenery. The Brand Street and shopping mall boast have 300 merchants, while the Loft covers 100,000 square metres. It is a small community full of cultural and leisure concepts plus a design with SOHO-style accommodation as the highlight.</t>
  </si>
  <si>
    <t>From High Speed Rail Futian Station, walk for 2 minutes to Ronghua Lukou East bus stop and take Bus Gaofeng Zhuanxian 3. Get off at Intermediate Court and walk for about 10 minutes.</t>
  </si>
  <si>
    <t>Shenzhen OCT Bay Water Show</t>
  </si>
  <si>
    <t>8 Baishi Road East, Nanshan District, Shenzhen</t>
  </si>
  <si>
    <t>Spanning nearly 10,000 square metres, this large and spectacular modern multimedia water show uses water screens, fountains, lasers, projections, flames, music, fireworks and other multimedia technologies to present a wonderful water performance to awe struck audiences.</t>
  </si>
  <si>
    <t>From High Speed Rail Futian Station, take Metro Line 11 towards Bitou and change to Line 9 at Chegongmiao Station towards Hongshuwan South. Get off at Shenzhen Bay Park Station and walk for about 5 minutes.</t>
  </si>
  <si>
    <t>Alternatively, you may take a 15-minute taxi ride from Futian Station.</t>
  </si>
  <si>
    <t>Coastal City</t>
  </si>
  <si>
    <t>33 Wenxin 5th Road, Nanshan District, Shenzhen</t>
  </si>
  <si>
    <t>One of the five major shopping centres in Shenzhen, Coastal City covers an area of about 120,000 square metres with many famous brands, well-known department stores, catering specialties, a cinema and an ice-skating rink. Together with the surrounding green facilities, an enjoyable shopping or a family hangout is ensured.</t>
  </si>
  <si>
    <t>From High Speed Rail Futian Station, take Metro Line 11 towards Bitou. Get off at Houhai Station and walk for about 15 minutes.</t>
  </si>
  <si>
    <t>Alternatively, you may take a 20-minute taxi ride from Futian Station.</t>
  </si>
  <si>
    <t>9668 Shennan Avenue, Yuehai Jiedao, Nanshan District, Shenzhen</t>
  </si>
  <si>
    <t>Located in Shenzhen Nanshan District, this is a hotspot for hipsters. The art installation called “Bubblecoat Elephant” at the main entrance is an absolute icon. The 230,000-square-metre space is a blend of streets and shopping malls, consisting of nearly 300 shops, over 1,000 brands, 12 standalone flagship stores and an indoor children’s playground of over 2,000 square metres, plus a 24-hour food street.</t>
  </si>
  <si>
    <t>From High Speed Rail Futian Station, take Metro Line 11 towards Bitou and change to Line 1 at Chegongmiao Station towards Airport East. Get off at Hi-Tech Park Station and walk for about 7 minutes.</t>
  </si>
  <si>
    <t>Shenzhen Safari Park</t>
  </si>
  <si>
    <t>4065 Xili Road, Xili Town, Nanshan District, Shenzhen</t>
  </si>
  <si>
    <t>A 4A Tourist Attraction of China, the park covers an area of 1.2 million square metres and integrates animal, forest, plant, popular science as well as other features and sightseeing functions. Adopting a subtropical ecosystem, nearly 10,000 wild animals from over 300 species live in the park, including high level protected animals such as panda, golden snub-nosed monkey, South China tiger, flamingo, Magellanic penguin, Asian elephant, red-crowned crane, rhinoceros and more. At present, Shenzhen Safari Park is the only wildlife park in the world retaining ligers and tigons. The animal performances are also worth watching.</t>
  </si>
  <si>
    <t>From High Speed Rail Shenzhen North Station, take Metro Line 5 towards Qianhaiwan and change to Line 7 at Xili Station towards Xili Lake. Get off at Xili Lake Station and walk for about 3 minutes.</t>
  </si>
  <si>
    <t>The Sea World Culture and Arts Center</t>
  </si>
  <si>
    <t>1187 Wanghai Road, Shekou, Nanshan District, Shenzhen</t>
  </si>
  <si>
    <t>The Sea World Culture and Arts Center is an integrated platform for creativity and culture, operated by the Design Society. The Center consists of the V&amp;A Gallery, Park View Gallery, Xiaoyan School of Art, Shenzhen UCCN Exchange Center and more, where visitors explore the trends in artistic innovation. Grab a bite at the restaurant after the visit and enjoy the panorama sea view.</t>
  </si>
  <si>
    <t>From High Speed Rail Futian Station, take Metro Line 11 towards Bitou and change to Line 2 at Houhai Station. Get off at Sea World Station and walk for about 12 minutes.</t>
  </si>
  <si>
    <t>Alternatively, you may take a 35-minute taxi ride from Futian Station.</t>
  </si>
  <si>
    <t>OCT Gankeng Hakka Village</t>
  </si>
  <si>
    <t xml:space="preserve">18 Ganli Road, Longgang District, Shenzhen </t>
  </si>
  <si>
    <t>A 5A Tourist Attraction of China, the village integrates Shenzhen's local folk culture, rural life, ecology and popular science education. In the village, ancient Hakka dwellings were built alongside mountains and rivers, while houses and alleys scattered like scrolls of paintings. The batteries, clock towers, verandas, and stilt houses are integrated into the landscape, forming a unique Hakka attraction along with hundreds of years of ancient Hakka houses.</t>
  </si>
  <si>
    <t>From High Speed Rail Shenzhenbei Station, take Metro Line 5 towards Qianhaiwan. Get off at Shangshuijing Station, then walk for 2 minutes to Shangshuijing bus stop and take Bus 980 towards Xialilang terminal. Get off at Gankeng Village Committee and walk for about 5 minutes.</t>
  </si>
  <si>
    <t>Alternatively, you may take a 40-minute taxi ride from Shenzhenbei Station.</t>
  </si>
  <si>
    <t>Humen</t>
  </si>
  <si>
    <t>Opium War Museum</t>
  </si>
  <si>
    <t>113 Jiefang Road, Humen Town, Dongguan</t>
  </si>
  <si>
    <t>With permanent exhibitions including “The Story of Humen”, “Destruction of Opium at Humen” and “The Opium War”, the Opium War Museum details the story of the Opium War with many precious historical artefacts on display. This is the site where Lin Zexu destroyed the opium, making it a perfect venue for visitors to learn more about modern Chinese history. In addition, visitors can get an even greater and comprehensive understanding of the war history by visiting the nearby Sea Battle Museum, Weiyuan Fort and Shajiao Fort.</t>
  </si>
  <si>
    <t>From High Speed Rail Humen Station, take Bus Humen 10/8 towards Shajiao terminal/Sanmenkou Village. Get off at Dongxiaochang (Lixin Vocational &amp; Technical School) and change to Bus Human 3A towards Lin Zexu Park. Get off at the terminal and walk for about 1 minute.</t>
  </si>
  <si>
    <t>Alternatively, you may take a 20-minute taxi ride from Humen Station.</t>
  </si>
  <si>
    <t>Qifeng Park</t>
  </si>
  <si>
    <t>2 Dongcheng Zhong Road, Dongguan</t>
  </si>
  <si>
    <t>Qifeng Park is home to Huangqi Mountain, a symbol of Dongguan that rises 189 metres above sea level. The mountain derived its name from its “waving flag” appearance and “The Hanging Lantern at the Peak of Huangqi Mountain” was referred to as one of the Eight Sceneries of Dongguan in folklore. Other ‘must-see’ attractions at Qifeng Park include the Ancient Goddess of Mercy Temple and Huangling Temple.</t>
  </si>
  <si>
    <t>From High Speed Rail Humen Station, take Metro Line 2 towards Dongguan Train Station. Get off at Qifeng Park Station and walk for about 5 minutes.</t>
  </si>
  <si>
    <t>Alternatively, you may take a 35-minute taxi ride from Humen Station.</t>
  </si>
  <si>
    <t>Keyuan Garden</t>
  </si>
  <si>
    <t>32 Keyuan Road, Guancheng District, Dongguan</t>
  </si>
  <si>
    <t>Regarded as one of the Four Renowned Gardens of Guangdong from the Qing Dynasty, Keyuan Garden represents the Lingnan garden architecture. It was built in 30th year of Daoguang Reign of the Qing Dynasty. Despite of its limited space, Keyuan showcases ponds and bridges, pavilions as well as terraces. It has combined residence, living area, villas, yards, gardens and study halls together skilfully.  The unique Southern architectural style of Keyuan Garden makes it one of the finest gardens in Guangdong.</t>
  </si>
  <si>
    <t>From High Speed Rail Humen Station (outside the station), take Bus L1 towards Keyuan. Get off at Keyuan and walk for about 5 minutes.</t>
  </si>
  <si>
    <t>Alternatively, you may take a 45-minute taxi ride from Humen Station.</t>
  </si>
  <si>
    <t>Paifang Street</t>
  </si>
  <si>
    <t>Paifang Street, Xiangqiao District, Chaozhou</t>
  </si>
  <si>
    <t>“Paifang” (a traditional style Chinese archway to thank their ancestors) have been rebuilt along the street. Visitors can scan the QR codes on the “Paifang” to learn more about its history. In addition to these symbolic constructions, the street is also known for its wide offering of local snacks including “Pig’s Trotter Rings” (fried taro cakes), crispy prawn fritters, glutinous rice in pork intestine and oyster omelette. Next to Paifang Street, it is Jiadi Alley where officials, merchants and nobles used to live during ancient times in Chaozhou. Jiadi Alley is now famous for its ancient buildings of Ming and Qing Dynasty, coloured porcelain, refined wood and stone carvings.</t>
  </si>
  <si>
    <t>From High Speed Rail Chaoshan Station, take Bus K1 towards Hanshixuezi Coach Terminal. Get off at Nanqiao Market and walk for about 5 minutes.</t>
  </si>
  <si>
    <t>Alternatively, you may take a 35-minute taxi ride from Chaoshan Station.</t>
  </si>
  <si>
    <t>Chaozhou Ancient City</t>
  </si>
  <si>
    <t>Along the shores of the Han River, Xiangqiao District, Chaozhou</t>
  </si>
  <si>
    <t>Located along the shores of the Han River in the Xiangqiao District of Chaozhou, Chaozhou Ancient City is a cluster of constructions with rich historical and cultural values. Famous attractions of Eight Scenes in Chaozhou can be found here, namely Guangji Bridge, Han Wen Gong Temple, Jinshan Ancient Pine and Phoenix Pavilion. In addition, Guangji Bridge (commonly referred as Xiangzi Bridge) at the Han River is also the world’s oldest movable bridge which comprises of 20 piers. At the middle of the bridge, there are 18 wooden boats chained together.</t>
  </si>
  <si>
    <t>From High Speed Rail Chaoshan Station, take Bus K1 towards Hanshixuezi Coach Terminal. Get off at Nanqiao Market and walk for about 15 minutes.</t>
  </si>
  <si>
    <t>Alternatively, you may take a 40-minute taxi ride from Chaoshan Station.</t>
  </si>
  <si>
    <t>Kaiyuan Temple</t>
  </si>
  <si>
    <t>32 Kaiyuan Road, Xiangqiao District, Chaozhou</t>
  </si>
  <si>
    <t>Built from the 26th year of the Kaiyuan Reign of the Tang Dynasty, Kaiyuan Temple was used for delivering blessings to the emperors and making official announcements. The temple retained its Tang Dynasty layout over the years with solemn and magnificent halls brought to life by blazing incense, and is listed as a Major Historical and Cultural Site Protected at the National Level. The temple’s Taifo Hall (Thai Buddha Hall) was built with donations from Thai Chinese in the style of Wat Benchamabophit in Thailand. With white walls, sharp corners and windows and tiles resembling fish scales dyed in green and yellow, the hall was filled with ancient Thai artistic flavours.  Taifo Hall, which worships the Sakyamuni Buddha and boasts a golden four-faced Buddha in the east wing, is an icon of cultural interactions between China and Thailand.</t>
  </si>
  <si>
    <t>From High Speed Rail Chaoshan Station, take Bus K1 towards Hanshixuezi Coach Terminal. Get off at Chengnan Market and walk for about 10 minutes.</t>
  </si>
  <si>
    <t>Shantou Old Community</t>
  </si>
  <si>
    <t>Shantou Old Community, Jinping District, Shantou</t>
  </si>
  <si>
    <t>Shantou Old Community is the commercial and cultural centre and landmark in the Shantou Old City. With the Sun Yat-sen Memorial Pavilion at its centre, the community is the only area in China with a radial qi lou street pattern, even bigger than that of Shangxiajiu Pedestrian Street in Guangzhou. The qi lou cluster here, styled in a mix of Oriental and Western elements, was a testament to Shantou’s economic and cultural development over the years. Walking around in the community is like taking a trip back in time. There are a number of famous beef hotpot restaurants in the area for those looking for a taste of the local flavours.</t>
  </si>
  <si>
    <t>From High Speed Rail Chaoshan Station, take the High Speed Express Shantou West Line towards Xidi Bus Terminal.  Get off at Jingang Plaza and walk for about 15 minutes.</t>
  </si>
  <si>
    <t>Alternatively, you may take a 50-minute taxi ride from Chaoshan Station.</t>
  </si>
  <si>
    <t>Dahao Ancient City</t>
  </si>
  <si>
    <t>Zhuyuan East Street, Haojiang District, Shantou</t>
  </si>
  <si>
    <t>Built in the 56th year of the Kangxi Reign of the Qing Dynasty, Dahao Ancient City is the best preserved pocket-sized ancient city in China. With an area of just 14,000 square metres, the city is around the size of two standard football pitches. The rectangular-shaped city has two gates at the eastern and western ends, named Xihaomen and Dashanmen respectively. The city wall is 5 metres high, 1.3 metres thick and has watch towers at all four corners. A small path, around 100 metres long and 3 metres wide, connects the eastern and western gates and is the only street in the city.</t>
  </si>
  <si>
    <t>From High Speed Rail Chaoshan Station, take Bus 181 towards the First Affiliated Hospital of Shantou University Medical College. Change to Bus 35 towards Guang’ao Port at Dongxia Secondary School. Get off at Xincheng Business Hotel and walk for about 2 minutes.</t>
  </si>
  <si>
    <t>Alternatively, you may take a 55-minute taxi ride from Chaoshan Station.</t>
  </si>
  <si>
    <t>Shantou Chaozhou</t>
  </si>
  <si>
    <t>Shanghai</t>
  </si>
  <si>
    <t>Oriental Pearl Tower</t>
  </si>
  <si>
    <t>1 Century Avenue, Pudong New Area, Shanghai</t>
  </si>
  <si>
    <t>Built in 1991, the Oriental Pearl Tower is renowned as a 5A Tourist Attraction of China and the most iconic building in Shanghai. The space capsule on the sightseeing floor located at 351 metres above ground offers the best view of The Bund. Visitors looking for some thrills can walk on the glass corridor. In addition to a gorgeous view of the city, visitors will surely delight by shopping &amp; dinning at the Old Shanghai Street, Pearl Lifestyle Museum and a rotating sky restaurant.</t>
  </si>
  <si>
    <t>From High Speed Rail Shanghaihongqiao Station, take Metro Line 2 towards Guanglan Road. Get off at Lujiazui Station and walk for about 9 minutes.</t>
  </si>
  <si>
    <t>Alternatively, you may take a 50-minute taxi ride from Shanghaihongqiao Station.</t>
  </si>
  <si>
    <t>Yuyuan Garden</t>
  </si>
  <si>
    <t>132 Anren Street, Huangpu District, Shanghai</t>
  </si>
  <si>
    <t>A 3A Tourist Attraction and a Major Historical and Cultural Site Protected at the National Level, the Yuyuan Garden carries the meaning of “pleasing the elderly”. Originally built during the Ming Dynasty, the garden has stood the test of time for over four centuries. Highlights of the garden include the Exquisite Jade Rock (one of the three famous rocks of Jiangnan), Dianchuntang (the Small Swords Society’s command centre of theTaiping Rebellion), and the Chenghuang Temple next to  the garden. Widely regarded as the best in Southeast China and one of the top five classic gardens in Shanghai, Yuyuan Garden is a must-see attraction. In addition, the Chenghuang Temple and shopping streets surrounding the garden are also tourist hotspots with their cultural, product and food offerings.</t>
  </si>
  <si>
    <t>From High Speed Rail Shanghaihongqiao Station, take Metro Line 10 towards Xinjiangwancheng. Get off at Yuyuan Garden Station and walk for about 2 minutes.</t>
  </si>
  <si>
    <t>Alternatively, you may take a 55-minute taxi ride from Shanghaihongqiao Station.</t>
  </si>
  <si>
    <t>Nanjing Road Pedestrian Street</t>
  </si>
  <si>
    <t>Nanjing Road Pedestrian Street, Huangpu District, Shanghai</t>
  </si>
  <si>
    <t>The first commercial street dating back to the founding of Shanghai, many traditional brands can be found at the Nanjing Road Pedestrian Street, making it known as the First Commercial Street of China. This is where visitors can find anything they want, from sightseeing and shopping to good food. Signature old buildings from the West that gather and house famous brands, local food and souvenirs are a feast to the eyes. When you are done with the bustling pedestrian street, continue eastward to The Bund, another iconic attraction of Shanghai, where you can see the city’s glamour in its full glory.</t>
  </si>
  <si>
    <t>From High Speed Rail Shanghaihongqiao Station, take Metro Line 2 towards Guanglan Road. Get off at the East Nanjing Road Station and walk for about 6 minutes.</t>
  </si>
  <si>
    <t>Zhujiajiao Ancient Town</t>
  </si>
  <si>
    <t>36 Meizhou Road, Zhujiajiao Town, Qingpu District, Shanghai</t>
  </si>
  <si>
    <t>The Jiangnan Water Town closest to Shanghai, Zhujiajiao Ancient Town is one of the four major historical and cultural towns of the city. The town’s Fangsheng Bridge was built during the Wanli Period of the Ming Dynasty and has since been Shanghai’s largest five-hole arch stone bridge. Xingchen the monk once prohibited fish catching under the bridge and allowed only to  set fish free, which gave rise to its name. Tourist attractions in the area include the Cimen Temple, Zhuxi Garden, Kezhi Garden and Tai’an Bridge.</t>
  </si>
  <si>
    <t>From High Speed Rail Shanghaihongqiao Station, take Metro Line 17 towards Oriental Land. Get off at Zhujiajiao Station and walk for about 15 minutes.</t>
  </si>
  <si>
    <t>Alternatively, you may take a 40-minute taxi ride from Shanghaihongqiao Station.</t>
  </si>
  <si>
    <t>Tianzifang</t>
  </si>
  <si>
    <t>Lane 210, Taikang Road, Huangpu District, Shanghai</t>
  </si>
  <si>
    <t>Tianzifang is a showcase of the evolution of Shanghai’s signature Shikumen constructions over the years with a mix of Jiangnan and traditional British influences. The alleyways in the area are formed by small passageways between buildings. According to historical records, Tianzifang(田子坊) refers to painter in ancient Chinese. Taking the ground of this term, painter Huang Yongyu named the area Tianzifang. Stepping into Tianzifang is like walking into a labyrinth of art with characteristic tea houses and cafes around every corner, whilst art galleries and studios line the streets.</t>
  </si>
  <si>
    <t>From High Speed Rail Shanghaihongqiao Station, take Metro Line 10 towards Xinjiangwancheng. Change to Line 11 at Jiaotong University Station towards Disney. Change to Line 9 at Xujiahui Station towards Caolu. Get off at Dapuqiao Station and walk for about 4 minutes.</t>
  </si>
  <si>
    <t>Beijing</t>
  </si>
  <si>
    <t>Qianmen Dashilan</t>
  </si>
  <si>
    <t>Dashilan Commercial Street, Xicheng District, Beijing</t>
  </si>
  <si>
    <t>Located to the southwest of Tiananmen Square, Dashilan was a giant gate erected at the entrance to the streets and alleys during the first year of Xiaozong Hongzhi of the Ming Dynasty as a result of Beijing’s curfew and installation of wood fences during the time. Today, the area has retained the flavours of the early days of the Republic. Dashilan is now one of the most popular shopping streets of Beijing with many traditional brands, restaurants, book shops and tea houses.</t>
  </si>
  <si>
    <t>From High Speed Rail Beijingxi Station, take Metro Line 7 towards Jiaohuachang. Get off at Zhushikou Station and walk for about 10 minutes.</t>
  </si>
  <si>
    <t>Alternatively, you may take a 30-minute taxi ride from Beijingxi Station.</t>
  </si>
  <si>
    <t>Pangjiayuan Antique Market</t>
  </si>
  <si>
    <t>18 Huaweili, Pangjiayuan Road, Chaoyang District, Beijing</t>
  </si>
  <si>
    <t xml:space="preserve">The most popular antique market in China, Pangjiayuan Antique Market was known in the past as the “Ghost Market” due to its bustling night time activities. At the end of the Qing Dynasty and the start of the Republic of China, many government officials were losing their wealth and were forced to sell their antique treasures. Due to embarrassment, most of the trading activities took place in secret at night. Many treasure hunters visited the place in search of hidden gems and the area developed a flea market culture over time. The current Pangjiayuan Antique Market was founded in 1992 and has continued to grow in scale ever since. A wide array of antiques are available in the market, from jade wares, ceramics, gold and gems, calligraphy and paintings to ancient books. </t>
  </si>
  <si>
    <t>From High Speed Rail Beijingxi Station, take Metro Line 9 towards Guogongzhuang. Change to Line 10 at Liuliqiao Station towards Chedaogou. Get off at Panjiayuan Station at walk for about 5 minutes.</t>
  </si>
  <si>
    <t>Alternatively, you may take a 35-minute taxi ride from Beijingxi Station.</t>
  </si>
  <si>
    <t>22 International Art Plaza</t>
  </si>
  <si>
    <t>Pingguo Community, 32 Baiziwan Road, Chaoyang District, Beijing (near Today Art Museum)</t>
  </si>
  <si>
    <t>22 International Art Plaza comprises modern buildings, natural greenery and art spaces existing in perfect harmony. In addition to entertainment and dining elements, the area also features boutique galleries, art studios, cultural product displays and art media, making it an iconic cultural and art community. Besides, China’s first non-profit private art museum is located nearby. With different art and cultural displays, 22 International Art Plaza is definitely worth a visit for art enthusiasts.</t>
  </si>
  <si>
    <t>From High Speed Rail Beijingxi Station, take Metro Line 7 towards Jiaohuachang. Get off at Jiulongshan Station and walk for about 18 minutes.</t>
  </si>
  <si>
    <t>Alternatively, you may take a 55-minute taxi ride from Beijingxi Station.</t>
  </si>
  <si>
    <t>Nanluoguxiang</t>
  </si>
  <si>
    <t>Nanluoguxiang, Dongcheng District, Beijing</t>
  </si>
  <si>
    <t>One of the oldest neighborhoods in Beijing, Nanluoguxiang is composed of crisscrossing hutongs more than 700 years old. Main attractions include Juer Hutong, Senggelinqin Wangfu and the former residences of Qi Baishi and Mao Dun. Visitors can treat themselves to a tour of a collection of small cultural and art shops and local eateries, then continue their journey to nearby tourist hotspots such as Houhaijie and Yandaixiejie.</t>
  </si>
  <si>
    <t>From High Speed Rail Beijingxi Station, take Metro Line 9 towards National Library. Change to Line 6 at Baishiqiaonan Station towards Yucheng. Get off at Nanluoguxiang Station and walk for about 10 minutes.</t>
  </si>
  <si>
    <t>Alternatively, you may take a 45-minute taxi ride from Beijingxi Station.</t>
  </si>
  <si>
    <t>Fangjia Hutong</t>
  </si>
  <si>
    <t>Fangjia Hutong, Dongcheng District, Beijing</t>
  </si>
  <si>
    <t>Previously occupied by a Chinese machine tool factory, the 9,000-square-metre area is now a famous Hutong art and culture zone in Beijing, with many art boutiques and studios moving into the space. The red brick walls provide a reminder of the hutong’s industrial past, while the artistic displays inside offer modern innovations and creative crafts. Fangjia Hutong also has a number of small restaurants and pubs for those looking for something more chic.</t>
  </si>
  <si>
    <t>From High Speed Rail Beijingxi Station, take Metro Line 7 towards Jiaohuachang. Change to Line 5 at Chiqikou Station towards Tiantongyuan North. Get off at Beixinqiao Station and walk for about 15 minutes.</t>
  </si>
  <si>
    <t>Kunming</t>
  </si>
  <si>
    <t>Yunnan Nationalities Village</t>
  </si>
  <si>
    <t>1310 Dianchi Road, Xishan District, Kunming</t>
  </si>
  <si>
    <t>The village is filled with tribal residential buildings, including villages of ethnic minorities, such as the Dai, Bai, Yi and Jingpo. Visitors can appreciate and learn more about the customs, music and living habits of different ethnic groups. They can also rent four-wheeled bicycles and wander around to get a feeling on different ethnic customs. "The Plateau Calling", a performance combining 15 ethnicities, music, dance, poetry and painting, is shown every day on the Dianchi Lake’s main stage. The Kunming Ancient City is also a must-see, where 18 old Kunming buildings maintain their original state since the Ming and Qing Dynasties, while historical relics of the Ancient Tea Horse Road are also restored.</t>
  </si>
  <si>
    <t>From High Speed Rail Kunmingnan Station, walk for about 5 minutes to Kunmingnan Station West Square bus stop. Take Bus K42 or 930 towards Northwest Bus Terminal and get off at Qianxing Road Junction. Change to Bus 24 towards Haigeng Park. Get off at Yunnan Nationalities Village and walk for about 2 minutes.</t>
  </si>
  <si>
    <t>Alternatively, you may take a 45-minute taxi ride from Kunmingnan Station.</t>
  </si>
  <si>
    <t>Haigeng Park</t>
  </si>
  <si>
    <t>1318 Dianchi Road, Xishan District, Kunming</t>
  </si>
  <si>
    <t>Walking along Dianchi Lake, also known as "Kunming Lake", visitors can enjoy the pleasant scenery and the flying gulls. In the Shuijing Garden, you can even admire classical buildings such as courtyards and promenades, while enjoying the perfect blend of nature and architecture. March is the time when the cherry blossoms of Haigeng Park bloom, spraying the park with a charming pink.</t>
  </si>
  <si>
    <t>From High Speed Rail Kunmingnan Station, walk for about 5 minutes to Kunmingnan Station West Square bus stop. Take Bus K42 or 930 towards the Northwest Bus Terminal and get off at Qianxing Road Junction. Change to Bus 24 towards Haigeng Park. Get off at Haigeng Park and walk for about 2 minutes.</t>
  </si>
  <si>
    <t>Alternatively, you may take a 50-minute taxi ride from Kunmingnan Station.</t>
  </si>
  <si>
    <t>Juhuayuan Tea Market</t>
  </si>
  <si>
    <t>115 Dongjiao Road, Guandu District, Kunming</t>
  </si>
  <si>
    <t>At the only large-scale tea market in Kunming city, covering an area of over 10,000 square metres, people in hundreds of tea houses are making friends over tea. The older the Pu'er tea, the richer the flavour gets. The vintage Pu'er tea and all kinds of tea sets are extremely popular. The prices are fair, perfect for gifts or personal use.</t>
  </si>
  <si>
    <t>From High Speed Rail Kunmingnan Station, walk for about 5 minutes to Kunmingnan Station West Square bus stop. Take Bus K39/K43 towards East Bus Terminal and get off at Zhibuying. Change to Bus 213 towards Panjiawan. Get off at Juhuacun and walk for about 4 minutes.</t>
  </si>
  <si>
    <t>Nanping Pedestrian Street</t>
  </si>
  <si>
    <t>75 Nanping Street, Wuhua District, Kunming</t>
  </si>
  <si>
    <t>Nanping Street is an old neighbourhood and an ancient commercial street of Kunming. It shows both the history and modernisation of the city. Nowadays, it is a popular tourist spot to taste local snacks and shopping. In addition to Kunming’s special Rose Flower Cake, the Crossing-the-bridge Noodles and Steam Pot Chicken can also be tasted here.</t>
  </si>
  <si>
    <t>From High Speed Rail Kunmingnan Station, take Metro Line 1 Extension towards Chunrong Street Station. Get off at Chunrong Street Station and change to Line 1 towards South Ring Road. Get off at South Ring Road Station and change to Line 2 towards North Bus Station. Get off at Dongfeng Square Station and walk for about 13 minutes.</t>
  </si>
  <si>
    <t>Alternatively, you may take a 60-minute taxi ride from Kunmingnan Station.</t>
  </si>
  <si>
    <t>Jinma Biji Fang</t>
  </si>
  <si>
    <t>Junction of Sanshi Street and Jinbi Road, Xishan District, Kunming</t>
  </si>
  <si>
    <t>Two well-known classical archways in Kunming, one named "Golden Horse" and the other named "Emerald Rooster", were built in the Xuande period of the Ming Dynasty nearly 400 years ago. According to legend, when the sun sets and the moon rises, the shadows of the two arches interlace, and the spectacle of "bright light in gold and emerald" appears. Today, the archways are in a commercial area with shops along both sides, selling ethnic ornaments, local products and special snacks. It is especially bustling in the evening.</t>
  </si>
  <si>
    <t>From High Speed Rail Kunmingnan Station, take Metro Line 1 Extension towards Chunrong Street Station. Get off at Chunrong Street Station and change to Line 1 towards South Ring Road. Get off at South Ring Road Station and walk for about 4 minutes to Shuanglong Shopping Centre bus stop. Change to Bus 98 towards Sujiatang. Get off at Jinma Fang and walk for about 3 minutes.</t>
  </si>
  <si>
    <t>Wuhan</t>
  </si>
  <si>
    <t>East Lake Scenic Area</t>
  </si>
  <si>
    <t>16 Yanhu Boulevard, Wuchang District, Wuhan</t>
  </si>
  <si>
    <t>A 5A Tourist Attraction of China, the East Lake Scenic Area is composed of the Tingtao Scenic Area, Moshan Scenic Area, Luoyan Scenic Area and Chuidi Scenic Area. A must-see attraction for flower lovers, the area is known for having the "Spring orchid, Summer lotus, Autumn osmanthus and Winter plum". East Lake Plum Garden is a Chinese plum blossom research centre with more than 320 varieties of plum blossoms, of which 152 varieties are registered on the International Plant Names Index. There are also over 100 varieties of waxy shrubs. More than 10,000 cherry blossoms from over 50 varieties are planted here, and varieties such as Guanshan and Yunnan Early are considered the best of the best.</t>
  </si>
  <si>
    <t>From High Speed Rail Wuhan Station, take Metro Line 4 towards Huangjinkou. Get off at Yuejiazui Station and change to Line 8 towards Liyuan. Get off at Liyuan Station and walk for about 20 minutes.</t>
  </si>
  <si>
    <t>Alternatively, you may take a 20-minute taxi ride from Wuhan Station.</t>
  </si>
  <si>
    <t>Optics Valley Pedestrian Street</t>
  </si>
  <si>
    <t>Optics Valley Pedestrian Street, World City, Hongshan District, Wuhan</t>
  </si>
  <si>
    <t>The street features a theme of world famous buildings, resembling a miniature world. Here you can find the Arc de Triomphe from France, Plönlein and Düsseldorf from Germany, the Forum of Caesar from Rome, and a semi-underground shopping plaza modelled after the California coast, among other sights. All around are international architectural styles, sculptures and street art. Simply wandering around will take you on a journey around the world.</t>
  </si>
  <si>
    <t>From High Speed Rail Wuhan Station, take Metro Line 4 towards Huangjinkou. Get off at Zhongnan Road Station and change to Line 2 towards Optics Valley Square. Get off at Optics Valley Square Station and walk for about 8 minutes.</t>
  </si>
  <si>
    <t>Alternatively, you may take a 30-minute taxi ride from Wuhan Station.</t>
  </si>
  <si>
    <t>Gude Temple</t>
  </si>
  <si>
    <t>74 Shanghuapo Road, Jiang'an District, Wuhan</t>
  </si>
  <si>
    <t>The Buddhist temple was built in the third year of the Guangxu Reign during the Qing Dynasty. The core structure is Yuantong Palace created by Longxi, which adopted ancient Roman architecture. It combines the characteristics of different Eurasian religious architecture and integrates the three Buddhist schools of Mahayana, Hanayana and Vajrayana. It is one of the two only remaining buildings with Han Buddhist architectural styles in the world of Han Buddhism.</t>
  </si>
  <si>
    <t>From High Speed Rail Wuhan Station, take Metro Line 4 towards Huangjinkou. Get off at Yuejiazui Station and change to Line 8 towards Jintan Road. Get off at Zhaojiatiao Station and change to Line 3 towards Hongtu Boulevard. Get off at Luojiazhuang Station and walk for about 13 minutes.</t>
  </si>
  <si>
    <t>Alternatively, you may take a 35-minute taxi ride from Wuhan Station.</t>
  </si>
  <si>
    <t>Tanhua Lin</t>
  </si>
  <si>
    <t>Tanhua Lin, Yanzhi Road, Wuchang District, Wuhan</t>
  </si>
  <si>
    <t>On this 1,200-metre block, visitors will find dozens of old buildings, including churches, hospitals, schools, famous houses, gardens and consulates. Every brick and tile tells an anecdote. Today, Tanhua Lin also boasts a number of unique cafes and creative restaurants. Why not sit down and take a break after a long walk, enjoying a cup of coffee and some snacks?</t>
  </si>
  <si>
    <t>From High Speed Rail Wuhan Station, take Metro Line 4 towards Huangjinkou. Get off at Hongshan Square Station and change to Line 2 towards Tianhe International Airport. Get off at Pangxiejia Station and walk for about 18 minutes.</t>
  </si>
  <si>
    <t>Alternatively, you may take a 45-minute taxi ride from Wuhan Station.</t>
  </si>
  <si>
    <t>Yellow Crane Tower</t>
  </si>
  <si>
    <t>1 West Hillside of Snake Hill, Wuchang District, Wuhan</t>
  </si>
  <si>
    <t>A 5A Tourist Attraction of China, the tower was built in the 2nd year of Wuhuangwu Reignduring the Three Kingdoms period. It has been praised as the “Top Tower in the World” and named among the “Best Scenery in the World”. Renowned poets Wang Wei and Li Bai wrote poems about the tower. The roofs on each level of the Yellow Crane Tower are different sizes, and they intertwine and overlap with a slanting angle and magnificent presence. On the first floor, the huge ceramic mural with the theme of "White Cloud, Yellow Crane" embodies the soul of the tower.</t>
  </si>
  <si>
    <t>From High Speed Rail Wuhan Station, take Metro Line 4 towards Huangjinkou. Get off at Fuxing Road Station and walk for about 27 minutes.</t>
  </si>
  <si>
    <t>Alternatively, you may take a 50-minute taxi ride from Wuhan Station.</t>
  </si>
  <si>
    <t>Zhengzhou</t>
  </si>
  <si>
    <t>Henan Geological Museum</t>
  </si>
  <si>
    <t xml:space="preserve">18 Jinshui East Road, Zhengdong New District, Zhengzhou </t>
  </si>
  <si>
    <t>The museum consists of the Dinosaur Hall, the Biological Evolution Hall, the Ancient Elephant Hall and an Earthquake and Tsunami Experience  Theatre. The Dinosaur Hall displays the world's largest nest of dinosaur egg fossils from Henan, which are from the largest and heaviest dinosaur in Asia. It also boasts fossils of the world's smallest oviraptor and the only nodosaurus in China.</t>
  </si>
  <si>
    <t>From High Speed Rail Zhengzhoudong Station, take Metro Line 1 towards Henan University of Technology. Get off at Nongyenanlu Station and walk for about 8 minutes.</t>
  </si>
  <si>
    <t>Alternatively, you may take a 15-minute taxi ride from Zhengzhoudong Station.</t>
  </si>
  <si>
    <t>Erqi Square</t>
  </si>
  <si>
    <t>21 West Boulevard, Erqi District, Zhengzhou</t>
  </si>
  <si>
    <t>The Erqi Memorial Tower is located in the centre of Erqi Square, built to commemorate the strike of the Jinghan Railway workers in 1923. The top corners of every level are designed with an ancient style of slanting angles. With the song “Oriental Red” playing in the background after each hourly time check, visitors can enjoy the fascinating city scenery from the top of the tower. The nearby Dehua Street is also worth a visit, retaining a lot of traditional shops on one of the oldest commercial streets in Zhengzhou.</t>
  </si>
  <si>
    <t>From High Speed Rail Zhengzhoudong Station, take Metro Line 1 towards Henan University of Technology. Get off at Erqiguangchang Station and walk for about 3 minutes.</t>
  </si>
  <si>
    <t>Alternatively, you may take a 30-minute taxi ride from Zhengzhoudong Station.</t>
  </si>
  <si>
    <t>Zijingshan Park</t>
  </si>
  <si>
    <t>108 Jinshui Road, Jinshui District, Zhengzhou</t>
  </si>
  <si>
    <t>Part of an ancient city site of Shang Dynasty, the park has a history of more than 3,000 years. The main attractions are the Yueji Garden, the Centre Island of the lake, the Fishing Village, the Cherry Blossom Mountain, and the Mengxi Garden. The foliage of the park mainly consists of pine and cypress trees, with shrubs and flowers like bauhinias, begonias and peach blossoms as decoration in between. Many visitors are attracted every day to enjoy the flowers and interact with the pigeons.</t>
  </si>
  <si>
    <t>From High Speed Rail Zhengzhoudong Station, take Metro Line 1 towards Henan University of Technology. Get off at Zijingshan Station and walk for about 15 minutes.</t>
  </si>
  <si>
    <t>City God Temple of Zhengzhou</t>
  </si>
  <si>
    <t>4 Shangzheng Road, Guancheng Hui Area, Zhengzhou</t>
  </si>
  <si>
    <t>Built in the early years of the Ming Dynasty, the temple is one of the best-preserved ancient buildings of the Ming and Qing Dynasties in Henan Province. Although damaged by war and fire, it still retains its original appearance. Sitting on the north facing south, the temple consists of the mountain gate, the front hall, the theatre building, the main hall and the palace. The buildings are covered with exquisite glazed tiles. Every year on 18th day of the 3rd month of the lunar calendar, a temple fair takes place with folk crafts and local snacks, turning it into a vibrant scene.</t>
  </si>
  <si>
    <t>From High Speed Rail Zhengzhoudong Station, take Metro Line 1 towards Henan University of Technology. Get off at Zijingshan Station and change to Line 2 towards Nansihuan. Get off at Dongdajie Station and walk for about 13 minutes.</t>
  </si>
  <si>
    <t>Shaolin Temple</t>
  </si>
  <si>
    <t>Songshan Shaolin Scenic Area, Dengfeng County, Zhengzhou</t>
  </si>
  <si>
    <t>It is said, "All Kung Fu in the world comes from Shaolin". The Shaolin Temple was founded in the 19th year of the Taihe Reign during the Northern Wei Dynasty. It is now a 5A Tourist Attraction of China and a World Heritage site. Places worth visiting in the temple include the Mountain Gate with an entrance tablet inscribed on top by the Emperor Kangxi of the Qing Dynasty with the characters "Shaolin Temple", the Mahavira Palace Hall that is the centre of the temple, and the Thousand Buddha Palace Hall that is the largest architecture in the temple. Visitors can also go the Shaolin Temple Wushu Training Centre to watch Shaolin Kung Fu performances.</t>
  </si>
  <si>
    <t>From High Speed Rail Zhengzhoudong Station, take Metro Line 1 towards Henan University of Technology. Get off at Erqiguangchang Station and walk for about 13 minutes to Zhengzhou Long Distance Bus Terminal. Change to the coach to Shaolin Temple.</t>
  </si>
  <si>
    <t>Alternatively, you may take a 90-minute taxi ride from Zhengzhoudong Station.</t>
  </si>
  <si>
    <t>Changsha</t>
  </si>
  <si>
    <t>Tianxin Pavilion</t>
  </si>
  <si>
    <t>17 Tianxin Road, Tianxin District, Changsha</t>
  </si>
  <si>
    <t>Tianxin Pavilion was built by Yang Xibei of the Fu Army in the 11th year of Qianlong Reign during the Qing Dynasty. It was the highest point of the city at that time, where sacrifices were made to the stars. The 3-storey pavilion is complex and intricate. The main pavilion is supported by 60 wooden pillars, with a sea turtle and a dragon sculpture on top. There are 62 guardian lions and other stone carvings on the balustrade surrounding the pavilion, making this a very distinctive feature.</t>
  </si>
  <si>
    <t>From High Speed Rail Changshanan Station, take Metro Line 2 towards West Meixi Lake. Get off at Wuyi Square Station and change to Line 1 towards Shangshuangtang. Get off at Huangxing Square Station and walk for about 15 minutes.</t>
  </si>
  <si>
    <t>Alternatively, you may take a 40-minute taxi ride from Changshanan Station.</t>
  </si>
  <si>
    <t>Huangxingnan Road Pedestrian Street</t>
  </si>
  <si>
    <t>Huangxingnan Road Pedestrian Street, Tianxin District, Changsha</t>
  </si>
  <si>
    <t>A century-old Changsha street known as the "soul of grassroots", the street is a place where locals like to gather. It also includes Huangxing Square, covering almost 10,000 square metres. The Square has attracted a lot of popular brands to set up shops, making it a good place to go on a shopping spree. Visitors can also go shopping and taste authentic local food at the nearby Changsha Pozi Street.</t>
  </si>
  <si>
    <t>From High Speed Rail Changshanan Station, take Metro Line 2 towards West Meixi Lake. Get off at Wuyi Square Station and change to Line 1 towards Shangshuangtang. Get off at Nanmenkou Station and walk for about 3 minutes.</t>
  </si>
  <si>
    <t>Alternatively, you may take a 45-minute taxi ride from Changshanan Station.</t>
  </si>
  <si>
    <t>Mount Yuelu</t>
  </si>
  <si>
    <t>82 Lushan Road, Yuelu District, Chengsha</t>
  </si>
  <si>
    <t>A 5A Tourist Attraction of China with an altitude of 300 metres, the mountain is located in a distinctive scenic area integrating mountains, water, sandbanks and the city. It is the last peak of the 72 peaks of Hengshan Mountain, the most southern mountain of the Five Great Mountains. It is also one of the four best spots to view maples in China. Attractions in the area such as Yuelu Academy, Aiwan Pavilion, Lushan Temple, Yunlu Palace, and the former site of the Xinmin Society are all worth a visit.</t>
  </si>
  <si>
    <t>From High Speed Rail Changshanan Station, take Metro Line 2 towards West Meixi Lake. Get off at Yingwanzhen Station and walk for about 13 minutes.</t>
  </si>
  <si>
    <t>Alternatively, you may take a 50-minute taxi ride from Changshanan Station.</t>
  </si>
  <si>
    <t>Orange Isle</t>
  </si>
  <si>
    <t>No. 2 Orange Isle, Yuelu District, Chengsha</t>
  </si>
  <si>
    <t>A 5A Tourist Attraction of China, the Orange Isle is a fluvial sandbank on the Xiang River and the largest inland bank in the world. There is a  gigantic Youth Mao Zedong Statue at 32 metres tall, 83 metres long and 41 metres wide. Its design is based on Mao’s youthful image in 1925, and the Mao Zedong Memorial Exhibition Hall is at the base of the statue.</t>
  </si>
  <si>
    <t>From High Speed Rail Changshanan Station, take Metro Line 2 towards West Meixi Lake. Get off at Juzizhou Station and walk for about 15 minutes.</t>
  </si>
  <si>
    <t>Shiyan Lake</t>
  </si>
  <si>
    <t>Shiyan Lake, Tiaoma Town, Yuhua District, Chengsha</t>
  </si>
  <si>
    <t>A 4A Tourist Attraction of China, the area combines ecology, history and water sports. Visitors can take a look at the fish fossils and mucrospirifer fossils from 300 million years ago, sail around Shiyan Lake on a big yacht, or participate in recreational activities such as rafting, dragon boating, and zip lining. The area is a great place for leisure and fun.</t>
  </si>
  <si>
    <t>From High Speed Rail Changshanan Station, take Metro Line 2 towards West Meixi Lake. Get off at Wuyi Square Station and change to Line 1 towards Shangshuangtang. Get off at Zhongxin Square Station and take a taxi for about 30 minutes.</t>
  </si>
  <si>
    <t>Nanchang</t>
  </si>
  <si>
    <t>Qiushui Square</t>
  </si>
  <si>
    <t>Qiushui Square, Minjiang Central Avenue, Donghu District, Nanchang</t>
  </si>
  <si>
    <t>Qiushui Square boasts the largest musical fountain in Asia, blasting water up to 128 metres. While watching the fountain show, visitors can also enjoy the magnificence of the Tengwang Pavilion. Near the square, the Nanchang Honggutan Binjiang Avenue features a spectacular light show every night, earning it the reputation of “Little Bund”. The Bayi Bridge can also be seen while riding a bicycle alongside the river. It is the longest cable-stayed bridge in Nanchang, Jiangxi Province. The symmetrical shape arrangement is very imposing, especially during sunrise and sunset, attracting many photography enthusiasts to come and take photos.</t>
  </si>
  <si>
    <t>From High Speed Rail Nanchangxi Station, take Metro Line 2 towards Metro Central. Get off at Metro Central Station and change to Line 1 towards Yaohu Lake West. Get off at Qiushui Square Station and walk for about 5 minutes.</t>
  </si>
  <si>
    <t>Alternatively, you may take a 20-minute taxi ride from Nanchangxi Station.</t>
  </si>
  <si>
    <t>Jiangxi Provincial Museum</t>
  </si>
  <si>
    <t>2 Xinzhou Road, Donghu District, Nanchang</t>
  </si>
  <si>
    <t>Officially opened in 1961, the Jiangxi Provincial Museum has brought together precious historical relics and ancient artworks discovered in various places in Jiangxi. It boasts a collection of nearly 60,000 items, including lacquerware and primitive porcelain from the Eastern Zhou Dynasty unearthed from the Guixi cliff tomb, artefacts from the Ming Dynasty’s feudal princes, ceramics from various times, the paintings and calligraphy of Jiangxi personages, and the contemporary revolutionary cultural relics of Jiangxi. The museum has the largest collection of cultural relics in the province.</t>
  </si>
  <si>
    <t>From High Speed Rail Nanchangxi Station, take Metro Line 2 towards Metro Central. Get off at Metro Central Station and change to Line 1 towards Yaohu Lake West. Get off at Tengwang Pavilion Station and walk for about 11 minutes.</t>
  </si>
  <si>
    <t>Alternatively, you may take a 25-minute taxi ride from Nanchangxi Station.</t>
  </si>
  <si>
    <t>Nanchang August 1st Uprising Memorial Hall</t>
  </si>
  <si>
    <t>380 Zhongshan Road, Xihu District, Nanchang</t>
  </si>
  <si>
    <t>This historic spot is a 4A Tourist Attraction of China. On August 1st of 1927, Zhou Enlai, the former secretary of the Enemy Committee of the Chinese Communist Party, led an uprising against the Kuomintang reactionaries who slaughtered Communists. In 1956, the People's Government established a memorial hall located in the former headquarter of the General Command at the time. The museum has used many pictures and lifelike models to bring visitors back to the history of the revolution.</t>
  </si>
  <si>
    <t>From High Speed Rail Nanchangxi Station, take Metro Line 2 towards Metro Central. Get off at Metro Central Station and change to Line 1 towards Yaohu Lake West. Get off at Bayi Memorial Station and walk for about 4 minutes.</t>
  </si>
  <si>
    <t>Alternatively, you may take a 30-minute taxi ride from Nanchangxi Station.</t>
  </si>
  <si>
    <t>Shengjin Tower</t>
  </si>
  <si>
    <t>1 Jinta Street, Xihu District, Nanchang</t>
  </si>
  <si>
    <t>A 3A Tourist Attraction of China, the tower is a typical pavilion structure of southern China composed of bricks and wood. The tower is 50 metres high with seven stories and eight sides. According to legend, an iron box carrying ashes was found on the foundation of the tower, with four gold ropes, three ancient swords and a gold bottle with 300 packs of ashes in it, hence the name of the tower.</t>
  </si>
  <si>
    <t>From High Speed Rail Nanchangxi Station, walk for about 5 minutes to Nanchangxi Station East Terminal bus stop and change to Bus 223. Get off at Shengjin Tower and walk for about 4 minutes.</t>
  </si>
  <si>
    <t>Alternatively, you may take a 35-minute taxi ride from Nanchangxi Station.</t>
  </si>
  <si>
    <t>Tengwang Pavilion</t>
  </si>
  <si>
    <t>58 Fanggu Street, Donghu District, Nanchang</t>
  </si>
  <si>
    <t>A 4A Tourist Attraction of China, the pavilion was built in the 4th year of the Yonghui Regin during the Tang Dynasty  and is one of the Three Great Towers of southern China. The main pavilion takes the imposing form of "seemingly three, actually seven", a 3-storey building appearing as a cloister from the outside but with 7 levels on the inside.</t>
  </si>
  <si>
    <t>From High Speed Rail Nanchangxi Station, take Metro Line 2 towards Metro Central. Get off at Metro Central Station and change to Line 1 towards Yaohu Lake West. Get off at Wanshou Palace Station and walk for about 12 minutes.</t>
  </si>
  <si>
    <t>Alternatively, you may take a 40-minute taxi ride from Nanchangxi Station.</t>
  </si>
  <si>
    <t>Shijiazhuang</t>
  </si>
  <si>
    <t>Shijiazhuang Zoo</t>
  </si>
  <si>
    <t>Xiangyang South Avenue, Luquan District, Shijiazhuang</t>
  </si>
  <si>
    <t>The zoo cleverly combines natural scenery with artificial buildings. The park is divided into areas such as a wetland bird and animal area, a forest and bird area and predatory animal area, with over 250 kinds of animals, including flamingos, golden snub-nosed monkeys, Siberian tigers, Asian elephants, giraffes, and China’s national treasure — giant pandas. Different performances take place every day, such as tiger juggling and black bear cycling performances. In addition, the aquarium in the park hosts wonderful performances by dolphins and sea lions, ensuring a memorable visit.</t>
  </si>
  <si>
    <t>Take a 35-minute taxi ride from High Speed Rail Shijiazhuang  Station.</t>
  </si>
  <si>
    <t>Baoduzhai</t>
  </si>
  <si>
    <t>Baoduzhai, Luquan District, Shijiazhuang</t>
  </si>
  <si>
    <t>A 4A Tourist Attraction of China, this famous mountain ancient village is surrounded by cliffs. Visitors can admire the "Nantianmen", the largest mountain gate in the country; "Hall of the Five Hundred Arhats", the first underground stone sculpture on a mountain top in the country; Hanxin Temple, with the largest paint mural decoration in the country; and a part of the Great Wall. Don't miss the Baojizhai passenger cableway with a maximum of 271 metres high and a total length of over 1,800 metres.</t>
  </si>
  <si>
    <t>Take a 40-minute taxi ride from High Speed Rail Shijiazhuang  Station.</t>
  </si>
  <si>
    <t>Zhengding Rongguo House</t>
  </si>
  <si>
    <t>51 Xingrong Road, Zhengding County, Shijiazhuang</t>
  </si>
  <si>
    <t>A 4A Tourist Attraction of China built in 1986 based on the novel The Dream of Red Mansions, Rongguo House covers an area of 22,000 square metres. It is a group of ancient architecture with the styles of the Ming and Qing dynasties. Over 170 films and television dramas such as the TV series The Dream of Red Mansions and Justice Pao were filmed here. In addition to the must-see attractions such as Guanhuamen, the Grandmother Jia Mansion, Rongxitang, Lady Wang’s Court and Jia She’s Court, the fans of The Dream of Red Mansions must not miss the Cao Xueqin Memorial Hall.</t>
  </si>
  <si>
    <t>Xiamen</t>
  </si>
  <si>
    <t xml:space="preserve">Shapowei </t>
  </si>
  <si>
    <t>Shapowei, Siming District, Xiamen</t>
  </si>
  <si>
    <t>The only remaining ancient port in Xiamen, it derived its name from the sand which drifted and settled here at the very end of a large beach. Nowadays, the shelter is no longer a fishing port, but the style of Weinan fishing boats is preserved and worth a visit. In addition,  it is the earliest and largest creative marketplaces in Xiamen, gathering over 100 young entrepreneurs (regular market gatherings on different themes are held here).</t>
  </si>
  <si>
    <t>From High Speed Rail Xiamen Station, walk for 5 minutes to Train Station Square South bus stop and take Bus Lin 2 towards Shagang Bus Terminal. Get off at Shagang Bus Terminal and walk for about 6 minutes.</t>
  </si>
  <si>
    <t>Alternatively, you may take a 25 minute taxi ride from Xiamen Station.</t>
  </si>
  <si>
    <t>Zengcuo'an Art Village</t>
  </si>
  <si>
    <t>Zengcuo'an Art Village, Siming District, Xiamen</t>
  </si>
  <si>
    <t>Known as "the most artistic village in the country", it is a former fishing village transformed into a popular creative art district of today. In addition to small shops, cafes and bars with different characters, there are over 300 homestays, each with its own architectural features ranging from the ancient fishing village to detached villas.</t>
  </si>
  <si>
    <t>From High Speed Rail Xiamen Station, walk for 5 minutes to Train Station Square South bus stop and take Bus B2 towards Huangcuo Bus Terminal. Get off at Zengcuo’an and walk for about 10 minutes.</t>
  </si>
  <si>
    <t>Alternatively, you may take a 25-minute taxi ride from Xiamen Station.</t>
  </si>
  <si>
    <t>Gulangyu</t>
  </si>
  <si>
    <t>Gulangyu, Siming District, Xiamen</t>
  </si>
  <si>
    <t>A 5A Tourist Attraction of China, Gulangyu is the biggest island in Xiamen with short crisscrossing streets. The must-see attractions include the Oriental Fish Bone Gallery, founded by the famous fishbone painter Lin Hanbing, and the Organ Museum with a collection of over 30 organs from various times, mainly from France and Spain.</t>
  </si>
  <si>
    <t>From High Speed Rail Xiamen Station, walk for 4 minutes to Wucun bus stop. Take Bus 116, 127 or 925 towards Ferry Bus Terminal. Get off at Ferry Post Office and walk for about 2 minutes to Xiamen Ferry Pier Hall 2. Take the ferry to Gulangyu Sanqiutian Pier and get off there.</t>
  </si>
  <si>
    <t>Alternatively, you may take a 45-minute taxi ride from Xiamen Station.</t>
  </si>
  <si>
    <t>Ding’aozi Cat Street</t>
  </si>
  <si>
    <t>398 Mingnan Road, Siming District, Xiamen</t>
  </si>
  <si>
    <t>Once a fishing port, the street was once filled with cats and so got its name. The walls of the street nowadays are painted with different styles of cats, along with a giant cat porcelain statue. Surrounded by colourful cats, the street is a must-see for visitors and cat fans to check out. The Xiamen Cat Museum is the highlight where visitors can be in close contact with real cats, enjoy a cup of coffee, or buy cat souvenirs.</t>
  </si>
  <si>
    <t>From High Speed Rail Xiamen Station, walk for 4 minutes to Wucun bus stop. Take Bus 96, 122 or 659 towards Hulishan Bus Terminal. Get off at Xiamen University West Village and walk for about 5 minutes.</t>
  </si>
  <si>
    <t>Alternatively, you may take a 15-minute taxi ride from Xiamen Station.</t>
  </si>
  <si>
    <t>Xiamen University</t>
  </si>
  <si>
    <t>422 Siming South Road, Siming District, Xiamen</t>
  </si>
  <si>
    <t>Xiamen University is famous for its combination of Chinese and Western architectural styles and is praised as "most beautiful campus in China". Special attractions within the university include The Furong Tunnel, which is filled with creative graffiti on both sides. The beautiful and scenic Siyuan Valley and the lordly Jiannan Grand Hall embrace both Chinese and Western characteristics.</t>
  </si>
  <si>
    <t>From High Speed Rail Xiamen Station, walk for 4 minutes to Wucun bus stop. Take Bus 96, 122 or 659 towards Hulishan Bus Terminal. Get off at Xiamen University Hospital and walk for about 3 minutes.</t>
  </si>
  <si>
    <t>Alternatively, you may take a 20-minute taxi ride from Xiamen Station.</t>
  </si>
  <si>
    <t>Fuzhou</t>
  </si>
  <si>
    <t>Three Lanes and Seven Alleys</t>
  </si>
  <si>
    <t>Sanfang Qiqiang, Yangqiao East Road, Gulou District, Fuzhou</t>
  </si>
  <si>
    <t>A 5A Tourist Attraction of China with over 2000 years of history, the area is known as “the source of Fuzhou history”. It is the only part of the old city of Fuzhou that has survived from demolition and re-construction. The alleys are paved with slate with white-tiled houses placed one after another, decorated with pavilions, terraces, buildings, flowers and rockeries, displaying the beauty of ancient streets.</t>
  </si>
  <si>
    <t>From High Speed Rail Fuzhou Station, take Metro Line 1 towards Fuzhou South Railway Station. Get off at Dongjiekou Station and walk for about 8 minutes.</t>
  </si>
  <si>
    <t>Alternatively, you may take a 25-minute taxi ride from Fuzhou Station.</t>
  </si>
  <si>
    <t>Nanhou Street</t>
  </si>
  <si>
    <t>Nanhou Street, Gulou District, Fuzhou</t>
  </si>
  <si>
    <t>Nanhou Street is known for its delicious snacks. Fuzhou’s popular snacks such as "Tai Ping Yan" and "Fish Ball" can be found here. Many tea shops and tea clubs are also stationed in this area, displaying the style of the ancient tea market.</t>
  </si>
  <si>
    <t>From High Speed Rail Fuzhou Station, take Metro Line 1 towards Fuzhou South Railway Station. Get off at Dongjiekou Station and walk for about 10 minutes.</t>
  </si>
  <si>
    <t>West Lake Park</t>
  </si>
  <si>
    <t>70 Hubin Road, Gulou District, Fuzhou</t>
  </si>
  <si>
    <t>With a history of more than a thousand years, West Lake Park is the most completely preserved classic garden in Fuzhou with three small islands, namely Kaihua Island, Xieping Island and Yaojiao Island. The dragon boat are held here every year during Dragon Boat Festival. In addition, the Fujian Museum and the Food Exhibition Hall are also located in the West Lake Park.</t>
  </si>
  <si>
    <t>From High Speed Rail Fuzhou Station, take Metro Line 1 towards Fuzhou South Railway Station. Get off at Pingshan Station and walk for about 20 minutes.</t>
  </si>
  <si>
    <t>Alternatively, you may take a 20-minute taxi ride from Fuzhou Station.</t>
  </si>
  <si>
    <t>Guilin</t>
  </si>
  <si>
    <t>Duxiu Feng (Solitary Beauty Peak)</t>
  </si>
  <si>
    <t>1 Wangcheng Road, Xiufeng District, Guilin</t>
  </si>
  <si>
    <t>Located in Jingjiang Prince City, a 5A Tourist Attraction of China, Duxiu Feng is praised as the “Southern Sky Pillar” and regarded as the number one peak in Guilin. The mountain top has the best viewing platform for a panoramic view of Guilin City. A stone on the cliff is engraved with the historic famous saying, "Guilin landscape is the best in the world".</t>
  </si>
  <si>
    <t>From High Speed Rail Guilinxi Station, take Bus 22 towards Tian’e Tang. Get off at Baoxianqiao and walk for about 10 minutes.</t>
  </si>
  <si>
    <t>Alternatively, you may take a 30-minute taxi ride from Guilinxi Station.</t>
  </si>
  <si>
    <t>Elephant Trunk Hill</t>
  </si>
  <si>
    <t>Elephant Hill Scenic Area, 1 Binjiang Road, Xiangshan District, Guilin</t>
  </si>
  <si>
    <t>A 5A Tourist Attraction of China, located in the Elephant Hill Scenic Area, , the Elephant Trunk Hill is composed of pure limestone from seabed sediments of 300 million years ago. The hill is named after its resemblance of an elephant drinking water and is depicted as the central part of Guilin’s city emblem. In addition to the scenery of the hill, there are more scenic tourist hotspots in the area, such as Water Moon Cave, Elephant Eye Cave and Love Island.</t>
  </si>
  <si>
    <t>From High Speed Rail Guilinxi Station, take Bus 22 towards Tian’e Tang. Get off at Ximenqiao and walk for about 15 minutes.</t>
  </si>
  <si>
    <t>Alternatively, you may take a 45-minute taxi ride from Guilinxi Station.</t>
  </si>
  <si>
    <t>Two Rivers and Four Lakes</t>
  </si>
  <si>
    <t>Riyuewan Pier, Shanhu North Road, Xiufeng District, Guilin</t>
  </si>
  <si>
    <t>A 5A Tourist Attraction of China, the area consists of Li River, Taohua River, Mulong Lake, Gui Lake, Rong Lake and Shan Lake. The beauty of the water system around the city attracts the attention of all visitors. Take a boat trip on the lake during the day, while enjoy the magnificent gold and silver lights of the Sun Tower and the Moon Tower at night. Both towers each has its own characteristics. The Sun Tower is 41 metres high with nine levels, decorated with 350 tons of pure copper. It is known as the world’s highest copper tower and tower in water. The Moon Tower is 35 metres high with seven levels and is made of glass.</t>
  </si>
  <si>
    <t>From High Speed Rail Guilinxi Station, take Bus 22 towards Tian’e Tang. Get off at Shizi Street and walk for about 15 minutes.</t>
  </si>
  <si>
    <t>Alternatively, you may take a 35-minute taxi ride from Guilinxi Station.</t>
  </si>
  <si>
    <t>Lujia Village</t>
  </si>
  <si>
    <t>Lujia Village, Taohuajiang Road, Xiufeng District, Guilin</t>
  </si>
  <si>
    <t>"Autumn Moon on Taohua River", one of Guilin's "Old Eight Views", refers to Lujia Village. The village is built alongside mountains and water. The houses consist of slopped roofs, small blue tiles, grillwork windows, white-painted walls and blue slates, unique in style and perfect for photos and checking out. There are also boutique hotels, homestays and various small shops in the village to cater to the needs of tourists. In addition to farmhouse dishes, the village is also known for its handmade tofu.</t>
  </si>
  <si>
    <t>From High Speed Rail Guilinxi Station, take Bus 22 towards Tian’e Tang. Get off at Lizeqiao and change to Bus 213 towards Ludiyan Car Park. Get off at Lujia Village and walk for about 7 minutes.</t>
  </si>
  <si>
    <t>Alternatively, you may take a 25-minute taxi ride from Guilinxi Station.</t>
  </si>
  <si>
    <t>Zhengyang Pedestrian Street</t>
  </si>
  <si>
    <t>Zhengyang Pedestrian Street, Xiufeng District, Guilin</t>
  </si>
  <si>
    <t>The 666-metre-long pedestrian street boasts numerous restaurants and shops, offering many classic snacks from Guilin. Its proximity to Prince City, Elephant Trunk Hill and Solitary Beauty Peak makes it the best stop for a rest after a long day of sightseeing.</t>
  </si>
  <si>
    <t>From High Speed Rail Guilinxi Station, take Bus 22 towards Tian’e Tang. Get off at Shizi Street and walk for 14 minutes.</t>
  </si>
  <si>
    <t>Alternatively, you may take a 20-minute taxi ride from Guilinxi Station.</t>
  </si>
  <si>
    <t>Hangzhou</t>
  </si>
  <si>
    <t>West Lake</t>
  </si>
  <si>
    <t>1 Longjing Road, Xihu District, Hangzhou</t>
  </si>
  <si>
    <t>A 5A Tourist Attraction of China, the West Lake is known as the soul of Hangzhou and is the only lake in China listed in the World Heritage. It is surrounded by mountains on three sides and covers an area of about 630,000 square metres with clear water. Visitors can take part in the West Lake cruise, take a boat ride, row a boat or pedal boat on the lake. Dawn on the Su Causeway in Spring, Remnant Snow on the Broken Bridge, Mid Lake Pavilion and Leifeng Pagoda are all attractions not to be missed.</t>
  </si>
  <si>
    <t>From High Speed Rail Hangzhoudong Station, take Metro Line 1 towards Xianghu. Get off at Ding’an Road Station and walk for about 15 minutes.</t>
  </si>
  <si>
    <t>Alternatively, you may take a 40-minute taxi ride from Hangzhoudong Station.</t>
  </si>
  <si>
    <t>Qingzhiwu</t>
  </si>
  <si>
    <t>61 Yugu Road, Xihu District, Hangzhou</t>
  </si>
  <si>
    <t>Qingzhiwu is adjacent to the Yuquan Campus of Zhejiang University. The white-walled black-tiled houses built along the mountain road have now become shops with special characters, such as restaurants, B&amp;B, cafes and tea houses, making it a good place to experience slow living. Visitors can also enjoy the food while admiring the beautiful scenery of Quqiao, the pavilion and the lotus pond in the restaurant near Qingliutang. At the end of the village is the Hangzhou Botanical Garden, where flowers and plants flourish throughout the year.</t>
  </si>
  <si>
    <t>From High Speed Rail Hangzhoudong Station, take Bus 28 towards Botanical Garden. Get off at Shuguang Gongyu and walk for about 20 minutes.</t>
  </si>
  <si>
    <t>Alternatively, you may take a 45-minute taxi ride from Hangzhoudong Station.</t>
  </si>
  <si>
    <t>Silian 166 Creative Industrial Park</t>
  </si>
  <si>
    <t>189 Jinhua South Road, Gongshu District, Hangzhou</t>
  </si>
  <si>
    <t>Formerly known as the Hangzhou Silk Printing and Dying United Factory, it was the first factory of serrated shapes in Zhejiang and has now been transformed into a famous creative park in Hangzhou. The park is divided into a creative working zone, a creative display area, the central square and a leisure and entertainment space. Many design studios, offices and coffee shops are based here. Train enthusiasts can also visit the nearby Jiangshu Railway Ruins Park and take pictures with old locomotives.</t>
  </si>
  <si>
    <t>From High Speed Rail Hangzhoudong Station, walk for about 5 minutes to East Train Station West bus stop and take Bus 179 towards Qiche West Station. Get off at City Children Hospital and change to Bus 183 towards Gongbei Xiaoqu. Get off at the junction of Dengyun Road and Xinchang Road and walk for about 9 minutes.</t>
  </si>
  <si>
    <t>Alternatively, you may take a 30-minute taxi ride from Hangzhoudong Station.</t>
  </si>
  <si>
    <t xml:space="preserve">Night Food Market in Southern Song Imperial Street </t>
  </si>
  <si>
    <t>Southern Song Imperial Street, Zhongshan Middle Road, Shangcheng District, Hangzhou</t>
  </si>
  <si>
    <t>The historic ancient cultural street is today known as “the snack street”. Besides dozens of fixed eateries on the ancient-styled streets, the night is bustling with over 100 food stalls selling local delicacies in full flavours, such as Beggar’s Chicken, Octopus balls, stinky tofu, etc. Visitors who want to challenge themselves may try the "insect feast". Spiders or scorpions on skewers are some of the good choices!</t>
  </si>
  <si>
    <t>From High Speed Rail Hangzhoudong Station, take Metro Line 1 towards Xianghu. Get off at Ding’an Road Station and walk for 11 minutes.</t>
  </si>
  <si>
    <t>Alternatively, you may take a 35-minute taxi ride from Hangzhoudong Station.</t>
  </si>
  <si>
    <t>Xiaohezhi Street</t>
  </si>
  <si>
    <t>Xiaohezhi Street, Gongshu District, Hangzhou</t>
  </si>
  <si>
    <t>Since the Southern Song Dynasty, the Xiaohe area has been a distribution centre for goods from North and South on land and water. It developed into a commercial street in the Qing Dynasty, and many traditional houses and shops of that period still remain to this day. On both sides of the river, there lie wooden houses about 300 metres long. Some old houses retain the traditional model of "shop downstairs, bedroom upstairs”, displaying a simple and quaint style. Many of the houses have been converted into cafes and small tea shops. Visitors can enjoy a taste of the ancient culture while drinking tea.</t>
  </si>
  <si>
    <t>From High Speed Rail Hangzhoudong Station, take Metro Line 1 towards Xianghu. Get off at Wulin Square Station and walk for about 7 minutes to Hangzhou Tower bus stop. Take Bus 76 towards Yunhe Advertising Industrial Park. Get off at Changzhengqiao and walk for about 2 minutes.</t>
  </si>
  <si>
    <t>Guiyang</t>
  </si>
  <si>
    <t xml:space="preserve">Song’s Castle in Huaxi Yelang Valley </t>
  </si>
  <si>
    <t>Song’s Castle, Yelang Valley, 120 Xiandao, Huaxi District, Guiyang (100 metres north of Huaxi Campus, Guizhou University Of Finance And Economics)</t>
  </si>
  <si>
    <t>A castle that Mr. Song Peilun, a famous artist from Guizhou, spent 20 years building with stones, perfectly displays the sculptures and potteries therein, and is now home to a number of painter's studios. Rich in artistic ambience, the castle is a good place to check out and wander around.</t>
  </si>
  <si>
    <t>From High Speed Rail Guiyangbei Station, walk for about 10 minutes to Guiyangbei Station (South) bus stop and take Bus 701 towards Gui'an Management Committee. Get off at Jiaxiu South Road (Central) and change to Bus 255 towards University City. Get off at the function of Dongqing South Road and walk for about 25 minutes.</t>
  </si>
  <si>
    <t>Alternatively, you may take a 50-minute taxi ride from Guiyangbei Station.</t>
  </si>
  <si>
    <t>Time Town Guizhou</t>
  </si>
  <si>
    <t>Junction of Baihua Road and Jinqing Road, Qingzhen, Guiyang</t>
  </si>
  <si>
    <t>A 4A Tourist Attraction of China, Time Town Guizhou is one of the famous commercial themed districts created with traditional Ming and Qing Tunbao buildings. At the entrance of Time Square, there stands a quaint sundial, recording the important events in Guizhou's culture and history. You can go through an arched doorway of the Time Corridor to experience Tunbao culture. Guizhou Guild Hall, Guangdong &amp; Guangxi Guild Hall and Jiangnan Guild Hall on Guild Hall Street offer an experience of the Guild Hall culture.</t>
  </si>
  <si>
    <t>From High Speed Rail Guiyangbei Station, take Bus 802 towards Qingzhen bus station. Get off at Baihua Road and walk for 2 minutes.</t>
  </si>
  <si>
    <t>Alternatively, you may take a 45-minute taxi ride from Guiyangbei Station.</t>
  </si>
  <si>
    <t>Guiyang Happy World</t>
  </si>
  <si>
    <t>483 Baiyun South Road, Baiyun District, Guiyang</t>
  </si>
  <si>
    <t>Guiyang Happy World is a large scale theme park with the most entertainment facilities in Southwest China. The park boasts a hanging roller coaster known as “the king of roller coasters”, a double-decker luxurious carousel which provides popular photo opportunities plus an exciting 4D cinema. Different cultural performances are offered in the park, including the hunting dance, the torch dance and the hula dance of the Indian Mayan tribe.</t>
  </si>
  <si>
    <t>From High Speed Rail Guiyangbei Station, take Bus B236 towards Guilu Cultural and Sports Centre. Get off at Baiyun Park and walk for 2 minutes.</t>
  </si>
  <si>
    <t>Alternatively, you may take a 25-minute taxi ride from Guiyangbei Station.</t>
  </si>
  <si>
    <t>Erqi Road Snack Street</t>
  </si>
  <si>
    <t>Erqi Road Snack Street, Nanming District, Guiyang</t>
  </si>
  <si>
    <t>This 400-metre food street will keep you from feeling hungry for 24 hours a day, with nearly 80 stalls placed in an orderly fashion, offering traditional local food from nine different locations. Try the famous Chang Wang Noodle, Qingyan pig’s feet, Huaxi beef rice noodle and The Bean Curd in Love all at once!</t>
  </si>
  <si>
    <t>From High Speed Rail Guiyangbei Station, take Express Bus 1 towards Train Station. Get off at Train Station and walk for 7 minutes.</t>
  </si>
  <si>
    <t>Jiaxiu Pavilion</t>
  </si>
  <si>
    <t>8 Cuiwei Lane, Nanming District, Guiyang</t>
  </si>
  <si>
    <t>A 3A Tourist Attraction of China, the pavilion has stood on the Wan’ao alum stone in the Nanming River of Guiyang for four hundred years. The three-storey, three-eave and four-corner spire structure is unique in the history of ancient Chinese architecture. The night view is especially beautiful when the lights are on.</t>
  </si>
  <si>
    <t>From the High Speed Rail Guiyangbei Station, walk for about 10 minutes to Guiyangbei (South) bus stop and take Bus 264 towards the Provincial Committee. Get off at Jiaxiu Pavilion and walk for about 3 minutes.</t>
  </si>
  <si>
    <t>香港</t>
  </si>
  <si>
    <t>景点1：</t>
  </si>
  <si>
    <t>ELEMENTS圆方</t>
  </si>
  <si>
    <t>九龙尖沙咀柯士甸道西一号</t>
  </si>
  <si>
    <t>介绍：</t>
  </si>
  <si>
    <t>ELEMENTS圆方总面积逾百万呎，以金、木、水、火、土五行作为区域主题。商场汇聚国际顶级名牌及食肆，提供购物、休闲、饮食、娱乐及文化艺术新体验。</t>
  </si>
  <si>
    <t>由九龙站C出口，步行约半分钟，即可到达ELEMENTS圆方。</t>
  </si>
  <si>
    <t>景点2：</t>
  </si>
  <si>
    <t>西九文化区</t>
  </si>
  <si>
    <t>九龙西九文化区</t>
  </si>
  <si>
    <t>位处维多利亚港海旁，集艺术教育及公共空间于一身。M+展亭、苗圃公园及海滨长廊西边地段向公众开放，举行各项文化艺术活动和节目。</t>
  </si>
  <si>
    <t>由九龙站E4或E5出口抵达雅翔道，步行约十分钟，经过行人天桥，便可到达西九文化区。</t>
  </si>
  <si>
    <t>景点3：</t>
  </si>
  <si>
    <t>香港历史博物馆</t>
  </si>
  <si>
    <t>九龙尖沙咀东部漆咸道100号（香港科学馆侧）</t>
  </si>
  <si>
    <t>博物馆除了展示香港由小渔港变身成繁华热闹的大都会发展历史，更展现了更早期的资料及风貌，让大众认识香港丰富的历史文化遗产。</t>
  </si>
  <si>
    <t>由尖东站P2出口，步行约10分钟。</t>
  </si>
  <si>
    <t>景点4：</t>
  </si>
  <si>
    <t>前九广铁路钟楼</t>
  </si>
  <si>
    <t>尖沙咀南端海旁（尖沙咀天星码头侧）</t>
  </si>
  <si>
    <t>建于1915年，原是九广铁路旧尖沙咀火车总站的一部分，已列为香港法定古迹。钟楼高44米，用上了红砖及花岗石建造，展现着蒸汽火车时代的风貌。</t>
  </si>
  <si>
    <t>景点5：</t>
  </si>
  <si>
    <t>九龙旺角花园街一带</t>
  </si>
  <si>
    <t>集合大量运动用品店，汇聚各国品牌的新潮运动鞋及球衣服饰，是不少运动爱好者常游之地。在此不但可满足购物的需要及感受香港的热闹，更可到附近食肆品尝地道及流行小食。</t>
  </si>
  <si>
    <t>由旺角站D3出口，步行约3分钟。</t>
  </si>
  <si>
    <t>景点6：</t>
  </si>
  <si>
    <t>金紫荆广场</t>
  </si>
  <si>
    <t>香港湾仔博览道1号</t>
  </si>
  <si>
    <t>金紫荆广场位于香港会议展览中心外，广场内矗立着一座「永远盛开的紫荆花」大型雕塑，是中央人民政府送赠香港特别行政区的贺礼，纪念香港回归。</t>
  </si>
  <si>
    <t>交通 ：</t>
  </si>
  <si>
    <t>由湾仔站A5出口，步行约15分钟。</t>
  </si>
  <si>
    <t>景点7：</t>
  </si>
  <si>
    <t>离岛大屿山昂坪</t>
  </si>
  <si>
    <t>昂坪360由被誉为「世界十大最佳缆车」的缆车与昂坪市集组成。作为亚洲最长的双绳索缆车，让你饱览东涌湾、香港国际机场、港珠澳大桥及昂坪高原等大屿山美景。抵达昂坪市集后，可享受精彩的购物、饮食、娱乐体验。天坛大佛、宝莲寺等景点近在咫尺，徒步可达。在这里，你可以找到香港最独特的文化体验及大自然景致！</t>
  </si>
  <si>
    <t>由东涌B出口步行约5分钟，乘坐昂坪缆车即可到达昂坪360。</t>
  </si>
  <si>
    <t>当代艺术与城市规划馆</t>
  </si>
  <si>
    <t>深圳市福田区福中路184号</t>
  </si>
  <si>
    <t>占地8万平方米，集合艺术及城市规划两大领域，是深圳重要文化地标之一。当代艺术馆位于南侧，展示现代及设计艺术领域的作品。而规划馆展示了深圳城市规划和建设方面得奖计划，以及深圳产业布局规划和科技创新的设施，是深圳最新最热门的旅游点。</t>
  </si>
  <si>
    <t>于高铁福田站乘坐地铁3号线，往双龙方向，于少年宫站下车，步行约5分钟。</t>
  </si>
  <si>
    <t>亦可由福田站乘坐的士，约10分钟即可到达。</t>
  </si>
  <si>
    <t>深业上城</t>
  </si>
  <si>
    <t>深圳市福田区皇岗路5001号</t>
  </si>
  <si>
    <t>集绿色生活概念、SOHO住宿体验与商业购物乐趣于一身的旅游最新热点，绿化率达40%。位于东西两侧两座300多米长的行人天桥更将莲花山和笔架山连接起来，风景怡人。品牌街及商场更有超过300个商户进驻；至于10万平米的Loft小镇，以SOHO式住宿为亮点，是充满设计感及文化休闲概念的小社区。</t>
  </si>
  <si>
    <t>于高铁福田站步行2分钟到绒花路口东公交站，乘坐高峰专线3路公交车，于中级法院站下车，步行约10分钟。</t>
  </si>
  <si>
    <t>深圳欢乐海岸水秀剧场</t>
  </si>
  <si>
    <t>深圳市南山区白石路东8号</t>
  </si>
  <si>
    <t>规模大而壮观的多媒体现代化水秀剧场，占地面积近1万平方米，运用水幕、喷泉、激光、投影、火焰、音乐、烟火等多媒体技术，呈现一场精彩的水中表演，令人叹为观止。</t>
  </si>
  <si>
    <t>于高铁福田站乘坐地铁11号线，往碧头方向，于车公庙站换乘9号线，前往红树湾南方向，于深圳湾公园站下车，步行约5分钟。</t>
  </si>
  <si>
    <t>亦可由福田站乘坐的士，约15分钟即可到达。</t>
  </si>
  <si>
    <t>海岸城购物中心</t>
  </si>
  <si>
    <t>深圳市南山区文心五路33号</t>
  </si>
  <si>
    <t>深圳5大购物中心之一，面积约12万平方米，不少名牌进驻，也有知名百货、特色餐饮及影城溜冰场等，周边绿化设施完善，不论是购物或一家大小轻松逛逛都是乐事。</t>
  </si>
  <si>
    <t>于高铁福田站乘坐地铁11号线，往碧头方向，于后海站下车，步行约15分钟。</t>
  </si>
  <si>
    <t>亦可由福田站乘坐的士，约20分钟即可到达。</t>
  </si>
  <si>
    <t>万象天地</t>
  </si>
  <si>
    <t>深圳市南山区粤海街道深南大道9668号</t>
  </si>
  <si>
    <t>位于深圳南山区，是文青旅游热点，最标志性的设计绝对是正门处的大象艺术装置「Bubblecoat Elephant」。23万平方米空间，融合了街区及商场，汇集近300间店铺、逾1,000个品牌、12座单栋品牌旗舰店，以及超过2,000平方米的室内儿童乐园和24小时美食街等。</t>
  </si>
  <si>
    <t>于高铁福田站乘坐地铁11号线，往碧头方向，于车公庙站换乘1号线，前往机场东方向，于高新园站下车，步行约7分钟。</t>
  </si>
  <si>
    <t xml:space="preserve">深圳野生动物园 </t>
  </si>
  <si>
    <t>深圳市南山区西丽镇西丽路4065号</t>
  </si>
  <si>
    <t>4A级旅游景区，集动物、森林、植物、科普等多种特色和观赏功能为一体的景区，采用具有亚热带新型园林生态环境系统，面积约120万平方米。园内有300多个品种、约万头野生动物。包括一级保护动物：大熊猫、金丝猴、华南虎、火烈鸟、麦哲伦企鹅、亚洲象、丹顶鹤、犀牛等。目前，深圳野生动物园是世界上唯一拥有狮虎兽、虎狮兽的野生动物园。另有动物表演也值得一看。</t>
  </si>
  <si>
    <t>于高铁深圳北站乘坐地铁5号线，往前海湾方向，于西丽站换乘7号线，前往西丽湖方向，于西丽湖站下车，步行约3分钟。</t>
  </si>
  <si>
    <t>亦可由深圳北站乘坐的士，约20分钟即可到达。</t>
  </si>
  <si>
    <t>海上世界文化艺术中心</t>
  </si>
  <si>
    <t xml:space="preserve">深圳市南山区蛇口望海路1187号 </t>
  </si>
  <si>
    <t>海上世界文化艺术中心是由一个综合创新文化平台－「设计互联」营运，当中包括了英国国立维多利亚与艾伯特博物馆分馆、园景展馆、小燕画院及深圳市联合国教科文组织创意城市网络交流中心等，在这里可探索艺术创新的潮流。游览后不妨到餐厅吃点东西，并欣赏一览无遗的海景。</t>
  </si>
  <si>
    <t>于高铁福田站乘坐地铁11号线，往碧头方向，于后海站换乘2号线，于海上世界站下车，步行约12分钟。</t>
  </si>
  <si>
    <t>亦可由福田站乘坐的士，约35分钟即可到达。</t>
  </si>
  <si>
    <t>景点8：</t>
  </si>
  <si>
    <t>华侨城甘坑客家小镇</t>
  </si>
  <si>
    <t>深圳市龙岗区甘李路18号</t>
  </si>
  <si>
    <t>5A级旅游景区，集深圳本土民俗文化、田园、生态、及科学普及教育于一身。甘坑村里，客家民居，众多古建，依山傍水，房连巷通，错落有致，犹如画卷。更有炮楼、碉楼、骑楼、吊脚楼等风情建筑融于山水之中，与几百年的客家老屋形成一种独特的客家风貌。</t>
  </si>
  <si>
    <t>于高铁深圳北站乘坐地铁5号线，往前海湾方向，于上水径站下车，步行2分钟到上水径站乘坐980路公交车，往下李朗总站方向，于甘坑村委站下车，步行约7分钟。</t>
  </si>
  <si>
    <t>亦可由深圳北站乘坐的士，约40分钟即可到达。</t>
  </si>
  <si>
    <t>广州</t>
  </si>
  <si>
    <t>长隆旅游度假区</t>
  </si>
  <si>
    <t>广州市番禺区番禺大道</t>
  </si>
  <si>
    <t>5A级旅游景区，拥有多个主题区包括长隆欢乐世界、长隆国际大马戏、长隆水上乐园、长隆野生动物世界、长隆飞鸟乐园和长隆酒店等。游客参与刺激机动游戏、观看多种动物生态、欣赏动物马戏等，各式其式都可在此尽兴。</t>
  </si>
  <si>
    <t>于高铁广州南站乘坐地铁7号线，往大学城南方向，于汉溪长隆站下车，于D或E出口换乘免费穿梭巴士。</t>
  </si>
  <si>
    <t>亦可由广州南站乘坐的士，约15分钟即可到达。</t>
  </si>
  <si>
    <t>沙湾古镇</t>
  </si>
  <si>
    <t>广州市番禺区福北路与华光路交汇处</t>
  </si>
  <si>
    <t>4A级旅游景区，始建于南宋，是一个有着800多年历史的岭南文化古镇，因地处古海湾半月形的沙滩之畔而得名，这里保留了不少古建筑，包括祠堂、庙宇、商业遗址及民居遗址等。小镇更有「民间雕塑之乡」美名。另外，留耕堂亦是必游景点，它是沙湾何氏家族的祖祠，有「岭南综合艺术之宫」的美誉，是沙湾古镇的标志性建筑。</t>
  </si>
  <si>
    <t>于高铁广州南站总站乘坐番108B路公交车，往番禺体校总站方向，于沙湾南村站下车，步行约10分钟。</t>
  </si>
  <si>
    <t>亦可由广州南站乘坐的士，约25分钟即可到达。</t>
  </si>
  <si>
    <t>广州市番禺区西安路7号</t>
  </si>
  <si>
    <t>紫坭糖厂建于1953年，曾是番禺境内最早的大型国有企业之一，占地约26万平方米，现在被改建为紫泥堂创意园，坚守「协调、共享、再生」的发展理念。园区内保留了完好的工业遗迹和仿前苏联式建筑，同时利用拆除的建筑材料，创作成为园内的艺术装置，为废料重新注入生命力。园区内有不少工作室，包括传统手工艺、创新科技、艺术教育及生活休闲类别等，是文化交流的好地方。</t>
  </si>
  <si>
    <t>于高铁广州南站乘坐地铁7号线，往大学城南方向，于汉溪长隆站换乘3号线，前往番禺广场方向，于市桥站下车， 行至达百越广场西门（地铁市桥站）站换乘番67路公交车，于紫坭村委站下车，步行约3分钟。</t>
  </si>
  <si>
    <t>岭南印象园</t>
  </si>
  <si>
    <t>广州市番禺区大学城外环西路</t>
  </si>
  <si>
    <t>4A级旅游景区，典型的岭南传统风格建筑群，依水而建，总占地面积达16.5公顷。园中遍布富有特色的街巷、宗祠、民居和店铺等，集观光、休闲、娱乐、住宿、餐饮、购物于一身的景区。</t>
  </si>
  <si>
    <t>于高铁广州南站乘坐地铁7号线，往大学城南方向，于大学城南站下车，步行约15分钟 。</t>
  </si>
  <si>
    <t>亦可由广州南站乘坐的士，约40分钟即可到达。</t>
  </si>
  <si>
    <t>广州市荔湾区上下九步行街</t>
  </si>
  <si>
    <t>因地处广州市荔湾区的上九路、下九路因而得名。全长1,237多米的步行街，集结不同种类的商店多达300家，有买的，也有吃的，最吸引游客的，必数游人最爱的文昌鸡、清平鸡、姜葱鸡、姜汁撞奶、双皮奶，及云吞面等各式美食，边走边食，的确是乐事。</t>
  </si>
  <si>
    <t>于高铁广州南站乘坐地铁2号线，往嘉禾望岗方向，于海珠广场站换乘6号线，前往浔峰岗方向，于文化公园站下车，步行约10分钟。</t>
  </si>
  <si>
    <t>沙面岛</t>
  </si>
  <si>
    <t>广州市荔湾区沙面岛</t>
  </si>
  <si>
    <t>5A级旅游景区，因冲积而成的沙洲而得名。岛上有150多座欧洲不同风格的建筑，有新巴洛克式、仿哥特式、券廊式等，著名的建筑物有露德天主教圣母堂、广东外事博物馆、英国雪厂及沙面基督堂等，沿路风光明媚，路边有很多咖啡馆及酒吧，行人道上放满了优雅的小桌椅，可以让游人享受一下悠闲的生活。</t>
  </si>
  <si>
    <t>于高铁广州南站乘坐地铁2号线，往嘉禾望岗方向，于公园前站换乘1号线，往西朗方向，于黄沙站下车，步行约15分钟。</t>
  </si>
  <si>
    <t>亦可由广州南站乘坐的士，约45分钟即可到达。</t>
  </si>
  <si>
    <t>广州塔</t>
  </si>
  <si>
    <t>广州市海珠区阅江西路222号</t>
  </si>
  <si>
    <t>广州塔是广州的地标，集旅游观光、餐饮、文化娱乐和科学普及教育等于一身，总高度600米，拥有46环LED灯带，千变万化的色彩吸引着游人目光。位于106层的广州塔旋转餐厅，约100分钟旋转一圈，可全方位欣赏广州美景。</t>
  </si>
  <si>
    <t>于高铁广州南站乘坐地铁7号线，往大学城南方向，于汉溪长隆站换乘3号线，前往天河客运站方向，于广州塔站下车，步行约5分钟。</t>
  </si>
  <si>
    <t>亦可由广州南站乘坐的士，约35分钟即可到达。</t>
  </si>
  <si>
    <t>石室圣心大教堂</t>
  </si>
  <si>
    <t>广州市越秀区一德路旧部前56号</t>
  </si>
  <si>
    <t>于1863年圣心瞻礼日正式举行奠基典礼，故命名圣心大教堂。由于教堂全部墙壁和柱子都是用花岗岩石建造，所以又称为石室。它历时25年始建成，正面是一对高耸的尖顶石塔，象征升向天堂，皈依天主；正立面的钟楼上耸立尖塔，是经典的哥特式教堂建筑风格，是天主教广州教区最宏伟的一间大教堂。</t>
  </si>
  <si>
    <t>于高铁广州南站乘坐地铁2号线，往嘉禾望岗方向，于海珠广场站下车，步行10分钟。</t>
  </si>
  <si>
    <t>虎门</t>
  </si>
  <si>
    <t>鸦片战争博物馆</t>
  </si>
  <si>
    <t>东莞市虎门镇解放路113号</t>
  </si>
  <si>
    <t>鸦片战争博物馆常设展览包括《虎门故事》、《虎门销烟》及《鸦片战争》，当中展示了各种珍贵的文物史料，详尽地介绍了鸦片战争的来龙去脉。馆内更有林则徐销烟池旧址，闭上眼睛感受，昔日虎门销烟的场景彷佛活现眼前，实在是认识中国近代历史的好地方。此外，旅客亦不妨到附近著名的海战博物馆、威远炮台及沙角炮台旧址参观，可以更全面地了解战争的历史。</t>
  </si>
  <si>
    <t>于高铁虎门站乘坐虎门10路／8路公交车，往沙角车站／三门口村方向，于东校场（立信职校）站下车，换乘虎门3A路公交车，往林则徐公园方向，于总站下车，步行约1分钟。</t>
  </si>
  <si>
    <t>亦可由虎门站乘坐的士，约 20分钟即可到达。</t>
  </si>
  <si>
    <t>旗峰公园</t>
  </si>
  <si>
    <t>东莞市东城中路2号</t>
  </si>
  <si>
    <t>旗峰公园内有海拔189米的黄旗山，因形似旗展而得名，是东莞的象征。「黄旗岭顶挂灯笼」是民间传说的东莞八景中的第一景，另外观音古庙、黄岭道观等古迹和景点，都是必游项目。</t>
  </si>
  <si>
    <t>于高铁虎门站乘坐地铁2号线，往东莞火车站方向，于旗峰公园站下车，步行约5分钟。</t>
  </si>
  <si>
    <t>亦可由虎门站乘坐的士，约 35分钟即可到达。</t>
  </si>
  <si>
    <t>可园</t>
  </si>
  <si>
    <t>东莞市莞城区可园路32号</t>
  </si>
  <si>
    <t>为清代广东四大名园之一，也是岭南园林的代表作。可园始建于清朝道光三十年，虽然其面积细小，但建筑设计十分讲究，巧妙地把住宅、客厅、别墅、庭院、花园及书斋结合在一起，亭台楼阁，山水桥树，厅堂轩院，一并俱全，极富南方特色，是广东园林的珍品。</t>
  </si>
  <si>
    <t>于高铁虎门站乘坐L1路公交车，往可园方向，于可园站下车，步行约5分钟。</t>
  </si>
  <si>
    <t>亦可由虎门站乘坐的士，约45 分钟即可到达。</t>
  </si>
  <si>
    <t>汕头及潮州</t>
  </si>
  <si>
    <t>潮州市湘桥区牌坊街</t>
  </si>
  <si>
    <t>路上一座座的牌坊为新仿造的建筑，旅客更可扫瞄二维码了解其历史由来。在牌坊街也可品尝各式地道美食，有猪脚卷、虾饼、糯米猪肠、蚝仔煎及各种粿点等。附近景点还有甲第巷，它曾是古代潮州城仕宦、商贾、望族聚居之地，其明清宅院、彩色嵌瓷、精制木雕和石雕，甚有特色。</t>
  </si>
  <si>
    <t>由高铁潮汕站乘坐K1线公交车，往韩师学子客运站方向，于南桥市场站下车，步行约５分钟。</t>
  </si>
  <si>
    <t>亦可由潮汕站乘坐的士，约 35分钟即可到达。</t>
  </si>
  <si>
    <t>潮州市湘桥区韩江两岸一带</t>
  </si>
  <si>
    <t>潮州古城位于潮州市湘桥区韩江两岸一带，这里都是古城建筑群，有着深厚的历史文化气息。您可以在这一带找到「潮州八景」中的「湘桥春涨」、「韩祠橡木」、「金山古松」及「凤凰时雨」等著名景点，整个区域都是「活着的古城」。另外，韩江上的广济桥（俗称湘子桥）是「世界上最早的启闭式桥梁」，桥墩二十个，桥中间的一段由十八只木船连接而成，别具气势。</t>
  </si>
  <si>
    <t>由高铁潮汕站乘坐K1线公交车，往韩师学子客运站方向，于城南市场站下车，步行约15分钟。</t>
  </si>
  <si>
    <t>亦可由潮汕站乘坐的士，约 40分钟即可到达。</t>
  </si>
  <si>
    <t>开元寺</t>
  </si>
  <si>
    <t>潮州市湘桥区开元路32号</t>
  </si>
  <si>
    <t>开元寺始建于唐代开元二十六年，向为历朝祝福君主、宣讲官府律令之所。整座寺院至今保留了唐代平面局面，殿阁壮观，而且香火鼎盛，更被列入全国重点文物保护单位。寺中的泰佛殿由旅泰侨捐款筹建，建筑设计仿照泰国云石寺，殿墙为白色，屋角、窗顶尖形，瓦似鱼鳞并染青或黄色，充满了泰国古代艺术的造型。大殿供奉泰式释迦牟尼佛，东侧供有四面金佛，是中泰文化交流的标志之一。</t>
  </si>
  <si>
    <t>由高铁潮汕站乘坐K1线公交车，往韩师学子客运站方向，于城南市场站下车，步行约10分钟。</t>
  </si>
  <si>
    <t>亦可由潮汕站乘坐的士，约40 分钟即可到达。</t>
  </si>
  <si>
    <t>小公园</t>
  </si>
  <si>
    <t>汕头市金平区小公园</t>
  </si>
  <si>
    <t>汕头小公园位于汕头市旧城区的商业及文化中心，是老城区的核心地标。小公园是以中山纪念亭为核心向外环形放射的区域，是全国唯一呈放射状的骑楼街道，规模更超过广州「上下九」。在这里有中西合壁的骑楼建筑群，见证着汕头经济和文化发展的历史，在街道上走着，彷佛回到往日的汕头，是一个充满怀旧味道的地方。附近街道亦有不少著名的牛肉火锅店，让你可以品尝地道美食。</t>
  </si>
  <si>
    <t>由高铁潮汕站乘坐高铁快线汕头西线公交车，往西堤客运站方向，于金港广场站下车，步行约15分钟。</t>
  </si>
  <si>
    <t>亦可由潮汕站乘坐的士，约50 分钟即可到达。</t>
  </si>
  <si>
    <t>达濠古城</t>
  </si>
  <si>
    <t>汕头市濠江区竹园东街</t>
  </si>
  <si>
    <t>达濠古城建于清朝康熙五十六年，是全国唯一保存最完好的袖珍古城，面积只有1万4千平方米，占地仅有差不多2个标准足球场的大小。达濠古城呈长方型。设东西两个城门，「西濠门」和「达善门」。古城墙高5米，厚1.3米，四个转角都筑有瞭望台。从东门到西门有一条长约100米、宽3米的小路相通，就是小城唯一的街道。</t>
  </si>
  <si>
    <t>由高铁潮汕站乘坐181路公交车，往汕大附一医院方向，于东厦中学站换乘35路公交车，往广澳深水港方向，于鑫程商务酒店站下车，步行约2分钟。</t>
  </si>
  <si>
    <t>亦可由潮汕站乘坐的士，约 55分钟即可到达。</t>
  </si>
  <si>
    <t xml:space="preserve">上海 </t>
  </si>
  <si>
    <t>东方明珠广播电视塔</t>
  </si>
  <si>
    <t>上海市浦东新区世纪大道1号</t>
  </si>
  <si>
    <t>5A级旅游景区，建于1991年，是上海市最具标志性的建筑物。观光层位于351米高的太空舱，这里是观赏外滩的最佳地方，大胆的您也可以在玻璃栈道上走走，十分刺激。除了欣赏美景外，塔内也有老上海风情街、明珠生活美学馆、空中旋转餐厅等，让您一并享受购物乐趣和品尝美食。</t>
  </si>
  <si>
    <t>于高铁上海虹桥站乘坐地铁2号线，往广兰路方向，于陆家嘴站下车，步行约9分钟。</t>
  </si>
  <si>
    <t>亦可由上海虹桥站乘坐的士，约50 分钟即可到达。</t>
  </si>
  <si>
    <t>豫园</t>
  </si>
  <si>
    <t>上海市黄浦区安仁街132号</t>
  </si>
  <si>
    <t>3A级旅游景区，也是全国重点文物保护单位。豫园有「豫悦老亲」的意思，它始建于明朝，至今已有4百多年历史。园内有江南三大名石之称的玉玲珑、小刀会起义指挥所的点春堂、园侧有城隍庙等著名景点。豫园更有「奇秀甲于东南」，「东南名园冠」的美名，被誉为上海五大古典园林之一，是上海必游之处。另外，园侧的城隍庙及商店街等亦是旅游热点，边走边买，也赏赏地道美味。</t>
  </si>
  <si>
    <t>于高铁上海虹桥乘坐地铁10号线，往新江湾城方向，于豫园站下车，步行约2分钟。</t>
  </si>
  <si>
    <t>亦可由上海虹桥站乘坐的士，约 55分钟即可到达。</t>
  </si>
  <si>
    <t>上海市黄浦区南京路步行街</t>
  </si>
  <si>
    <t>它是上海开埠以来第一条成立的商业街，拥有许多老字号的店铺，被称为「中华商业第一街」。无论是观光、购物、享受美食，这里都可以满足您的需要。西方的特色古旧建筑、著名品牌及商店都集中于此、地道美食和手信等等，应有尽有，令您目不暇给。逛完热闹繁华的南京路步行街，您可继续向东前进上海的著名景点「外滩」，欣赏上海滩繁华缤纷的景色。</t>
  </si>
  <si>
    <t>于高铁上海虹桥站乘坐地铁2号线，往广兰路方向，于南京东路站下车，步行约6分钟。</t>
  </si>
  <si>
    <t>朱家角古镇</t>
  </si>
  <si>
    <t>上海市青浦区朱家角镇美周路36号</t>
  </si>
  <si>
    <t>离上海最近的江南水乡古镇，也是上海四大历史文化名镇之一。镇上的放生桥是著名景点，它建于明朝万历年间，为上海最大的五孔联拱石桥。僧人性潮曾规定在桥下只准放生鱼鳖，而不得撒网捕鱼，亦因而得名。慈门寺、珠溪园、课植园及泰安桥等，都是热门的旅游景点。</t>
  </si>
  <si>
    <t>于高铁上海虹桥站乘坐地铁17号线，往东方绿舟方向，于朱家角站下车，步行约15分钟。</t>
  </si>
  <si>
    <t>亦可由上海虹桥站乘坐的士，约 40分钟即可到达。</t>
  </si>
  <si>
    <t>上海市黄浦区泰康路210弄</t>
  </si>
  <si>
    <t>田子坊是由上海最有特色的石库门里弄建筑演变而来，揉合江南民居及英国传统排屋的建议特色。里弄即是旧式巷子，是建筑与建筑之间形成的小通道。据史载「田子方」在中国古代意指画家，画家黄永玉取其谐音而将之命名，走入田子坊，就如走入艺术的迷宫，转角就找到个性茶馆咖啡店，也有画廊和工艺品店。</t>
  </si>
  <si>
    <t>于高铁上海虹桥站乘坐地铁10号线，往新江湾城方向，于交通大学站换乘11号线，往迪斯尼方向，于徐家汇站换乘9号线，往曹路方向，于打浦桥站下车，步行约4分钟。</t>
  </si>
  <si>
    <t>景点 1：</t>
  </si>
  <si>
    <t>前门大栅栏</t>
  </si>
  <si>
    <t>北京市西城区大栅栏商业街</t>
  </si>
  <si>
    <t>位于天安门西南侧，据说于明代孝宗弘治元年，北京实施宵禁，于街巷道口建立了木栅栏而因此得名。这里至今仍保留了民初风貌，也成了北京大热的购物街，满街都是老字号商店，包括餐厅、书店、茶馆等，是购物消闲的好去处。</t>
  </si>
  <si>
    <t>于高铁北京西站乘坐地铁7号线，往焦化厂方向，于珠市口站下车，步行约10分钟。</t>
  </si>
  <si>
    <t>亦可由北京西站乘坐的士，约30 分钟即可到达。</t>
  </si>
  <si>
    <t>潘家园旧货市场</t>
  </si>
  <si>
    <t>北京市朝阳区潘家园路华威里18号</t>
  </si>
  <si>
    <t>它是全国最热闹的旧货市场，过去亦有「鬼市」（即夜间市集）之称。清末民初，许多达官显贵家道中落，迫不得已变卖各种古玩珍宝，碍于面子问题，只能偷偷在夜晚进行交易。当中亦吸引不少鸡呜狗盗之徒去寻宝，渐渐形成摆地摊文化。现时的潘家园旧货市场于1992年形成，后来规模越来越大，摊贩贩卖的货品琳琅满目，无论是古玩、玉器、陶瓷，还是金石、字画、古藉等，都包罗万有。</t>
  </si>
  <si>
    <t>于高铁北京西站乘坐地铁9线，往郭公庄方向，然后于六里桥站换乘10号线外环，前往车道沟方向，于潘家园站下车，步行约5分钟。</t>
  </si>
  <si>
    <t>亦可由北京西站乘坐的士，约 35分钟即可到达。</t>
  </si>
  <si>
    <t>二十二院街艺术区</t>
  </si>
  <si>
    <t>北京市朝阳区百子湾路32号苹果小区内（今日美术馆附近）</t>
  </si>
  <si>
    <t>艺术区由现代化建筑、自然园林景观和艺术空间完美结合而成。除了娱乐和餐饮元素外，区内更特别引入了精品画廊、艺术工作室、文创产品展示、艺术传媒等，锐意打造成别具特色的文创基地。另外，附近亦有中国第一间公益性民营美术馆，这里会定期举办不少文化艺术展览，值得参观。</t>
  </si>
  <si>
    <t>于高铁北京西站乘坐地铁7号线，往焦化厂方向，然后于九龙山站下车，步行约18分钟。</t>
  </si>
  <si>
    <t>亦可由北京西站乘坐的士，约 55分钟即可到达。</t>
  </si>
  <si>
    <t>景点 4：</t>
  </si>
  <si>
    <t>南锣鼓巷</t>
  </si>
  <si>
    <t>北京市东城区南锣鼓巷</t>
  </si>
  <si>
    <t>北京最古老的街区之一，超过700多年历史，由纵横交错的胡同组成。主要景点包括菊儿胡同、僧格林沁王府、齐白石故居及茅盾故居等，这里也汇集了许多文艺特色小店，也有不少地道美食商店，另外，可顺道逛逛附近的后海街及烟袋斜街等旅游热点。</t>
  </si>
  <si>
    <t>于高铁北京西站乘坐地铁9号线，往国家图书馆方向，然后于白石桥南站换乘6号线，前往潞城方向，于南锣鼓巷站下车，步行约10分钟。</t>
  </si>
  <si>
    <t>亦可由北京西站乘坐的士，约 45分钟即可到达。</t>
  </si>
  <si>
    <t>北京市东城区方家胡同</t>
  </si>
  <si>
    <t>原中国机床厂的厂址，占地面积9,000平方米，现在是北京有名的艺术胡同文化区，有不少艺术小店及工作室进驻，在周围红墙碧瓦间，充满浓浓的工业风，穿梭其中除了可欣赏到各式艺术展览外，更可买到创意小手作。胡同内更有不少小餐馆和酒吧，是艺文青们必游之处。</t>
  </si>
  <si>
    <t>于高铁北京西站乘坐地铁7号线，往焦化厂方向，然后于磁器口站换乘5号线，往天通苑北方向，于北新桥站下车，步行约15分钟。</t>
  </si>
  <si>
    <t>云南民族村</t>
  </si>
  <si>
    <t>昆明市西山区滇池路1310号</t>
  </si>
  <si>
    <t>介绍 ：</t>
  </si>
  <si>
    <t>村内以充满风土味的民居建筑为主，包括了傣族、白族、彝族、景颇族等多个少数民族村寨。游人可于此欣赏及了解到不同民族的习俗、音乐及生活习惯等，亦可租用四轮脚踏车，周围写意游走，感受不同的民族风情。每日于滇池大舞台上，都有集合15个民族、音、舞、诗、画结合的「高原的呼唤」表演。另外昆明故城亦是必到之处，18栋老昆明建筑展现了明清时期原貌，也还原了茶马古道的历史遗迹。</t>
  </si>
  <si>
    <t>由高铁昆明南站步行约5分钟，于昆明南站西广场公交站乘坐K42路／930路公交车，往西北部公交枢纽站方向，然后于前兴路口站换乘24路公交车，前往海埂公园方向，于云南民族村站下车，步行约2分钟。</t>
  </si>
  <si>
    <t>亦可由昆明南站乘坐的士，约45分钟即可到达。</t>
  </si>
  <si>
    <t>海埂公园</t>
  </si>
  <si>
    <t>昆明市西山区滇池路1318号</t>
  </si>
  <si>
    <t>园内景致怡人，沿着有「昆明湖」之称的滇池旁走走，可以欣赏到群鸥飞舞。于水景园更可一览庭院、长廊等古典建筑，同时欣赏自然景观和人工建筑完美的融合！每年3月是海埂公园樱花盛开的时节，一片粉红更是迷人。</t>
  </si>
  <si>
    <t>由高铁昆明南站步行约5分钟，于昆明南站西广场公交站乘坐K42路／930路公交车，往西北部公交枢纽站方向，然后于前兴路口站换乘24路公交车，前往海埂公园方向，于海埂公园下车，步行约2分钟。</t>
  </si>
  <si>
    <t>亦可由昆明南站乘坐的士，约50分钟即可到达。</t>
  </si>
  <si>
    <t>菊花园茶叶市场</t>
  </si>
  <si>
    <t>昆明市官渡区东郊路115号</t>
  </si>
  <si>
    <t>昆明市区内唯一的大型茶叶市场，占地约一万多平方米，过百茶庄在此以茶会友。普洱茶愈旧便愈有风味，陈年的普洱茶以及各式茶具都极受欢迎，而且价格公道，送礼自用都是必选佳品。</t>
  </si>
  <si>
    <t>由高铁昆明南站步行约5分钟，于昆明南站西广场公交站乘坐K39路／K43路公交车，往东部公交枢纽站方向，然后于织布营站换乘213路公交车，前往潘家湾方向，于菊花村站下车，步行约4分钟。</t>
  </si>
  <si>
    <t>昆明市五华区南屏街75号</t>
  </si>
  <si>
    <t>南屏街是昆明老街区，也是昆明市古老的商业街，同时展现城市的历史和现代化的地方，今天是游人必到的小吃购物街，除了昆明特产玫瑰鲜花饼外，过桥米线和汽锅鸡亦可在此尝到。</t>
  </si>
  <si>
    <t>于高铁昆明南站乘坐地铁1号线支线，往春融街方向，于春融街站转乘坐1号线，往环城南路方向，然后于环城南路站换乘2号线，前往北部汽车站方向，于东风广场站下车，步行13分钟。</t>
  </si>
  <si>
    <t>亦可由昆明南站乘坐的士，约一小时即可到达。</t>
  </si>
  <si>
    <t>金马碧鸡坊</t>
  </si>
  <si>
    <t>昆明市西山区三市街及金碧路交汇处</t>
  </si>
  <si>
    <t>昆明市知名的两座古典牌楼，一座名叫「金马」，另一座名「碧鸡」。牌楼始建于明朝宣德年间，至今已有近四百年的历史，相传当太阳将落、月亮初起，两个牌坊的影子交错，会出现「金碧交辉」奇观。今天，这里已经变成商业区，沿着牌楼两边都是商店，有的卖民族饰品、有的卖地道特产、有的在卖特色小吃，一到晚上更是热闹。</t>
  </si>
  <si>
    <t>于高铁昆明南站乘坐地铁1号线支线，往春融街方向，于春融街站转乘坐1号线，往环城南路方向，于环城南路站下车，然后步行约4分钟至双龙商场站转乘坐98路公交车，往苏家塘方向，于金马坊站下车，步行约3分钟。</t>
  </si>
  <si>
    <t>武汉</t>
  </si>
  <si>
    <t>东湖生态旅游风景区</t>
  </si>
  <si>
    <t>地址 ：</t>
  </si>
  <si>
    <t>武汉市武昌区沿湖大道16号</t>
  </si>
  <si>
    <t>5A级旅游景区，由听涛景区、磨山景区、落雁景区、吹笛景区等组成，是惜花人必去的景点，素有「春兰、夏荷、秋桂、冬梅」之美名。东湖梅园是中国梅花研究中心，拥有梅花品种320余种，其中152个品种登录国际植物名录，拥有蜡梅品种100余种。这里也种植樱花50多种1万余株，关山樱、云南早樱等都是樱花中的极品。</t>
  </si>
  <si>
    <t xml:space="preserve">于高铁武汉站乘坐地铁4号线，往黄金口方向，然后于岳家嘴站转乘坐地铁8号线，往梨园方向，于梨园站下车，步行约20分钟。  </t>
  </si>
  <si>
    <t>亦可由武汉站乘坐的士，约20分钟即可到达。</t>
  </si>
  <si>
    <t>武汉市洪山区世界城光谷步行街</t>
  </si>
  <si>
    <t>以世界知名建筑物为主题，犹如一个微缩世界。在这里你可以找到法国凯旋门、德国莱茵广场、杜塞尔多夫、罗马西泽广场，加州海岸的半地下式购物广场等，配合周围的各国建筑风格，雕塑、街头小品等，边走边看，轻松悠闲就踏遍全球。</t>
  </si>
  <si>
    <t>于高铁武汉站乘坐地铁4号线，往黄金口方向，于中南路站换乘2号线，往光谷广场方向，于光谷广场站下车，步行约8分钟。</t>
  </si>
  <si>
    <t>亦可由武汉站乘坐的士，约30分钟即可到达。</t>
  </si>
  <si>
    <t>武汉市江岸区上滑坡路74号</t>
  </si>
  <si>
    <t>佛殿建于清光绪三年，核心建筑为圆通宝殿，由隆希创建运用了古罗马建筑的结构，混合了欧亚宗教建筑的特色，融大乘、小乘和藏密三大佛教流派于一身，是汉传佛教世界仅存两座汉传佛教建筑风格的建筑物之一。</t>
  </si>
  <si>
    <t>于高铁武汉站乘坐地铁4号线，往黄金口方向，于岳家嘴站换乘8号线，往金潭路方向，然后于赵家条站换乘3号线，往宏图大道方向，于罗家庄站下车，步行约13分钟。</t>
  </si>
  <si>
    <t>亦可由武汉站乘坐的士，约35分钟即可到达。</t>
  </si>
  <si>
    <t>昙华林</t>
  </si>
  <si>
    <t>武汉市武昌区胭脂路昙华林</t>
  </si>
  <si>
    <t>在这1,200米的街区上，就能找到了几十栋近百年的老建筑物，包括教堂、医院、学校、名居、花园及领事馆等，一砖一瓦都是轶事旧闻。今天的昙华林也开了不少别具特色的咖啡馆及创新的食店等。走到累了，就坐下来休息一下，尝一杯咖啡，食点东西吧。</t>
  </si>
  <si>
    <t>于高铁武汉站乘坐地铁4号线，往黄金口方向，于洪山广场站换乘2号线，往天河机场方向，于螃蟹岬站下车，步行约18分钟。</t>
  </si>
  <si>
    <t>亦可由武汉站乘坐的士，约45分钟即可到达。</t>
  </si>
  <si>
    <t>黄鹤楼</t>
  </si>
  <si>
    <t>武汉市武昌区蛇山西山坡特1号</t>
  </si>
  <si>
    <t>5A级旅游景区，始建于三国时代吴黄武二年，有「天下江山第一楼」和「天下绝景」之称，诗人王维及李白都曾以它写诗。黄鹤楼的各层大小屋顶，交错重迭，翘角飞举，气势非凡，一楼展现的「白云黄鹤」为主题的巨大陶瓷壁画，更是其灵魂所在。</t>
  </si>
  <si>
    <t>于高铁武汉站乘坐地铁4号线，往黄金口方向，于复兴路站下车，步行约27分钟。</t>
  </si>
  <si>
    <t>亦可由武汉站乘坐的士，约50分钟即可到达。</t>
  </si>
  <si>
    <t>郑州</t>
  </si>
  <si>
    <t>河南地质博物馆</t>
  </si>
  <si>
    <t>郑州市东新区金水东路18号</t>
  </si>
  <si>
    <t>馆内设有恐龙厅、生物演化厅、古象厅及地震海啸感受剧场等。其中，恐龙厅示了出自河南的世界最大的一窝恐龙蛋化石，它是亚洲体腔最大最重的恐龙，另外亦有世界上最小的窃蛋龙和中国唯一的结节龙等。</t>
  </si>
  <si>
    <t>于高铁郑州东站乘坐地铁1号线，往河南工业大学方向，于农业南路站下车，步行约8分钟。</t>
  </si>
  <si>
    <t>亦可由郑州东站乘坐的士，约15分钟即可到达。</t>
  </si>
  <si>
    <t>二七广场</t>
  </si>
  <si>
    <t>郑州市二七区西大街21号</t>
  </si>
  <si>
    <t>二七纪念塔坐落在二七广场中心之内，为纪念1923年京汉铁路工人大罢工而建，每层顶角以仿古挑角飞檐设计。整点报时演奏《东方红》乐曲，游人可从塔顶俯瞰迷人的城市风光。附近的德化街，是郑州市最为悠久的商业街道之一，保留了不少传统小店，值得一游。</t>
  </si>
  <si>
    <t>于高铁郑州东站乘坐地铁1号线，往河南工业大学方向，于二七广场站下车，步行约3分钟。</t>
  </si>
  <si>
    <t>亦可由郑州东站乘坐的士，约30分钟即可到达。</t>
  </si>
  <si>
    <t>紫荆山公园</t>
  </si>
  <si>
    <t>郑州市金水区金水路108号</t>
  </si>
  <si>
    <t>商代旧城址的一部分，距今已有3千多年历史，主要景点有月季园、湖心岛、钓鱼村、樱花山等，梦溪园等，公园绿化主要是以苍松翠柏做主题植物，衬以紫荆花、海棠花及桃花等，灌木点缀其间，每日都吸引不少游人前来赏花弄鸽。</t>
  </si>
  <si>
    <t>于高铁郑州东站乘坐地铁1号线，往河南工业大学方向，于紫荆山站下车，步行约15分钟。</t>
  </si>
  <si>
    <t>郑州城隍庙</t>
  </si>
  <si>
    <t>郑州市管城回族区商城路4号</t>
  </si>
  <si>
    <t>建于明代初年，是河南省保存完好的明清古建筑群之一，虽经过打仗、火灾等破坏，仍保留了原貌。它坐北面南，由山门、前殿、戏楼、大殿及寝宫等部份组成，建筑均为琉璃瓦覆盖，造型精致。每年的农历三月十八日都举办庙会活动，民间工艺品、风味小吃都聚于此，场面热闹。</t>
  </si>
  <si>
    <t>于高铁郑州东站乘坐地铁1号线，往河南工业大学方向，然后于紫荆山站换乘2号线，往南四环方向，于东大街站下车，步行约13分钟。</t>
  </si>
  <si>
    <t>郑州市登封市嵩山少林风景区</t>
  </si>
  <si>
    <t>「天下功夫出少林」，少林寺创建于北魏太和十九年，现为5A级旅游景区，世界文化遗产。常住院山门横匾「少林寺」是清代康熙所提、大雄宝殿则是全寺活动的中心、而千佛殿是寺中最大的殿阁建筑，这些景点都值得一游，游客更可于少林寺武术馆观看到少林功夫表演。</t>
  </si>
  <si>
    <t>于高铁郑州东站乘坐地铁1号线，往河南工业大学方向，于二七广场站下车，步行约13分钟至郑州长途汽车中心站，换乘旅游巴士前往少林寺。 </t>
  </si>
  <si>
    <t>亦可由郑州东站乘坐的士，约1小时30分钟即可到达。</t>
  </si>
  <si>
    <t>长沙</t>
  </si>
  <si>
    <t>天心阁</t>
  </si>
  <si>
    <t>长沙市天心区天心路17号</t>
  </si>
  <si>
    <t>天心阁建于乾隆十一年，由抚军杨锡被主持兴建，是当时城市的最高点，也是祭祀星宿的地方。其建筑复杂而且巧妙，有楼阁3层，主阁由60根木柱支撑，上有高啄鳌头及吻龙，阁前后石栏杆上雕有62头石狮等石雕，其建筑极具特色。</t>
  </si>
  <si>
    <t>于高铁长沙南站乘长沙地铁2号线，往梅溪湖西方向，于五一广场站换乘1号线，往尚双塘方向，于黄兴广场站下车，步行约15分钟。</t>
  </si>
  <si>
    <t>亦可由长沙南站乘坐的士，约40分钟即可到达。</t>
  </si>
  <si>
    <t>黄兴南路步行街</t>
  </si>
  <si>
    <t>长沙市天心区黄兴南路步行商业街</t>
  </si>
  <si>
    <t>老长沙百年老街，被称为「草根之魂」，是本地人喜欢留连的地方。这里亦包括近万平方米的黄兴广场，吸引了不少大众品牌进驻，是寻找心头好和疯狂购物的好地方。另外，游客亦可到附近的长沙坡子街购物和品尝地道美食。</t>
  </si>
  <si>
    <t>于高铁长沙南站乘坐地铁2号线，往梅溪湖西方向，于五一广场站换乘1号线，往尚双塘方向，于南门口站下车，步行约3分钟。</t>
  </si>
  <si>
    <t>亦可由长沙南站乘坐的士，约45分钟即可到达。</t>
  </si>
  <si>
    <t>岳麓山</t>
  </si>
  <si>
    <t>长沙市岳麓区麓山路82号</t>
  </si>
  <si>
    <t>5A级旅游景区，海拔300米，为罕见的集「山、水、洲、城」于一体的风景区，它是南岳衡山72峰的最后一峰，亦是中国四大赏枫胜地之一。景区内有岳麓书院、爱晚亭、麓山寺、云麓宫、新民学会旧址等景点，值得一游。</t>
  </si>
  <si>
    <t>于高铁长沙南站乘坐地铁2号线，往梅溪湖西方向，于濚湾镇站下车，步行约13分钟。</t>
  </si>
  <si>
    <t>亦可由长沙南站乘坐的士，约50分钟即可到达。</t>
  </si>
  <si>
    <t>长沙市岳麓区橘子洲头2号</t>
  </si>
  <si>
    <t>5A级旅游景区，是湘江中的一个冲击沙洲，也是世界上最大的内陆洲。长沙橘子洲头有超巨型毛泽东青年艺术雕塑，总高度32米、长83米、宽41米，以1925年青年时期的毛泽东形象为造型基础，其基座为毛泽东纪念展厅。</t>
  </si>
  <si>
    <t>于高铁长沙南站乘坐地铁2号线，往梅溪湖西方向，于橘子洲站下车，步行约15分钟。</t>
  </si>
  <si>
    <t>长沙市雨花区跳马乡石燕湖</t>
  </si>
  <si>
    <t>4A级旅游景区，集合生态、历史及水上活动一身的景点。游客可以参观三亿年前的鱼化石及石燕化石，也可乘大型游艇畅游石燕湖，又或参与休闲娱乐项目，如：漂流、龙舟、碧水飞索等，是休闲玩乐的好地方。</t>
  </si>
  <si>
    <t>于高铁长沙南站乘长沙地铁2号线，往梅溪湖西方向，然后于五一广场站换乘1号线，于中信广场站下车，换乘的士前往约30分钟。</t>
  </si>
  <si>
    <t>秋水广场</t>
  </si>
  <si>
    <t>南昌市东湖区赣江中大道秋水广场</t>
  </si>
  <si>
    <t>秋水广场拥有亚洲最大的音乐喷泉，喷水池主喷高度达128米，在喷泉表演同时，更可同时欣赏到滕王阁之壮丽。广场附近是南昌红谷滩滨江大道，每晚上演极具气势的灯光秀，有「小外滩」之美名。骑着单车在江边漫游，亦可以看到八一大桥。它是江西省南昌市最长的一条斜拉索桥，桥型对称布置甚具气势，尤其清晨和夕阳的时候，吸引不少摄影爱好者来拍摄。</t>
  </si>
  <si>
    <t>于高铁南昌西站乘坐地铁2号线，往地铁大厦方向，于地铁大厦站换乘1号线，往瑶湖西方向，于秋水广场下车，步行约5分钟。</t>
  </si>
  <si>
    <t>亦可由南昌西站乘坐的士，约20分钟即可到达。</t>
  </si>
  <si>
    <t>江西省博物馆</t>
  </si>
  <si>
    <t>南昌市东湖区新洲路2号</t>
  </si>
  <si>
    <t>江西省博物馆于1961年正式开馆，汇集了江西各地发现的珍贵历史文物和古代艺术精品，共有藏品近6万件收藏品，包括贵溪崖墓出土东周漆木器和原始瓷器、明代藩王文物、历代陶瓷器、江西名人书画、江西近现代革命文物等，是全省收藏文物最多的单位。</t>
  </si>
  <si>
    <t>于高铁南昌西站乘坐地铁2号线，往地铁大厦方向，于地铁大厦站换乘1号线，往瑶湖西方向，于滕王阁站下车，步行约11分钟。</t>
  </si>
  <si>
    <t>亦可由南昌西站乘坐的士，约25分钟即可到达。</t>
  </si>
  <si>
    <t>八一南昌起义纪念馆</t>
  </si>
  <si>
    <t>南昌市西湖区中山路380号</t>
  </si>
  <si>
    <t>4A级旅游景区，1927年8月1日中共前敌委员会书记周恩来率领起义，反击国民党反动派屠杀共产党人。1956年人民政府建立了纪念馆，馆址就设在当时的总指挥部旧址内，馆内以大量的图片和翊翊如生的模型与游人一起重温革命的来龙去脉。</t>
  </si>
  <si>
    <t>于高铁南昌西站乘坐地铁2号线，往地铁大厦方向，于地铁大厦站换乘1号线，往瑶湖西方向，于八一馆站下车，步行约4分钟。</t>
  </si>
  <si>
    <t>亦可由南昌西站乘坐的士，约30分钟即可到达。</t>
  </si>
  <si>
    <t>绳金塔</t>
  </si>
  <si>
    <t>南昌市西湖区绳金塔街1号</t>
  </si>
  <si>
    <t>3A级旅游景区，是江南典型的砖木结构楼阁式塔。塔高50米，塔身为七层八面，相传建塔前掘地得铁函（包裹舍利子用的铁盒子）一只，内有金绳四匝，古剑三把还有金瓶一个，盛有舍利子三百粒，绳金塔因此而得名。</t>
  </si>
  <si>
    <t>由高铁南昌西站步行约5分钟，于高铁西客站东枢纽站乘坐233路公交车，于绳金塔站下车，步行约4分钟。</t>
  </si>
  <si>
    <t>亦可由南昌西站乘坐的士，约35分钟即可到达。</t>
  </si>
  <si>
    <t>滕王阁</t>
  </si>
  <si>
    <t>南昌市东湖区仿古街58号</t>
  </si>
  <si>
    <t>4A级旅游景区，始建于唐永徽四年，是江南三大名楼之一。主阁取「明三暗七」格式，即从外面看是三层带回廊建筑，而内部却有七层，甚有气势。</t>
  </si>
  <si>
    <t>于高铁南昌西站乘坐地铁2号线，往地铁大厦方向，于地铁大厦站换乘1号线，往瑶湖西方向，于万寿宫站下车，步行约12分钟。</t>
  </si>
  <si>
    <t>亦可由南昌西站乘坐的士，约40分钟即可到达。</t>
  </si>
  <si>
    <t>石家庄</t>
  </si>
  <si>
    <t>石家庄动物园</t>
  </si>
  <si>
    <t>石家庄鹿泉区向阳南大街</t>
  </si>
  <si>
    <t>动物园巧妙地将自然景色与人工建筑结合在一起，园内分为湿地禽鸟动物区、鸟语林区、猛禽动物区等，住了250多种可观性动物，包括国宝级大熊猫、大红鹳、金丝猴、东北虎、亚洲象及长颈鹿等，每日都有不同表演，如老虎杂耍及黑熊单车表演等。另外，园内的海洋馆也有海豚、海狮为大家带来精彩的表演，令人乐而忘返。</t>
  </si>
  <si>
    <t>由高铁石家庄站乘坐的士约35分钟。</t>
  </si>
  <si>
    <t>抱犊寨</t>
  </si>
  <si>
    <t>石家庄市鹿泉区抱犊寨</t>
  </si>
  <si>
    <t>4A级旅游景区，四周都是悬崖绝壁。于这个名山古寨中，游客可一睹全国最大山顶门坊「南天门」、全国第一座山顶地下石雕「五百罗汉堂」、全国最大的漆壁画装饰的韩信祠、以及长城寨墙。当然亦不要错过悬空最高271米、全长1,800多米的抱犊寨客运索道。</t>
  </si>
  <si>
    <t>由高铁石家庄站乘坐的士约40分钟。</t>
  </si>
  <si>
    <t>景点 3：</t>
  </si>
  <si>
    <t>正定荣国府</t>
  </si>
  <si>
    <t>石家庄市正定县兴荣路51号</t>
  </si>
  <si>
    <t>4A级旅游景区，根据《红楼梦》所建造，占地面2万2千平方米。它建于1986年，是一座具有明清风格的仿古建筑群，电视剧《红楼梦》及《包青天》等170多部影视剧都曾在此拍摄。除垂花门、贾母正房、荣禧堂、王夫人院及贾赦院等必游景点外，《红楼梦》迷更不可错过曹雪芹纪念馆。</t>
  </si>
  <si>
    <t>厦门</t>
  </si>
  <si>
    <t>沙坡尾避风坞</t>
  </si>
  <si>
    <t>厦门市思明区沙坡尾</t>
  </si>
  <si>
    <t>厦门仅存的古港口，因位处大沙滩的最末端，而各处的沙子都会流到这里来而命名。今天避风坞不再是渔港，但仍保留了闽南渔船风貌，值得一游。此外，这里定期举办不同主题的市集活动，是厦门最早、最大的创意市集平台，聚集了百余家年轻创业者。</t>
  </si>
  <si>
    <t>于高铁厦门站步行5分钟至火车南广场站公交站，乘坐临2路公交车，往厦港公交场站方向，于厦港公交场站下车，步行约6分钟。</t>
  </si>
  <si>
    <t>亦可由厦门站乘坐的士，约25分钟即可到达。</t>
  </si>
  <si>
    <t>曾厝埯文创村</t>
  </si>
  <si>
    <t>厦门市思明区曾厝埯文创村</t>
  </si>
  <si>
    <t>被誉为「全国最文艺村落」，前身是一个渔村，今天改造成热门文创艺术区，除了聚集不同个性的小店、咖啡店及酒吧外，有达300多家的民宿，每家各有建筑特色，由渔村古厝至独栋别墅都有。</t>
  </si>
  <si>
    <t>于高铁厦门站步行5分钟至火车站南广场站，乘坐B2路公交车，往黄厝公交场站方向，于曾厝埯站下车，步行约10分钟。</t>
  </si>
  <si>
    <t>鼓浪屿</t>
  </si>
  <si>
    <t>厦门市思明区鼓浪屿</t>
  </si>
  <si>
    <t>5A级旅游景区，是厦门最大的一个屿，鼓浪屿的街道短小，纵横交错，必到景点包括由知名鱼骨画家林翰冰先生创办的东方鱼骨艺术馆，以及收藏了30多座来自法国和西班牙等不同时期的风琴的风琴博物馆。</t>
  </si>
  <si>
    <t>于高铁厦门站步行4分钟至梧村车站，乘坐116路、127路或925路公交车，往轮渡公交场站方向，于轮渡邮局站下车，步行约2分钟至厦门轮渡码头2号厅，乘坐渡轮至鼓浪屿三丘田码头下船。</t>
  </si>
  <si>
    <t xml:space="preserve">亦可由厦门站乘坐的士，约45分钟即可到达。                                                             </t>
  </si>
  <si>
    <t>顶澳仔猫街</t>
  </si>
  <si>
    <t>厦门市思明区思明南路398号</t>
  </si>
  <si>
    <t>这里以前是渔港，因养满了猫，所以有「猫街」之称。今天的猫街，满街的墙壁都画上了不同风格的猫猫插画，加上街头摆放的巨型猫咪瓷像，周围都是色彩夺目的猫，是拍照打卡、猫迷必访胜地。此外，厦门猫咪博物馆更是当中亮点，不但可以和真猫零距离接触，也可喝杯咖啡，或购买猫猫精品。</t>
  </si>
  <si>
    <t>于高铁厦门站步行4分钟至梧村车站，乘坐96路、122路或659路公交车，往胡里山公交场站方向，于厦大西村站下车，步行约5分钟。</t>
  </si>
  <si>
    <t>亦可由厦门站乘坐的士，约15分钟即可到达。</t>
  </si>
  <si>
    <t>厦门大学</t>
  </si>
  <si>
    <t>厦门市思明区思明南路422号</t>
  </si>
  <si>
    <t>厦门大学以中西合璧的建筑风格闻名，素有「中国最美校园」的称誉，两侧画满创意涂鸦的芙蓉隧道、山水风光明媚的思源谷、有气派又集中西特色的建南大礼堂等，都是厦门大学内的特色景点。</t>
  </si>
  <si>
    <t>于高铁厦门站步行4分钟至梧村车站，乘坐96路、122路或659路公交车，往胡里山公交场站方向，于厦大医院站下车，步行约3分钟。</t>
  </si>
  <si>
    <t>亦可由厦门站乘坐的士，约20分钟即可到达。</t>
  </si>
  <si>
    <t>福州市鼓楼区杨桥东路三坊七巷</t>
  </si>
  <si>
    <t>5A级旅游景区，超过2千多年历史，被称为「福州历史之源」。它是福州老城区经历了拆迁和重建，仅存下来的一部分。这里以石板铺地，一间又一间白墙瓦屋，缀以亭、台、楼、阁、花草及假山，古街之美尽见于此。</t>
  </si>
  <si>
    <t>于高铁福州站乘坐地铁1号线，往福州火车南站方向，于东街口站下车，步行约8分钟。</t>
  </si>
  <si>
    <t>亦可由福州站乘坐的士，约25分钟即可到达。</t>
  </si>
  <si>
    <t>南后街</t>
  </si>
  <si>
    <t>福州市鼓楼区南后街</t>
  </si>
  <si>
    <t>南后街以风味小吃称着，吸引不少游人到此「觅食」。福州民间小食如「太平燕」及「鱼丸」都可在此找到，另外不少茶店和茶会所亦进驻于此，显现出古时茶叶市场的风貌。</t>
  </si>
  <si>
    <t>于高铁福州站乘坐地铁1号线，往福州火车南站方向，于东街口站下车，步行约10分钟。</t>
  </si>
  <si>
    <t>西湖公园</t>
  </si>
  <si>
    <t>福州市鼓楼区湖滨路70号</t>
  </si>
  <si>
    <t>距今已有千多年历史的西湖公园，是福州迄今保存最完整的一座古典园林，共有三座小岛，包括开化屿、谢坪屿和窑角屿，每年端午节的龙舟比赛都会在此举行。另外，福建省博物馆、美食展览馆也在西湖公园内。</t>
  </si>
  <si>
    <t>于高铁福州火车站乘坐地铁1号线，往福州火车南站方向，于屏山站下车，步行约20分钟。</t>
  </si>
  <si>
    <t>亦可由福州站乘坐的士，约20分钟即可到达。</t>
  </si>
  <si>
    <t>独秀峰</t>
  </si>
  <si>
    <t>桂林市秀峰区王城路1号</t>
  </si>
  <si>
    <t>独秀峰位于5A级旅游景区靖江王城之中，有「南天一柱」的称誉，史称桂林第一峰。山顶是鸟瞰桂林城全景的最佳观景台，摩崖石刻上题了「桂林山水甲天下」这千古名句。</t>
  </si>
  <si>
    <t>于高铁桂林西站乘坐22路公交车，往天鹅塘方向，于宝贤桥站下车，步行约10分钟。</t>
  </si>
  <si>
    <t>亦可由桂林西站乘坐的士，约30分钟即可到达。</t>
  </si>
  <si>
    <t>桂林市象山区滨江路1号象山景区</t>
  </si>
  <si>
    <t>4A级旅游景区，位于象山景区内的象鼻山，由3亿年前海底沉积纯石灰岩组成，因外形像正在饮水的大象因而得名，桂林市的城徽中心图案就是象山。景区内除象山之景外，更有水月洞、象眼岩及爱情岛等多个景点，都是旅游热点。</t>
  </si>
  <si>
    <t>于高铁桂林西站乘坐22路公交车，往天鹅塘方向，于西门桥站下车，步行约15分钟。</t>
  </si>
  <si>
    <t>亦可由桂林西站乘坐的士，约45分钟即可到达。</t>
  </si>
  <si>
    <t>两江四湖</t>
  </si>
  <si>
    <t>桂林市秀峰区杉湖北路日月湾码头</t>
  </si>
  <si>
    <t>5A级旅游景区，由漓江、桃花江，木龙湖、桂湖、榕湖和杉湖组成，环城水系美景吸引了游人的目光。白天可乘游船游湖，晚上可欣赏日月双塔金银两色光芒的壮丽。日塔高41米共九层，为纯铜装饰，耗用铜材350吨，是世界最高的铜塔及水中塔；月塔高35米共七层，为琉璃塔，各有特色。</t>
  </si>
  <si>
    <t>于高铁桂林西站乘坐22路公交车，往天鹅塘方向，于十字街站下车，步行约15分钟。</t>
  </si>
  <si>
    <t>亦可由桂林西站乘坐的士，约35分钟即可到达。</t>
  </si>
  <si>
    <t>鲁家村</t>
  </si>
  <si>
    <t>桂林市秀峰区桃花江路鲁家村</t>
  </si>
  <si>
    <t>桂林「老八景」之一的「阳江秋月」指的就是鲁家村。村落依山傍水而建，房屋有坡屋顶、小青瓦、花格窗、白粉墙及青石板的建筑元素，别具风格，是拍照打卡的好地方。村内也有精品酒店、民宿及各式小店，可以满足游客的各种需要。除农家菜外，村落亦以手工磨制豆腐闻名。</t>
  </si>
  <si>
    <t>于高铁桂林西站乘坐22路公交车，往天鹅塘方向，于丽泽桥站换乘213路公交车，往芦笛岩停车场方向，于鲁家村站下车，步行约7分钟。</t>
  </si>
  <si>
    <t>亦可由桂林西站乘坐的士，约25分钟即可到达。</t>
  </si>
  <si>
    <t>正阳步行街</t>
  </si>
  <si>
    <t>桂林市秀峰区正阳步行街</t>
  </si>
  <si>
    <t>全长666米的步行街，除有众多的餐厅与购物商店外，也有不少桂林的经典小吃。毗邻王城、象鼻山及独秀峰等重要景点，是游山玩水后的最佳歇脚站。</t>
  </si>
  <si>
    <t>桂林西站乘22路公交车，往天鹅塘方向，于十字街站下车，步行14分钟。</t>
  </si>
  <si>
    <t>亦可由桂林西站乘坐的士，约20分钟即可到达。</t>
  </si>
  <si>
    <t>杭州市西湖区龙井路1号</t>
  </si>
  <si>
    <t>5A级旅游景区，被誉为杭州之魂，也是《世界遗产名录》上中国唯一的湖泊类文化遗产。它三面环山，面积约63万平方米，湖水清澈。游客可以参加西湖游船活动，坐上手划船、自划船或脚踏船，于湖上漫游。苏堤春晓、断桥残雪、湖心亭及雷峰塔等，都是不得不游的景点。</t>
  </si>
  <si>
    <t>于高铁杭州东站乘坐地铁1号线，往湘湖方向，于定安路站下车，步行约15分钟。</t>
  </si>
  <si>
    <t>亦可由杭州东站乘坐的士，约40分钟即可到达。</t>
  </si>
  <si>
    <t>青芝坞</t>
  </si>
  <si>
    <t>杭州市西湖区玉古路61号</t>
  </si>
  <si>
    <t>青芝坞毗邻浙江大学玉泉校区，白墙黑瓦的房子沿着山路而建，今天变成了餐馆、民宿、咖啡吧及茶社等特色商店，是体验慢活休闲的好地方。游客亦可到青柳塘附近的餐厅，一边欣赏曲桥、亭廊及荷花池等美景，一边尽享美食。村子尽头是杭州植物园，一年四季都有应时花卉与植物可供观赏。</t>
  </si>
  <si>
    <t>于高铁杭州东站乘坐28路公交车，往植物园方向，于曙光公寓站下车，步行约20分钟。</t>
  </si>
  <si>
    <t>亦可由杭州东站乘坐的士，约45分钟即可到达。</t>
  </si>
  <si>
    <t>丝联166创意园区</t>
  </si>
  <si>
    <t>杭州市拱墅区金华南路189号</t>
  </si>
  <si>
    <t>前身是杭州丝绸印染联合厂，是浙江第一家的锯齿形厂房，现改建成杭州有名的创意园区，它分为创意工作区、创意展示区、中心广场及休闲娱乐区等，不少设计事务所、工作室及咖啡店进驻于此。火车迷更可到附近的江墅铁路遗址公园参观，与旧火车头合照。</t>
  </si>
  <si>
    <t>由高铁杭州东站步行约5分钟至火车东站西公交站，乘坐179路公交车，往汽车西站方向，于市儿童医院换乘183路公交车，往拱北小区方向，于登云路新昌路口站下车，步行约9分钟。</t>
  </si>
  <si>
    <t>亦可由杭州东站乘坐的士，约30分钟即可到达。</t>
  </si>
  <si>
    <t>南宋御街中华美食夜市</t>
  </si>
  <si>
    <t>杭州市上城区中山中路南宋御街</t>
  </si>
  <si>
    <t>历史悠久的古文化街，今天被称为「小吃一条街」，仿古街道上除了数十家固定的食店外，更有过百美食小摊档，晚上十分热闹，卖的都是地道小吃，叫化鸡、章鱼小丸子、臭豆腐等，都风味十足。如想作出新挑战，不妨一尝「昆虫盛宴」，蜘蛛或蝎子串烧都是不错的选择！</t>
  </si>
  <si>
    <t>于高铁杭州东站乘坐地铁1号线，往湘湖方向，于定安路站下车，步行11分钟。</t>
  </si>
  <si>
    <t>亦可由杭州东站乘坐的士，约35分钟即可到达。</t>
  </si>
  <si>
    <t>杭州市拱墅区小河直街</t>
  </si>
  <si>
    <t>自南宋时期起，小河地区便是南北货物的水陆集散地，至清代发展成商业街，至今仍保留了不少当时的传统民居和商铺建筑。小河两侧有长约300米的木结构民宅建筑，部分老房子更保留了「下店上寝」的传统模式，充满古朴风情。现有不少已改建成咖啡馆及小茶铺等，游人可一边喝茶一边感受浓浓的古旧情怀。</t>
  </si>
  <si>
    <t>于高铁杭州东站乘坐地铁1号线，往湘湖方向，于武林广场站下车，步行约7分钟至杭州大厦站换乘76路公交车，前往运河广告产业园方向，于长征桥下车，步行约2分钟。</t>
  </si>
  <si>
    <t>贵阳</t>
  </si>
  <si>
    <t>贵阳市花溪区122县道夜郎谷宋氏古堡（贵州财经大学花溪校区北100米）</t>
  </si>
  <si>
    <t>是贵州著名艺术家宋培伦先生花20年时间所做的城堡，以石头建筑、并将雕塑和陶艺完美展现。这里也进驻了一些画家的工作室，处处都充满浓郁的艺术气息，是休闲打卡、轻松逛逛的好地方。</t>
  </si>
  <si>
    <t>由高铁贵阳北站步行约10分钟，于贵阳北站（南）公交站乘坐701路公交车，往贵安管委会方向，于甲秀南路（中）站换乘255路公交车，往大学城方向，于栋青南路口站下车，约25分钟。</t>
  </si>
  <si>
    <t>亦可由贵阳北站乘坐的士，约50分钟即可到达。</t>
  </si>
  <si>
    <t>时光贵州</t>
  </si>
  <si>
    <t>贵阳市清镇市百花路与金清路交汇处</t>
  </si>
  <si>
    <t>4A级旅游景区，是著名主题商业街区之一。以传统的明清屯堡建筑打造的小镇风貌。在入口处的时光广场中央，更伫立着一个古色古香的日晷，记录着贵州文化历史上的大事件。于时光走廊，你可进入拱形的门洞体验屯堡文化。而在会馆街上的贵州会馆、两粤会馆或江南会馆，让您可以感受会馆文化。</t>
  </si>
  <si>
    <t>于高铁贵阳北站乘坐802路公交车，往清镇客车站方向，于百花路站下车，步行约2分钟。</t>
  </si>
  <si>
    <t>亦可由贵阳北站乘坐的士，约45分钟即可到达。</t>
  </si>
  <si>
    <t>贵阳欢乐世界</t>
  </si>
  <si>
    <t>贵阳市白云区白云南路483号</t>
  </si>
  <si>
    <t>为中国西南地区规模最大、游乐设施最多的主题乐园。有「过山车之王」美名的悬挂过山车、拍照热选的双层豪华旋转木马，以及精彩的4D影院等。园内亦有不同的文化表演项目，包括印第安玛雅部落的守猎舞、火把舞及草裙舞等，令人目不暇给。</t>
  </si>
  <si>
    <t>于高铁贵阳北站乘B236路公交车，往贵铝文体中心方向，于白云公园站下车，步行2分钟。</t>
  </si>
  <si>
    <t>亦可由贵阳北站乘坐的士，约25分钟即可到达。</t>
  </si>
  <si>
    <t>贵阳市南明区二七路小吃街</t>
  </si>
  <si>
    <t>这里有让你24小时都不会饿肚子的美食街，全长近400米，规划整齐有序，近80个商铺文件口，集合了九个地方传统风味小吃，一次过品尝极富盛名的肠旺面、青岩猪脚、花溪牛肉粉及恋爱豆腐果等！</t>
  </si>
  <si>
    <t>于高铁贵阳北站乘专线快巴一号线公交车，往火车站方向，于火车站停站下车，步行7分钟。</t>
  </si>
  <si>
    <t>甲秀楼</t>
  </si>
  <si>
    <t>贵阳市南明区翠微巷8号</t>
  </si>
  <si>
    <t>3A级旅游景区，矗立在贵阳南明河中的万鳌矾石上已四百年，三层三檐四角攒尖顶阁楼的构造，在中国古建筑史上独一无二，其夜景尤其漂亮，当华灯初上，尤其动人。</t>
  </si>
  <si>
    <t>由高铁贵阳北站步行约10分钟，于贵阳北站（南）公交站乘坐264路公交车，往省委方向，于甲秀楼站下车，步行约3分钟。</t>
  </si>
  <si>
    <t>贵阳北站出发，乘坐的士约30分钟即可到达。</t>
  </si>
  <si>
    <t>&lt;/div&gt;&lt;/div&gt;&lt;div class="col-md-4"&gt;&lt;div class="image-container"&gt;&lt;/div&gt;&lt;/div&gt;&lt;div class="col-md-4"&gt;&lt;div class="image-container"&gt;&lt;/div&gt;&lt;/div&gt;&lt;/div&gt;&lt;p&gt;Address：&lt;br/&gt;</t>
  </si>
  <si>
    <t>&lt;/p&gt;&lt;p&gt;Content：&lt;br/&gt;</t>
  </si>
  <si>
    <t>{</t>
  </si>
  <si>
    <t>&lt;/p&gt;&lt;p&gt;Transportation：&lt;br/&gt;</t>
  </si>
  <si>
    <t>"city_id": "HK",</t>
  </si>
  <si>
    <t>"attraction_list": [</t>
  </si>
  <si>
    <t>"city_id": "SZ",</t>
  </si>
  <si>
    <t>"city_id": "GZ",</t>
  </si>
  <si>
    <t>"city_id": "HM",</t>
  </si>
  <si>
    <t>"city_id": "SC",</t>
  </si>
  <si>
    <t>"city_id": "SH",</t>
  </si>
  <si>
    <t>"city_id": "BJ",</t>
  </si>
  <si>
    <t>"city_id": "KM",</t>
  </si>
  <si>
    <t>"city_id": "WH",</t>
  </si>
  <si>
    <t>"city_id": "ZZ",</t>
  </si>
  <si>
    <t>"city_id": "CS",</t>
  </si>
  <si>
    <t>"city_id": "NC",</t>
  </si>
  <si>
    <t>"city_id": "SJ",</t>
  </si>
  <si>
    <t>"city_id": "XM",</t>
  </si>
  <si>
    <t>"city_id": "FZ",</t>
  </si>
  <si>
    <t>"city_id": "GL",</t>
  </si>
  <si>
    <t>"city_id": "HZ",</t>
  </si>
  <si>
    <t>"city_id": "GY",</t>
  </si>
  <si>
    <t>深圳市南山區文心五路33號</t>
  </si>
  <si>
    <t>深圳5大購物中心之一，面積約12萬平方米，不少名牌進駐，也有知名百貨、特色餐飲及影城溜冰場等，周邊綠化設施完善，不論是購物或一家大小輕鬆逛逛都是樂事。</t>
  </si>
  <si>
    <t>於高鐵福田站乘坐地鐵11號綫，往碧頭方向，於後海站下車，步行約15分鐘。</t>
  </si>
  <si>
    <t>亦可由福田站乘坐的士，約20分鐘即可到達。</t>
  </si>
  <si>
    <t>星河COCO Park</t>
  </si>
  <si>
    <t>COCO Park</t>
  </si>
  <si>
    <t>深圳市福田區福華三路268號</t>
  </si>
  <si>
    <t>深圳市福田区福华三路268号</t>
  </si>
  <si>
    <t>268 Fuhua 3rd Road, Futian District, Shenzhen</t>
  </si>
  <si>
    <t>樓高5層，是內地首個以「內街」為設計概念的大型商場。商場設有提供5個影院及佔地約一萬多平方米的超市，另有約200多間店舖售賣名牌服飾、珠寶、生活用品。商場外圍有一條酒吧街，有近10間露天食肆，是三五知己聚腳聊天的好地方。</t>
  </si>
  <si>
    <t>楼高5层，是内地首个以「内街」为设计概念的大型商场。商场设有提供5个影院及占地约一万多平方米的超市，另有约200多间店铺售卖名牌服饰、珠宝、生活用品。商场外围有一条酒吧街，有近10间露天食肆，是三五知己聚脚聊天的好地方。</t>
  </si>
  <si>
    <t>The five-storey building is the first large-scale shopping mall in Mainland China with the concept of "inner street". The mall has five movie theatres and a supermarket covering an area of more than 10,000 square metres. There are also over 200 shops selling designer clothes, jewellery and groceries. There is a bar street outside the mall with around 10 open-air restaurants where friends can hang out and chat with each other.</t>
  </si>
  <si>
    <t>於高鐵福田站出發，步行約10分鐘。</t>
  </si>
  <si>
    <t>于高铁福田站出发，步行约10分钟。</t>
  </si>
  <si>
    <t>From High Speed Rail Futian Station, walk for about 10 minutes.</t>
  </si>
  <si>
    <t>卓越INTOWN購物中心</t>
  </si>
  <si>
    <t>卓越INTOWN购物中心</t>
  </si>
  <si>
    <t>Excellence INTOWN Shopping Centre</t>
  </si>
  <si>
    <t>深圳市福田區金田路2030號</t>
  </si>
  <si>
    <t>深圳市福田区金田路2030号</t>
  </si>
  <si>
    <t>2030 Jintian Road, Futian District, Shenzhen</t>
  </si>
  <si>
    <t>位於繁忙的福華三路與金田路交滙處，商場內約7成店舖都是食店，大部分超人氣食肆都可以在這裡找到，如人氣手搖飲品店或川式火鍋火鍋店等。地庫的大型超市，有「即撈即煮即食」海鮮。裝潢方面亦見心思，每個洗手間的入口處的牆壁均繪上藝術畫，成為另類「打卡點」。</t>
  </si>
  <si>
    <t>位于繁忙的福华三路与金田路交汇处，商场内约7成店铺都是食店，大部分超人气食肆都可以在这里找到，如人气手摇饮品店或川式火锅火锅店等。地库的大型超市，有「即捞即煮即食」海鲜。装潢方面亦见心思，每个洗手间的入口处的墙壁均绘上艺术画，成为另类「打卡点」。</t>
  </si>
  <si>
    <t>Located at the intersection of bustling Fuhua 3rd Road and Jintian Road, about 70% of the shops in the mall are restaurants. Most of the highly popular restaurants can be found here, such as hand-shaken drink shops and Sichuan hot pot restaurants. The large supermarket in the basement have "freshly fetched, cooked and served" seafood to enjoy. The walls at the entrance to every bathroom are painted with art, a show of thoughtful decoration, have become alternative "check in points".</t>
  </si>
  <si>
    <t>於高鐵福田站乘坐地鐵3號綫，往益田方向，於購物公園站轉乘1號綫，往羅湖方向，於會展中心站下車步行約9分鐘。</t>
  </si>
  <si>
    <t>于高铁福田站乘坐地铁3号线，往益田方向，于购物公园站换乘1号线，往罗湖方向，于会展中心站下车步行约9分钟。</t>
  </si>
  <si>
    <t xml:space="preserve">From High Speed Rail Futian Station, take Metro Line 3 towards Yitian. Change to Line 1 at Shopping Park Station towards Luohu. Get off at Convention and Exhibition Center Station and walk for about 9 minutes. </t>
  </si>
  <si>
    <t>亦可於高鐵福田站下車，步行約21分鐘。</t>
  </si>
  <si>
    <t>亦可于高铁福田站下车，步行约21分钟。</t>
  </si>
  <si>
    <t>Alternatively, you may walk for about 21 minutes from High Speed Rail Futian Station.</t>
  </si>
  <si>
    <t>歡樂谷</t>
  </si>
  <si>
    <t>欢乐谷</t>
  </si>
  <si>
    <t>Happy Valley</t>
  </si>
  <si>
    <t>深圳市南山區僑城西街1號</t>
  </si>
  <si>
    <t>深圳市南山区侨城西街1号</t>
  </si>
  <si>
    <t>1 Qiaocheng West Street, Nanshan District, Shenzhen</t>
  </si>
  <si>
    <t>每個喜歡機動遊戲的人，都必定會愛上深圳歡樂谷。這裡的總面積達35萬平方米，3期的歡樂谷分為8大主題、共100多項遊樂項目，包括全園落差首屈一指的「激流勇進」、全長350米的水上漂流機動遊戲「金礦漂流」，以及水上樂園「瑪雅水公園」等各式各樣機動遊戲，適合一家大小之餘，喜歡刺激的朋友更加不可錯過。</t>
  </si>
  <si>
    <t>每个喜欢机动游戏的人，都必定会爱上深圳欢乐谷。这里的总面积达35万平方米，3期的欢乐谷分为8大主题、共100多项游乐项目，包括全园落差首屈一指的「激流勇进」、全长350米的水上漂流机动游戏「金矿漂流」，以及水上乐园「玛雅水公园」等各式各样机动游戏，适合一家大小之余，喜欢刺激的朋友更加不可错过。</t>
  </si>
  <si>
    <t>Anyone who likes rides will definitely fall in love with Shenzhen Happy Valley. With a total area of 350,000 square metres, the three phases of Happy Valley are divided into 8 major themes and over 100 rides, including the “Daring Flume”, the highest drop in the park, and the “Gold Mine Drifting”, the 350-metre water rafting ride, as well as a variety of rides such as the Playa Maya Waterpark. While suitable for families, the park is not to be missed by anyone who likes excitement.</t>
  </si>
  <si>
    <t>於高鐵福田站乘坐地鐵2號綫，往赤灣方向，於世界之窗站下車步行約3分鐘。</t>
  </si>
  <si>
    <t>于高铁福田站乘坐地铁2号线，往赤湾方向，于世界之窗站下车步行约3分钟。</t>
  </si>
  <si>
    <t>From High Speed Rail Futian Station, take Metro Line 2 towards Chiwan. Get off at Window of the World Station and walk for about 3 minutes.</t>
  </si>
  <si>
    <t>京基100、KK MALL</t>
  </si>
  <si>
    <t>KK 100, KK MALL</t>
  </si>
  <si>
    <t>深圳市羅湖區深南東路5016號京基100大廈</t>
  </si>
  <si>
    <t>深圳市罗湖区深南东路5016号京基100大厦</t>
  </si>
  <si>
    <t>KK 100, 5016 Shennan East Road, Luohu District, Shenzhen</t>
  </si>
  <si>
    <t>大劇院站四周商場與商廈林立，先後開業的萬象城、地王大廈、京基100與KK MALL等都是深圳人的優閒生活文化熱點，當中的餐飲、百貨、戲院等走精品路綫，晚間更有不少甚有風格的酒吧營業，屬深圳的老牌chill point。</t>
  </si>
  <si>
    <t>大剧院站四周商场与商厦林立，先后开业的万象城、地王大厦、京基100与KK MALL等都是深圳人的优闲生活文化热点，当中的餐饮、百货、戏院等走精品路线，晚间更有不少甚有风格的酒吧营业，属深圳的老牌chill point。</t>
  </si>
  <si>
    <t>Shopping malls and commercial buildings are abundant around the Grand Theater Station. Since their opening, The MixC Shopping Mall, Diwang Building, KK 100 and KK MALL have become leisure and cultural hotspots for Shenzhen people, where the restaurants, department stores and cinemas operate in fine and classy styles. Quite a few stylish bars are open in the evening, making the area a traditional chill point in Shenzhen.</t>
  </si>
  <si>
    <t>於高鐵福田站乘坐地鐵2號綫，往新秀方向，於大劇院站下車步行約3分鐘。</t>
  </si>
  <si>
    <t>于高铁福田站乘坐地铁2号线，往新秀方向，于大剧院站下车步行约3分钟。</t>
  </si>
  <si>
    <t>From High Speed Rail Futian Station, take Metro Line 2 towards Xinxiu. Get off at Grand Theater Station and walk for about 3 minutes.</t>
  </si>
  <si>
    <t>蓮花山公園</t>
  </si>
  <si>
    <t>莲花山公园</t>
  </si>
  <si>
    <t>Lianhuashan Park</t>
  </si>
  <si>
    <t>深圳市福田區紅荔路6030號</t>
  </si>
  <si>
    <t>深圳市福田区红荔路6030号</t>
  </si>
  <si>
    <t>6030 Hongli Road, Futian District, Shenzhen</t>
  </si>
  <si>
    <t>蓮花山公園佔地達166.14公頃，種植了大量喬灌木。園內有約16萬平方米草地的風箏廣場，每逢周末都吸引不少遊人來放風箏和野餐。公園中央是百多米高的山丘，不費半小時就可走到山頂廣場，晚上更可俯瞰深圳的夜景，是深圳市區的後花園。</t>
  </si>
  <si>
    <t>莲花山公园占地达166.14公顷，种植了大量乔灌木。园内有约16万平方米草地的风筝广场，每逢周末都吸引不少游人来放风筝和野餐。公园中央是百多米高的山丘，不费半小时就可走到山顶广场，晚上更可俯瞰深圳的夜景，是深圳市区的后花园。</t>
  </si>
  <si>
    <t>Lianhuashan Park covers an area of 166.14 hectares and is planted with a large number of trees and shrubs. The Kite Square in the park consists of about 160,000 square metres of grassland, attracting many visitors to fly kites and picnic every weekend. The centre of the park is a hill over 100 metres high. Walking up to the Peak Square takes only half an hour, where the night scene of Shenzhen can be overlooked. The park is truly the backyard of urban Shenzhen.</t>
  </si>
  <si>
    <t>於高鐵福田站乘坐地鐵3號綫，往雙龍方向，於少年宮站下車，步行約8分鐘。</t>
  </si>
  <si>
    <t>于高铁福田站乘坐地铁3号线，往双龙方向，于少年宫站下车，步行约8分钟。</t>
  </si>
  <si>
    <t>From High Speed Rail Futian Station, take Metro Line 3 towards Shuanglong. Get off at Children's Palace Station and walk for about 8 minutes.</t>
  </si>
  <si>
    <t>連城新天地</t>
  </si>
  <si>
    <t>连城新天地</t>
  </si>
  <si>
    <t>Link City</t>
  </si>
  <si>
    <t>深圳市福田區福華路B1樓連城新天地商業街</t>
  </si>
  <si>
    <t>深圳市福田区福华路B1楼连城新天地商业街</t>
  </si>
  <si>
    <t>Link City Commercial Street, Level B1, Fuhua Road, Futian District, Shenzhen</t>
  </si>
  <si>
    <t>連接深圳地鐵崗廈站、會展中心站、購物公園站及高鐵福田站的地下商業街，分為三期，佔地約四萬多平方米，共160多間美食、潮流購物及生活雜貨商舖。每期各有特色，一期的音樂噴泉有定時表演；二期有櫥窗展示兵馬俑；而位於一、二期之間的三期就主要是美食廣場。</t>
  </si>
  <si>
    <t>连接深圳地铁岗厦站、会展中心站、购物公园站及高铁福田站的地下商业街，分为三期，占地约四万多平方米，共160多间美食、潮流购物及生活杂货商铺。每期各有特色，一期的音乐喷泉有定时表演；二期有橱窗展示兵马俑；而位于一、二期之间的三期就主要是美食广场。</t>
  </si>
  <si>
    <t>The underground commercial street connecting Shenzhen Metro Gangxia Station, Convention and Exhibition Center Station, Shopping Park Station and High Speed Rail Futian Station is divided into three phases, covering an area of more than 40,000 square metres with over 160 food, shopping and grocery shops. Each phase has its own characteristics, with the musical fountain at the first phase hosting regular performances, a window display of the Terracotta Army at the second phase and the third phase primarily being the food court between the first and second phases.</t>
  </si>
  <si>
    <t>於高鐵福田站下車，經地下街步行約5分鐘。</t>
  </si>
  <si>
    <t>于高铁福田站下车，经地下街步行约5分钟。</t>
  </si>
  <si>
    <t>From High Speed Rail Futian Station, walk for about 5 minutes through the underground walkway.</t>
  </si>
  <si>
    <t>Mixc World</t>
  </si>
  <si>
    <t>深圳市南山區粵海街道深南大道9668號</t>
  </si>
  <si>
    <t>位於深圳南山區，是文青旅遊熱點，最標誌性的設計絕對是正門處的大象藝術裝置「Bubblecoat Elephant」。23萬平方米空間，融合了街區及商場，匯集近300間店鋪、逾1,000個品牌、12座單棟品牌旗艦店，以及超過2,000平方米的室內兒童樂園和24小時美食街等。</t>
  </si>
  <si>
    <t>於高鐵福田站乘坐地鐵11號綫，往碧頭方向，於車公廟站轉乘1號綫，前往機場東方向，於高新園站下車，步行約7分鐘。</t>
  </si>
  <si>
    <r>
      <t>景點</t>
    </r>
    <r>
      <rPr>
        <b/>
        <sz val="11"/>
        <color theme="1"/>
        <rFont val="Calibri"/>
        <family val="2"/>
        <scheme val="minor"/>
      </rPr>
      <t>9</t>
    </r>
    <r>
      <rPr>
        <b/>
        <sz val="11"/>
        <color theme="1"/>
        <rFont val="新細明體"/>
        <family val="1"/>
        <charset val="136"/>
      </rPr>
      <t>：</t>
    </r>
  </si>
  <si>
    <t>景点9：</t>
  </si>
  <si>
    <t>Spot 9:</t>
  </si>
  <si>
    <t>深圳市福田區福中路184號</t>
  </si>
  <si>
    <t>佔地8萬平方米，集合藝術及城市規劃兩大領域，是深圳重要文化地標之一。當代藝術館位於南側，展示現代及設計藝術領域的作品。而規劃館展示了深圳城市規劃和建設方面得獎計劃，以及深圳產業佈局規劃和科技創新的設施，是深圳最新最熱門的旅遊點。</t>
  </si>
  <si>
    <t>於高鐵福田站乘坐地鐵3號綫，往雙龍方向，於少年宮站下車，步行約5分鐘。</t>
  </si>
  <si>
    <t>亦可由福田站乘坐的士，約10分鐘即可到達。</t>
  </si>
  <si>
    <r>
      <t>景點</t>
    </r>
    <r>
      <rPr>
        <b/>
        <sz val="11"/>
        <color theme="1"/>
        <rFont val="Calibri"/>
        <family val="2"/>
        <scheme val="minor"/>
      </rPr>
      <t>10</t>
    </r>
    <r>
      <rPr>
        <b/>
        <sz val="11"/>
        <color theme="1"/>
        <rFont val="新細明體"/>
        <family val="1"/>
        <charset val="136"/>
      </rPr>
      <t>：</t>
    </r>
  </si>
  <si>
    <t>景点10：</t>
  </si>
  <si>
    <t>Spot 10:</t>
  </si>
  <si>
    <t>深圳市龍崗區甘李路18號</t>
  </si>
  <si>
    <t>5A級旅遊景區，集深圳本土民俗文化、田園、生態、及科學普及教育於一身。甘坑村裡，客家民居，眾多古建，依山傍水，房連巷通，錯落有致，猶如畫卷。更有炮樓、碉樓、騎樓、吊腳樓等風情建築融於山水之中，與幾百年的客家老屋形成一種獨特的客家風貌。</t>
  </si>
  <si>
    <t>於高鐵深圳北站乘坐地鐵5號綫，往前海灣方向，於上水徑站下車，步行2分鐘到上水徑站乘坐980路公車，往下李朗總站方向，於甘坑村委站下車，步行約7分鐘。</t>
  </si>
  <si>
    <t>亦可由深圳北站乘坐的士，約40分鐘即可到達。</t>
  </si>
  <si>
    <r>
      <t>景點</t>
    </r>
    <r>
      <rPr>
        <b/>
        <sz val="11"/>
        <color theme="1"/>
        <rFont val="Calibri"/>
        <family val="2"/>
        <scheme val="minor"/>
      </rPr>
      <t>11</t>
    </r>
    <r>
      <rPr>
        <b/>
        <sz val="11"/>
        <color theme="1"/>
        <rFont val="新細明體"/>
        <family val="1"/>
        <charset val="136"/>
      </rPr>
      <t>：</t>
    </r>
  </si>
  <si>
    <t>景点11：</t>
  </si>
  <si>
    <t>Spot 11:</t>
  </si>
  <si>
    <t>華僑城創意文化園</t>
  </si>
  <si>
    <t>华侨城创意文化园</t>
  </si>
  <si>
    <t>OCT Loft</t>
  </si>
  <si>
    <t>深圳市南山區錦繡北街2號</t>
  </si>
  <si>
    <t>深圳市南山区锦绣北街2号</t>
  </si>
  <si>
    <t>2 Jinxiu North Street, Nanshan District, Shenzhen</t>
  </si>
  <si>
    <t>集合了當下創意與設計文化產業的華僑城創意文化園，佔地超過60萬平方米，進駐機構達300多家，包括藝術家工作室、畫廊、書店、手創精品、時裝、餐飲等，於文化氛圍中瀰漫著咖啡與蛋糕的香氣，不時更會舉辦不同的藝術展及現場表演，處處充滿文青氣息。</t>
  </si>
  <si>
    <t>集合了当下创意与设计文化产业的华侨城创意文化园，占地超过60万平方米，进驻机构达300多家，包括艺术家工作室、画廊、书店、手创精品、时装、餐饮等，于文化氛围中弥漫着咖啡与蛋糕的香气，不时更会举办不同的艺术展及现场表演，处处充满文青气息。</t>
  </si>
  <si>
    <t>The OCT Loft covers an area of more than 600,000 square metres, bringing together the current creative and design culture industries. Over 300 organisations have been set up in the park, including artist studios, galleries, bookstores, handmade accessories, fashion boutiques and food &amp; beverages. The smell of coffee and cake permeates the cultural atmosphere. This park is full of youthfulness and culture, exhibitions and live performances are also held from time to time.</t>
  </si>
  <si>
    <t>於高鐵福田站乘坐地鐵11號綫，往碧頭方向，於車公廟站轉乘1號綫，往機場東方向，於僑城東站下車步行約10分鐘。</t>
  </si>
  <si>
    <t>于高铁福田站乘坐地铁11号线，往碧头方向，于车公庙站换乘1号线，往机场东方向，于侨城东站下车步行约10分钟。</t>
  </si>
  <si>
    <t>From High Speed Rail Futian Station, take Metro Line 11 towards Bitou. Change to Line 1 at Chegongmiao Station towards Airport East. Get off at Qiaocheng East Station and walk for about 10 minutes.</t>
  </si>
  <si>
    <r>
      <t>景點</t>
    </r>
    <r>
      <rPr>
        <b/>
        <sz val="11"/>
        <color theme="1"/>
        <rFont val="Calibri"/>
        <family val="2"/>
        <scheme val="minor"/>
      </rPr>
      <t>12</t>
    </r>
    <r>
      <rPr>
        <b/>
        <sz val="11"/>
        <color theme="1"/>
        <rFont val="新細明體"/>
        <family val="1"/>
        <charset val="136"/>
      </rPr>
      <t>：</t>
    </r>
  </si>
  <si>
    <t>景点12：</t>
  </si>
  <si>
    <t>Spot 12:</t>
  </si>
  <si>
    <t>平安國際金融中心</t>
  </si>
  <si>
    <t>平安国际金融中心</t>
  </si>
  <si>
    <t>Ping An International Finance Centre</t>
  </si>
  <si>
    <t>深圳市福田區益田路5033號</t>
  </si>
  <si>
    <t>深圳市福田区益田路5033号</t>
  </si>
  <si>
    <t>5033 Yitian Road, Futian District, Shenzhen</t>
  </si>
  <si>
    <t>位於深圳市CBD中心區，毗鄰深圳會展中心，佔地約1.9萬平方米，分為塔樓、裙樓和整體地下室三部分，屬金融及商業大樓，總高度為592.5米，是深圳以至華南地區第一高樓。於塔樓116樓頂層的「Free Sky雲際觀光」觀景台，可360度鳥瞰深圳市不同景觀。</t>
  </si>
  <si>
    <t>位于深圳市CBD中心区，毗邻深圳会展中心，占地约1.9万平方米，分为塔楼、裙楼和整体地下室三部分，属金融及商业大楼，总高度为592.5米，是深圳以至华南地区第一高楼。于塔楼116楼顶层的「Free Sky云际观光」观景台，可360度鸟瞰深圳市不同景观。</t>
  </si>
  <si>
    <t>Located in the Shenzhen CBD and adjacent to Shenzhen Convention and Exhibition Center, Ping An IFC covers an area of about 19,000 square metres and is divided into three parts: the tower, the podium and the overall basement. A financial and commercial building with a total height of 592.5 metres, it is the tallest building in Shenzhen and even in South China. The "Free Sky” observation deck on the 116th and top floor of the tower provides a 360-degree view of the various landscapes of Shenzhen.</t>
  </si>
  <si>
    <t>於高鐵福田站出發，步行約5分鐘。</t>
  </si>
  <si>
    <t>于高铁福田站出发，步行约5分钟。</t>
  </si>
  <si>
    <t>From High Speed Rail Futian Station, walk for about 5 minutes.</t>
  </si>
  <si>
    <r>
      <t>景點</t>
    </r>
    <r>
      <rPr>
        <b/>
        <sz val="11"/>
        <color theme="1"/>
        <rFont val="Calibri"/>
        <family val="2"/>
        <scheme val="minor"/>
      </rPr>
      <t>13</t>
    </r>
    <r>
      <rPr>
        <b/>
        <sz val="11"/>
        <color theme="1"/>
        <rFont val="新細明體"/>
        <family val="1"/>
        <charset val="136"/>
      </rPr>
      <t>：</t>
    </r>
  </si>
  <si>
    <t>景点13：</t>
  </si>
  <si>
    <t>Spot 13:</t>
  </si>
  <si>
    <t>前海深港青年夢工場</t>
  </si>
  <si>
    <t>前海深港青年梦工场</t>
  </si>
  <si>
    <t>Qianhai Shenzhen-Hong Kong Youth Innovation and Entrepreneur Hub</t>
  </si>
  <si>
    <t>深圳市南山區前灣一路</t>
  </si>
  <si>
    <t>深圳市南山区前湾一路</t>
  </si>
  <si>
    <t>Qianwan 1st Road, Nanshan District, Shenzhen</t>
  </si>
  <si>
    <t>為深圳、香港、亞洲和全球創業青年呈獻的全新創業園地，除了是培養高潛質的初創企業的「夢工場」外，本身亦為一個獨特的小社區，於40,000平方米內，分為展覽與創業服務中心、創業學院、創新中心等，其中創業園更是一個以大學園庭佈局的商圈，能夠在此找到新晉的創意產業，感受其充沛的活力。</t>
  </si>
  <si>
    <t>为深圳、香港、亚洲和全球创业青年呈献的全新创业园地，除了是培养高潜质的初创企业的「梦工场」外，本身亦为一个独特的小小区，于40,000平方米内，分为展览与创业服务中心、创业学院、创新中心等，其中创业园更是一个以大学园庭布局的商圈，能够在此找到新晋的创意产业，感受其充沛的活力。</t>
  </si>
  <si>
    <t>An innovative entrepreneurial base for young entrepreneurs from Shenzhen, Hong Kong, Asia and the world, “E Hub” not only nurtures start-ups with high potential, but also forms a unique small community within 40,000 square metres of space. Facilities include the Exhibition and Entrepreneurial Service Centre, the Entrepreneur Academy, the Innovation Centre, and Incubator Blocks, a business district with a university campus setting, where new creative industries and their vitality can be found and felt.</t>
  </si>
  <si>
    <t>於高鐵福田站乘坐地鐵3號綫，往益田方向，於購物公園站轉乘1號綫，往機場東站方向，於大新站轉乘的士，約10分鐘到達。</t>
  </si>
  <si>
    <t>于高铁福田站乘坐地铁3号线，往益田方向，于购物公园站换乘1号线，往机场东站方向，于大新站换乘的士，约10分钟到达。</t>
  </si>
  <si>
    <t>From High Speed Rail Futian Station, take Metro Line 3 towards Yitian. Change to Line 1 at Shopping Park Station towards Airport East. Get off at Daxin Station and take a taxi for about 10 minutes.</t>
  </si>
  <si>
    <t>亦可於高鐵福田站轉乘的士，約35分鐘即可到達。</t>
  </si>
  <si>
    <t>亦可于高铁福田站换乘的士，约35分钟即可到达。</t>
  </si>
  <si>
    <t>Alternatively, you may take a 35-minute taxi ride from High Speed Rail Futian Station.</t>
  </si>
  <si>
    <r>
      <t>景點</t>
    </r>
    <r>
      <rPr>
        <b/>
        <sz val="11"/>
        <color theme="1"/>
        <rFont val="Calibri"/>
        <family val="2"/>
        <scheme val="minor"/>
      </rPr>
      <t>14</t>
    </r>
    <r>
      <rPr>
        <b/>
        <sz val="11"/>
        <color theme="1"/>
        <rFont val="新細明體"/>
        <family val="1"/>
        <charset val="136"/>
      </rPr>
      <t>：</t>
    </r>
  </si>
  <si>
    <t>景点14：</t>
  </si>
  <si>
    <t>Spot 14:</t>
  </si>
  <si>
    <t>深圳書城</t>
  </si>
  <si>
    <t>深圳书城</t>
  </si>
  <si>
    <t>Shenzhen Book Mall</t>
  </si>
  <si>
    <t>深圳市福田區福中一路2014號</t>
  </si>
  <si>
    <t>深圳市福田区福中一路2014号</t>
  </si>
  <si>
    <t>2014 Fuzhong 1st Road, Futian District, Shenzhen</t>
  </si>
  <si>
    <t>建築面積超過8萬平方米的深圳書城，由日本建築師黑川紀章設計，其高樓底的單層框架結構，再配上周邊可引入自然光的天窗，環境格外開揚舒適。書城分為南北兩區，除了把書籍分類外，更把不同種類的文創精品散佈其中，讓你逛書城更添樂趣。</t>
  </si>
  <si>
    <t>建筑面积超过8万平方米的深圳书城，由日本建筑师黑川纪章设计，其高楼底的单层框架结构，再配上周边可引入自然光的天窗，环境格外开扬舒适。书城分为南北两区，除了把书籍分类外，更把不同种类的文创精品散布其中，让你逛书城更添乐趣。</t>
  </si>
  <si>
    <t>Covering an area of over 80,000 square metres, the Shenzhen Book Mall is designed by the Japanese architect Kisho Kurokawa. The single-story frame structure with high ceiling is equipped with periphery skylights to introduce natural light, ensuring open and comfortable surroundings. The book mall is divided into two regions, the north and the south. In addition to classifying books, it also distributes different kinds of cultural and creative products, adding more fun for your visit.</t>
  </si>
  <si>
    <t>亦可於高鐵福田站下車，步行約15分鐘。</t>
  </si>
  <si>
    <t>亦可于高铁福田站下车，步行约15分钟。</t>
  </si>
  <si>
    <t>Alternatively, you may walk for about 15 minutes from High Speed Rail Futian Station.</t>
  </si>
  <si>
    <r>
      <t>景點</t>
    </r>
    <r>
      <rPr>
        <b/>
        <sz val="11"/>
        <color theme="1"/>
        <rFont val="Calibri"/>
        <family val="2"/>
        <scheme val="minor"/>
      </rPr>
      <t>15</t>
    </r>
    <r>
      <rPr>
        <b/>
        <sz val="11"/>
        <color theme="1"/>
        <rFont val="新細明體"/>
        <family val="1"/>
        <charset val="136"/>
      </rPr>
      <t>：</t>
    </r>
  </si>
  <si>
    <t>景点15：</t>
  </si>
  <si>
    <t>Spot 15:</t>
  </si>
  <si>
    <t>深圳市少年宮</t>
  </si>
  <si>
    <t>深圳市少年宫</t>
  </si>
  <si>
    <t>Shenzhen Children’s Palace</t>
  </si>
  <si>
    <t>深圳市福田區福中一路2002號</t>
  </si>
  <si>
    <t>深圳市福田区福中一路2002号</t>
  </si>
  <si>
    <t>2002 Fuzhong 1st Road, Futian District, Shenzhen</t>
  </si>
  <si>
    <t>位於深圳中心地帶，是著名的親子活動地點，由「少年山」、「科學山」與「水晶石大廳」3部份組成，當中最為聞名的是科技展館，內有《能源天地》、《生命探索》、《飛向太空》、《數碼天地》等主題展館，全方位地向青少年展示科技的趣味。</t>
  </si>
  <si>
    <t>位于深圳中心地带，是著名的亲子活动地点，由「少年山」、「科学山」与「水晶石大厅」3部份组成，当中最为闻名的是科技展馆，内有《能源天地》、《生命探索》、《飞向太空》、《数码天地》等主题展馆，全方位地向青少年展示科技的趣味。</t>
  </si>
  <si>
    <t>Located in the heart of Shenzhen, it is a famous venue for family activities. The palace consists of "Children Hill", "Science Hill" and "Crystal Stone Hall". The most famous section is the Science and Technology Exhibition Hall, where theme exhibitions such as Energy World, Life Exploration, Flying to Space and Digital World demonstrate the fun in technology in all aspects to young people.</t>
  </si>
  <si>
    <t>於高鐵福田站乘坐地鐵3號綫，往雙龍方向，於少年宮站下車，步行約3分鐘。</t>
  </si>
  <si>
    <t>于高铁福田站乘坐地铁3号线，往双龙方向，于少年宫站下车，步行约3分钟。</t>
  </si>
  <si>
    <t>From High Speed Rail Futian Station, take Metro Line 3 towards Shuanglong. Get off at Children's Palace Station and walk for about 3 minutes.</t>
  </si>
  <si>
    <r>
      <t>景點</t>
    </r>
    <r>
      <rPr>
        <b/>
        <sz val="11"/>
        <color theme="1"/>
        <rFont val="Calibri"/>
        <family val="2"/>
        <scheme val="minor"/>
      </rPr>
      <t>16</t>
    </r>
    <r>
      <rPr>
        <b/>
        <sz val="11"/>
        <color theme="1"/>
        <rFont val="新細明體"/>
        <family val="1"/>
        <charset val="136"/>
      </rPr>
      <t>：</t>
    </r>
  </si>
  <si>
    <t>景点16：</t>
  </si>
  <si>
    <t>Spot 16:</t>
  </si>
  <si>
    <t>深圳會展中心</t>
  </si>
  <si>
    <t>深圳会展中心</t>
  </si>
  <si>
    <t>Shenzhen Convention &amp; Exhibition Center</t>
  </si>
  <si>
    <t>深圳市福田區福華三路深圳會展中心</t>
  </si>
  <si>
    <t>深圳市福田区福华三路深圳会展中心</t>
  </si>
  <si>
    <t>Shenzhen Convention &amp; Exhibition Center, Fuhua 3rd Road, Futian District, Shenzhen</t>
  </si>
  <si>
    <t>是一座集展覽、會議、商務、餐飲、娛樂等多功能於一身的大型公共建築。其中一層設有9個展廳，最多可同時容納5,000個國際標準展位，經常舉行各類型大型展覽會。其玻璃穹頂和幕牆，於夜間在燈光點綴下玲瓏剔透，有「水晶宮」之美譽。</t>
  </si>
  <si>
    <t>是一座集展览、会议、商务、餐饮、娱乐等多功能于一身的大型公共建筑。其中一层设有9个展厅，最多可同时容纳5,000个国际标准展位，经常举行各类型大型展览会。其玻璃穹顶和幕墙，于夜间在灯光点缀下玲珑剔透，有「水晶宫」之美誉。</t>
  </si>
  <si>
    <t>It is a large-scale public building that integrates exhibitions, conferences, business, catering, entertainment and more. There are nine exhibition halls on one of the floors, where large-scale exhibitions of various types can accommodate up to 5,000 international standard booths at the same time are often held. Its glass dome and curtain walls are exquisitely lit at night and has earned the reputation of "crystal palace".</t>
  </si>
  <si>
    <t>於高鐵福田站乘坐地鐵3號綫，往益田方向，於購物公園站轉乘1號綫，往羅湖方向，於會展中心站下車步行約8分鐘。</t>
  </si>
  <si>
    <t>于高铁福田站乘坐地铁3号线，往益田方向，于购物公园站换乘1号线，往罗湖方向，于会展中心站下车步行约8分钟。</t>
  </si>
  <si>
    <t>From High Speed Rail Futian Station, take Metro Line 3 towards Yitian. Change to Line 1 at Shopping Park Station towards Luohu. Get off at Convention and Exhibition Center Station and walk for about 8 minutes.</t>
  </si>
  <si>
    <t>景點17：</t>
  </si>
  <si>
    <t>景点17：</t>
  </si>
  <si>
    <t>Spot 17:</t>
  </si>
  <si>
    <t>深圳高爾夫俱樂部</t>
  </si>
  <si>
    <t>深圳高尔夫俱乐部</t>
  </si>
  <si>
    <t>Shenzhen Golf Club</t>
  </si>
  <si>
    <t>深圳市福田區深南大道6003號</t>
  </si>
  <si>
    <t>深圳市福田区深南大道6003号</t>
  </si>
  <si>
    <t>6003 Shennan Avenue, Nanshan District, Shenzhen</t>
  </si>
  <si>
    <t>深圳高爾夫俱樂部佔地達136萬平方米，是一個有國際標準27洞、標準桿為108桿的高爾夫球場，當中包含了起伏、沙坑和水池等地理環境加強難度，俱樂部環景優美、是悠閑舒展筋骨或大展球技的好地方；只要登記成為俱樂部會員，更可即場一展身手，過一把高爾夫的手癮。</t>
  </si>
  <si>
    <t>深圳高尔夫俱乐部占地达136万平方米，是一个有国际标准27洞、标准杆为108杆的高尔夫球场，当中包含了起伏、沙坑和水池等地理环境加强难度，俱乐部环景优美、是悠闲舒展筋骨或大展球技的好地方；只要登记成为俱乐部会员，更可即场一展身手，过一把高尔夫的手瘾。</t>
  </si>
  <si>
    <t>The Shenzhen Golf Club covers an area of 1.36 million square metres with an international standard 27 holes course and a par of 108. It includes geographical features such as uneven grounds, sand pits and pools to increase difficulties. The club has a beautiful landscape, a good place to lay back and stretch your muscles or show off your golf skills. Once registered as a club member, you can start playing some serious golf right away.</t>
  </si>
  <si>
    <t>於高鐵福田站乘坐地鐵3號綫，往益田方向，於購物公園站轉乘1號綫，往機場東方向，於香蜜湖下車步行約5分鐘。</t>
  </si>
  <si>
    <t>于高铁福田站乘坐地铁3号线，往益田方向，于购物公园站换乘1号线，往机场东方向，于香蜜湖下车步行约5分钟。</t>
  </si>
  <si>
    <t>From High Speed Rail Futian Station, take Metro Line 3 towards Yitian. Change to Line 1 at Shopping Park Station towards Airport East. Get off at Xiangmihu Station and walk for about 5 minutes.</t>
  </si>
  <si>
    <t>景點18：</t>
  </si>
  <si>
    <t>景点18：</t>
  </si>
  <si>
    <t>Spot 18:</t>
  </si>
  <si>
    <t>深圳圖書館、深圳音樂廳</t>
  </si>
  <si>
    <t>深圳图书馆、深圳音乐厅</t>
  </si>
  <si>
    <t>Shenzhen Library, Shenzhen Concert Hall</t>
  </si>
  <si>
    <t>福田市中心區是深圳的文化焦點，其中的深圳圖書館與深圳音樂廳更均由日本建築師磯崎新主持設計，前者以翻開的書本為概念，成為了6層高、藏書量達400萬冊的文化聖地；後者則採用了中國傳統五行的理念，用「黃紅青白黑」5色融合於這個國際級的演奏場地。</t>
  </si>
  <si>
    <t>福田市中心区是深圳的文化焦点，其中的深圳图书馆与深圳音乐厅更均由日本建筑师矶崎新主持设计，前者以翻开的书本为概念，成为了6层高、藏书量达400万册的文化圣地；后者则采用了中国传统五行的理念，用「黄红青白黑」5色融合于这个国际级的演奏场地。</t>
  </si>
  <si>
    <t>Futian city centre area is the cultural focus of Shenzhen. The Shenzhen Library and the Shenzhen Concert Hall are both designed by Japanese architect Arata Isozaki. The former is based on the concept of open books to build a 6-storey cultural mecca with a collection of 4 million books. The latter adopts the concept of the traditional Chinese five elements, blending the five colours of yellow, red, green, white and black into this performance venue of international level.</t>
  </si>
  <si>
    <r>
      <t>景點</t>
    </r>
    <r>
      <rPr>
        <b/>
        <sz val="11"/>
        <color theme="1"/>
        <rFont val="Calibri"/>
        <family val="2"/>
        <scheme val="minor"/>
      </rPr>
      <t>19</t>
    </r>
    <r>
      <rPr>
        <b/>
        <sz val="11"/>
        <color theme="1"/>
        <rFont val="新細明體"/>
        <family val="1"/>
        <charset val="136"/>
      </rPr>
      <t>：</t>
    </r>
  </si>
  <si>
    <t>景点19：</t>
  </si>
  <si>
    <t>Spot 19:</t>
  </si>
  <si>
    <t>深圳博物館</t>
  </si>
  <si>
    <t>深圳博物馆</t>
  </si>
  <si>
    <t>Shenzhen Museum</t>
  </si>
  <si>
    <t>深圳市福田區福中路市民中心A區東門</t>
  </si>
  <si>
    <t>深圳市福田区福中路市民中心A区东门</t>
  </si>
  <si>
    <t>East Gate, Zone A, Fuzhong Road, Futian District, Shenzhen</t>
  </si>
  <si>
    <t>建於1981年，是深圳文物收藏和歷史研究中心，多個常設展覽中以改革開放部份的名氣最大；其他的館藏亦相當豐富，除了古代史、近代史、民俗史外，由貝林先生捐贈大量動物標本而成的生物展，是甚受歡迎的親子活動地方。</t>
  </si>
  <si>
    <t>建于1981年，是深圳文物收藏和历史研究中心，多个常设展览中以改革开放部份的名气最大；其他的馆藏亦相当丰富，除了古代史、近代史、民俗史外，由贝林先生捐赠大量动物标本而成的生物展，是甚受欢迎的亲子活动地方。</t>
  </si>
  <si>
    <t>Built in 1981, the museum is Shenzhen’s centre of cultural relics collection and historical research. Among the several permanent exhibitions, the most famous one is the part about Reform and Opening Up. Other collections, from ancient history, modern history to folk history, are also extensive. The animal exhibition with a large number of animal specimens donated by Mr. Behring is a popular place for family activities.</t>
  </si>
  <si>
    <t>於高鐵福田站乘坐地鐵2號綫，往新秀方向，於市民中心站下車，步行約5分鐘。</t>
  </si>
  <si>
    <t>于高铁福田站乘坐地铁2号线，往新秀方向，于市民中心站下车，步行约5分钟。</t>
  </si>
  <si>
    <t>From High Speed Rail Futian Station, take Metro Line 2 towards Xinxiu. Get off at Civic Center Station and walk for about 5 minutes.</t>
  </si>
  <si>
    <r>
      <t>景點</t>
    </r>
    <r>
      <rPr>
        <b/>
        <sz val="11"/>
        <color theme="1"/>
        <rFont val="Calibri"/>
        <family val="2"/>
        <scheme val="minor"/>
      </rPr>
      <t>20</t>
    </r>
    <r>
      <rPr>
        <b/>
        <sz val="11"/>
        <color theme="1"/>
        <rFont val="新細明體"/>
        <family val="1"/>
        <charset val="136"/>
      </rPr>
      <t>：</t>
    </r>
  </si>
  <si>
    <t>景点20：</t>
  </si>
  <si>
    <t>Spot 20:</t>
  </si>
  <si>
    <t>深圳市南山區白石路東8號</t>
  </si>
  <si>
    <t>規模大而壯觀的多媒體現代化水秀劇場，佔地面積近1萬平方米，運用水幕、噴泉、鐳射、投影、火焰、音樂、煙火等多媒體技術，呈現一場精彩的水中表演，令人歎為觀止。</t>
  </si>
  <si>
    <t>於高鐵福田站乘坐地鐵11號綫，往碧頭方向，於車公廟站轉乘9號綫，前往紅樹灣南方向，於深圳灣公園站下車，步行約5分鐘。</t>
  </si>
  <si>
    <t>亦可由福田站乘坐的士，約15分鐘即可到達。</t>
  </si>
  <si>
    <r>
      <t>景點</t>
    </r>
    <r>
      <rPr>
        <b/>
        <sz val="11"/>
        <color theme="1"/>
        <rFont val="Calibri"/>
        <family val="2"/>
        <scheme val="minor"/>
      </rPr>
      <t>21</t>
    </r>
    <r>
      <rPr>
        <b/>
        <sz val="11"/>
        <color theme="1"/>
        <rFont val="新細明體"/>
        <family val="1"/>
        <charset val="136"/>
      </rPr>
      <t>：</t>
    </r>
  </si>
  <si>
    <t>景点21：</t>
  </si>
  <si>
    <t>Spot 21:</t>
  </si>
  <si>
    <t xml:space="preserve">深圳野生動物園 </t>
  </si>
  <si>
    <t>深圳市南山區西麗鎮西麗路4065號</t>
  </si>
  <si>
    <t>4A級旅遊景區，集動物、森林、植物、科普等多種特色和觀賞功能為一體的景區，採用具有亞熱帶新型園林生態環境系統，面積約120萬平方米。園內有300多個品種、約萬頭野生動物。包括一級保護動物：大熊貓、金絲猴、華南虎、火烈鳥、麥哲倫企鵝、亞洲象、丹頂鶴、犀牛等。目前，深圳野生動物園是世界上唯一擁有獅虎獸、虎獅獸的野生動物園。另有動物表演也值得一看。</t>
  </si>
  <si>
    <t>於高鐵深圳北站乘坐地鐵5號綫，往前海灣方向，於西麗站轉乘7號綫，前往西麗湖方向，於西麗湖站下車，步行約3分鐘。</t>
  </si>
  <si>
    <t>亦可由深圳北站乘坐的士，約20分鐘即可到達。</t>
  </si>
  <si>
    <r>
      <t>景點</t>
    </r>
    <r>
      <rPr>
        <b/>
        <sz val="11"/>
        <color theme="1"/>
        <rFont val="Calibri"/>
        <family val="2"/>
        <scheme val="minor"/>
      </rPr>
      <t>22</t>
    </r>
    <r>
      <rPr>
        <b/>
        <sz val="11"/>
        <color theme="1"/>
        <rFont val="新細明體"/>
        <family val="1"/>
        <charset val="136"/>
      </rPr>
      <t>：</t>
    </r>
  </si>
  <si>
    <t>景点22：</t>
  </si>
  <si>
    <t>Spot 22:</t>
  </si>
  <si>
    <t>深圳證券交易所營運中心</t>
  </si>
  <si>
    <t>深圳证券交易所营运中心</t>
  </si>
  <si>
    <t>Shenzhen Stock Exchange Operations Centre</t>
  </si>
  <si>
    <t>深圳市福田區深南大道2012號</t>
  </si>
  <si>
    <t>深圳市福田区深南大道2012号</t>
  </si>
  <si>
    <t>2012 Shennan Avenue, Futian District, Shenzhen</t>
  </si>
  <si>
    <t>營運中心分塔樓與漂浮平台兩部分，塔樓部份共46層高，是一座集證券交易、金融研究及現代辦公室等用途的綜合辦公大樓；而底座的漂浮平台頂層的空中花園，擺放了代表股票市場的牛、熊大型雕塑擺設，供遊人參觀。</t>
  </si>
  <si>
    <t>营运中心分塔楼与漂浮平台两部分，塔楼部份共46层高，是一座集证券交易、金融研究及现代办公室等用途的综合办公大楼；而底座的漂浮平台顶层的空中花园，摆放了代表股票市场的牛、熊大型雕塑摆设，供游人参观。</t>
  </si>
  <si>
    <t>The operation centre is divided into two parts: the tower and the floating podium. Rising to 46-storey high, the tower is a comprehensive office building for securities trading, financial research and modern office. The sky garden on the top of the floating podium at the base may interest visitors with the big bull and bear sculptures representing stock market trends.</t>
  </si>
  <si>
    <r>
      <t>景點</t>
    </r>
    <r>
      <rPr>
        <b/>
        <sz val="11"/>
        <color theme="1"/>
        <rFont val="Calibri"/>
        <family val="2"/>
        <scheme val="minor"/>
      </rPr>
      <t>23</t>
    </r>
    <r>
      <rPr>
        <b/>
        <sz val="11"/>
        <color theme="1"/>
        <rFont val="新細明體"/>
        <family val="1"/>
        <charset val="136"/>
      </rPr>
      <t>：</t>
    </r>
  </si>
  <si>
    <t>景点23：</t>
  </si>
  <si>
    <t>Spot 23:</t>
  </si>
  <si>
    <t>深港青年創新創業基地</t>
  </si>
  <si>
    <t>深港青年创新创业基地</t>
  </si>
  <si>
    <t>Shenzhen-Hong Kong Youth Innovation Entrepreneurship Base</t>
  </si>
  <si>
    <t>深圳市南山區南山智園C2楝16樓</t>
  </si>
  <si>
    <t>深圳市南山区南山智园C2楝16楼</t>
  </si>
  <si>
    <t>16/F, Building C2, Nanshan Innovative Industry Zone, Nanshan District, Shenzhen</t>
  </si>
  <si>
    <t>位於南山區的南山智園，成立於2013年6月，佔地約2,000平方米，與深圳大學城為鄰，是中央政府在2012年公布的39項惠港措施之一，為有意到深圳創新創業的內地和香港青年與企業提供優惠的辦公場地、完善的配套設施和專業諮詢服務。</t>
  </si>
  <si>
    <t>位于南山区的南山智园，成立于2013年6月，占地约2,000平方米，与深圳大学城为邻，是中央政府在2012年公布的39项惠港措施之一，为有意到深圳创新创业的内地和香港青年与企业提供优惠的办公场地、完善的配套设施和专业咨询服务。</t>
  </si>
  <si>
    <t>Located in the Nanshan Innovative Industry Zone in Nanshan District, the base was found in June 2013 and covers an area of about 2,000 square metres. Adjacent to the University Town of Shenzhen, it is one of the 39 policy measures announced by the Central Government in 2012. The base offers preferential office rates, well-equipped infrastructure and professional consultation services for young entrepreneurs and companies in the Mainland and Hong Kong.</t>
  </si>
  <si>
    <t>於高鐵深圳北站乘坐地鐵5號綫，往前海灣方向，於塘朗站下車，步行約10分鐘。</t>
  </si>
  <si>
    <t>于高铁深圳北站乘坐地铁5号线，往前海湾方向，于塘朗站下车，步行约10分钟。</t>
  </si>
  <si>
    <t>From High Speed Rail Shenzhenbei Station, take Metro Line 5 towards Qianhaiwan. Get off at Tanglang Station and walk for about 10 minutes.</t>
  </si>
  <si>
    <r>
      <t>景點</t>
    </r>
    <r>
      <rPr>
        <b/>
        <sz val="11"/>
        <color theme="1"/>
        <rFont val="Calibri"/>
        <family val="2"/>
        <scheme val="minor"/>
      </rPr>
      <t>24</t>
    </r>
    <r>
      <rPr>
        <b/>
        <sz val="11"/>
        <color theme="1"/>
        <rFont val="新細明體"/>
        <family val="1"/>
        <charset val="136"/>
      </rPr>
      <t>：</t>
    </r>
  </si>
  <si>
    <t>景点24：</t>
  </si>
  <si>
    <t>Spot 24:</t>
  </si>
  <si>
    <t>錦繡中華民俗村</t>
  </si>
  <si>
    <t>锦绣中华民俗村</t>
  </si>
  <si>
    <t>Splendid China Folk Culture Village</t>
  </si>
  <si>
    <t>深圳市南山區深南大道9001-9005號</t>
  </si>
  <si>
    <t>深圳市南山区深南大道9001-9005号</t>
  </si>
  <si>
    <t>9001-9005 Shennan Avenue, Nanshan District, Shenzhen</t>
  </si>
  <si>
    <t>由「錦繡中華」與「中華民俗村」組成的錦繡中華民俗村，是首個以中華文化為主題的樂園，前者設有近100個以1:15的比例縮小的中國著名景點，以「一日暢遊中國」作為招徠；後者則以中華56個民族為主題，以1:1比例建成24個村寨，帶來繽紛的少數民族風情。</t>
  </si>
  <si>
    <t>由「锦绣中华」与「中华民俗村」组成的锦绣中华民俗村，是首个以中华文化为主题的乐园，前者设有近100个以1:15的比例缩小的中国著名景点，以「一日畅游中国」作为招徕；后者则以中华56个民族为主题，以1:1比例建成24个村寨，带来缤纷的少数民族风情。</t>
  </si>
  <si>
    <t>The Splendid China Folk Culture Village, which consists of “Splendid China” and “Chinese Folk Culture Village”, is the first Chinese cultural theme park. The former boasts nearly 100 famous Chinese attractions with a scale of 1:15, advertised as “a day trip to China”. The latter, with the theme of 56 ethnic groups in Mainland China, 24 villages have been built in a 1:1 ratio to introduce colourful ethnic customs to visitors.</t>
  </si>
  <si>
    <t>於高鐵福田站乘坐地鐵11號綫，往碧頭方向，於車公廟站轉乘1號綫，往機場東方向，於華僑城站下車步行約5分鐘。</t>
  </si>
  <si>
    <t>于高铁福田站乘坐地铁11号线，往碧头方向，于车公庙站换乘1号线，往机场东方向，于华侨城站下车步行约5分钟。</t>
  </si>
  <si>
    <t>From High Speed Rail Futian Station, take Metro Line 11 towards Bitou. Change at Chegongmiao Station to Line 1 towards Airport East. Get off at OCT Station and walk for about 5 minutes.</t>
  </si>
  <si>
    <r>
      <t>景點</t>
    </r>
    <r>
      <rPr>
        <b/>
        <sz val="11"/>
        <color theme="1"/>
        <rFont val="Calibri"/>
        <family val="2"/>
        <scheme val="minor"/>
      </rPr>
      <t>25</t>
    </r>
    <r>
      <rPr>
        <b/>
        <sz val="11"/>
        <color theme="1"/>
        <rFont val="新細明體"/>
        <family val="1"/>
        <charset val="136"/>
      </rPr>
      <t>：</t>
    </r>
  </si>
  <si>
    <t>景点25：</t>
  </si>
  <si>
    <t>Spot 25:</t>
  </si>
  <si>
    <t xml:space="preserve">深圳市南山區蛇口望海路1187號 </t>
  </si>
  <si>
    <t>於高鐵福田站乘坐地鐵11號綫，往碧頭方向，於後海站轉乘2號綫，於海上世界站下車，步行約12分鐘。</t>
  </si>
  <si>
    <t>亦可由福田站乘坐的士，約35分鐘即可到達。</t>
  </si>
  <si>
    <r>
      <t>景點</t>
    </r>
    <r>
      <rPr>
        <b/>
        <sz val="11"/>
        <color theme="1"/>
        <rFont val="Calibri"/>
        <family val="2"/>
        <scheme val="minor"/>
      </rPr>
      <t>26</t>
    </r>
    <r>
      <rPr>
        <b/>
        <sz val="11"/>
        <color theme="1"/>
        <rFont val="新細明體"/>
        <family val="1"/>
        <charset val="136"/>
      </rPr>
      <t>：</t>
    </r>
  </si>
  <si>
    <t>景点26：</t>
  </si>
  <si>
    <t>Spot 26:</t>
  </si>
  <si>
    <t>壹方城</t>
  </si>
  <si>
    <t>Uni Walk</t>
  </si>
  <si>
    <t>深圳市寶安中心區新湖路99號</t>
  </si>
  <si>
    <t>深圳市宝安中心区新湖路99号</t>
  </si>
  <si>
    <t>99 Xinhu Road, Baoan Center District, Shenzhen</t>
  </si>
  <si>
    <t>是深圳新購物消閒熱點，以深圳的自然地形地貌、海風和海浪為設計靈感，樓高7層，頂層有採自然光設計的玻璃天幕。壹方城滙聚約400多間商店、100多間餐廳，包括人氣茶店及多類美食。商場亦有專售國內新進設計師作品的選物店、被選為2017年中國最美書店「覔書店」和大型兒童樂園MELAND。</t>
  </si>
  <si>
    <t>是深圳新购物消闲热点，以深圳的自然地形地貌、海风和海浪为设计灵感，楼高7层，顶层有采自然光设计的玻璃天幕。壹方城汇聚约400多间商店、100多间餐厅，包括人气茶店及多类美食。商场亦有专售国内新进设计师作品的选物店、被选为2017年中国最美书店「觅书店」和大型儿童乐园MELAND。</t>
  </si>
  <si>
    <t>A new shopping and leisure hotspot in Shenzhen, Uni Walk is inspired by the natural topography, sea breezes and waves of Shenzhen. It is 7-storey high and has a glass canopy design introducing natural light on the top floor. The mall has over 400 shops and 100 restaurants, including popular tea shops and many types of delicacies. The mall also boasts a shop that specialises in works by new domestic designers, plus Reading Mi, selected as the most beautiful bookstore in China in 2017, and MELAND, a large children's playground.</t>
  </si>
  <si>
    <t>於高鐵深圳北站乘坐地鐵5號綫，往前海灣方向，於寶安中心站下車，步行約5分鐘。</t>
  </si>
  <si>
    <t>于高铁深圳北站乘坐地铁5号线，往前海湾方向，于宝安中心站下车，步行约5分钟。</t>
  </si>
  <si>
    <t>From High Speed Rail Shenzhenbei Station, take Metro Line 5 towards Qianhaiwan. Get off at Bao'an Center Station and walk for about 5 minutes.</t>
  </si>
  <si>
    <t>亦可於高鐵福田站乘坐地鐵11號綫，往碧頭方向，於前海灣站轉乘1號綫，往機場東方向，於寶安中心站下車，步行約5分鐘。</t>
  </si>
  <si>
    <t>亦可于高铁福田站乘坐地铁11号线，往碧头方向，于前海湾站换乘1号线，往机场东方向，于宝安中心站下车，步行约5分钟。</t>
  </si>
  <si>
    <t>Or from High Speed Rail Futian Station, take Metro Line 11 towards Bitou. Change at Qianhaiwan Station to Line 1 towards Airport East. Get off at Bao'an Center Station and walk for about 5 minutes.</t>
  </si>
  <si>
    <r>
      <t>景點</t>
    </r>
    <r>
      <rPr>
        <b/>
        <sz val="11"/>
        <color theme="1"/>
        <rFont val="Calibri"/>
        <family val="2"/>
        <scheme val="minor"/>
      </rPr>
      <t>27</t>
    </r>
    <r>
      <rPr>
        <b/>
        <sz val="11"/>
        <color theme="1"/>
        <rFont val="新細明體"/>
        <family val="1"/>
        <charset val="136"/>
      </rPr>
      <t>：</t>
    </r>
  </si>
  <si>
    <t>景点27：</t>
  </si>
  <si>
    <t>Spot 27:</t>
  </si>
  <si>
    <t>深圳市福田區皇崗路5001號</t>
  </si>
  <si>
    <t>集綠色生活概念、SOHO住宿體驗與商業購物樂趣於一身的旅遊最新熱點，綠化率達40%。位於東西兩側兩座300多米長的行人天橋更將蓮花山和筆架山連接起來，風景怡人。品牌街及商場更有超過300個商戶進駐；至於10萬平米的Loft小鎮，以SOHO式住宿為亮點，是充滿設計感及文化休閒概念的小社區。</t>
  </si>
  <si>
    <t>於高鐵福田站步行2分鐘到絨花路口東公交站，乘坐高峰專線3路公交車，於中級法院站下車，步行約10分鐘。</t>
  </si>
  <si>
    <r>
      <t>景點2</t>
    </r>
    <r>
      <rPr>
        <b/>
        <sz val="11"/>
        <color theme="1"/>
        <rFont val="Calibri"/>
        <family val="2"/>
        <scheme val="minor"/>
      </rPr>
      <t>8</t>
    </r>
    <r>
      <rPr>
        <b/>
        <sz val="11"/>
        <color theme="1"/>
        <rFont val="新細明體"/>
        <family val="1"/>
        <charset val="136"/>
      </rPr>
      <t>：</t>
    </r>
  </si>
  <si>
    <t>景点28：</t>
  </si>
  <si>
    <t>Spot 28:</t>
  </si>
  <si>
    <t>世界之窗</t>
  </si>
  <si>
    <t>Window of the World</t>
  </si>
  <si>
    <t>深圳市南山區深南大道9037號</t>
  </si>
  <si>
    <t>深圳市南山区深南大道9037号</t>
  </si>
  <si>
    <t>9037 Shennan Avenue, Nanshan District, Shenzhen</t>
  </si>
  <si>
    <t>是深圳最知名的景點之一，佔地48萬平方米，設有130多個分別以1:1、1:5、1:15等不同比例仿建而成的景點，按地理位置分佈於亞洲區、歐洲區、非洲區、美洲區、大洋洲區等8個區域，可說是人類文明的精華所在，也讓您「瞬間遊全球」。</t>
  </si>
  <si>
    <t>是深圳最知名的景点之一，占地48万平方米，设有130多个分别以1:1、1:5、1:15等不同比例仿建而成的景点，按地理位置分布于亚洲区、欧洲区、非洲区、美洲区、大洋洲区等8个区域，可说是人类文明的精华所在，也让您「瞬间游全球」。</t>
  </si>
  <si>
    <t>One of the most well-known attractions in Shenzhen, Window of the World covers an area of 480,000 square metres and boasts over 130 attractions reproduced in different proportions of 1:1, 1:5, 1:15, etc. They are distributed to represent eight areas geographically, such as the Asia district, the European district, the Africa district, the America district and the Oceania district. The Attraction can be considered the essence of human civilization, allowing you to explore the whole world in just a moment.</t>
  </si>
  <si>
    <t>北京路步行街</t>
  </si>
  <si>
    <t>Beijing Road Pedestrian Street</t>
  </si>
  <si>
    <t>廣州市越秀區北京路步行街</t>
  </si>
  <si>
    <t>广州市越秀区北京路步行街</t>
  </si>
  <si>
    <t>Beijing Road Pedestrian Street, Yuexiu District, Guangzhou</t>
  </si>
  <si>
    <t>全長440米，合共約100間店舖的北京路步行街，街道兩旁有不少品牌百貨、餐廳食肆。而街道本身則以透明玻璃鋪設成路，把早年翻修路面時挖出的古道遺蹟顯示出來，成了古今相融的繁華盛世。</t>
  </si>
  <si>
    <t>全长440米，合共约100间店铺的北京路步行街，街道两旁有不少品牌百货、餐厅食肆。而街道本身则以透明玻璃铺设成路，把早年翻修路面时挖出的古道遗迹显示出来，成了古今相融的繁华盛世。</t>
  </si>
  <si>
    <t>The 440-metre Beijing Road Pedestrian Street has about 100 shops with a lot of grocery stores department and restaurants on both sides. The street itself is paved with transparent glass, showing the remains of ancient roads dug up during renovation in early years, a perfect blend of ancient and modern times in the age of prosperity.</t>
  </si>
  <si>
    <t>於高鐵廣州南站乘地鐵2號綫，往嘉禾望崗方向，於海珠廣場站轉乘6號綫，往香雪方向，於北京路站下車，步行約5分鐘。</t>
  </si>
  <si>
    <t>于高铁广州南站乘地铁2号线，往嘉禾望岗方向，于海珠广场站换乘6号线，往香雪方向，于北京路站下车，步行约5分钟。</t>
  </si>
  <si>
    <t xml:space="preserve"> From High Speed Rail Guangzhounan Station, take Metro Line 2 towards Jiahewanggang. Change to Line 6 at Haizhu Square Station towards Xiangxue. Get off at Beijing Lu Station and walk for about 5 minutes.</t>
  </si>
  <si>
    <t>中山紀念堂</t>
  </si>
  <si>
    <t>中山纪念堂</t>
  </si>
  <si>
    <t>Sun Yat-sen Memorial Hall</t>
  </si>
  <si>
    <t>廣州市越秀區東風中路259號</t>
  </si>
  <si>
    <t>广州市越秀区东风中路259号</t>
  </si>
  <si>
    <t>259 Dongfeng Zhong Road, Yuexiu District, Guangzhou</t>
  </si>
  <si>
    <t>中山紀念堂為一糅合中西元素的八角形宮殿式建築，由孫中山先生在廣州的前總統府改建而成，堂前栽滿古樹花卉的廣場成了大眾的公共空間，紀念堂則改建成一個可容納5000人的演出場地，連子華神也曾在此舉辦棟篤笑。</t>
  </si>
  <si>
    <t>中山纪念堂为一糅合中西元素的八角形宫殿式建筑，由孙中山先生在广州的前总统府改建而成，堂前栽满古树花卉的广场成了大众的公共空间，纪念堂则改建成一个可容纳5000人的演出场地，连子华神也曾在此举办栋笃笑。</t>
  </si>
  <si>
    <t>The Sun Yat-sen Memorial Hall is an octagonal palace-style building combining Chinese and Western elements. It was converted from the former presidential palace of Mr. Sun Yat-sen in Guangzhou. Full of ancient trees and flowers, the square in front of the hall has become a public space for the people, while the memorial hall was converted into a venue accommodating up to 5,000 people. Even famous Hong Kong comedian Dayo Wong Tze Wah performed stand-up comedy here.</t>
  </si>
  <si>
    <t>於高鐵廣州南站乘地鐵2號綫，往嘉禾望崗方向，於紀念堂站下車，步行約5分鐘。</t>
  </si>
  <si>
    <t>于高铁广州南站乘地铁2号线，往嘉禾望岗方向，于纪念堂站下车，步行约5分钟。</t>
  </si>
  <si>
    <t>From High Speed Rail Guangzhounan Station, take Metro Line 2 towards Jiahewanggang. Get off at Sun Yat-sen Memorial Hall Station and walk for about 5 minutes.</t>
  </si>
  <si>
    <t>西關古玩城</t>
  </si>
  <si>
    <t>西关古玩城</t>
  </si>
  <si>
    <t>Xiguan Antique City</t>
  </si>
  <si>
    <t>廣州市荔灣區逢源路171號</t>
  </si>
  <si>
    <t>广州市荔湾区逢源路171号</t>
  </si>
  <si>
    <t>171 Fengyuan Road, Liwan District, Guangzhou</t>
  </si>
  <si>
    <t>古玩城是售賣全國以至海外回流的文物古玩的集中地，亦有種類廣泛的收藏展館，上至皇家收藏、下至器皿雜物，古至先秦近至民國都可在此找到，是一個既能認識中國歷史，也是有心尋「寶」收藏人士的好地方。</t>
  </si>
  <si>
    <t>古玩城是售卖全国以至海外回流的文物古玩的集中地，亦有种类广泛的收藏展馆，上至皇家收藏、下至器皿杂物，古至先秦近至民国都可在此找到，是一个既能认识中国历史，也是有心寻「宝」收藏人士的好地方。</t>
  </si>
  <si>
    <t>The City is a market where cultural relics and antiques from all over the country and abroad are gathered and sold. A wide range of collections are also available, ranging from the royal collection to wares and sundries. With relics dated from the ancient times before the Qin Dynasty to the era of Republic of China, it is a good place to learn Chinese history and for collectors to hunt for treasures.</t>
  </si>
  <si>
    <t>於高鐵廣州南站乘地鐵2號綫，往嘉禾望崗方向，於公園前站轉乘1號綫，往西朗方向，於長壽路站下車，步行約15分鐘。</t>
  </si>
  <si>
    <t>于高铁广州南站乘地铁2号线，往嘉禾望岗方向，于公园前站换乘1号线，往西朗方向，于长寿路站下车，步行约15分钟。</t>
  </si>
  <si>
    <t>From High Speed Rail Guangzhounan Station, take Metro Line 2 towards Jiahewanggang. Change to Line 1 at Gongyuanqian Station towards Xilang. Get off at Changshou Lu Station and walk for about 15 minutes.</t>
  </si>
  <si>
    <t>亦可於高鐵廣州南站乘坐的士，約35分鐘到達。</t>
  </si>
  <si>
    <t>亦可于高铁广州南站乘坐的士，约35分钟到达。</t>
  </si>
  <si>
    <t>Alternatively, you may take a 35-minute taxi ride from High Speed Rail Guangzhounan Station.</t>
  </si>
  <si>
    <t>圖書館：深圳市福田區福中一路2001號，&lt;br&gt;音樂廳：深圳市福田區福中一路2016號</t>
  </si>
  <si>
    <t>图书馆：深圳市福田区福中一路2001号，&lt;br&gt;音乐厅：深圳市福田区福中一路2016号</t>
  </si>
  <si>
    <t>Library: 2001 Fuzhong 1st Road, Futian District, Shenzhen，&lt;br&gt;Concert Hall: 2016 Fuzhong 1st Road, Futian District, Shenzhen</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</si>
</sst>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b/>
      <sz val="11"/>
      <color theme="1"/>
      <name val="新細明體"/>
      <family val="1"/>
      <charset val="136"/>
    </font>
    <font>
      <sz val="11"/>
      <color rgb="FF000000"/>
      <name val="新細明體"/>
      <family val="1"/>
      <charset val="136"/>
    </font>
    <font>
      <sz val="11"/>
      <color rgb="FF000000"/>
      <name val="Arial"/>
      <family val="2"/>
    </font>
    <font>
      <sz val="10"/>
      <color rgb="FF000000"/>
      <name val="Arial"/>
      <family val="2"/>
    </font>
    <font>
      <sz val="11"/>
      <color theme="1"/>
      <name val="新細明體"/>
      <family val="1"/>
      <charset val="136"/>
    </font>
    <font>
      <b/>
      <sz val="12"/>
      <color theme="1"/>
      <name val="Calibri"/>
      <family val="2"/>
      <scheme val="minor"/>
    </font>
    <font>
      <b/>
      <sz val="12"/>
      <color theme="1"/>
      <name val="新細明體"/>
      <family val="1"/>
      <charset val="136"/>
    </font>
  </fonts>
  <fills count="2">
    <fill>
      <patternFill patternType="none"/>
    </fill>
    <fill>
      <patternFill patternType="gray125"/>
    </fill>
  </fills>
  <borders count="4">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17">
    <xf numFmtId="0" fontId="0" fillId="0" borderId="0" xfId="0"/>
    <xf numFmtId="0" fontId="2" fillId="0" borderId="1" xfId="0" applyFont="1" applyBorder="1" applyAlignment="1">
      <alignment vertical="center" wrapText="1"/>
    </xf>
    <xf numFmtId="0" fontId="3" fillId="0" borderId="2" xfId="0" applyFont="1" applyBorder="1" applyAlignment="1">
      <alignment vertical="center" wrapText="1"/>
    </xf>
    <xf numFmtId="0" fontId="0" fillId="0" borderId="2" xfId="0" applyBorder="1" applyAlignment="1">
      <alignment vertical="center" wrapText="1"/>
    </xf>
    <xf numFmtId="0" fontId="2" fillId="0" borderId="2" xfId="0" applyFont="1" applyBorder="1" applyAlignment="1">
      <alignment vertical="center" wrapText="1"/>
    </xf>
    <xf numFmtId="0" fontId="5" fillId="0" borderId="2" xfId="0" applyFont="1" applyBorder="1" applyAlignment="1">
      <alignment vertical="center" wrapText="1"/>
    </xf>
    <xf numFmtId="0" fontId="3" fillId="0" borderId="3" xfId="0" applyFont="1" applyBorder="1" applyAlignment="1">
      <alignment vertical="center" wrapText="1"/>
    </xf>
    <xf numFmtId="0" fontId="0" fillId="0" borderId="0" xfId="0" applyAlignment="1">
      <alignment horizontal="center" vertical="center"/>
    </xf>
    <xf numFmtId="0" fontId="7" fillId="0" borderId="0" xfId="0" applyFont="1" applyAlignment="1">
      <alignment horizontal="center" vertical="center"/>
    </xf>
    <xf numFmtId="0" fontId="6" fillId="0" borderId="2" xfId="0" applyFont="1" applyBorder="1" applyAlignment="1">
      <alignment vertical="center" wrapText="1"/>
    </xf>
    <xf numFmtId="0" fontId="6" fillId="0" borderId="3" xfId="0" applyFont="1" applyBorder="1" applyAlignment="1">
      <alignment vertical="center" wrapText="1"/>
    </xf>
    <xf numFmtId="0" fontId="0" fillId="0" borderId="0" xfId="0" applyAlignment="1">
      <alignment vertical="center"/>
    </xf>
    <xf numFmtId="0" fontId="7" fillId="0" borderId="0" xfId="0" applyFont="1" applyAlignment="1">
      <alignment vertical="center"/>
    </xf>
    <xf numFmtId="0" fontId="8" fillId="0" borderId="0" xfId="0" applyFont="1" applyAlignment="1">
      <alignment horizontal="center" vertical="center"/>
    </xf>
    <xf numFmtId="0" fontId="1" fillId="0" borderId="2" xfId="0" applyFont="1" applyBorder="1" applyAlignment="1">
      <alignment vertical="center" wrapText="1"/>
    </xf>
    <xf numFmtId="0" fontId="0" fillId="0" borderId="3" xfId="0" applyBorder="1" applyAlignment="1">
      <alignment vertical="center"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1701"/>
  <sheetViews>
    <sheetView topLeftCell="A1601" workbookViewId="0">
      <selection activeCell="A1690" sqref="A1690"/>
    </sheetView>
  </sheetViews>
  <sheetFormatPr defaultRowHeight="15" x14ac:dyDescent="0.25"/>
  <cols>
    <col min="1" max="1" width="98.140625" customWidth="1"/>
  </cols>
  <sheetData>
    <row r="1" spans="1:1" ht="15.75" x14ac:dyDescent="0.25">
      <c r="A1" s="1" t="s">
        <v>0</v>
      </c>
    </row>
    <row r="2" spans="1:1" ht="15.75" x14ac:dyDescent="0.25">
      <c r="A2" s="2" t="s">
        <v>1</v>
      </c>
    </row>
    <row r="3" spans="1:1" hidden="1" x14ac:dyDescent="0.25">
      <c r="A3" s="3"/>
    </row>
    <row r="4" spans="1:1" ht="15.75" x14ac:dyDescent="0.25">
      <c r="A4" s="4" t="s">
        <v>2</v>
      </c>
    </row>
    <row r="5" spans="1:1" ht="15.75" x14ac:dyDescent="0.25">
      <c r="A5" s="2" t="s">
        <v>3</v>
      </c>
    </row>
    <row r="6" spans="1:1" hidden="1" x14ac:dyDescent="0.25">
      <c r="A6" s="3"/>
    </row>
    <row r="7" spans="1:1" ht="15.75" x14ac:dyDescent="0.25">
      <c r="A7" s="4" t="s">
        <v>4</v>
      </c>
    </row>
    <row r="8" spans="1:1" ht="31.5" x14ac:dyDescent="0.25">
      <c r="A8" s="2" t="s">
        <v>5</v>
      </c>
    </row>
    <row r="9" spans="1:1" hidden="1" x14ac:dyDescent="0.25">
      <c r="A9" s="5"/>
    </row>
    <row r="10" spans="1:1" ht="15.75" x14ac:dyDescent="0.25">
      <c r="A10" s="4" t="s">
        <v>6</v>
      </c>
    </row>
    <row r="11" spans="1:1" ht="16.5" thickBot="1" x14ac:dyDescent="0.3">
      <c r="A11" s="6" t="s">
        <v>7</v>
      </c>
    </row>
    <row r="12" spans="1:1" ht="16.5" hidden="1" thickBot="1" x14ac:dyDescent="0.3">
      <c r="A12" s="8"/>
    </row>
    <row r="13" spans="1:1" ht="15.75" x14ac:dyDescent="0.25">
      <c r="A13" s="1" t="s">
        <v>8</v>
      </c>
    </row>
    <row r="14" spans="1:1" ht="15.75" x14ac:dyDescent="0.25">
      <c r="A14" s="9" t="s">
        <v>9</v>
      </c>
    </row>
    <row r="15" spans="1:1" hidden="1" x14ac:dyDescent="0.25">
      <c r="A15" s="3"/>
    </row>
    <row r="16" spans="1:1" ht="15.75" x14ac:dyDescent="0.25">
      <c r="A16" s="4" t="s">
        <v>2</v>
      </c>
    </row>
    <row r="17" spans="1:1" ht="15.75" x14ac:dyDescent="0.25">
      <c r="A17" s="9" t="s">
        <v>10</v>
      </c>
    </row>
    <row r="18" spans="1:1" hidden="1" x14ac:dyDescent="0.25">
      <c r="A18" s="3"/>
    </row>
    <row r="19" spans="1:1" ht="15.75" x14ac:dyDescent="0.25">
      <c r="A19" s="4" t="s">
        <v>4</v>
      </c>
    </row>
    <row r="20" spans="1:1" ht="31.5" x14ac:dyDescent="0.25">
      <c r="A20" s="2" t="s">
        <v>11</v>
      </c>
    </row>
    <row r="21" spans="1:1" ht="15.75" x14ac:dyDescent="0.25">
      <c r="A21" s="4" t="s">
        <v>6</v>
      </c>
    </row>
    <row r="22" spans="1:1" ht="16.5" thickBot="1" x14ac:dyDescent="0.3">
      <c r="A22" s="6" t="s">
        <v>12</v>
      </c>
    </row>
    <row r="23" spans="1:1" ht="16.5" hidden="1" thickBot="1" x14ac:dyDescent="0.3">
      <c r="A23" s="8"/>
    </row>
    <row r="24" spans="1:1" ht="16.5" hidden="1" thickBot="1" x14ac:dyDescent="0.3">
      <c r="A24" s="8"/>
    </row>
    <row r="25" spans="1:1" ht="16.5" hidden="1" thickBot="1" x14ac:dyDescent="0.3">
      <c r="A25" s="8"/>
    </row>
    <row r="26" spans="1:1" ht="16.5" hidden="1" thickBot="1" x14ac:dyDescent="0.3">
      <c r="A26" s="8"/>
    </row>
    <row r="27" spans="1:1" ht="16.5" hidden="1" thickBot="1" x14ac:dyDescent="0.3">
      <c r="A27" s="8"/>
    </row>
    <row r="28" spans="1:1" ht="16.5" hidden="1" thickBot="1" x14ac:dyDescent="0.3">
      <c r="A28" s="8"/>
    </row>
    <row r="29" spans="1:1" ht="16.5" hidden="1" thickBot="1" x14ac:dyDescent="0.3">
      <c r="A29" s="8"/>
    </row>
    <row r="30" spans="1:1" ht="16.5" hidden="1" thickBot="1" x14ac:dyDescent="0.3">
      <c r="A30" s="8"/>
    </row>
    <row r="31" spans="1:1" ht="16.5" hidden="1" thickBot="1" x14ac:dyDescent="0.3">
      <c r="A31" s="8"/>
    </row>
    <row r="32" spans="1:1" ht="15.75" x14ac:dyDescent="0.25">
      <c r="A32" s="1" t="s">
        <v>13</v>
      </c>
    </row>
    <row r="33" spans="1:1" ht="15.75" x14ac:dyDescent="0.25">
      <c r="A33" s="2" t="s">
        <v>14</v>
      </c>
    </row>
    <row r="34" spans="1:1" hidden="1" x14ac:dyDescent="0.25">
      <c r="A34" s="3"/>
    </row>
    <row r="35" spans="1:1" ht="15.75" x14ac:dyDescent="0.25">
      <c r="A35" s="4" t="s">
        <v>2</v>
      </c>
    </row>
    <row r="36" spans="1:1" ht="15.75" x14ac:dyDescent="0.25">
      <c r="A36" s="9" t="s">
        <v>15</v>
      </c>
    </row>
    <row r="37" spans="1:1" hidden="1" x14ac:dyDescent="0.25">
      <c r="A37" s="3"/>
    </row>
    <row r="38" spans="1:1" ht="15.75" x14ac:dyDescent="0.25">
      <c r="A38" s="4" t="s">
        <v>4</v>
      </c>
    </row>
    <row r="39" spans="1:1" ht="31.5" x14ac:dyDescent="0.25">
      <c r="A39" s="2" t="s">
        <v>16</v>
      </c>
    </row>
    <row r="40" spans="1:1" hidden="1" x14ac:dyDescent="0.25">
      <c r="A40" s="5"/>
    </row>
    <row r="41" spans="1:1" ht="15.75" x14ac:dyDescent="0.25">
      <c r="A41" s="4" t="s">
        <v>6</v>
      </c>
    </row>
    <row r="42" spans="1:1" ht="16.5" thickBot="1" x14ac:dyDescent="0.3">
      <c r="A42" s="10" t="s">
        <v>17</v>
      </c>
    </row>
    <row r="43" spans="1:1" ht="16.5" hidden="1" thickBot="1" x14ac:dyDescent="0.3">
      <c r="A43" s="8"/>
    </row>
    <row r="44" spans="1:1" ht="15.75" x14ac:dyDescent="0.25">
      <c r="A44" s="1" t="s">
        <v>18</v>
      </c>
    </row>
    <row r="45" spans="1:1" ht="15.75" x14ac:dyDescent="0.25">
      <c r="A45" s="9" t="s">
        <v>19</v>
      </c>
    </row>
    <row r="46" spans="1:1" hidden="1" x14ac:dyDescent="0.25">
      <c r="A46" s="3"/>
    </row>
    <row r="47" spans="1:1" ht="15.75" x14ac:dyDescent="0.25">
      <c r="A47" s="4" t="s">
        <v>2</v>
      </c>
    </row>
    <row r="48" spans="1:1" ht="15.75" x14ac:dyDescent="0.25">
      <c r="A48" s="2" t="s">
        <v>20</v>
      </c>
    </row>
    <row r="49" spans="1:1" hidden="1" x14ac:dyDescent="0.25">
      <c r="A49" s="3"/>
    </row>
    <row r="50" spans="1:1" ht="15.75" x14ac:dyDescent="0.25">
      <c r="A50" s="4" t="s">
        <v>4</v>
      </c>
    </row>
    <row r="51" spans="1:1" ht="31.5" x14ac:dyDescent="0.25">
      <c r="A51" s="2" t="s">
        <v>21</v>
      </c>
    </row>
    <row r="52" spans="1:1" hidden="1" x14ac:dyDescent="0.25">
      <c r="A52" s="5"/>
    </row>
    <row r="53" spans="1:1" ht="15.75" x14ac:dyDescent="0.25">
      <c r="A53" s="4" t="s">
        <v>6</v>
      </c>
    </row>
    <row r="54" spans="1:1" ht="16.5" thickBot="1" x14ac:dyDescent="0.3">
      <c r="A54" s="10" t="s">
        <v>17</v>
      </c>
    </row>
    <row r="55" spans="1:1" ht="16.5" hidden="1" thickBot="1" x14ac:dyDescent="0.3">
      <c r="A55" s="8"/>
    </row>
    <row r="56" spans="1:1" ht="16.5" hidden="1" thickBot="1" x14ac:dyDescent="0.3">
      <c r="A56" s="8"/>
    </row>
    <row r="57" spans="1:1" ht="16.5" hidden="1" thickBot="1" x14ac:dyDescent="0.3">
      <c r="A57" s="8"/>
    </row>
    <row r="58" spans="1:1" ht="16.5" hidden="1" thickBot="1" x14ac:dyDescent="0.3">
      <c r="A58" s="8"/>
    </row>
    <row r="59" spans="1:1" ht="16.5" hidden="1" thickBot="1" x14ac:dyDescent="0.3">
      <c r="A59" s="8"/>
    </row>
    <row r="60" spans="1:1" ht="16.5" hidden="1" thickBot="1" x14ac:dyDescent="0.3">
      <c r="A60" s="8"/>
    </row>
    <row r="61" spans="1:1" ht="16.5" hidden="1" thickBot="1" x14ac:dyDescent="0.3">
      <c r="A61" s="8"/>
    </row>
    <row r="62" spans="1:1" ht="16.5" hidden="1" thickBot="1" x14ac:dyDescent="0.3">
      <c r="A62" s="8"/>
    </row>
    <row r="63" spans="1:1" ht="16.5" hidden="1" thickBot="1" x14ac:dyDescent="0.3">
      <c r="A63" s="8"/>
    </row>
    <row r="64" spans="1:1" ht="16.5" hidden="1" thickBot="1" x14ac:dyDescent="0.3">
      <c r="A64" s="8"/>
    </row>
    <row r="65" spans="1:1" ht="16.5" hidden="1" thickBot="1" x14ac:dyDescent="0.3">
      <c r="A65" s="8"/>
    </row>
    <row r="66" spans="1:1" ht="15.75" x14ac:dyDescent="0.25">
      <c r="A66" s="1" t="s">
        <v>22</v>
      </c>
    </row>
    <row r="67" spans="1:1" ht="15.75" x14ac:dyDescent="0.25">
      <c r="A67" s="2" t="s">
        <v>23</v>
      </c>
    </row>
    <row r="68" spans="1:1" hidden="1" x14ac:dyDescent="0.25">
      <c r="A68" s="3"/>
    </row>
    <row r="69" spans="1:1" ht="15.75" x14ac:dyDescent="0.25">
      <c r="A69" s="4" t="s">
        <v>2</v>
      </c>
    </row>
    <row r="70" spans="1:1" ht="15.75" x14ac:dyDescent="0.25">
      <c r="A70" s="9" t="s">
        <v>24</v>
      </c>
    </row>
    <row r="71" spans="1:1" hidden="1" x14ac:dyDescent="0.25">
      <c r="A71" s="3"/>
    </row>
    <row r="72" spans="1:1" ht="15.75" x14ac:dyDescent="0.25">
      <c r="A72" s="4" t="s">
        <v>4</v>
      </c>
    </row>
    <row r="73" spans="1:1" ht="31.5" x14ac:dyDescent="0.25">
      <c r="A73" s="9" t="s">
        <v>25</v>
      </c>
    </row>
    <row r="74" spans="1:1" hidden="1" x14ac:dyDescent="0.25">
      <c r="A74" s="5"/>
    </row>
    <row r="75" spans="1:1" ht="15.75" x14ac:dyDescent="0.25">
      <c r="A75" s="4" t="s">
        <v>6</v>
      </c>
    </row>
    <row r="76" spans="1:1" ht="16.5" thickBot="1" x14ac:dyDescent="0.3">
      <c r="A76" s="10" t="s">
        <v>26</v>
      </c>
    </row>
    <row r="77" spans="1:1" ht="16.5" hidden="1" thickBot="1" x14ac:dyDescent="0.3">
      <c r="A77" s="8"/>
    </row>
    <row r="78" spans="1:1" ht="15.75" x14ac:dyDescent="0.25">
      <c r="A78" s="1" t="s">
        <v>27</v>
      </c>
    </row>
    <row r="79" spans="1:1" ht="15.75" x14ac:dyDescent="0.25">
      <c r="A79" s="2" t="s">
        <v>28</v>
      </c>
    </row>
    <row r="80" spans="1:1" hidden="1" x14ac:dyDescent="0.25">
      <c r="A80" s="3"/>
    </row>
    <row r="81" spans="1:1" ht="15.75" x14ac:dyDescent="0.25">
      <c r="A81" s="4" t="s">
        <v>2</v>
      </c>
    </row>
    <row r="82" spans="1:1" ht="15.75" x14ac:dyDescent="0.25">
      <c r="A82" s="2" t="s">
        <v>29</v>
      </c>
    </row>
    <row r="83" spans="1:1" hidden="1" x14ac:dyDescent="0.25">
      <c r="A83" s="3"/>
    </row>
    <row r="84" spans="1:1" ht="15.75" x14ac:dyDescent="0.25">
      <c r="A84" s="4" t="s">
        <v>4</v>
      </c>
    </row>
    <row r="85" spans="1:1" ht="31.5" x14ac:dyDescent="0.25">
      <c r="A85" s="9" t="s">
        <v>30</v>
      </c>
    </row>
    <row r="86" spans="1:1" hidden="1" x14ac:dyDescent="0.25">
      <c r="A86" s="5"/>
    </row>
    <row r="87" spans="1:1" ht="15.75" x14ac:dyDescent="0.25">
      <c r="A87" s="4" t="s">
        <v>31</v>
      </c>
    </row>
    <row r="88" spans="1:1" ht="16.5" thickBot="1" x14ac:dyDescent="0.3">
      <c r="A88" s="6" t="s">
        <v>32</v>
      </c>
    </row>
    <row r="89" spans="1:1" ht="16.5" hidden="1" thickBot="1" x14ac:dyDescent="0.3">
      <c r="A89" s="8"/>
    </row>
    <row r="90" spans="1:1" ht="16.5" hidden="1" thickBot="1" x14ac:dyDescent="0.3">
      <c r="A90" s="8"/>
    </row>
    <row r="91" spans="1:1" ht="16.5" hidden="1" thickBot="1" x14ac:dyDescent="0.3">
      <c r="A91" s="8"/>
    </row>
    <row r="92" spans="1:1" ht="16.5" hidden="1" thickBot="1" x14ac:dyDescent="0.3">
      <c r="A92" s="8"/>
    </row>
    <row r="93" spans="1:1" ht="16.5" hidden="1" thickBot="1" x14ac:dyDescent="0.3">
      <c r="A93" s="8"/>
    </row>
    <row r="94" spans="1:1" ht="16.5" hidden="1" thickBot="1" x14ac:dyDescent="0.3">
      <c r="A94" s="8"/>
    </row>
    <row r="95" spans="1:1" ht="16.5" hidden="1" thickBot="1" x14ac:dyDescent="0.3">
      <c r="A95" s="8"/>
    </row>
    <row r="96" spans="1:1" ht="16.5" hidden="1" thickBot="1" x14ac:dyDescent="0.3">
      <c r="A96" s="8"/>
    </row>
    <row r="97" spans="1:1" ht="16.5" hidden="1" thickBot="1" x14ac:dyDescent="0.3">
      <c r="A97" s="8"/>
    </row>
    <row r="98" spans="1:1" ht="16.5" hidden="1" thickBot="1" x14ac:dyDescent="0.3">
      <c r="A98" s="8"/>
    </row>
    <row r="99" spans="1:1" ht="16.5" hidden="1" thickBot="1" x14ac:dyDescent="0.3">
      <c r="A99" s="8"/>
    </row>
    <row r="100" spans="1:1" ht="15.75" x14ac:dyDescent="0.25">
      <c r="A100" s="1" t="s">
        <v>33</v>
      </c>
    </row>
    <row r="101" spans="1:1" ht="15.75" x14ac:dyDescent="0.25">
      <c r="A101" s="2" t="s">
        <v>34</v>
      </c>
    </row>
    <row r="102" spans="1:1" hidden="1" x14ac:dyDescent="0.25">
      <c r="A102" s="3"/>
    </row>
    <row r="103" spans="1:1" ht="15.75" x14ac:dyDescent="0.25">
      <c r="A103" s="4" t="s">
        <v>2</v>
      </c>
    </row>
    <row r="104" spans="1:1" ht="15.75" x14ac:dyDescent="0.25">
      <c r="A104" s="9" t="s">
        <v>35</v>
      </c>
    </row>
    <row r="105" spans="1:1" hidden="1" x14ac:dyDescent="0.25">
      <c r="A105" s="3"/>
    </row>
    <row r="106" spans="1:1" ht="15.75" x14ac:dyDescent="0.25">
      <c r="A106" s="4" t="s">
        <v>4</v>
      </c>
    </row>
    <row r="107" spans="1:1" ht="63" x14ac:dyDescent="0.25">
      <c r="A107" s="9" t="s">
        <v>36</v>
      </c>
    </row>
    <row r="108" spans="1:1" hidden="1" x14ac:dyDescent="0.25">
      <c r="A108" s="3"/>
    </row>
    <row r="109" spans="1:1" ht="15.75" x14ac:dyDescent="0.25">
      <c r="A109" s="4" t="s">
        <v>6</v>
      </c>
    </row>
    <row r="110" spans="1:1" ht="16.5" thickBot="1" x14ac:dyDescent="0.3">
      <c r="A110" s="10" t="s">
        <v>37</v>
      </c>
    </row>
    <row r="111" spans="1:1" ht="15.75" hidden="1" x14ac:dyDescent="0.25">
      <c r="A111" s="12"/>
    </row>
    <row r="112" spans="1:1" ht="15.75" hidden="1" x14ac:dyDescent="0.25">
      <c r="A112" s="8"/>
    </row>
    <row r="113" spans="1:1" ht="15.75" hidden="1" x14ac:dyDescent="0.25">
      <c r="A113" s="8"/>
    </row>
    <row r="114" spans="1:1" ht="15.75" hidden="1" x14ac:dyDescent="0.25">
      <c r="A114" s="8"/>
    </row>
    <row r="115" spans="1:1" ht="15.75" hidden="1" x14ac:dyDescent="0.25">
      <c r="A115" s="8"/>
    </row>
    <row r="116" spans="1:1" ht="15.75" hidden="1" x14ac:dyDescent="0.25">
      <c r="A116" s="8"/>
    </row>
    <row r="117" spans="1:1" ht="15.75" hidden="1" x14ac:dyDescent="0.25">
      <c r="A117" s="8"/>
    </row>
    <row r="118" spans="1:1" ht="15.75" hidden="1" x14ac:dyDescent="0.25">
      <c r="A118" s="8"/>
    </row>
    <row r="119" spans="1:1" ht="15.75" hidden="1" x14ac:dyDescent="0.25">
      <c r="A119" s="8"/>
    </row>
    <row r="120" spans="1:1" ht="15.75" hidden="1" x14ac:dyDescent="0.25">
      <c r="A120" s="8"/>
    </row>
    <row r="121" spans="1:1" ht="15.75" hidden="1" x14ac:dyDescent="0.25">
      <c r="A121" s="8"/>
    </row>
    <row r="122" spans="1:1" ht="15.75" hidden="1" x14ac:dyDescent="0.25">
      <c r="A122" s="8"/>
    </row>
    <row r="123" spans="1:1" ht="15.75" hidden="1" x14ac:dyDescent="0.25">
      <c r="A123" s="8"/>
    </row>
    <row r="124" spans="1:1" ht="15.75" hidden="1" x14ac:dyDescent="0.25">
      <c r="A124" s="8"/>
    </row>
    <row r="125" spans="1:1" ht="15.75" hidden="1" x14ac:dyDescent="0.25">
      <c r="A125" s="8"/>
    </row>
    <row r="126" spans="1:1" ht="15.75" hidden="1" x14ac:dyDescent="0.25">
      <c r="A126" s="8"/>
    </row>
    <row r="127" spans="1:1" ht="15.75" hidden="1" x14ac:dyDescent="0.25">
      <c r="A127" s="8"/>
    </row>
    <row r="128" spans="1:1" ht="15.75" hidden="1" x14ac:dyDescent="0.25">
      <c r="A128" s="8"/>
    </row>
    <row r="129" spans="1:1" ht="17.25" thickBot="1" x14ac:dyDescent="0.3">
      <c r="A129" s="13" t="s">
        <v>38</v>
      </c>
    </row>
    <row r="130" spans="1:1" ht="15.75" x14ac:dyDescent="0.25">
      <c r="A130" s="1" t="s">
        <v>0</v>
      </c>
    </row>
    <row r="131" spans="1:1" ht="15.75" x14ac:dyDescent="0.25">
      <c r="A131" s="9" t="s">
        <v>39</v>
      </c>
    </row>
    <row r="132" spans="1:1" hidden="1" x14ac:dyDescent="0.25">
      <c r="A132" s="3"/>
    </row>
    <row r="133" spans="1:1" ht="15.75" x14ac:dyDescent="0.25">
      <c r="A133" s="4" t="s">
        <v>2</v>
      </c>
    </row>
    <row r="134" spans="1:1" ht="15.75" x14ac:dyDescent="0.25">
      <c r="A134" s="9" t="s">
        <v>40</v>
      </c>
    </row>
    <row r="135" spans="1:1" hidden="1" x14ac:dyDescent="0.25">
      <c r="A135" s="3"/>
    </row>
    <row r="136" spans="1:1" ht="15.75" x14ac:dyDescent="0.25">
      <c r="A136" s="4" t="s">
        <v>4</v>
      </c>
    </row>
    <row r="137" spans="1:1" ht="47.25" x14ac:dyDescent="0.25">
      <c r="A137" s="9" t="s">
        <v>41</v>
      </c>
    </row>
    <row r="138" spans="1:1" hidden="1" x14ac:dyDescent="0.25">
      <c r="A138" s="3"/>
    </row>
    <row r="139" spans="1:1" ht="15.75" x14ac:dyDescent="0.25">
      <c r="A139" s="4" t="s">
        <v>6</v>
      </c>
    </row>
    <row r="140" spans="1:1" ht="15.75" x14ac:dyDescent="0.25">
      <c r="A140" s="9" t="s">
        <v>42</v>
      </c>
    </row>
    <row r="141" spans="1:1" hidden="1" x14ac:dyDescent="0.25">
      <c r="A141" s="3"/>
    </row>
    <row r="142" spans="1:1" ht="16.5" thickBot="1" x14ac:dyDescent="0.3">
      <c r="A142" s="10" t="s">
        <v>43</v>
      </c>
    </row>
    <row r="143" spans="1:1" ht="15.75" hidden="1" thickBot="1" x14ac:dyDescent="0.3">
      <c r="A143" s="11"/>
    </row>
    <row r="144" spans="1:1" ht="15.75" x14ac:dyDescent="0.25">
      <c r="A144" s="1" t="s">
        <v>8</v>
      </c>
    </row>
    <row r="145" spans="1:1" ht="15.75" x14ac:dyDescent="0.25">
      <c r="A145" s="9" t="s">
        <v>44</v>
      </c>
    </row>
    <row r="146" spans="1:1" hidden="1" x14ac:dyDescent="0.25">
      <c r="A146" s="3"/>
    </row>
    <row r="147" spans="1:1" ht="15.75" x14ac:dyDescent="0.25">
      <c r="A147" s="4" t="s">
        <v>2</v>
      </c>
    </row>
    <row r="148" spans="1:1" ht="15.75" x14ac:dyDescent="0.25">
      <c r="A148" s="9" t="s">
        <v>45</v>
      </c>
    </row>
    <row r="149" spans="1:1" hidden="1" x14ac:dyDescent="0.25">
      <c r="A149" s="3"/>
    </row>
    <row r="150" spans="1:1" ht="15.75" x14ac:dyDescent="0.25">
      <c r="A150" s="4" t="s">
        <v>4</v>
      </c>
    </row>
    <row r="151" spans="1:1" ht="63" x14ac:dyDescent="0.25">
      <c r="A151" s="9" t="s">
        <v>46</v>
      </c>
    </row>
    <row r="152" spans="1:1" hidden="1" x14ac:dyDescent="0.25">
      <c r="A152" s="3"/>
    </row>
    <row r="153" spans="1:1" ht="15.75" x14ac:dyDescent="0.25">
      <c r="A153" s="4" t="s">
        <v>6</v>
      </c>
    </row>
    <row r="154" spans="1:1" ht="31.5" x14ac:dyDescent="0.25">
      <c r="A154" s="9" t="s">
        <v>47</v>
      </c>
    </row>
    <row r="155" spans="1:1" hidden="1" x14ac:dyDescent="0.25">
      <c r="A155" s="3"/>
    </row>
    <row r="156" spans="1:1" ht="16.5" thickBot="1" x14ac:dyDescent="0.3">
      <c r="A156" s="10" t="s">
        <v>43</v>
      </c>
    </row>
    <row r="157" spans="1:1" ht="15.75" hidden="1" thickBot="1" x14ac:dyDescent="0.3">
      <c r="A157" s="11"/>
    </row>
    <row r="158" spans="1:1" ht="15.75" hidden="1" thickBot="1" x14ac:dyDescent="0.3">
      <c r="A158" s="11"/>
    </row>
    <row r="159" spans="1:1" ht="15.75" hidden="1" thickBot="1" x14ac:dyDescent="0.3">
      <c r="A159" s="11"/>
    </row>
    <row r="160" spans="1:1" ht="15.75" hidden="1" thickBot="1" x14ac:dyDescent="0.3">
      <c r="A160" s="11"/>
    </row>
    <row r="161" spans="1:1" ht="15.75" x14ac:dyDescent="0.25">
      <c r="A161" s="1" t="s">
        <v>13</v>
      </c>
    </row>
    <row r="162" spans="1:1" ht="15.75" x14ac:dyDescent="0.25">
      <c r="A162" s="9" t="s">
        <v>48</v>
      </c>
    </row>
    <row r="163" spans="1:1" hidden="1" x14ac:dyDescent="0.25">
      <c r="A163" s="3"/>
    </row>
    <row r="164" spans="1:1" ht="15.75" x14ac:dyDescent="0.25">
      <c r="A164" s="4" t="s">
        <v>2</v>
      </c>
    </row>
    <row r="165" spans="1:1" ht="15.75" x14ac:dyDescent="0.25">
      <c r="A165" s="9" t="s">
        <v>49</v>
      </c>
    </row>
    <row r="166" spans="1:1" hidden="1" x14ac:dyDescent="0.25">
      <c r="A166" s="3"/>
    </row>
    <row r="167" spans="1:1" ht="15.75" x14ac:dyDescent="0.25">
      <c r="A167" s="4" t="s">
        <v>4</v>
      </c>
    </row>
    <row r="168" spans="1:1" ht="31.5" x14ac:dyDescent="0.25">
      <c r="A168" s="9" t="s">
        <v>50</v>
      </c>
    </row>
    <row r="169" spans="1:1" hidden="1" x14ac:dyDescent="0.25">
      <c r="A169" s="3"/>
    </row>
    <row r="170" spans="1:1" ht="15.75" x14ac:dyDescent="0.25">
      <c r="A170" s="4" t="s">
        <v>6</v>
      </c>
    </row>
    <row r="171" spans="1:1" ht="31.5" x14ac:dyDescent="0.25">
      <c r="A171" s="9" t="s">
        <v>51</v>
      </c>
    </row>
    <row r="172" spans="1:1" hidden="1" x14ac:dyDescent="0.25">
      <c r="A172" s="3"/>
    </row>
    <row r="173" spans="1:1" ht="16.5" thickBot="1" x14ac:dyDescent="0.3">
      <c r="A173" s="10" t="s">
        <v>52</v>
      </c>
    </row>
    <row r="174" spans="1:1" ht="15.75" hidden="1" thickBot="1" x14ac:dyDescent="0.3">
      <c r="A174" s="11"/>
    </row>
    <row r="175" spans="1:1" ht="15.75" x14ac:dyDescent="0.25">
      <c r="A175" s="1" t="s">
        <v>18</v>
      </c>
    </row>
    <row r="176" spans="1:1" ht="15.75" x14ac:dyDescent="0.25">
      <c r="A176" s="9" t="s">
        <v>53</v>
      </c>
    </row>
    <row r="177" spans="1:1" hidden="1" x14ac:dyDescent="0.25">
      <c r="A177" s="3"/>
    </row>
    <row r="178" spans="1:1" ht="15.75" x14ac:dyDescent="0.25">
      <c r="A178" s="4" t="s">
        <v>2</v>
      </c>
    </row>
    <row r="179" spans="1:1" ht="15.75" x14ac:dyDescent="0.25">
      <c r="A179" s="9" t="s">
        <v>54</v>
      </c>
    </row>
    <row r="180" spans="1:1" hidden="1" x14ac:dyDescent="0.25">
      <c r="A180" s="3"/>
    </row>
    <row r="181" spans="1:1" ht="15.75" x14ac:dyDescent="0.25">
      <c r="A181" s="4" t="s">
        <v>4</v>
      </c>
    </row>
    <row r="182" spans="1:1" ht="31.5" x14ac:dyDescent="0.25">
      <c r="A182" s="9" t="s">
        <v>55</v>
      </c>
    </row>
    <row r="183" spans="1:1" hidden="1" x14ac:dyDescent="0.25">
      <c r="A183" s="3"/>
    </row>
    <row r="184" spans="1:1" ht="15.75" x14ac:dyDescent="0.25">
      <c r="A184" s="4" t="s">
        <v>6</v>
      </c>
    </row>
    <row r="185" spans="1:1" ht="15.75" x14ac:dyDescent="0.25">
      <c r="A185" s="9" t="s">
        <v>56</v>
      </c>
    </row>
    <row r="186" spans="1:1" hidden="1" x14ac:dyDescent="0.25">
      <c r="A186" s="3"/>
    </row>
    <row r="187" spans="1:1" ht="16.5" thickBot="1" x14ac:dyDescent="0.3">
      <c r="A187" s="10" t="s">
        <v>57</v>
      </c>
    </row>
    <row r="188" spans="1:1" ht="15.75" hidden="1" thickBot="1" x14ac:dyDescent="0.3">
      <c r="A188" s="11"/>
    </row>
    <row r="189" spans="1:1" ht="15.75" hidden="1" thickBot="1" x14ac:dyDescent="0.3">
      <c r="A189" s="11"/>
    </row>
    <row r="190" spans="1:1" ht="15.75" hidden="1" thickBot="1" x14ac:dyDescent="0.3">
      <c r="A190" s="11"/>
    </row>
    <row r="191" spans="1:1" ht="15.75" hidden="1" thickBot="1" x14ac:dyDescent="0.3">
      <c r="A191" s="11"/>
    </row>
    <row r="192" spans="1:1" ht="15.75" hidden="1" thickBot="1" x14ac:dyDescent="0.3">
      <c r="A192" s="11"/>
    </row>
    <row r="193" spans="1:1" ht="15.75" hidden="1" thickBot="1" x14ac:dyDescent="0.3">
      <c r="A193" s="11"/>
    </row>
    <row r="194" spans="1:1" ht="15.75" hidden="1" thickBot="1" x14ac:dyDescent="0.3">
      <c r="A194" s="11"/>
    </row>
    <row r="195" spans="1:1" ht="15.75" x14ac:dyDescent="0.25">
      <c r="A195" s="1" t="s">
        <v>22</v>
      </c>
    </row>
    <row r="196" spans="1:1" ht="15.75" x14ac:dyDescent="0.25">
      <c r="A196" s="9" t="s">
        <v>58</v>
      </c>
    </row>
    <row r="197" spans="1:1" hidden="1" x14ac:dyDescent="0.25">
      <c r="A197" s="3"/>
    </row>
    <row r="198" spans="1:1" ht="15.75" x14ac:dyDescent="0.25">
      <c r="A198" s="4" t="s">
        <v>2</v>
      </c>
    </row>
    <row r="199" spans="1:1" ht="15.75" x14ac:dyDescent="0.25">
      <c r="A199" s="9" t="s">
        <v>59</v>
      </c>
    </row>
    <row r="200" spans="1:1" hidden="1" x14ac:dyDescent="0.25">
      <c r="A200" s="3"/>
    </row>
    <row r="201" spans="1:1" ht="15.75" x14ac:dyDescent="0.25">
      <c r="A201" s="4" t="s">
        <v>4</v>
      </c>
    </row>
    <row r="202" spans="1:1" ht="47.25" x14ac:dyDescent="0.25">
      <c r="A202" s="9" t="s">
        <v>60</v>
      </c>
    </row>
    <row r="203" spans="1:1" hidden="1" x14ac:dyDescent="0.25">
      <c r="A203" s="3"/>
    </row>
    <row r="204" spans="1:1" ht="15.75" x14ac:dyDescent="0.25">
      <c r="A204" s="4" t="s">
        <v>6</v>
      </c>
    </row>
    <row r="205" spans="1:1" ht="31.5" x14ac:dyDescent="0.25">
      <c r="A205" s="9" t="s">
        <v>61</v>
      </c>
    </row>
    <row r="206" spans="1:1" hidden="1" x14ac:dyDescent="0.25">
      <c r="A206" s="3"/>
    </row>
    <row r="207" spans="1:1" ht="16.5" thickBot="1" x14ac:dyDescent="0.3">
      <c r="A207" s="10" t="s">
        <v>57</v>
      </c>
    </row>
    <row r="208" spans="1:1" ht="15.75" hidden="1" thickBot="1" x14ac:dyDescent="0.3">
      <c r="A208" s="11"/>
    </row>
    <row r="209" spans="1:1" ht="15.75" x14ac:dyDescent="0.25">
      <c r="A209" s="1" t="s">
        <v>27</v>
      </c>
    </row>
    <row r="210" spans="1:1" ht="15.75" x14ac:dyDescent="0.25">
      <c r="A210" s="9" t="s">
        <v>62</v>
      </c>
    </row>
    <row r="211" spans="1:1" hidden="1" x14ac:dyDescent="0.25">
      <c r="A211" s="3"/>
    </row>
    <row r="212" spans="1:1" ht="15.75" x14ac:dyDescent="0.25">
      <c r="A212" s="4" t="s">
        <v>2</v>
      </c>
    </row>
    <row r="213" spans="1:1" ht="15.75" x14ac:dyDescent="0.25">
      <c r="A213" s="9" t="s">
        <v>63</v>
      </c>
    </row>
    <row r="214" spans="1:1" hidden="1" x14ac:dyDescent="0.25">
      <c r="A214" s="3"/>
    </row>
    <row r="215" spans="1:1" ht="15.75" x14ac:dyDescent="0.25">
      <c r="A215" s="4" t="s">
        <v>4</v>
      </c>
    </row>
    <row r="216" spans="1:1" ht="63" x14ac:dyDescent="0.25">
      <c r="A216" s="3" t="s">
        <v>64</v>
      </c>
    </row>
    <row r="217" spans="1:1" hidden="1" x14ac:dyDescent="0.25">
      <c r="A217" s="3"/>
    </row>
    <row r="218" spans="1:1" ht="15.75" x14ac:dyDescent="0.25">
      <c r="A218" s="4" t="s">
        <v>6</v>
      </c>
    </row>
    <row r="219" spans="1:1" ht="31.5" x14ac:dyDescent="0.25">
      <c r="A219" s="9" t="s">
        <v>65</v>
      </c>
    </row>
    <row r="220" spans="1:1" hidden="1" x14ac:dyDescent="0.25">
      <c r="A220" s="3"/>
    </row>
    <row r="221" spans="1:1" ht="16.5" thickBot="1" x14ac:dyDescent="0.3">
      <c r="A221" s="10" t="s">
        <v>66</v>
      </c>
    </row>
    <row r="222" spans="1:1" ht="15.75" hidden="1" thickBot="1" x14ac:dyDescent="0.3">
      <c r="A222" s="11"/>
    </row>
    <row r="223" spans="1:1" ht="15.75" hidden="1" thickBot="1" x14ac:dyDescent="0.3">
      <c r="A223" s="11"/>
    </row>
    <row r="224" spans="1:1" ht="15.75" hidden="1" thickBot="1" x14ac:dyDescent="0.3">
      <c r="A224" s="11"/>
    </row>
    <row r="225" spans="1:1" ht="15.75" hidden="1" thickBot="1" x14ac:dyDescent="0.3">
      <c r="A225" s="11"/>
    </row>
    <row r="226" spans="1:1" ht="15.75" x14ac:dyDescent="0.25">
      <c r="A226" s="1" t="s">
        <v>33</v>
      </c>
    </row>
    <row r="227" spans="1:1" ht="15.75" x14ac:dyDescent="0.25">
      <c r="A227" s="9" t="s">
        <v>67</v>
      </c>
    </row>
    <row r="228" spans="1:1" hidden="1" x14ac:dyDescent="0.25">
      <c r="A228" s="3"/>
    </row>
    <row r="229" spans="1:1" ht="15.75" x14ac:dyDescent="0.25">
      <c r="A229" s="4" t="s">
        <v>2</v>
      </c>
    </row>
    <row r="230" spans="1:1" ht="15.75" x14ac:dyDescent="0.25">
      <c r="A230" s="9" t="s">
        <v>68</v>
      </c>
    </row>
    <row r="231" spans="1:1" hidden="1" x14ac:dyDescent="0.25">
      <c r="A231" s="3"/>
    </row>
    <row r="232" spans="1:1" ht="15.75" x14ac:dyDescent="0.25">
      <c r="A232" s="4" t="s">
        <v>4</v>
      </c>
    </row>
    <row r="233" spans="1:1" ht="47.25" x14ac:dyDescent="0.25">
      <c r="A233" s="9" t="s">
        <v>69</v>
      </c>
    </row>
    <row r="234" spans="1:1" hidden="1" x14ac:dyDescent="0.25">
      <c r="A234" s="3"/>
    </row>
    <row r="235" spans="1:1" ht="15.75" x14ac:dyDescent="0.25">
      <c r="A235" s="4" t="s">
        <v>6</v>
      </c>
    </row>
    <row r="236" spans="1:1" ht="31.5" x14ac:dyDescent="0.25">
      <c r="A236" s="9" t="s">
        <v>70</v>
      </c>
    </row>
    <row r="237" spans="1:1" hidden="1" x14ac:dyDescent="0.25">
      <c r="A237" s="3"/>
    </row>
    <row r="238" spans="1:1" ht="16.5" thickBot="1" x14ac:dyDescent="0.3">
      <c r="A238" s="10" t="s">
        <v>71</v>
      </c>
    </row>
    <row r="239" spans="1:1" ht="15.75" hidden="1" thickBot="1" x14ac:dyDescent="0.3">
      <c r="A239" s="11"/>
    </row>
    <row r="240" spans="1:1" ht="15.75" x14ac:dyDescent="0.25">
      <c r="A240" s="1" t="s">
        <v>72</v>
      </c>
    </row>
    <row r="241" spans="1:1" ht="15.75" x14ac:dyDescent="0.25">
      <c r="A241" s="9" t="s">
        <v>73</v>
      </c>
    </row>
    <row r="242" spans="1:1" hidden="1" x14ac:dyDescent="0.25">
      <c r="A242" s="3"/>
    </row>
    <row r="243" spans="1:1" ht="15.75" x14ac:dyDescent="0.25">
      <c r="A243" s="4" t="s">
        <v>2</v>
      </c>
    </row>
    <row r="244" spans="1:1" ht="15.75" x14ac:dyDescent="0.25">
      <c r="A244" s="9" t="s">
        <v>74</v>
      </c>
    </row>
    <row r="245" spans="1:1" hidden="1" x14ac:dyDescent="0.25">
      <c r="A245" s="3"/>
    </row>
    <row r="246" spans="1:1" ht="15.75" x14ac:dyDescent="0.25">
      <c r="A246" s="4" t="s">
        <v>4</v>
      </c>
    </row>
    <row r="247" spans="1:1" ht="47.25" x14ac:dyDescent="0.25">
      <c r="A247" s="3" t="s">
        <v>75</v>
      </c>
    </row>
    <row r="248" spans="1:1" hidden="1" x14ac:dyDescent="0.25">
      <c r="A248" s="3"/>
    </row>
    <row r="249" spans="1:1" ht="15.75" x14ac:dyDescent="0.25">
      <c r="A249" s="4" t="s">
        <v>6</v>
      </c>
    </row>
    <row r="250" spans="1:1" ht="31.5" x14ac:dyDescent="0.25">
      <c r="A250" s="9" t="s">
        <v>76</v>
      </c>
    </row>
    <row r="251" spans="1:1" hidden="1" x14ac:dyDescent="0.25">
      <c r="A251" s="3"/>
    </row>
    <row r="252" spans="1:1" ht="16.5" thickBot="1" x14ac:dyDescent="0.3">
      <c r="A252" s="10" t="s">
        <v>77</v>
      </c>
    </row>
    <row r="253" spans="1:1" hidden="1" x14ac:dyDescent="0.25">
      <c r="A253" s="11"/>
    </row>
    <row r="254" spans="1:1" hidden="1" x14ac:dyDescent="0.25">
      <c r="A254" s="11"/>
    </row>
    <row r="255" spans="1:1" hidden="1" x14ac:dyDescent="0.25">
      <c r="A255" s="11"/>
    </row>
    <row r="256" spans="1:1" hidden="1" x14ac:dyDescent="0.25">
      <c r="A256" s="11"/>
    </row>
    <row r="257" spans="1:1" hidden="1" x14ac:dyDescent="0.25">
      <c r="A257" s="11"/>
    </row>
    <row r="258" spans="1:1" ht="17.25" thickBot="1" x14ac:dyDescent="0.3">
      <c r="A258" s="13" t="s">
        <v>78</v>
      </c>
    </row>
    <row r="259" spans="1:1" ht="15.75" x14ac:dyDescent="0.25">
      <c r="A259" s="1" t="s">
        <v>0</v>
      </c>
    </row>
    <row r="260" spans="1:1" ht="15.75" x14ac:dyDescent="0.25">
      <c r="A260" s="9" t="s">
        <v>79</v>
      </c>
    </row>
    <row r="261" spans="1:1" hidden="1" x14ac:dyDescent="0.25">
      <c r="A261" s="3"/>
    </row>
    <row r="262" spans="1:1" ht="15.75" x14ac:dyDescent="0.25">
      <c r="A262" s="4" t="s">
        <v>2</v>
      </c>
    </row>
    <row r="263" spans="1:1" ht="15.75" x14ac:dyDescent="0.25">
      <c r="A263" s="9" t="s">
        <v>80</v>
      </c>
    </row>
    <row r="264" spans="1:1" hidden="1" x14ac:dyDescent="0.25">
      <c r="A264" s="14"/>
    </row>
    <row r="265" spans="1:1" ht="15.75" x14ac:dyDescent="0.25">
      <c r="A265" s="4" t="s">
        <v>4</v>
      </c>
    </row>
    <row r="266" spans="1:1" ht="47.25" x14ac:dyDescent="0.25">
      <c r="A266" s="3" t="s">
        <v>81</v>
      </c>
    </row>
    <row r="267" spans="1:1" ht="15.75" x14ac:dyDescent="0.25">
      <c r="A267" s="4" t="s">
        <v>6</v>
      </c>
    </row>
    <row r="268" spans="1:1" ht="31.5" x14ac:dyDescent="0.25">
      <c r="A268" s="9" t="s">
        <v>82</v>
      </c>
    </row>
    <row r="269" spans="1:1" hidden="1" x14ac:dyDescent="0.25">
      <c r="A269" s="3"/>
    </row>
    <row r="270" spans="1:1" ht="16.5" thickBot="1" x14ac:dyDescent="0.3">
      <c r="A270" s="10" t="s">
        <v>83</v>
      </c>
    </row>
    <row r="271" spans="1:1" ht="15.75" hidden="1" thickBot="1" x14ac:dyDescent="0.3">
      <c r="A271" s="11"/>
    </row>
    <row r="272" spans="1:1" ht="15.75" x14ac:dyDescent="0.25">
      <c r="A272" s="1" t="s">
        <v>8</v>
      </c>
    </row>
    <row r="273" spans="1:1" ht="15.75" x14ac:dyDescent="0.25">
      <c r="A273" s="9" t="s">
        <v>84</v>
      </c>
    </row>
    <row r="274" spans="1:1" hidden="1" x14ac:dyDescent="0.25">
      <c r="A274" s="3"/>
    </row>
    <row r="275" spans="1:1" ht="15.75" x14ac:dyDescent="0.25">
      <c r="A275" s="4" t="s">
        <v>2</v>
      </c>
    </row>
    <row r="276" spans="1:1" ht="15.75" x14ac:dyDescent="0.25">
      <c r="A276" s="9" t="s">
        <v>85</v>
      </c>
    </row>
    <row r="277" spans="1:1" hidden="1" x14ac:dyDescent="0.25">
      <c r="A277" s="3"/>
    </row>
    <row r="278" spans="1:1" ht="15.75" x14ac:dyDescent="0.25">
      <c r="A278" s="4" t="s">
        <v>4</v>
      </c>
    </row>
    <row r="279" spans="1:1" ht="63" x14ac:dyDescent="0.25">
      <c r="A279" s="3" t="s">
        <v>86</v>
      </c>
    </row>
    <row r="280" spans="1:1" ht="15.75" x14ac:dyDescent="0.25">
      <c r="A280" s="4" t="s">
        <v>6</v>
      </c>
    </row>
    <row r="281" spans="1:1" ht="31.5" x14ac:dyDescent="0.25">
      <c r="A281" s="9" t="s">
        <v>87</v>
      </c>
    </row>
    <row r="282" spans="1:1" hidden="1" x14ac:dyDescent="0.25">
      <c r="A282" s="3"/>
    </row>
    <row r="283" spans="1:1" ht="16.5" thickBot="1" x14ac:dyDescent="0.3">
      <c r="A283" s="10" t="s">
        <v>88</v>
      </c>
    </row>
    <row r="284" spans="1:1" ht="15.75" hidden="1" thickBot="1" x14ac:dyDescent="0.3">
      <c r="A284" s="11"/>
    </row>
    <row r="285" spans="1:1" ht="15.75" x14ac:dyDescent="0.25">
      <c r="A285" s="1" t="s">
        <v>13</v>
      </c>
    </row>
    <row r="286" spans="1:1" ht="15.75" x14ac:dyDescent="0.25">
      <c r="A286" s="9" t="s">
        <v>89</v>
      </c>
    </row>
    <row r="287" spans="1:1" hidden="1" x14ac:dyDescent="0.25">
      <c r="A287" s="3"/>
    </row>
    <row r="288" spans="1:1" ht="15.75" x14ac:dyDescent="0.25">
      <c r="A288" s="4" t="s">
        <v>2</v>
      </c>
    </row>
    <row r="289" spans="1:1" ht="15.75" x14ac:dyDescent="0.25">
      <c r="A289" s="9" t="s">
        <v>90</v>
      </c>
    </row>
    <row r="290" spans="1:1" hidden="1" x14ac:dyDescent="0.25">
      <c r="A290" s="14"/>
    </row>
    <row r="291" spans="1:1" ht="15.75" x14ac:dyDescent="0.25">
      <c r="A291" s="4" t="s">
        <v>4</v>
      </c>
    </row>
    <row r="292" spans="1:1" ht="63" x14ac:dyDescent="0.25">
      <c r="A292" s="9" t="s">
        <v>91</v>
      </c>
    </row>
    <row r="293" spans="1:1" hidden="1" x14ac:dyDescent="0.25">
      <c r="A293" s="3"/>
    </row>
    <row r="294" spans="1:1" ht="15.75" x14ac:dyDescent="0.25">
      <c r="A294" s="4" t="s">
        <v>6</v>
      </c>
    </row>
    <row r="295" spans="1:1" ht="47.25" x14ac:dyDescent="0.25">
      <c r="A295" s="9" t="s">
        <v>92</v>
      </c>
    </row>
    <row r="296" spans="1:1" hidden="1" x14ac:dyDescent="0.25">
      <c r="A296" s="3"/>
    </row>
    <row r="297" spans="1:1" ht="16.5" thickBot="1" x14ac:dyDescent="0.3">
      <c r="A297" s="10" t="s">
        <v>88</v>
      </c>
    </row>
    <row r="298" spans="1:1" ht="15.75" hidden="1" thickBot="1" x14ac:dyDescent="0.3">
      <c r="A298" s="11"/>
    </row>
    <row r="299" spans="1:1" ht="15.75" x14ac:dyDescent="0.25">
      <c r="A299" s="1" t="s">
        <v>18</v>
      </c>
    </row>
    <row r="300" spans="1:1" ht="15.75" x14ac:dyDescent="0.25">
      <c r="A300" s="9" t="s">
        <v>93</v>
      </c>
    </row>
    <row r="301" spans="1:1" hidden="1" x14ac:dyDescent="0.25">
      <c r="A301" s="3"/>
    </row>
    <row r="302" spans="1:1" ht="15.75" x14ac:dyDescent="0.25">
      <c r="A302" s="4" t="s">
        <v>2</v>
      </c>
    </row>
    <row r="303" spans="1:1" ht="15.75" x14ac:dyDescent="0.25">
      <c r="A303" s="9" t="s">
        <v>94</v>
      </c>
    </row>
    <row r="304" spans="1:1" hidden="1" x14ac:dyDescent="0.25">
      <c r="A304" s="14"/>
    </row>
    <row r="305" spans="1:1" ht="15.75" x14ac:dyDescent="0.25">
      <c r="A305" s="4" t="s">
        <v>4</v>
      </c>
    </row>
    <row r="306" spans="1:1" ht="31.5" x14ac:dyDescent="0.25">
      <c r="A306" s="3" t="s">
        <v>95</v>
      </c>
    </row>
    <row r="307" spans="1:1" hidden="1" x14ac:dyDescent="0.25">
      <c r="A307" s="3"/>
    </row>
    <row r="308" spans="1:1" ht="15.75" x14ac:dyDescent="0.25">
      <c r="A308" s="4" t="s">
        <v>6</v>
      </c>
    </row>
    <row r="309" spans="1:1" ht="15.75" x14ac:dyDescent="0.25">
      <c r="A309" s="9" t="s">
        <v>96</v>
      </c>
    </row>
    <row r="310" spans="1:1" hidden="1" x14ac:dyDescent="0.25">
      <c r="A310" s="3"/>
    </row>
    <row r="311" spans="1:1" ht="16.5" thickBot="1" x14ac:dyDescent="0.3">
      <c r="A311" s="10" t="s">
        <v>97</v>
      </c>
    </row>
    <row r="312" spans="1:1" ht="15.75" hidden="1" thickBot="1" x14ac:dyDescent="0.3">
      <c r="A312" s="11"/>
    </row>
    <row r="313" spans="1:1" ht="15.75" hidden="1" thickBot="1" x14ac:dyDescent="0.3">
      <c r="A313" s="11"/>
    </row>
    <row r="314" spans="1:1" ht="15.75" hidden="1" thickBot="1" x14ac:dyDescent="0.3">
      <c r="A314" s="11"/>
    </row>
    <row r="315" spans="1:1" ht="15.75" hidden="1" thickBot="1" x14ac:dyDescent="0.3">
      <c r="A315" s="11"/>
    </row>
    <row r="316" spans="1:1" ht="15.75" hidden="1" thickBot="1" x14ac:dyDescent="0.3">
      <c r="A316" s="11"/>
    </row>
    <row r="317" spans="1:1" ht="15.75" hidden="1" thickBot="1" x14ac:dyDescent="0.3">
      <c r="A317" s="11"/>
    </row>
    <row r="318" spans="1:1" ht="15.75" hidden="1" thickBot="1" x14ac:dyDescent="0.3">
      <c r="A318" s="11"/>
    </row>
    <row r="319" spans="1:1" ht="15.75" x14ac:dyDescent="0.25">
      <c r="A319" s="1" t="s">
        <v>22</v>
      </c>
    </row>
    <row r="320" spans="1:1" ht="15.75" x14ac:dyDescent="0.25">
      <c r="A320" s="9" t="s">
        <v>98</v>
      </c>
    </row>
    <row r="321" spans="1:1" hidden="1" x14ac:dyDescent="0.25">
      <c r="A321" s="3"/>
    </row>
    <row r="322" spans="1:1" ht="15.75" x14ac:dyDescent="0.25">
      <c r="A322" s="4" t="s">
        <v>2</v>
      </c>
    </row>
    <row r="323" spans="1:1" ht="15.75" x14ac:dyDescent="0.25">
      <c r="A323" s="9" t="s">
        <v>99</v>
      </c>
    </row>
    <row r="324" spans="1:1" hidden="1" x14ac:dyDescent="0.25">
      <c r="A324" s="3"/>
    </row>
    <row r="325" spans="1:1" ht="15.75" x14ac:dyDescent="0.25">
      <c r="A325" s="4" t="s">
        <v>4</v>
      </c>
    </row>
    <row r="326" spans="1:1" ht="47.25" x14ac:dyDescent="0.25">
      <c r="A326" s="9" t="s">
        <v>100</v>
      </c>
    </row>
    <row r="327" spans="1:1" hidden="1" x14ac:dyDescent="0.25">
      <c r="A327" s="3"/>
    </row>
    <row r="328" spans="1:1" ht="15.75" x14ac:dyDescent="0.25">
      <c r="A328" s="4" t="s">
        <v>6</v>
      </c>
    </row>
    <row r="329" spans="1:1" ht="31.5" x14ac:dyDescent="0.25">
      <c r="A329" s="9" t="s">
        <v>101</v>
      </c>
    </row>
    <row r="330" spans="1:1" hidden="1" x14ac:dyDescent="0.25">
      <c r="A330" s="3"/>
    </row>
    <row r="331" spans="1:1" ht="16.5" thickBot="1" x14ac:dyDescent="0.3">
      <c r="A331" s="10" t="s">
        <v>97</v>
      </c>
    </row>
    <row r="332" spans="1:1" ht="15.75" hidden="1" thickBot="1" x14ac:dyDescent="0.3">
      <c r="A332" s="11"/>
    </row>
    <row r="333" spans="1:1" ht="15.75" x14ac:dyDescent="0.25">
      <c r="A333" s="1" t="s">
        <v>27</v>
      </c>
    </row>
    <row r="334" spans="1:1" ht="15.75" x14ac:dyDescent="0.25">
      <c r="A334" s="9" t="s">
        <v>102</v>
      </c>
    </row>
    <row r="335" spans="1:1" hidden="1" x14ac:dyDescent="0.25">
      <c r="A335" s="3"/>
    </row>
    <row r="336" spans="1:1" ht="15.75" x14ac:dyDescent="0.25">
      <c r="A336" s="4" t="s">
        <v>2</v>
      </c>
    </row>
    <row r="337" spans="1:1" ht="15.75" x14ac:dyDescent="0.25">
      <c r="A337" s="9" t="s">
        <v>103</v>
      </c>
    </row>
    <row r="338" spans="1:1" hidden="1" x14ac:dyDescent="0.25">
      <c r="A338" s="14"/>
    </row>
    <row r="339" spans="1:1" ht="15.75" x14ac:dyDescent="0.25">
      <c r="A339" s="4" t="s">
        <v>4</v>
      </c>
    </row>
    <row r="340" spans="1:1" ht="63" x14ac:dyDescent="0.25">
      <c r="A340" s="3" t="s">
        <v>104</v>
      </c>
    </row>
    <row r="341" spans="1:1" hidden="1" x14ac:dyDescent="0.25">
      <c r="A341" s="3"/>
    </row>
    <row r="342" spans="1:1" ht="15.75" x14ac:dyDescent="0.25">
      <c r="A342" s="4" t="s">
        <v>6</v>
      </c>
    </row>
    <row r="343" spans="1:1" ht="31.5" x14ac:dyDescent="0.25">
      <c r="A343" s="9" t="s">
        <v>105</v>
      </c>
    </row>
    <row r="344" spans="1:1" hidden="1" x14ac:dyDescent="0.25">
      <c r="A344" s="3"/>
    </row>
    <row r="345" spans="1:1" ht="16.5" thickBot="1" x14ac:dyDescent="0.3">
      <c r="A345" s="10" t="s">
        <v>106</v>
      </c>
    </row>
    <row r="346" spans="1:1" ht="15.75" hidden="1" thickBot="1" x14ac:dyDescent="0.3">
      <c r="A346" s="11"/>
    </row>
    <row r="347" spans="1:1" ht="15.75" hidden="1" thickBot="1" x14ac:dyDescent="0.3">
      <c r="A347" s="11"/>
    </row>
    <row r="348" spans="1:1" ht="15.75" hidden="1" thickBot="1" x14ac:dyDescent="0.3">
      <c r="A348" s="11"/>
    </row>
    <row r="349" spans="1:1" ht="15.75" hidden="1" thickBot="1" x14ac:dyDescent="0.3">
      <c r="A349" s="11"/>
    </row>
    <row r="350" spans="1:1" ht="15.75" hidden="1" thickBot="1" x14ac:dyDescent="0.3">
      <c r="A350" s="11"/>
    </row>
    <row r="351" spans="1:1" ht="15.75" hidden="1" thickBot="1" x14ac:dyDescent="0.3">
      <c r="A351" s="11"/>
    </row>
    <row r="352" spans="1:1" ht="15.75" hidden="1" thickBot="1" x14ac:dyDescent="0.3">
      <c r="A352" s="11"/>
    </row>
    <row r="353" spans="1:1" ht="15.75" x14ac:dyDescent="0.25">
      <c r="A353" s="1" t="s">
        <v>33</v>
      </c>
    </row>
    <row r="354" spans="1:1" ht="15.75" x14ac:dyDescent="0.25">
      <c r="A354" s="9" t="s">
        <v>107</v>
      </c>
    </row>
    <row r="355" spans="1:1" hidden="1" x14ac:dyDescent="0.25">
      <c r="A355" s="3"/>
    </row>
    <row r="356" spans="1:1" ht="15.75" x14ac:dyDescent="0.25">
      <c r="A356" s="4" t="s">
        <v>2</v>
      </c>
    </row>
    <row r="357" spans="1:1" ht="15.75" x14ac:dyDescent="0.25">
      <c r="A357" s="9" t="s">
        <v>108</v>
      </c>
    </row>
    <row r="358" spans="1:1" hidden="1" x14ac:dyDescent="0.25">
      <c r="A358" s="3"/>
    </row>
    <row r="359" spans="1:1" ht="15.75" x14ac:dyDescent="0.25">
      <c r="A359" s="4" t="s">
        <v>4</v>
      </c>
    </row>
    <row r="360" spans="1:1" ht="47.25" x14ac:dyDescent="0.25">
      <c r="A360" s="9" t="s">
        <v>109</v>
      </c>
    </row>
    <row r="361" spans="1:1" hidden="1" x14ac:dyDescent="0.25">
      <c r="A361" s="3"/>
    </row>
    <row r="362" spans="1:1" ht="15.75" x14ac:dyDescent="0.25">
      <c r="A362" s="4" t="s">
        <v>6</v>
      </c>
    </row>
    <row r="363" spans="1:1" ht="31.5" x14ac:dyDescent="0.25">
      <c r="A363" s="9" t="s">
        <v>110</v>
      </c>
    </row>
    <row r="364" spans="1:1" hidden="1" x14ac:dyDescent="0.25">
      <c r="A364" s="3"/>
    </row>
    <row r="365" spans="1:1" ht="16.5" thickBot="1" x14ac:dyDescent="0.3">
      <c r="A365" s="10" t="s">
        <v>111</v>
      </c>
    </row>
    <row r="366" spans="1:1" ht="15.75" hidden="1" thickBot="1" x14ac:dyDescent="0.3">
      <c r="A366" s="11"/>
    </row>
    <row r="367" spans="1:1" ht="15.75" x14ac:dyDescent="0.25">
      <c r="A367" s="1" t="s">
        <v>72</v>
      </c>
    </row>
    <row r="368" spans="1:1" ht="15.75" x14ac:dyDescent="0.25">
      <c r="A368" s="9" t="s">
        <v>112</v>
      </c>
    </row>
    <row r="369" spans="1:1" hidden="1" x14ac:dyDescent="0.25">
      <c r="A369" s="3"/>
    </row>
    <row r="370" spans="1:1" ht="15.75" x14ac:dyDescent="0.25">
      <c r="A370" s="4" t="s">
        <v>2</v>
      </c>
    </row>
    <row r="371" spans="1:1" ht="15.75" x14ac:dyDescent="0.25">
      <c r="A371" s="9" t="s">
        <v>113</v>
      </c>
    </row>
    <row r="372" spans="1:1" hidden="1" x14ac:dyDescent="0.25">
      <c r="A372" s="14"/>
    </row>
    <row r="373" spans="1:1" ht="15.75" x14ac:dyDescent="0.25">
      <c r="A373" s="4" t="s">
        <v>4</v>
      </c>
    </row>
    <row r="374" spans="1:1" ht="63" x14ac:dyDescent="0.25">
      <c r="A374" s="9" t="s">
        <v>114</v>
      </c>
    </row>
    <row r="375" spans="1:1" hidden="1" x14ac:dyDescent="0.25">
      <c r="A375" s="3"/>
    </row>
    <row r="376" spans="1:1" ht="15.75" x14ac:dyDescent="0.25">
      <c r="A376" s="4" t="s">
        <v>6</v>
      </c>
    </row>
    <row r="377" spans="1:1" ht="15.75" x14ac:dyDescent="0.25">
      <c r="A377" s="9" t="s">
        <v>115</v>
      </c>
    </row>
    <row r="378" spans="1:1" hidden="1" x14ac:dyDescent="0.25">
      <c r="A378" s="3"/>
    </row>
    <row r="379" spans="1:1" ht="16.5" thickBot="1" x14ac:dyDescent="0.3">
      <c r="A379" s="10" t="s">
        <v>106</v>
      </c>
    </row>
    <row r="380" spans="1:1" hidden="1" x14ac:dyDescent="0.25">
      <c r="A380" s="11"/>
    </row>
    <row r="381" spans="1:1" hidden="1" x14ac:dyDescent="0.25">
      <c r="A381" s="11"/>
    </row>
    <row r="382" spans="1:1" hidden="1" x14ac:dyDescent="0.25">
      <c r="A382" s="11"/>
    </row>
    <row r="383" spans="1:1" hidden="1" x14ac:dyDescent="0.25">
      <c r="A383" s="11"/>
    </row>
    <row r="384" spans="1:1" hidden="1" x14ac:dyDescent="0.25">
      <c r="A384" s="11"/>
    </row>
    <row r="385" spans="1:1" hidden="1" x14ac:dyDescent="0.25">
      <c r="A385" s="11"/>
    </row>
    <row r="386" spans="1:1" hidden="1" x14ac:dyDescent="0.25">
      <c r="A386" s="11"/>
    </row>
    <row r="387" spans="1:1" hidden="1" x14ac:dyDescent="0.25">
      <c r="A387" s="11"/>
    </row>
    <row r="388" spans="1:1" ht="17.25" thickBot="1" x14ac:dyDescent="0.3">
      <c r="A388" s="13" t="s">
        <v>116</v>
      </c>
    </row>
    <row r="389" spans="1:1" ht="15.75" x14ac:dyDescent="0.25">
      <c r="A389" s="1" t="s">
        <v>0</v>
      </c>
    </row>
    <row r="390" spans="1:1" ht="15.75" x14ac:dyDescent="0.25">
      <c r="A390" s="9" t="s">
        <v>117</v>
      </c>
    </row>
    <row r="391" spans="1:1" hidden="1" x14ac:dyDescent="0.25">
      <c r="A391" s="3"/>
    </row>
    <row r="392" spans="1:1" ht="15.75" x14ac:dyDescent="0.25">
      <c r="A392" s="4" t="s">
        <v>2</v>
      </c>
    </row>
    <row r="393" spans="1:1" ht="15.75" x14ac:dyDescent="0.25">
      <c r="A393" s="9" t="s">
        <v>118</v>
      </c>
    </row>
    <row r="394" spans="1:1" hidden="1" x14ac:dyDescent="0.25">
      <c r="A394" s="3"/>
    </row>
    <row r="395" spans="1:1" ht="15.75" x14ac:dyDescent="0.25">
      <c r="A395" s="4" t="s">
        <v>4</v>
      </c>
    </row>
    <row r="396" spans="1:1" ht="63" x14ac:dyDescent="0.25">
      <c r="A396" s="9" t="s">
        <v>119</v>
      </c>
    </row>
    <row r="397" spans="1:1" hidden="1" x14ac:dyDescent="0.25">
      <c r="A397" s="3"/>
    </row>
    <row r="398" spans="1:1" ht="15.75" x14ac:dyDescent="0.25">
      <c r="A398" s="4" t="s">
        <v>6</v>
      </c>
    </row>
    <row r="399" spans="1:1" ht="31.5" x14ac:dyDescent="0.25">
      <c r="A399" s="9" t="s">
        <v>120</v>
      </c>
    </row>
    <row r="400" spans="1:1" hidden="1" x14ac:dyDescent="0.25">
      <c r="A400" s="3"/>
    </row>
    <row r="401" spans="1:1" ht="16.5" thickBot="1" x14ac:dyDescent="0.3">
      <c r="A401" s="10" t="s">
        <v>121</v>
      </c>
    </row>
    <row r="402" spans="1:1" ht="15.75" hidden="1" thickBot="1" x14ac:dyDescent="0.3">
      <c r="A402" s="11"/>
    </row>
    <row r="403" spans="1:1" ht="15.75" x14ac:dyDescent="0.25">
      <c r="A403" s="1" t="s">
        <v>8</v>
      </c>
    </row>
    <row r="404" spans="1:1" ht="15.75" x14ac:dyDescent="0.25">
      <c r="A404" s="9" t="s">
        <v>122</v>
      </c>
    </row>
    <row r="405" spans="1:1" hidden="1" x14ac:dyDescent="0.25">
      <c r="A405" s="3"/>
    </row>
    <row r="406" spans="1:1" ht="15.75" x14ac:dyDescent="0.25">
      <c r="A406" s="4" t="s">
        <v>2</v>
      </c>
    </row>
    <row r="407" spans="1:1" ht="15.75" x14ac:dyDescent="0.25">
      <c r="A407" s="9" t="s">
        <v>123</v>
      </c>
    </row>
    <row r="408" spans="1:1" hidden="1" x14ac:dyDescent="0.25">
      <c r="A408" s="3"/>
    </row>
    <row r="409" spans="1:1" ht="15.75" x14ac:dyDescent="0.25">
      <c r="A409" s="4" t="s">
        <v>4</v>
      </c>
    </row>
    <row r="410" spans="1:1" ht="31.5" x14ac:dyDescent="0.25">
      <c r="A410" s="9" t="s">
        <v>124</v>
      </c>
    </row>
    <row r="411" spans="1:1" hidden="1" x14ac:dyDescent="0.25">
      <c r="A411" s="3"/>
    </row>
    <row r="412" spans="1:1" ht="15.75" x14ac:dyDescent="0.25">
      <c r="A412" s="4" t="s">
        <v>6</v>
      </c>
    </row>
    <row r="413" spans="1:1" ht="15.75" x14ac:dyDescent="0.25">
      <c r="A413" s="9" t="s">
        <v>125</v>
      </c>
    </row>
    <row r="414" spans="1:1" hidden="1" x14ac:dyDescent="0.25">
      <c r="A414" s="3"/>
    </row>
    <row r="415" spans="1:1" ht="16.5" thickBot="1" x14ac:dyDescent="0.3">
      <c r="A415" s="10" t="s">
        <v>126</v>
      </c>
    </row>
    <row r="416" spans="1:1" ht="15.75" hidden="1" thickBot="1" x14ac:dyDescent="0.3">
      <c r="A416" s="11"/>
    </row>
    <row r="417" spans="1:1" ht="15.75" hidden="1" thickBot="1" x14ac:dyDescent="0.3">
      <c r="A417" s="11"/>
    </row>
    <row r="418" spans="1:1" ht="15.75" hidden="1" thickBot="1" x14ac:dyDescent="0.3">
      <c r="A418" s="11"/>
    </row>
    <row r="419" spans="1:1" ht="15.75" x14ac:dyDescent="0.25">
      <c r="A419" s="1" t="s">
        <v>13</v>
      </c>
    </row>
    <row r="420" spans="1:1" ht="15.75" x14ac:dyDescent="0.25">
      <c r="A420" s="9" t="s">
        <v>127</v>
      </c>
    </row>
    <row r="421" spans="1:1" hidden="1" x14ac:dyDescent="0.25">
      <c r="A421" s="3"/>
    </row>
    <row r="422" spans="1:1" ht="15.75" x14ac:dyDescent="0.25">
      <c r="A422" s="4" t="s">
        <v>2</v>
      </c>
    </row>
    <row r="423" spans="1:1" ht="15.75" x14ac:dyDescent="0.25">
      <c r="A423" s="9" t="s">
        <v>128</v>
      </c>
    </row>
    <row r="424" spans="1:1" hidden="1" x14ac:dyDescent="0.25">
      <c r="A424" s="3"/>
    </row>
    <row r="425" spans="1:1" ht="15.75" x14ac:dyDescent="0.25">
      <c r="A425" s="4" t="s">
        <v>4</v>
      </c>
    </row>
    <row r="426" spans="1:1" ht="47.25" x14ac:dyDescent="0.25">
      <c r="A426" s="9" t="s">
        <v>129</v>
      </c>
    </row>
    <row r="427" spans="1:1" hidden="1" x14ac:dyDescent="0.25">
      <c r="A427" s="3"/>
    </row>
    <row r="428" spans="1:1" ht="15.75" x14ac:dyDescent="0.25">
      <c r="A428" s="4" t="s">
        <v>6</v>
      </c>
    </row>
    <row r="429" spans="1:1" ht="15.75" x14ac:dyDescent="0.25">
      <c r="A429" s="9" t="s">
        <v>130</v>
      </c>
    </row>
    <row r="430" spans="1:1" hidden="1" x14ac:dyDescent="0.25">
      <c r="A430" s="3"/>
    </row>
    <row r="431" spans="1:1" ht="16.5" thickBot="1" x14ac:dyDescent="0.3">
      <c r="A431" s="10" t="s">
        <v>131</v>
      </c>
    </row>
    <row r="432" spans="1:1" hidden="1" x14ac:dyDescent="0.25">
      <c r="A432" s="11"/>
    </row>
    <row r="433" spans="1:1" hidden="1" x14ac:dyDescent="0.25">
      <c r="A433" s="11"/>
    </row>
    <row r="434" spans="1:1" hidden="1" x14ac:dyDescent="0.25">
      <c r="A434" s="11"/>
    </row>
    <row r="435" spans="1:1" hidden="1" x14ac:dyDescent="0.25">
      <c r="A435" s="11"/>
    </row>
    <row r="436" spans="1:1" hidden="1" x14ac:dyDescent="0.25">
      <c r="A436" s="11"/>
    </row>
    <row r="437" spans="1:1" hidden="1" x14ac:dyDescent="0.25">
      <c r="A437" s="11"/>
    </row>
    <row r="438" spans="1:1" hidden="1" x14ac:dyDescent="0.25">
      <c r="A438" s="11"/>
    </row>
    <row r="439" spans="1:1" hidden="1" x14ac:dyDescent="0.25">
      <c r="A439" s="11"/>
    </row>
    <row r="440" spans="1:1" hidden="1" x14ac:dyDescent="0.25">
      <c r="A440" s="11"/>
    </row>
    <row r="441" spans="1:1" hidden="1" x14ac:dyDescent="0.25">
      <c r="A441" s="11"/>
    </row>
    <row r="442" spans="1:1" hidden="1" x14ac:dyDescent="0.25">
      <c r="A442" s="11"/>
    </row>
    <row r="443" spans="1:1" hidden="1" x14ac:dyDescent="0.25">
      <c r="A443" s="11"/>
    </row>
    <row r="444" spans="1:1" hidden="1" x14ac:dyDescent="0.25">
      <c r="A444" s="11"/>
    </row>
    <row r="445" spans="1:1" hidden="1" x14ac:dyDescent="0.25">
      <c r="A445" s="11"/>
    </row>
    <row r="446" spans="1:1" hidden="1" x14ac:dyDescent="0.25">
      <c r="A446" s="11"/>
    </row>
    <row r="447" spans="1:1" hidden="1" x14ac:dyDescent="0.25">
      <c r="A447" s="11"/>
    </row>
    <row r="448" spans="1:1" hidden="1" x14ac:dyDescent="0.25">
      <c r="A448" s="11"/>
    </row>
    <row r="449" spans="1:1" ht="17.25" thickBot="1" x14ac:dyDescent="0.3">
      <c r="A449" s="13" t="s">
        <v>132</v>
      </c>
    </row>
    <row r="450" spans="1:1" ht="15.75" x14ac:dyDescent="0.25">
      <c r="A450" s="1" t="s">
        <v>0</v>
      </c>
    </row>
    <row r="451" spans="1:1" ht="15.75" x14ac:dyDescent="0.25">
      <c r="A451" s="9" t="s">
        <v>133</v>
      </c>
    </row>
    <row r="452" spans="1:1" hidden="1" x14ac:dyDescent="0.25">
      <c r="A452" s="3"/>
    </row>
    <row r="453" spans="1:1" ht="15.75" x14ac:dyDescent="0.25">
      <c r="A453" s="4" t="s">
        <v>2</v>
      </c>
    </row>
    <row r="454" spans="1:1" ht="15.75" x14ac:dyDescent="0.25">
      <c r="A454" s="9" t="s">
        <v>134</v>
      </c>
    </row>
    <row r="455" spans="1:1" hidden="1" x14ac:dyDescent="0.25">
      <c r="A455" s="3"/>
    </row>
    <row r="456" spans="1:1" ht="15.75" x14ac:dyDescent="0.25">
      <c r="A456" s="4" t="s">
        <v>4</v>
      </c>
    </row>
    <row r="457" spans="1:1" ht="47.25" x14ac:dyDescent="0.25">
      <c r="A457" s="9" t="s">
        <v>135</v>
      </c>
    </row>
    <row r="458" spans="1:1" ht="15.75" x14ac:dyDescent="0.25">
      <c r="A458" s="4" t="s">
        <v>6</v>
      </c>
    </row>
    <row r="459" spans="1:1" ht="15.75" x14ac:dyDescent="0.25">
      <c r="A459" s="9" t="s">
        <v>136</v>
      </c>
    </row>
    <row r="460" spans="1:1" hidden="1" x14ac:dyDescent="0.25">
      <c r="A460" s="3"/>
    </row>
    <row r="461" spans="1:1" ht="16.5" thickBot="1" x14ac:dyDescent="0.3">
      <c r="A461" s="10" t="s">
        <v>137</v>
      </c>
    </row>
    <row r="462" spans="1:1" ht="15.75" hidden="1" thickBot="1" x14ac:dyDescent="0.3">
      <c r="A462" s="11"/>
    </row>
    <row r="463" spans="1:1" ht="15.75" x14ac:dyDescent="0.25">
      <c r="A463" s="1" t="s">
        <v>8</v>
      </c>
    </row>
    <row r="464" spans="1:1" ht="15.75" x14ac:dyDescent="0.25">
      <c r="A464" s="9" t="s">
        <v>138</v>
      </c>
    </row>
    <row r="465" spans="1:1" hidden="1" x14ac:dyDescent="0.25">
      <c r="A465" s="3"/>
    </row>
    <row r="466" spans="1:1" ht="15.75" x14ac:dyDescent="0.25">
      <c r="A466" s="4" t="s">
        <v>2</v>
      </c>
    </row>
    <row r="467" spans="1:1" ht="15.75" x14ac:dyDescent="0.25">
      <c r="A467" s="9" t="s">
        <v>139</v>
      </c>
    </row>
    <row r="468" spans="1:1" hidden="1" x14ac:dyDescent="0.25">
      <c r="A468" s="14"/>
    </row>
    <row r="469" spans="1:1" ht="15.75" x14ac:dyDescent="0.25">
      <c r="A469" s="4" t="s">
        <v>4</v>
      </c>
    </row>
    <row r="470" spans="1:1" ht="63" x14ac:dyDescent="0.25">
      <c r="A470" s="9" t="s">
        <v>140</v>
      </c>
    </row>
    <row r="471" spans="1:1" hidden="1" x14ac:dyDescent="0.25">
      <c r="A471" s="3"/>
    </row>
    <row r="472" spans="1:1" ht="15.75" x14ac:dyDescent="0.25">
      <c r="A472" s="4" t="s">
        <v>6</v>
      </c>
    </row>
    <row r="473" spans="1:1" ht="15.75" x14ac:dyDescent="0.25">
      <c r="A473" s="9" t="s">
        <v>141</v>
      </c>
    </row>
    <row r="474" spans="1:1" hidden="1" x14ac:dyDescent="0.25">
      <c r="A474" s="3"/>
    </row>
    <row r="475" spans="1:1" ht="16.5" thickBot="1" x14ac:dyDescent="0.3">
      <c r="A475" s="10" t="s">
        <v>142</v>
      </c>
    </row>
    <row r="476" spans="1:1" ht="15.75" hidden="1" thickBot="1" x14ac:dyDescent="0.3">
      <c r="A476" s="11"/>
    </row>
    <row r="477" spans="1:1" ht="15.75" hidden="1" thickBot="1" x14ac:dyDescent="0.3">
      <c r="A477" s="11"/>
    </row>
    <row r="478" spans="1:1" ht="15.75" hidden="1" thickBot="1" x14ac:dyDescent="0.3">
      <c r="A478" s="11"/>
    </row>
    <row r="479" spans="1:1" ht="15.75" hidden="1" thickBot="1" x14ac:dyDescent="0.3">
      <c r="A479" s="11"/>
    </row>
    <row r="480" spans="1:1" ht="15.75" hidden="1" thickBot="1" x14ac:dyDescent="0.3">
      <c r="A480" s="11"/>
    </row>
    <row r="481" spans="1:1" ht="15.75" hidden="1" thickBot="1" x14ac:dyDescent="0.3">
      <c r="A481" s="11"/>
    </row>
    <row r="482" spans="1:1" ht="15.75" x14ac:dyDescent="0.25">
      <c r="A482" s="1" t="s">
        <v>13</v>
      </c>
    </row>
    <row r="483" spans="1:1" ht="15.75" x14ac:dyDescent="0.25">
      <c r="A483" s="9" t="s">
        <v>143</v>
      </c>
    </row>
    <row r="484" spans="1:1" hidden="1" x14ac:dyDescent="0.25">
      <c r="A484" s="3"/>
    </row>
    <row r="485" spans="1:1" ht="15.75" x14ac:dyDescent="0.25">
      <c r="A485" s="4" t="s">
        <v>2</v>
      </c>
    </row>
    <row r="486" spans="1:1" ht="15.75" x14ac:dyDescent="0.25">
      <c r="A486" s="9" t="s">
        <v>144</v>
      </c>
    </row>
    <row r="487" spans="1:1" hidden="1" x14ac:dyDescent="0.25">
      <c r="A487" s="3"/>
    </row>
    <row r="488" spans="1:1" ht="15.75" x14ac:dyDescent="0.25">
      <c r="A488" s="4" t="s">
        <v>4</v>
      </c>
    </row>
    <row r="489" spans="1:1" ht="78.75" x14ac:dyDescent="0.25">
      <c r="A489" s="9" t="s">
        <v>145</v>
      </c>
    </row>
    <row r="490" spans="1:1" hidden="1" x14ac:dyDescent="0.25">
      <c r="A490" s="3"/>
    </row>
    <row r="491" spans="1:1" ht="15.75" x14ac:dyDescent="0.25">
      <c r="A491" s="4" t="s">
        <v>6</v>
      </c>
    </row>
    <row r="492" spans="1:1" ht="15.75" x14ac:dyDescent="0.25">
      <c r="A492" s="9" t="s">
        <v>146</v>
      </c>
    </row>
    <row r="493" spans="1:1" hidden="1" x14ac:dyDescent="0.25">
      <c r="A493" s="3"/>
    </row>
    <row r="494" spans="1:1" ht="16.5" thickBot="1" x14ac:dyDescent="0.3">
      <c r="A494" s="10" t="s">
        <v>147</v>
      </c>
    </row>
    <row r="495" spans="1:1" ht="15.75" hidden="1" thickBot="1" x14ac:dyDescent="0.3">
      <c r="A495" s="11"/>
    </row>
    <row r="496" spans="1:1" ht="15.75" x14ac:dyDescent="0.25">
      <c r="A496" s="1" t="s">
        <v>18</v>
      </c>
    </row>
    <row r="497" spans="1:1" ht="15.75" x14ac:dyDescent="0.25">
      <c r="A497" s="9" t="s">
        <v>148</v>
      </c>
    </row>
    <row r="498" spans="1:1" hidden="1" x14ac:dyDescent="0.25">
      <c r="A498" s="3"/>
    </row>
    <row r="499" spans="1:1" ht="15.75" x14ac:dyDescent="0.25">
      <c r="A499" s="4" t="s">
        <v>2</v>
      </c>
    </row>
    <row r="500" spans="1:1" ht="15.75" x14ac:dyDescent="0.25">
      <c r="A500" s="9" t="s">
        <v>149</v>
      </c>
    </row>
    <row r="501" spans="1:1" hidden="1" x14ac:dyDescent="0.25">
      <c r="A501" s="14"/>
    </row>
    <row r="502" spans="1:1" ht="15.75" x14ac:dyDescent="0.25">
      <c r="A502" s="4" t="s">
        <v>4</v>
      </c>
    </row>
    <row r="503" spans="1:1" ht="63" x14ac:dyDescent="0.25">
      <c r="A503" s="9" t="s">
        <v>150</v>
      </c>
    </row>
    <row r="504" spans="1:1" hidden="1" x14ac:dyDescent="0.25">
      <c r="A504" s="3"/>
    </row>
    <row r="505" spans="1:1" ht="15.75" x14ac:dyDescent="0.25">
      <c r="A505" s="4" t="s">
        <v>6</v>
      </c>
    </row>
    <row r="506" spans="1:1" ht="31.5" x14ac:dyDescent="0.25">
      <c r="A506" s="9" t="s">
        <v>151</v>
      </c>
    </row>
    <row r="507" spans="1:1" hidden="1" x14ac:dyDescent="0.25">
      <c r="A507" s="3"/>
    </row>
    <row r="508" spans="1:1" ht="16.5" thickBot="1" x14ac:dyDescent="0.3">
      <c r="A508" s="10" t="s">
        <v>152</v>
      </c>
    </row>
    <row r="509" spans="1:1" ht="15.75" hidden="1" thickBot="1" x14ac:dyDescent="0.3">
      <c r="A509" s="11"/>
    </row>
    <row r="510" spans="1:1" ht="15.75" hidden="1" thickBot="1" x14ac:dyDescent="0.3">
      <c r="A510" s="11"/>
    </row>
    <row r="511" spans="1:1" ht="15.75" hidden="1" thickBot="1" x14ac:dyDescent="0.3">
      <c r="A511" s="11"/>
    </row>
    <row r="512" spans="1:1" ht="15.75" hidden="1" thickBot="1" x14ac:dyDescent="0.3">
      <c r="A512" s="11"/>
    </row>
    <row r="513" spans="1:1" ht="15.75" hidden="1" thickBot="1" x14ac:dyDescent="0.3">
      <c r="A513" s="11"/>
    </row>
    <row r="514" spans="1:1" ht="15.75" hidden="1" thickBot="1" x14ac:dyDescent="0.3">
      <c r="A514" s="11"/>
    </row>
    <row r="515" spans="1:1" ht="15.75" x14ac:dyDescent="0.25">
      <c r="A515" s="1" t="s">
        <v>22</v>
      </c>
    </row>
    <row r="516" spans="1:1" ht="15.75" x14ac:dyDescent="0.25">
      <c r="A516" s="9" t="s">
        <v>153</v>
      </c>
    </row>
    <row r="517" spans="1:1" hidden="1" x14ac:dyDescent="0.25">
      <c r="A517" s="3"/>
    </row>
    <row r="518" spans="1:1" ht="15.75" x14ac:dyDescent="0.25">
      <c r="A518" s="4" t="s">
        <v>2</v>
      </c>
    </row>
    <row r="519" spans="1:1" ht="15.75" x14ac:dyDescent="0.25">
      <c r="A519" s="9" t="s">
        <v>154</v>
      </c>
    </row>
    <row r="520" spans="1:1" hidden="1" x14ac:dyDescent="0.25">
      <c r="A520" s="3"/>
    </row>
    <row r="521" spans="1:1" ht="15.75" x14ac:dyDescent="0.25">
      <c r="A521" s="4" t="s">
        <v>4</v>
      </c>
    </row>
    <row r="522" spans="1:1" ht="63" x14ac:dyDescent="0.25">
      <c r="A522" s="9" t="s">
        <v>155</v>
      </c>
    </row>
    <row r="523" spans="1:1" hidden="1" x14ac:dyDescent="0.25">
      <c r="A523" s="3"/>
    </row>
    <row r="524" spans="1:1" ht="15.75" x14ac:dyDescent="0.25">
      <c r="A524" s="4" t="s">
        <v>6</v>
      </c>
    </row>
    <row r="525" spans="1:1" ht="31.5" x14ac:dyDescent="0.25">
      <c r="A525" s="9" t="s">
        <v>156</v>
      </c>
    </row>
    <row r="526" spans="1:1" hidden="1" x14ac:dyDescent="0.25">
      <c r="A526" s="3"/>
    </row>
    <row r="527" spans="1:1" ht="16.5" thickBot="1" x14ac:dyDescent="0.3">
      <c r="A527" s="10" t="s">
        <v>157</v>
      </c>
    </row>
    <row r="528" spans="1:1" hidden="1" x14ac:dyDescent="0.25">
      <c r="A528" s="11"/>
    </row>
    <row r="529" spans="1:1" hidden="1" x14ac:dyDescent="0.25">
      <c r="A529" s="11"/>
    </row>
    <row r="530" spans="1:1" hidden="1" x14ac:dyDescent="0.25">
      <c r="A530" s="11"/>
    </row>
    <row r="531" spans="1:1" hidden="1" x14ac:dyDescent="0.25">
      <c r="A531" s="11"/>
    </row>
    <row r="532" spans="1:1" hidden="1" x14ac:dyDescent="0.25">
      <c r="A532" s="11"/>
    </row>
    <row r="533" spans="1:1" hidden="1" x14ac:dyDescent="0.25">
      <c r="A533" s="11"/>
    </row>
    <row r="534" spans="1:1" hidden="1" x14ac:dyDescent="0.25">
      <c r="A534" s="11"/>
    </row>
    <row r="535" spans="1:1" hidden="1" x14ac:dyDescent="0.25">
      <c r="A535" s="11"/>
    </row>
    <row r="536" spans="1:1" hidden="1" x14ac:dyDescent="0.25">
      <c r="A536" s="11"/>
    </row>
    <row r="537" spans="1:1" hidden="1" x14ac:dyDescent="0.25">
      <c r="A537" s="11"/>
    </row>
    <row r="538" spans="1:1" hidden="1" x14ac:dyDescent="0.25">
      <c r="A538" s="11"/>
    </row>
    <row r="539" spans="1:1" hidden="1" x14ac:dyDescent="0.25">
      <c r="A539" s="11"/>
    </row>
    <row r="540" spans="1:1" hidden="1" x14ac:dyDescent="0.25">
      <c r="A540" s="11"/>
    </row>
    <row r="541" spans="1:1" hidden="1" x14ac:dyDescent="0.25">
      <c r="A541" s="11"/>
    </row>
    <row r="542" spans="1:1" hidden="1" x14ac:dyDescent="0.25">
      <c r="A542" s="11"/>
    </row>
    <row r="543" spans="1:1" hidden="1" x14ac:dyDescent="0.25">
      <c r="A543" s="11"/>
    </row>
    <row r="544" spans="1:1" hidden="1" x14ac:dyDescent="0.25">
      <c r="A544" s="11"/>
    </row>
    <row r="545" spans="1:1" hidden="1" x14ac:dyDescent="0.25">
      <c r="A545" s="11"/>
    </row>
    <row r="546" spans="1:1" ht="17.25" thickBot="1" x14ac:dyDescent="0.3">
      <c r="A546" s="13" t="s">
        <v>158</v>
      </c>
    </row>
    <row r="547" spans="1:1" ht="15.75" x14ac:dyDescent="0.25">
      <c r="A547" s="1" t="s">
        <v>0</v>
      </c>
    </row>
    <row r="548" spans="1:1" ht="15.75" x14ac:dyDescent="0.25">
      <c r="A548" s="9" t="s">
        <v>159</v>
      </c>
    </row>
    <row r="549" spans="1:1" hidden="1" x14ac:dyDescent="0.25">
      <c r="A549" s="3"/>
    </row>
    <row r="550" spans="1:1" ht="15.75" x14ac:dyDescent="0.25">
      <c r="A550" s="4" t="s">
        <v>2</v>
      </c>
    </row>
    <row r="551" spans="1:1" ht="15.75" x14ac:dyDescent="0.25">
      <c r="A551" s="9" t="s">
        <v>160</v>
      </c>
    </row>
    <row r="552" spans="1:1" hidden="1" x14ac:dyDescent="0.25">
      <c r="A552" s="3"/>
    </row>
    <row r="553" spans="1:1" ht="15.75" x14ac:dyDescent="0.25">
      <c r="A553" s="4" t="s">
        <v>4</v>
      </c>
    </row>
    <row r="554" spans="1:1" ht="47.25" x14ac:dyDescent="0.25">
      <c r="A554" s="3" t="s">
        <v>161</v>
      </c>
    </row>
    <row r="555" spans="1:1" ht="15.75" x14ac:dyDescent="0.25">
      <c r="A555" s="4" t="s">
        <v>6</v>
      </c>
    </row>
    <row r="556" spans="1:1" ht="15.75" x14ac:dyDescent="0.25">
      <c r="A556" s="9" t="s">
        <v>162</v>
      </c>
    </row>
    <row r="557" spans="1:1" hidden="1" x14ac:dyDescent="0.25">
      <c r="A557" s="3"/>
    </row>
    <row r="558" spans="1:1" ht="16.5" thickBot="1" x14ac:dyDescent="0.3">
      <c r="A558" s="10" t="s">
        <v>163</v>
      </c>
    </row>
    <row r="559" spans="1:1" ht="15.75" hidden="1" thickBot="1" x14ac:dyDescent="0.3">
      <c r="A559" s="11"/>
    </row>
    <row r="560" spans="1:1" ht="15.75" x14ac:dyDescent="0.25">
      <c r="A560" s="1" t="s">
        <v>8</v>
      </c>
    </row>
    <row r="561" spans="1:1" ht="15.75" x14ac:dyDescent="0.25">
      <c r="A561" s="9" t="s">
        <v>164</v>
      </c>
    </row>
    <row r="562" spans="1:1" hidden="1" x14ac:dyDescent="0.25">
      <c r="A562" s="3"/>
    </row>
    <row r="563" spans="1:1" ht="15.75" x14ac:dyDescent="0.25">
      <c r="A563" s="4" t="s">
        <v>2</v>
      </c>
    </row>
    <row r="564" spans="1:1" ht="15.75" x14ac:dyDescent="0.25">
      <c r="A564" s="9" t="s">
        <v>165</v>
      </c>
    </row>
    <row r="565" spans="1:1" hidden="1" x14ac:dyDescent="0.25">
      <c r="A565" s="14"/>
    </row>
    <row r="566" spans="1:1" ht="15.75" x14ac:dyDescent="0.25">
      <c r="A566" s="4" t="s">
        <v>4</v>
      </c>
    </row>
    <row r="567" spans="1:1" ht="63" x14ac:dyDescent="0.25">
      <c r="A567" s="3" t="s">
        <v>166</v>
      </c>
    </row>
    <row r="568" spans="1:1" hidden="1" x14ac:dyDescent="0.25">
      <c r="A568" s="3"/>
    </row>
    <row r="569" spans="1:1" ht="15.75" x14ac:dyDescent="0.25">
      <c r="A569" s="4" t="s">
        <v>6</v>
      </c>
    </row>
    <row r="570" spans="1:1" ht="15.75" x14ac:dyDescent="0.25">
      <c r="A570" s="9" t="s">
        <v>167</v>
      </c>
    </row>
    <row r="571" spans="1:1" hidden="1" x14ac:dyDescent="0.25">
      <c r="A571" s="3"/>
    </row>
    <row r="572" spans="1:1" ht="16.5" thickBot="1" x14ac:dyDescent="0.3">
      <c r="A572" s="10" t="s">
        <v>168</v>
      </c>
    </row>
    <row r="573" spans="1:1" ht="15.75" hidden="1" thickBot="1" x14ac:dyDescent="0.3">
      <c r="A573" s="11"/>
    </row>
    <row r="574" spans="1:1" ht="15.75" hidden="1" thickBot="1" x14ac:dyDescent="0.3">
      <c r="A574" s="11"/>
    </row>
    <row r="575" spans="1:1" ht="15.75" hidden="1" thickBot="1" x14ac:dyDescent="0.3">
      <c r="A575" s="11"/>
    </row>
    <row r="576" spans="1:1" ht="15.75" hidden="1" thickBot="1" x14ac:dyDescent="0.3">
      <c r="A576" s="11"/>
    </row>
    <row r="577" spans="1:1" ht="15.75" hidden="1" thickBot="1" x14ac:dyDescent="0.3">
      <c r="A577" s="11"/>
    </row>
    <row r="578" spans="1:1" ht="15.75" hidden="1" thickBot="1" x14ac:dyDescent="0.3">
      <c r="A578" s="11"/>
    </row>
    <row r="579" spans="1:1" ht="15.75" x14ac:dyDescent="0.25">
      <c r="A579" s="1" t="s">
        <v>13</v>
      </c>
    </row>
    <row r="580" spans="1:1" ht="15.75" x14ac:dyDescent="0.25">
      <c r="A580" s="9" t="s">
        <v>169</v>
      </c>
    </row>
    <row r="581" spans="1:1" hidden="1" x14ac:dyDescent="0.25">
      <c r="A581" s="3"/>
    </row>
    <row r="582" spans="1:1" ht="15.75" x14ac:dyDescent="0.25">
      <c r="A582" s="4" t="s">
        <v>2</v>
      </c>
    </row>
    <row r="583" spans="1:1" ht="15.75" x14ac:dyDescent="0.25">
      <c r="A583" s="9" t="s">
        <v>170</v>
      </c>
    </row>
    <row r="584" spans="1:1" hidden="1" x14ac:dyDescent="0.25">
      <c r="A584" s="3"/>
    </row>
    <row r="585" spans="1:1" ht="15.75" x14ac:dyDescent="0.25">
      <c r="A585" s="4" t="s">
        <v>4</v>
      </c>
    </row>
    <row r="586" spans="1:1" ht="63" x14ac:dyDescent="0.25">
      <c r="A586" s="9" t="s">
        <v>171</v>
      </c>
    </row>
    <row r="587" spans="1:1" hidden="1" x14ac:dyDescent="0.25">
      <c r="A587" s="3"/>
    </row>
    <row r="588" spans="1:1" ht="15.75" x14ac:dyDescent="0.25">
      <c r="A588" s="4" t="s">
        <v>6</v>
      </c>
    </row>
    <row r="589" spans="1:1" ht="15.75" x14ac:dyDescent="0.25">
      <c r="A589" s="9" t="s">
        <v>172</v>
      </c>
    </row>
    <row r="590" spans="1:1" hidden="1" x14ac:dyDescent="0.25">
      <c r="A590" s="3"/>
    </row>
    <row r="591" spans="1:1" ht="16.5" thickBot="1" x14ac:dyDescent="0.3">
      <c r="A591" s="10" t="s">
        <v>163</v>
      </c>
    </row>
    <row r="592" spans="1:1" ht="15.75" hidden="1" thickBot="1" x14ac:dyDescent="0.3">
      <c r="A592" s="11"/>
    </row>
    <row r="593" spans="1:1" ht="15.75" x14ac:dyDescent="0.25">
      <c r="A593" s="1" t="s">
        <v>18</v>
      </c>
    </row>
    <row r="594" spans="1:1" ht="15.75" x14ac:dyDescent="0.25">
      <c r="A594" s="9" t="s">
        <v>173</v>
      </c>
    </row>
    <row r="595" spans="1:1" hidden="1" x14ac:dyDescent="0.25">
      <c r="A595" s="3"/>
    </row>
    <row r="596" spans="1:1" ht="15.75" x14ac:dyDescent="0.25">
      <c r="A596" s="4" t="s">
        <v>2</v>
      </c>
    </row>
    <row r="597" spans="1:1" ht="15.75" x14ac:dyDescent="0.25">
      <c r="A597" s="9" t="s">
        <v>174</v>
      </c>
    </row>
    <row r="598" spans="1:1" hidden="1" x14ac:dyDescent="0.25">
      <c r="A598" s="14"/>
    </row>
    <row r="599" spans="1:1" ht="15.75" x14ac:dyDescent="0.25">
      <c r="A599" s="4" t="s">
        <v>4</v>
      </c>
    </row>
    <row r="600" spans="1:1" ht="47.25" x14ac:dyDescent="0.25">
      <c r="A600" s="9" t="s">
        <v>175</v>
      </c>
    </row>
    <row r="601" spans="1:1" hidden="1" x14ac:dyDescent="0.25">
      <c r="A601" s="3"/>
    </row>
    <row r="602" spans="1:1" ht="15.75" x14ac:dyDescent="0.25">
      <c r="A602" s="4" t="s">
        <v>6</v>
      </c>
    </row>
    <row r="603" spans="1:1" ht="15.75" x14ac:dyDescent="0.25">
      <c r="A603" s="9" t="s">
        <v>176</v>
      </c>
    </row>
    <row r="604" spans="1:1" hidden="1" x14ac:dyDescent="0.25">
      <c r="A604" s="3"/>
    </row>
    <row r="605" spans="1:1" ht="16.5" thickBot="1" x14ac:dyDescent="0.3">
      <c r="A605" s="10" t="s">
        <v>177</v>
      </c>
    </row>
    <row r="606" spans="1:1" ht="15.75" hidden="1" thickBot="1" x14ac:dyDescent="0.3">
      <c r="A606" s="11"/>
    </row>
    <row r="607" spans="1:1" ht="15.75" hidden="1" thickBot="1" x14ac:dyDescent="0.3">
      <c r="A607" s="11"/>
    </row>
    <row r="608" spans="1:1" ht="15.75" hidden="1" thickBot="1" x14ac:dyDescent="0.3">
      <c r="A608" s="11"/>
    </row>
    <row r="609" spans="1:1" ht="15.75" hidden="1" thickBot="1" x14ac:dyDescent="0.3">
      <c r="A609" s="11"/>
    </row>
    <row r="610" spans="1:1" ht="15.75" hidden="1" thickBot="1" x14ac:dyDescent="0.3">
      <c r="A610" s="11"/>
    </row>
    <row r="611" spans="1:1" ht="15.75" hidden="1" thickBot="1" x14ac:dyDescent="0.3">
      <c r="A611" s="11"/>
    </row>
    <row r="612" spans="1:1" ht="15.75" hidden="1" thickBot="1" x14ac:dyDescent="0.3">
      <c r="A612" s="11"/>
    </row>
    <row r="613" spans="1:1" ht="15.75" x14ac:dyDescent="0.25">
      <c r="A613" s="1" t="s">
        <v>22</v>
      </c>
    </row>
    <row r="614" spans="1:1" ht="15.75" x14ac:dyDescent="0.25">
      <c r="A614" s="9" t="s">
        <v>178</v>
      </c>
    </row>
    <row r="615" spans="1:1" hidden="1" x14ac:dyDescent="0.25">
      <c r="A615" s="3"/>
    </row>
    <row r="616" spans="1:1" ht="15.75" x14ac:dyDescent="0.25">
      <c r="A616" s="4" t="s">
        <v>2</v>
      </c>
    </row>
    <row r="617" spans="1:1" ht="15.75" x14ac:dyDescent="0.25">
      <c r="A617" s="9" t="s">
        <v>179</v>
      </c>
    </row>
    <row r="618" spans="1:1" hidden="1" x14ac:dyDescent="0.25">
      <c r="A618" s="3"/>
    </row>
    <row r="619" spans="1:1" ht="15.75" x14ac:dyDescent="0.25">
      <c r="A619" s="4" t="s">
        <v>4</v>
      </c>
    </row>
    <row r="620" spans="1:1" ht="63" x14ac:dyDescent="0.25">
      <c r="A620" s="9" t="s">
        <v>180</v>
      </c>
    </row>
    <row r="621" spans="1:1" hidden="1" x14ac:dyDescent="0.25">
      <c r="A621" s="3"/>
    </row>
    <row r="622" spans="1:1" ht="15.75" x14ac:dyDescent="0.25">
      <c r="A622" s="4" t="s">
        <v>6</v>
      </c>
    </row>
    <row r="623" spans="1:1" ht="31.5" x14ac:dyDescent="0.25">
      <c r="A623" s="9" t="s">
        <v>181</v>
      </c>
    </row>
    <row r="624" spans="1:1" hidden="1" x14ac:dyDescent="0.25">
      <c r="A624" s="3"/>
    </row>
    <row r="625" spans="1:1" ht="16.5" thickBot="1" x14ac:dyDescent="0.3">
      <c r="A625" s="10" t="s">
        <v>168</v>
      </c>
    </row>
    <row r="626" spans="1:1" hidden="1" x14ac:dyDescent="0.25">
      <c r="A626" s="11"/>
    </row>
    <row r="627" spans="1:1" hidden="1" x14ac:dyDescent="0.25">
      <c r="A627" s="11"/>
    </row>
    <row r="628" spans="1:1" hidden="1" x14ac:dyDescent="0.25">
      <c r="A628" s="11"/>
    </row>
    <row r="629" spans="1:1" hidden="1" x14ac:dyDescent="0.25">
      <c r="A629" s="11"/>
    </row>
    <row r="630" spans="1:1" hidden="1" x14ac:dyDescent="0.25">
      <c r="A630" s="11"/>
    </row>
    <row r="631" spans="1:1" hidden="1" x14ac:dyDescent="0.25">
      <c r="A631" s="11"/>
    </row>
    <row r="632" spans="1:1" hidden="1" x14ac:dyDescent="0.25">
      <c r="A632" s="11"/>
    </row>
    <row r="633" spans="1:1" hidden="1" x14ac:dyDescent="0.25">
      <c r="A633" s="11"/>
    </row>
    <row r="634" spans="1:1" hidden="1" x14ac:dyDescent="0.25">
      <c r="A634" s="11"/>
    </row>
    <row r="635" spans="1:1" hidden="1" x14ac:dyDescent="0.25">
      <c r="A635" s="11"/>
    </row>
    <row r="636" spans="1:1" hidden="1" x14ac:dyDescent="0.25">
      <c r="A636" s="11"/>
    </row>
    <row r="637" spans="1:1" hidden="1" x14ac:dyDescent="0.25">
      <c r="A637" s="11"/>
    </row>
    <row r="638" spans="1:1" hidden="1" x14ac:dyDescent="0.25">
      <c r="A638" s="11"/>
    </row>
    <row r="639" spans="1:1" hidden="1" x14ac:dyDescent="0.25">
      <c r="A639" s="11"/>
    </row>
    <row r="640" spans="1:1" hidden="1" x14ac:dyDescent="0.25">
      <c r="A640" s="11"/>
    </row>
    <row r="641" spans="1:1" hidden="1" x14ac:dyDescent="0.25">
      <c r="A641" s="11"/>
    </row>
    <row r="642" spans="1:1" hidden="1" x14ac:dyDescent="0.25">
      <c r="A642" s="11"/>
    </row>
    <row r="643" spans="1:1" ht="17.25" thickBot="1" x14ac:dyDescent="0.3">
      <c r="A643" s="13" t="s">
        <v>182</v>
      </c>
    </row>
    <row r="644" spans="1:1" ht="15.75" x14ac:dyDescent="0.25">
      <c r="A644" s="1" t="s">
        <v>183</v>
      </c>
    </row>
    <row r="645" spans="1:1" ht="15.75" x14ac:dyDescent="0.25">
      <c r="A645" s="9" t="s">
        <v>184</v>
      </c>
    </row>
    <row r="646" spans="1:1" hidden="1" x14ac:dyDescent="0.25">
      <c r="A646" s="3"/>
    </row>
    <row r="647" spans="1:1" ht="15.75" x14ac:dyDescent="0.25">
      <c r="A647" s="4" t="s">
        <v>2</v>
      </c>
    </row>
    <row r="648" spans="1:1" ht="15.75" x14ac:dyDescent="0.25">
      <c r="A648" s="9" t="s">
        <v>185</v>
      </c>
    </row>
    <row r="649" spans="1:1" hidden="1" x14ac:dyDescent="0.25">
      <c r="A649" s="3"/>
    </row>
    <row r="650" spans="1:1" ht="15.75" x14ac:dyDescent="0.25">
      <c r="A650" s="4" t="s">
        <v>4</v>
      </c>
    </row>
    <row r="651" spans="1:1" ht="47.25" x14ac:dyDescent="0.25">
      <c r="A651" s="9" t="s">
        <v>186</v>
      </c>
    </row>
    <row r="652" spans="1:1" ht="15.75" x14ac:dyDescent="0.25">
      <c r="A652" s="4" t="s">
        <v>6</v>
      </c>
    </row>
    <row r="653" spans="1:1" ht="15.75" x14ac:dyDescent="0.25">
      <c r="A653" s="9" t="s">
        <v>187</v>
      </c>
    </row>
    <row r="654" spans="1:1" hidden="1" x14ac:dyDescent="0.25">
      <c r="A654" s="3"/>
    </row>
    <row r="655" spans="1:1" ht="16.5" thickBot="1" x14ac:dyDescent="0.3">
      <c r="A655" s="10" t="s">
        <v>188</v>
      </c>
    </row>
    <row r="656" spans="1:1" ht="15.75" hidden="1" thickBot="1" x14ac:dyDescent="0.3">
      <c r="A656" s="11"/>
    </row>
    <row r="657" spans="1:1" ht="15.75" x14ac:dyDescent="0.25">
      <c r="A657" s="1" t="s">
        <v>8</v>
      </c>
    </row>
    <row r="658" spans="1:1" ht="15.75" x14ac:dyDescent="0.25">
      <c r="A658" s="9" t="s">
        <v>189</v>
      </c>
    </row>
    <row r="659" spans="1:1" hidden="1" x14ac:dyDescent="0.25">
      <c r="A659" s="3"/>
    </row>
    <row r="660" spans="1:1" ht="15.75" x14ac:dyDescent="0.25">
      <c r="A660" s="4" t="s">
        <v>2</v>
      </c>
    </row>
    <row r="661" spans="1:1" ht="15.75" x14ac:dyDescent="0.25">
      <c r="A661" s="9" t="s">
        <v>190</v>
      </c>
    </row>
    <row r="662" spans="1:1" hidden="1" x14ac:dyDescent="0.25">
      <c r="A662" s="14"/>
    </row>
    <row r="663" spans="1:1" ht="15.75" x14ac:dyDescent="0.25">
      <c r="A663" s="4" t="s">
        <v>4</v>
      </c>
    </row>
    <row r="664" spans="1:1" ht="78.75" x14ac:dyDescent="0.25">
      <c r="A664" s="9" t="s">
        <v>191</v>
      </c>
    </row>
    <row r="665" spans="1:1" hidden="1" x14ac:dyDescent="0.25">
      <c r="A665" s="3"/>
    </row>
    <row r="666" spans="1:1" ht="15.75" x14ac:dyDescent="0.25">
      <c r="A666" s="4" t="s">
        <v>6</v>
      </c>
    </row>
    <row r="667" spans="1:1" ht="31.5" x14ac:dyDescent="0.25">
      <c r="A667" s="9" t="s">
        <v>192</v>
      </c>
    </row>
    <row r="668" spans="1:1" hidden="1" x14ac:dyDescent="0.25">
      <c r="A668" s="3"/>
    </row>
    <row r="669" spans="1:1" ht="16.5" thickBot="1" x14ac:dyDescent="0.3">
      <c r="A669" s="10" t="s">
        <v>193</v>
      </c>
    </row>
    <row r="670" spans="1:1" ht="15.75" hidden="1" thickBot="1" x14ac:dyDescent="0.3">
      <c r="A670" s="11"/>
    </row>
    <row r="671" spans="1:1" ht="15.75" hidden="1" thickBot="1" x14ac:dyDescent="0.3">
      <c r="A671" s="11"/>
    </row>
    <row r="672" spans="1:1" ht="15.75" hidden="1" thickBot="1" x14ac:dyDescent="0.3">
      <c r="A672" s="11"/>
    </row>
    <row r="673" spans="1:1" ht="15.75" hidden="1" thickBot="1" x14ac:dyDescent="0.3">
      <c r="A673" s="11"/>
    </row>
    <row r="674" spans="1:1" ht="15.75" hidden="1" thickBot="1" x14ac:dyDescent="0.3">
      <c r="A674" s="11"/>
    </row>
    <row r="675" spans="1:1" ht="15.75" hidden="1" thickBot="1" x14ac:dyDescent="0.3">
      <c r="A675" s="11"/>
    </row>
    <row r="676" spans="1:1" ht="15.75" hidden="1" thickBot="1" x14ac:dyDescent="0.3">
      <c r="A676" s="11"/>
    </row>
    <row r="677" spans="1:1" ht="15.75" x14ac:dyDescent="0.25">
      <c r="A677" s="1" t="s">
        <v>13</v>
      </c>
    </row>
    <row r="678" spans="1:1" ht="15.75" x14ac:dyDescent="0.25">
      <c r="A678" s="9" t="s">
        <v>194</v>
      </c>
    </row>
    <row r="679" spans="1:1" hidden="1" x14ac:dyDescent="0.25">
      <c r="A679" s="3"/>
    </row>
    <row r="680" spans="1:1" ht="15.75" x14ac:dyDescent="0.25">
      <c r="A680" s="4" t="s">
        <v>2</v>
      </c>
    </row>
    <row r="681" spans="1:1" ht="15.75" x14ac:dyDescent="0.25">
      <c r="A681" s="9" t="s">
        <v>195</v>
      </c>
    </row>
    <row r="682" spans="1:1" hidden="1" x14ac:dyDescent="0.25">
      <c r="A682" s="3"/>
    </row>
    <row r="683" spans="1:1" ht="15.75" x14ac:dyDescent="0.25">
      <c r="A683" s="4" t="s">
        <v>4</v>
      </c>
    </row>
    <row r="684" spans="1:1" ht="47.25" x14ac:dyDescent="0.25">
      <c r="A684" s="9" t="s">
        <v>196</v>
      </c>
    </row>
    <row r="685" spans="1:1" hidden="1" x14ac:dyDescent="0.25">
      <c r="A685" s="3"/>
    </row>
    <row r="686" spans="1:1" ht="15.75" x14ac:dyDescent="0.25">
      <c r="A686" s="4" t="s">
        <v>6</v>
      </c>
    </row>
    <row r="687" spans="1:1" ht="15.75" x14ac:dyDescent="0.25">
      <c r="A687" s="9" t="s">
        <v>197</v>
      </c>
    </row>
    <row r="688" spans="1:1" hidden="1" x14ac:dyDescent="0.25">
      <c r="A688" s="3"/>
    </row>
    <row r="689" spans="1:1" ht="16.5" thickBot="1" x14ac:dyDescent="0.3">
      <c r="A689" s="10" t="s">
        <v>198</v>
      </c>
    </row>
    <row r="690" spans="1:1" ht="15.75" hidden="1" thickBot="1" x14ac:dyDescent="0.3">
      <c r="A690" s="11"/>
    </row>
    <row r="691" spans="1:1" ht="15.75" x14ac:dyDescent="0.25">
      <c r="A691" s="1" t="s">
        <v>199</v>
      </c>
    </row>
    <row r="692" spans="1:1" ht="15.75" x14ac:dyDescent="0.25">
      <c r="A692" s="9" t="s">
        <v>200</v>
      </c>
    </row>
    <row r="693" spans="1:1" hidden="1" x14ac:dyDescent="0.25">
      <c r="A693" s="3"/>
    </row>
    <row r="694" spans="1:1" ht="15.75" x14ac:dyDescent="0.25">
      <c r="A694" s="4" t="s">
        <v>2</v>
      </c>
    </row>
    <row r="695" spans="1:1" ht="15.75" x14ac:dyDescent="0.25">
      <c r="A695" s="9" t="s">
        <v>201</v>
      </c>
    </row>
    <row r="696" spans="1:1" hidden="1" x14ac:dyDescent="0.25">
      <c r="A696" s="14"/>
    </row>
    <row r="697" spans="1:1" ht="15.75" x14ac:dyDescent="0.25">
      <c r="A697" s="4" t="s">
        <v>4</v>
      </c>
    </row>
    <row r="698" spans="1:1" ht="47.25" x14ac:dyDescent="0.25">
      <c r="A698" s="9" t="s">
        <v>202</v>
      </c>
    </row>
    <row r="699" spans="1:1" hidden="1" x14ac:dyDescent="0.25">
      <c r="A699" s="3"/>
    </row>
    <row r="700" spans="1:1" ht="15.75" x14ac:dyDescent="0.25">
      <c r="A700" s="4" t="s">
        <v>6</v>
      </c>
    </row>
    <row r="701" spans="1:1" ht="31.5" x14ac:dyDescent="0.25">
      <c r="A701" s="9" t="s">
        <v>203</v>
      </c>
    </row>
    <row r="702" spans="1:1" hidden="1" x14ac:dyDescent="0.25">
      <c r="A702" s="3"/>
    </row>
    <row r="703" spans="1:1" ht="16.5" thickBot="1" x14ac:dyDescent="0.3">
      <c r="A703" s="10" t="s">
        <v>204</v>
      </c>
    </row>
    <row r="704" spans="1:1" ht="15.75" hidden="1" thickBot="1" x14ac:dyDescent="0.3">
      <c r="A704" s="11"/>
    </row>
    <row r="705" spans="1:1" ht="15.75" hidden="1" thickBot="1" x14ac:dyDescent="0.3">
      <c r="A705" s="11"/>
    </row>
    <row r="706" spans="1:1" ht="15.75" hidden="1" thickBot="1" x14ac:dyDescent="0.3">
      <c r="A706" s="11"/>
    </row>
    <row r="707" spans="1:1" ht="15.75" hidden="1" thickBot="1" x14ac:dyDescent="0.3">
      <c r="A707" s="11"/>
    </row>
    <row r="708" spans="1:1" ht="15.75" hidden="1" thickBot="1" x14ac:dyDescent="0.3">
      <c r="A708" s="11"/>
    </row>
    <row r="709" spans="1:1" ht="15.75" hidden="1" thickBot="1" x14ac:dyDescent="0.3">
      <c r="A709" s="11"/>
    </row>
    <row r="710" spans="1:1" ht="15.75" hidden="1" thickBot="1" x14ac:dyDescent="0.3">
      <c r="A710" s="11"/>
    </row>
    <row r="711" spans="1:1" ht="15.75" x14ac:dyDescent="0.25">
      <c r="A711" s="1" t="s">
        <v>22</v>
      </c>
    </row>
    <row r="712" spans="1:1" ht="15.75" x14ac:dyDescent="0.25">
      <c r="A712" s="9" t="s">
        <v>205</v>
      </c>
    </row>
    <row r="713" spans="1:1" hidden="1" x14ac:dyDescent="0.25">
      <c r="A713" s="3"/>
    </row>
    <row r="714" spans="1:1" ht="15.75" x14ac:dyDescent="0.25">
      <c r="A714" s="4" t="s">
        <v>2</v>
      </c>
    </row>
    <row r="715" spans="1:1" ht="15.75" x14ac:dyDescent="0.25">
      <c r="A715" s="9" t="s">
        <v>206</v>
      </c>
    </row>
    <row r="716" spans="1:1" hidden="1" x14ac:dyDescent="0.25">
      <c r="A716" s="3"/>
    </row>
    <row r="717" spans="1:1" ht="15.75" x14ac:dyDescent="0.25">
      <c r="A717" s="4" t="s">
        <v>4</v>
      </c>
    </row>
    <row r="718" spans="1:1" ht="47.25" x14ac:dyDescent="0.25">
      <c r="A718" s="9" t="s">
        <v>207</v>
      </c>
    </row>
    <row r="719" spans="1:1" hidden="1" x14ac:dyDescent="0.25">
      <c r="A719" s="3"/>
    </row>
    <row r="720" spans="1:1" ht="15.75" x14ac:dyDescent="0.25">
      <c r="A720" s="4" t="s">
        <v>6</v>
      </c>
    </row>
    <row r="721" spans="1:1" ht="31.5" x14ac:dyDescent="0.25">
      <c r="A721" s="9" t="s">
        <v>208</v>
      </c>
    </row>
    <row r="722" spans="1:1" hidden="1" x14ac:dyDescent="0.25">
      <c r="A722" s="3"/>
    </row>
    <row r="723" spans="1:1" ht="16.5" thickBot="1" x14ac:dyDescent="0.3">
      <c r="A723" s="10" t="s">
        <v>204</v>
      </c>
    </row>
    <row r="724" spans="1:1" hidden="1" x14ac:dyDescent="0.25">
      <c r="A724" s="11"/>
    </row>
    <row r="725" spans="1:1" hidden="1" x14ac:dyDescent="0.25">
      <c r="A725" s="11"/>
    </row>
    <row r="726" spans="1:1" hidden="1" x14ac:dyDescent="0.25">
      <c r="A726" s="11"/>
    </row>
    <row r="727" spans="1:1" hidden="1" x14ac:dyDescent="0.25">
      <c r="A727" s="11"/>
    </row>
    <row r="728" spans="1:1" hidden="1" x14ac:dyDescent="0.25">
      <c r="A728" s="11"/>
    </row>
    <row r="729" spans="1:1" hidden="1" x14ac:dyDescent="0.25">
      <c r="A729" s="11"/>
    </row>
    <row r="730" spans="1:1" hidden="1" x14ac:dyDescent="0.25">
      <c r="A730" s="11"/>
    </row>
    <row r="731" spans="1:1" hidden="1" x14ac:dyDescent="0.25">
      <c r="A731" s="11"/>
    </row>
    <row r="732" spans="1:1" hidden="1" x14ac:dyDescent="0.25">
      <c r="A732" s="11"/>
    </row>
    <row r="733" spans="1:1" hidden="1" x14ac:dyDescent="0.25">
      <c r="A733" s="11"/>
    </row>
    <row r="734" spans="1:1" hidden="1" x14ac:dyDescent="0.25">
      <c r="A734" s="11"/>
    </row>
    <row r="735" spans="1:1" hidden="1" x14ac:dyDescent="0.25">
      <c r="A735" s="11"/>
    </row>
    <row r="736" spans="1:1" hidden="1" x14ac:dyDescent="0.25">
      <c r="A736" s="11"/>
    </row>
    <row r="737" spans="1:1" hidden="1" x14ac:dyDescent="0.25">
      <c r="A737" s="11"/>
    </row>
    <row r="738" spans="1:1" hidden="1" x14ac:dyDescent="0.25">
      <c r="A738" s="11"/>
    </row>
    <row r="739" spans="1:1" hidden="1" x14ac:dyDescent="0.25">
      <c r="A739" s="11"/>
    </row>
    <row r="740" spans="1:1" hidden="1" x14ac:dyDescent="0.25">
      <c r="A740" s="11"/>
    </row>
    <row r="741" spans="1:1" hidden="1" x14ac:dyDescent="0.25">
      <c r="A741" s="11"/>
    </row>
    <row r="742" spans="1:1" ht="17.25" thickBot="1" x14ac:dyDescent="0.3">
      <c r="A742" s="13" t="s">
        <v>209</v>
      </c>
    </row>
    <row r="743" spans="1:1" ht="15.75" x14ac:dyDescent="0.25">
      <c r="A743" s="1" t="s">
        <v>0</v>
      </c>
    </row>
    <row r="744" spans="1:1" ht="15.75" x14ac:dyDescent="0.25">
      <c r="A744" s="9" t="s">
        <v>210</v>
      </c>
    </row>
    <row r="745" spans="1:1" hidden="1" x14ac:dyDescent="0.25">
      <c r="A745" s="3"/>
    </row>
    <row r="746" spans="1:1" ht="15.75" x14ac:dyDescent="0.25">
      <c r="A746" s="4" t="s">
        <v>2</v>
      </c>
    </row>
    <row r="747" spans="1:1" ht="15.75" x14ac:dyDescent="0.25">
      <c r="A747" s="9" t="s">
        <v>211</v>
      </c>
    </row>
    <row r="748" spans="1:1" hidden="1" x14ac:dyDescent="0.25">
      <c r="A748" s="3"/>
    </row>
    <row r="749" spans="1:1" ht="15.75" x14ac:dyDescent="0.25">
      <c r="A749" s="4" t="s">
        <v>212</v>
      </c>
    </row>
    <row r="750" spans="1:1" ht="78.75" x14ac:dyDescent="0.25">
      <c r="A750" s="9" t="s">
        <v>213</v>
      </c>
    </row>
    <row r="751" spans="1:1" hidden="1" x14ac:dyDescent="0.25">
      <c r="A751" s="3"/>
    </row>
    <row r="752" spans="1:1" ht="15.75" x14ac:dyDescent="0.25">
      <c r="A752" s="4" t="s">
        <v>6</v>
      </c>
    </row>
    <row r="753" spans="1:1" ht="47.25" x14ac:dyDescent="0.25">
      <c r="A753" s="9" t="s">
        <v>214</v>
      </c>
    </row>
    <row r="754" spans="1:1" hidden="1" x14ac:dyDescent="0.25">
      <c r="A754" s="3"/>
    </row>
    <row r="755" spans="1:1" ht="16.5" thickBot="1" x14ac:dyDescent="0.3">
      <c r="A755" s="10" t="s">
        <v>215</v>
      </c>
    </row>
    <row r="756" spans="1:1" ht="15.75" hidden="1" thickBot="1" x14ac:dyDescent="0.3">
      <c r="A756" s="7"/>
    </row>
    <row r="757" spans="1:1" ht="15.75" x14ac:dyDescent="0.25">
      <c r="A757" s="1" t="s">
        <v>8</v>
      </c>
    </row>
    <row r="758" spans="1:1" ht="15.75" x14ac:dyDescent="0.25">
      <c r="A758" s="9" t="s">
        <v>216</v>
      </c>
    </row>
    <row r="759" spans="1:1" hidden="1" x14ac:dyDescent="0.25">
      <c r="A759" s="3"/>
    </row>
    <row r="760" spans="1:1" ht="15.75" x14ac:dyDescent="0.25">
      <c r="A760" s="4" t="s">
        <v>2</v>
      </c>
    </row>
    <row r="761" spans="1:1" ht="15.75" x14ac:dyDescent="0.25">
      <c r="A761" s="9" t="s">
        <v>217</v>
      </c>
    </row>
    <row r="762" spans="1:1" hidden="1" x14ac:dyDescent="0.25">
      <c r="A762" s="3"/>
    </row>
    <row r="763" spans="1:1" ht="15.75" x14ac:dyDescent="0.25">
      <c r="A763" s="4" t="s">
        <v>4</v>
      </c>
    </row>
    <row r="764" spans="1:1" ht="47.25" x14ac:dyDescent="0.25">
      <c r="A764" s="9" t="s">
        <v>218</v>
      </c>
    </row>
    <row r="765" spans="1:1" ht="15.75" x14ac:dyDescent="0.25">
      <c r="A765" s="4" t="s">
        <v>6</v>
      </c>
    </row>
    <row r="766" spans="1:1" ht="47.25" x14ac:dyDescent="0.25">
      <c r="A766" s="9" t="s">
        <v>219</v>
      </c>
    </row>
    <row r="767" spans="1:1" hidden="1" x14ac:dyDescent="0.25">
      <c r="A767" s="3"/>
    </row>
    <row r="768" spans="1:1" ht="16.5" thickBot="1" x14ac:dyDescent="0.3">
      <c r="A768" s="10" t="s">
        <v>220</v>
      </c>
    </row>
    <row r="769" spans="1:1" ht="15.75" hidden="1" thickBot="1" x14ac:dyDescent="0.3">
      <c r="A769" s="11"/>
    </row>
    <row r="770" spans="1:1" ht="15.75" hidden="1" thickBot="1" x14ac:dyDescent="0.3">
      <c r="A770" s="11"/>
    </row>
    <row r="771" spans="1:1" ht="15.75" hidden="1" thickBot="1" x14ac:dyDescent="0.3">
      <c r="A771" s="11"/>
    </row>
    <row r="772" spans="1:1" ht="15.75" hidden="1" thickBot="1" x14ac:dyDescent="0.3">
      <c r="A772" s="11"/>
    </row>
    <row r="773" spans="1:1" ht="15.75" x14ac:dyDescent="0.25">
      <c r="A773" s="1" t="s">
        <v>13</v>
      </c>
    </row>
    <row r="774" spans="1:1" ht="15.75" x14ac:dyDescent="0.25">
      <c r="A774" s="9" t="s">
        <v>221</v>
      </c>
    </row>
    <row r="775" spans="1:1" hidden="1" x14ac:dyDescent="0.25">
      <c r="A775" s="3"/>
    </row>
    <row r="776" spans="1:1" ht="15.75" x14ac:dyDescent="0.25">
      <c r="A776" s="4" t="s">
        <v>2</v>
      </c>
    </row>
    <row r="777" spans="1:1" ht="15.75" x14ac:dyDescent="0.25">
      <c r="A777" s="9" t="s">
        <v>222</v>
      </c>
    </row>
    <row r="778" spans="1:1" hidden="1" x14ac:dyDescent="0.25">
      <c r="A778" s="3"/>
    </row>
    <row r="779" spans="1:1" ht="15.75" x14ac:dyDescent="0.25">
      <c r="A779" s="4" t="s">
        <v>4</v>
      </c>
    </row>
    <row r="780" spans="1:1" ht="31.5" x14ac:dyDescent="0.25">
      <c r="A780" s="9" t="s">
        <v>223</v>
      </c>
    </row>
    <row r="781" spans="1:1" ht="15.75" x14ac:dyDescent="0.25">
      <c r="A781" s="4" t="s">
        <v>6</v>
      </c>
    </row>
    <row r="782" spans="1:1" ht="31.5" x14ac:dyDescent="0.25">
      <c r="A782" s="9" t="s">
        <v>224</v>
      </c>
    </row>
    <row r="783" spans="1:1" hidden="1" x14ac:dyDescent="0.25">
      <c r="A783" s="3"/>
    </row>
    <row r="784" spans="1:1" ht="16.5" thickBot="1" x14ac:dyDescent="0.3">
      <c r="A784" s="10" t="s">
        <v>220</v>
      </c>
    </row>
    <row r="785" spans="1:1" ht="16.5" hidden="1" thickBot="1" x14ac:dyDescent="0.3">
      <c r="A785" s="8"/>
    </row>
    <row r="786" spans="1:1" ht="15.75" x14ac:dyDescent="0.25">
      <c r="A786" s="1" t="s">
        <v>18</v>
      </c>
    </row>
    <row r="787" spans="1:1" ht="15.75" x14ac:dyDescent="0.25">
      <c r="A787" s="9" t="s">
        <v>225</v>
      </c>
    </row>
    <row r="788" spans="1:1" hidden="1" x14ac:dyDescent="0.25">
      <c r="A788" s="3"/>
    </row>
    <row r="789" spans="1:1" ht="15.75" x14ac:dyDescent="0.25">
      <c r="A789" s="4" t="s">
        <v>2</v>
      </c>
    </row>
    <row r="790" spans="1:1" ht="15.75" x14ac:dyDescent="0.25">
      <c r="A790" s="9" t="s">
        <v>226</v>
      </c>
    </row>
    <row r="791" spans="1:1" hidden="1" x14ac:dyDescent="0.25">
      <c r="A791" s="3"/>
    </row>
    <row r="792" spans="1:1" ht="15.75" x14ac:dyDescent="0.25">
      <c r="A792" s="4" t="s">
        <v>4</v>
      </c>
    </row>
    <row r="793" spans="1:1" ht="31.5" x14ac:dyDescent="0.25">
      <c r="A793" s="9" t="s">
        <v>227</v>
      </c>
    </row>
    <row r="794" spans="1:1" ht="15.75" x14ac:dyDescent="0.25">
      <c r="A794" s="4" t="s">
        <v>6</v>
      </c>
    </row>
    <row r="795" spans="1:1" ht="31.5" x14ac:dyDescent="0.25">
      <c r="A795" s="9" t="s">
        <v>228</v>
      </c>
    </row>
    <row r="796" spans="1:1" hidden="1" x14ac:dyDescent="0.25">
      <c r="A796" s="3"/>
    </row>
    <row r="797" spans="1:1" ht="16.5" thickBot="1" x14ac:dyDescent="0.3">
      <c r="A797" s="10" t="s">
        <v>229</v>
      </c>
    </row>
    <row r="798" spans="1:1" ht="16.5" hidden="1" thickBot="1" x14ac:dyDescent="0.3">
      <c r="A798" s="8"/>
    </row>
    <row r="799" spans="1:1" ht="16.5" hidden="1" thickBot="1" x14ac:dyDescent="0.3">
      <c r="A799" s="8"/>
    </row>
    <row r="800" spans="1:1" ht="16.5" hidden="1" thickBot="1" x14ac:dyDescent="0.3">
      <c r="A800" s="8"/>
    </row>
    <row r="801" spans="1:1" ht="16.5" hidden="1" thickBot="1" x14ac:dyDescent="0.3">
      <c r="A801" s="8"/>
    </row>
    <row r="802" spans="1:1" ht="16.5" hidden="1" thickBot="1" x14ac:dyDescent="0.3">
      <c r="A802" s="8"/>
    </row>
    <row r="803" spans="1:1" ht="16.5" hidden="1" thickBot="1" x14ac:dyDescent="0.3">
      <c r="A803" s="8"/>
    </row>
    <row r="804" spans="1:1" ht="15.75" x14ac:dyDescent="0.25">
      <c r="A804" s="1" t="s">
        <v>22</v>
      </c>
    </row>
    <row r="805" spans="1:1" ht="15.75" x14ac:dyDescent="0.25">
      <c r="A805" s="9" t="s">
        <v>230</v>
      </c>
    </row>
    <row r="806" spans="1:1" hidden="1" x14ac:dyDescent="0.25">
      <c r="A806" s="3"/>
    </row>
    <row r="807" spans="1:1" ht="15.75" x14ac:dyDescent="0.25">
      <c r="A807" s="4" t="s">
        <v>2</v>
      </c>
    </row>
    <row r="808" spans="1:1" ht="15.75" x14ac:dyDescent="0.25">
      <c r="A808" s="9" t="s">
        <v>231</v>
      </c>
    </row>
    <row r="809" spans="1:1" hidden="1" x14ac:dyDescent="0.25">
      <c r="A809" s="3"/>
    </row>
    <row r="810" spans="1:1" ht="15.75" x14ac:dyDescent="0.25">
      <c r="A810" s="4" t="s">
        <v>4</v>
      </c>
    </row>
    <row r="811" spans="1:1" ht="63" x14ac:dyDescent="0.25">
      <c r="A811" s="9" t="s">
        <v>232</v>
      </c>
    </row>
    <row r="812" spans="1:1" hidden="1" x14ac:dyDescent="0.25">
      <c r="A812" s="3"/>
    </row>
    <row r="813" spans="1:1" ht="15.75" x14ac:dyDescent="0.25">
      <c r="A813" s="4" t="s">
        <v>6</v>
      </c>
    </row>
    <row r="814" spans="1:1" ht="47.25" x14ac:dyDescent="0.25">
      <c r="A814" s="9" t="s">
        <v>233</v>
      </c>
    </row>
    <row r="815" spans="1:1" hidden="1" x14ac:dyDescent="0.25">
      <c r="A815" s="3"/>
    </row>
    <row r="816" spans="1:1" ht="16.5" thickBot="1" x14ac:dyDescent="0.3">
      <c r="A816" s="10" t="s">
        <v>229</v>
      </c>
    </row>
    <row r="817" spans="1:1" ht="15.75" hidden="1" x14ac:dyDescent="0.25">
      <c r="A817" s="8"/>
    </row>
    <row r="818" spans="1:1" ht="15.75" hidden="1" x14ac:dyDescent="0.25">
      <c r="A818" s="8"/>
    </row>
    <row r="819" spans="1:1" ht="15.75" hidden="1" x14ac:dyDescent="0.25">
      <c r="A819" s="8"/>
    </row>
    <row r="820" spans="1:1" ht="15.75" hidden="1" x14ac:dyDescent="0.25">
      <c r="A820" s="8"/>
    </row>
    <row r="821" spans="1:1" ht="15.75" hidden="1" x14ac:dyDescent="0.25">
      <c r="A821" s="8"/>
    </row>
    <row r="822" spans="1:1" ht="15.75" hidden="1" x14ac:dyDescent="0.25">
      <c r="A822" s="8"/>
    </row>
    <row r="823" spans="1:1" ht="15.75" hidden="1" x14ac:dyDescent="0.25">
      <c r="A823" s="8"/>
    </row>
    <row r="824" spans="1:1" ht="15.75" hidden="1" x14ac:dyDescent="0.25">
      <c r="A824" s="8"/>
    </row>
    <row r="825" spans="1:1" ht="15.75" hidden="1" x14ac:dyDescent="0.25">
      <c r="A825" s="8"/>
    </row>
    <row r="826" spans="1:1" ht="15.75" hidden="1" x14ac:dyDescent="0.25">
      <c r="A826" s="8"/>
    </row>
    <row r="827" spans="1:1" ht="15.75" hidden="1" x14ac:dyDescent="0.25">
      <c r="A827" s="8"/>
    </row>
    <row r="828" spans="1:1" ht="15.75" hidden="1" x14ac:dyDescent="0.25">
      <c r="A828" s="8"/>
    </row>
    <row r="829" spans="1:1" ht="15.75" hidden="1" x14ac:dyDescent="0.25">
      <c r="A829" s="8"/>
    </row>
    <row r="830" spans="1:1" ht="15.75" hidden="1" x14ac:dyDescent="0.25">
      <c r="A830" s="8"/>
    </row>
    <row r="831" spans="1:1" ht="15.75" hidden="1" x14ac:dyDescent="0.25">
      <c r="A831" s="8"/>
    </row>
    <row r="832" spans="1:1" ht="15.75" hidden="1" x14ac:dyDescent="0.25">
      <c r="A832" s="8"/>
    </row>
    <row r="833" spans="1:1" ht="17.25" thickBot="1" x14ac:dyDescent="0.3">
      <c r="A833" s="13" t="s">
        <v>234</v>
      </c>
    </row>
    <row r="834" spans="1:1" ht="15.75" x14ac:dyDescent="0.25">
      <c r="A834" s="1" t="s">
        <v>0</v>
      </c>
    </row>
    <row r="835" spans="1:1" ht="15.75" x14ac:dyDescent="0.25">
      <c r="A835" s="9" t="s">
        <v>235</v>
      </c>
    </row>
    <row r="836" spans="1:1" hidden="1" x14ac:dyDescent="0.25">
      <c r="A836" s="3"/>
    </row>
    <row r="837" spans="1:1" ht="15.75" x14ac:dyDescent="0.25">
      <c r="A837" s="4" t="s">
        <v>236</v>
      </c>
    </row>
    <row r="838" spans="1:1" ht="15.75" x14ac:dyDescent="0.25">
      <c r="A838" s="9" t="s">
        <v>237</v>
      </c>
    </row>
    <row r="839" spans="1:1" hidden="1" x14ac:dyDescent="0.25">
      <c r="A839" s="3"/>
    </row>
    <row r="840" spans="1:1" ht="15.75" x14ac:dyDescent="0.25">
      <c r="A840" s="4" t="s">
        <v>4</v>
      </c>
    </row>
    <row r="841" spans="1:1" ht="63" x14ac:dyDescent="0.25">
      <c r="A841" s="3" t="s">
        <v>238</v>
      </c>
    </row>
    <row r="842" spans="1:1" hidden="1" x14ac:dyDescent="0.25">
      <c r="A842" s="3"/>
    </row>
    <row r="843" spans="1:1" ht="15.75" x14ac:dyDescent="0.25">
      <c r="A843" s="4" t="s">
        <v>6</v>
      </c>
    </row>
    <row r="844" spans="1:1" ht="31.5" x14ac:dyDescent="0.25">
      <c r="A844" s="9" t="s">
        <v>239</v>
      </c>
    </row>
    <row r="845" spans="1:1" hidden="1" x14ac:dyDescent="0.25">
      <c r="A845" s="3"/>
    </row>
    <row r="846" spans="1:1" ht="16.5" thickBot="1" x14ac:dyDescent="0.3">
      <c r="A846" s="10" t="s">
        <v>240</v>
      </c>
    </row>
    <row r="847" spans="1:1" ht="16.5" hidden="1" thickBot="1" x14ac:dyDescent="0.3">
      <c r="A847" s="8"/>
    </row>
    <row r="848" spans="1:1" ht="15.75" x14ac:dyDescent="0.25">
      <c r="A848" s="1" t="s">
        <v>8</v>
      </c>
    </row>
    <row r="849" spans="1:1" ht="15.75" x14ac:dyDescent="0.25">
      <c r="A849" s="9" t="s">
        <v>241</v>
      </c>
    </row>
    <row r="850" spans="1:1" hidden="1" x14ac:dyDescent="0.25">
      <c r="A850" s="3"/>
    </row>
    <row r="851" spans="1:1" ht="15.75" x14ac:dyDescent="0.25">
      <c r="A851" s="4" t="s">
        <v>2</v>
      </c>
    </row>
    <row r="852" spans="1:1" ht="15.75" x14ac:dyDescent="0.25">
      <c r="A852" s="9" t="s">
        <v>242</v>
      </c>
    </row>
    <row r="853" spans="1:1" hidden="1" x14ac:dyDescent="0.25">
      <c r="A853" s="3"/>
    </row>
    <row r="854" spans="1:1" ht="15.75" x14ac:dyDescent="0.25">
      <c r="A854" s="4" t="s">
        <v>4</v>
      </c>
    </row>
    <row r="855" spans="1:1" ht="47.25" x14ac:dyDescent="0.25">
      <c r="A855" s="9" t="s">
        <v>243</v>
      </c>
    </row>
    <row r="856" spans="1:1" ht="15.75" x14ac:dyDescent="0.25">
      <c r="A856" s="4" t="s">
        <v>6</v>
      </c>
    </row>
    <row r="857" spans="1:1" ht="31.5" x14ac:dyDescent="0.25">
      <c r="A857" s="9" t="s">
        <v>244</v>
      </c>
    </row>
    <row r="858" spans="1:1" hidden="1" x14ac:dyDescent="0.25">
      <c r="A858" s="3"/>
    </row>
    <row r="859" spans="1:1" ht="16.5" thickBot="1" x14ac:dyDescent="0.3">
      <c r="A859" s="10" t="s">
        <v>245</v>
      </c>
    </row>
    <row r="860" spans="1:1" ht="15.75" hidden="1" thickBot="1" x14ac:dyDescent="0.3">
      <c r="A860" s="7"/>
    </row>
    <row r="861" spans="1:1" ht="15.75" hidden="1" thickBot="1" x14ac:dyDescent="0.3">
      <c r="A861" s="7"/>
    </row>
    <row r="862" spans="1:1" ht="15.75" hidden="1" thickBot="1" x14ac:dyDescent="0.3">
      <c r="A862" s="7"/>
    </row>
    <row r="863" spans="1:1" ht="15.75" hidden="1" thickBot="1" x14ac:dyDescent="0.3">
      <c r="A863" s="7"/>
    </row>
    <row r="864" spans="1:1" ht="15.75" hidden="1" thickBot="1" x14ac:dyDescent="0.3">
      <c r="A864" s="7"/>
    </row>
    <row r="865" spans="1:1" ht="15.75" x14ac:dyDescent="0.25">
      <c r="A865" s="1" t="s">
        <v>13</v>
      </c>
    </row>
    <row r="866" spans="1:1" ht="15.75" x14ac:dyDescent="0.25">
      <c r="A866" s="9" t="s">
        <v>246</v>
      </c>
    </row>
    <row r="867" spans="1:1" hidden="1" x14ac:dyDescent="0.25">
      <c r="A867" s="3"/>
    </row>
    <row r="868" spans="1:1" ht="15.75" x14ac:dyDescent="0.25">
      <c r="A868" s="4" t="s">
        <v>2</v>
      </c>
    </row>
    <row r="869" spans="1:1" ht="15.75" x14ac:dyDescent="0.25">
      <c r="A869" s="9" t="s">
        <v>247</v>
      </c>
    </row>
    <row r="870" spans="1:1" hidden="1" x14ac:dyDescent="0.25">
      <c r="A870" s="3"/>
    </row>
    <row r="871" spans="1:1" ht="15.75" x14ac:dyDescent="0.25">
      <c r="A871" s="4" t="s">
        <v>4</v>
      </c>
    </row>
    <row r="872" spans="1:1" ht="47.25" x14ac:dyDescent="0.25">
      <c r="A872" s="9" t="s">
        <v>248</v>
      </c>
    </row>
    <row r="873" spans="1:1" hidden="1" x14ac:dyDescent="0.25">
      <c r="A873" s="3"/>
    </row>
    <row r="874" spans="1:1" ht="15.75" x14ac:dyDescent="0.25">
      <c r="A874" s="4" t="s">
        <v>6</v>
      </c>
    </row>
    <row r="875" spans="1:1" ht="31.5" x14ac:dyDescent="0.25">
      <c r="A875" s="9" t="s">
        <v>249</v>
      </c>
    </row>
    <row r="876" spans="1:1" hidden="1" x14ac:dyDescent="0.25">
      <c r="A876" s="3"/>
    </row>
    <row r="877" spans="1:1" ht="16.5" thickBot="1" x14ac:dyDescent="0.3">
      <c r="A877" s="10" t="s">
        <v>250</v>
      </c>
    </row>
    <row r="878" spans="1:1" ht="15.75" hidden="1" thickBot="1" x14ac:dyDescent="0.3">
      <c r="A878" s="7"/>
    </row>
    <row r="879" spans="1:1" ht="15.75" x14ac:dyDescent="0.25">
      <c r="A879" s="1" t="s">
        <v>18</v>
      </c>
    </row>
    <row r="880" spans="1:1" ht="15.75" x14ac:dyDescent="0.25">
      <c r="A880" s="9" t="s">
        <v>251</v>
      </c>
    </row>
    <row r="881" spans="1:1" hidden="1" x14ac:dyDescent="0.25">
      <c r="A881" s="3"/>
    </row>
    <row r="882" spans="1:1" ht="15.75" x14ac:dyDescent="0.25">
      <c r="A882" s="4" t="s">
        <v>236</v>
      </c>
    </row>
    <row r="883" spans="1:1" ht="15.75" x14ac:dyDescent="0.25">
      <c r="A883" s="9" t="s">
        <v>252</v>
      </c>
    </row>
    <row r="884" spans="1:1" hidden="1" x14ac:dyDescent="0.25">
      <c r="A884" s="3"/>
    </row>
    <row r="885" spans="1:1" ht="15.75" x14ac:dyDescent="0.25">
      <c r="A885" s="4" t="s">
        <v>212</v>
      </c>
    </row>
    <row r="886" spans="1:1" ht="47.25" x14ac:dyDescent="0.25">
      <c r="A886" s="9" t="s">
        <v>253</v>
      </c>
    </row>
    <row r="887" spans="1:1" hidden="1" x14ac:dyDescent="0.25">
      <c r="A887" s="3"/>
    </row>
    <row r="888" spans="1:1" ht="15.75" x14ac:dyDescent="0.25">
      <c r="A888" s="4" t="s">
        <v>6</v>
      </c>
    </row>
    <row r="889" spans="1:1" ht="31.5" x14ac:dyDescent="0.25">
      <c r="A889" s="9" t="s">
        <v>254</v>
      </c>
    </row>
    <row r="890" spans="1:1" hidden="1" x14ac:dyDescent="0.25">
      <c r="A890" s="3"/>
    </row>
    <row r="891" spans="1:1" ht="16.5" thickBot="1" x14ac:dyDescent="0.3">
      <c r="A891" s="10" t="s">
        <v>255</v>
      </c>
    </row>
    <row r="892" spans="1:1" ht="15.75" hidden="1" thickBot="1" x14ac:dyDescent="0.3">
      <c r="A892" s="11"/>
    </row>
    <row r="893" spans="1:1" ht="15.75" hidden="1" thickBot="1" x14ac:dyDescent="0.3">
      <c r="A893" s="11"/>
    </row>
    <row r="894" spans="1:1" ht="15.75" hidden="1" thickBot="1" x14ac:dyDescent="0.3">
      <c r="A894" s="11"/>
    </row>
    <row r="895" spans="1:1" ht="15.75" hidden="1" thickBot="1" x14ac:dyDescent="0.3">
      <c r="A895" s="11"/>
    </row>
    <row r="896" spans="1:1" ht="15.75" hidden="1" thickBot="1" x14ac:dyDescent="0.3">
      <c r="A896" s="11"/>
    </row>
    <row r="897" spans="1:1" ht="15.75" hidden="1" thickBot="1" x14ac:dyDescent="0.3">
      <c r="A897" s="11"/>
    </row>
    <row r="898" spans="1:1" ht="15.75" x14ac:dyDescent="0.25">
      <c r="A898" s="1" t="s">
        <v>22</v>
      </c>
    </row>
    <row r="899" spans="1:1" ht="15.75" x14ac:dyDescent="0.25">
      <c r="A899" s="9" t="s">
        <v>256</v>
      </c>
    </row>
    <row r="900" spans="1:1" hidden="1" x14ac:dyDescent="0.25">
      <c r="A900" s="14"/>
    </row>
    <row r="901" spans="1:1" ht="15.75" x14ac:dyDescent="0.25">
      <c r="A901" s="4" t="s">
        <v>2</v>
      </c>
    </row>
    <row r="902" spans="1:1" ht="15.75" x14ac:dyDescent="0.25">
      <c r="A902" s="9" t="s">
        <v>257</v>
      </c>
    </row>
    <row r="903" spans="1:1" hidden="1" x14ac:dyDescent="0.25">
      <c r="A903" s="3"/>
    </row>
    <row r="904" spans="1:1" ht="15.75" x14ac:dyDescent="0.25">
      <c r="A904" s="4" t="s">
        <v>4</v>
      </c>
    </row>
    <row r="905" spans="1:1" ht="47.25" x14ac:dyDescent="0.25">
      <c r="A905" s="3" t="s">
        <v>258</v>
      </c>
    </row>
    <row r="906" spans="1:1" hidden="1" x14ac:dyDescent="0.25">
      <c r="A906" s="3"/>
    </row>
    <row r="907" spans="1:1" ht="15.75" x14ac:dyDescent="0.25">
      <c r="A907" s="4" t="s">
        <v>6</v>
      </c>
    </row>
    <row r="908" spans="1:1" ht="15.75" x14ac:dyDescent="0.25">
      <c r="A908" s="9" t="s">
        <v>259</v>
      </c>
    </row>
    <row r="909" spans="1:1" hidden="1" x14ac:dyDescent="0.25">
      <c r="A909" s="3"/>
    </row>
    <row r="910" spans="1:1" ht="16.5" thickBot="1" x14ac:dyDescent="0.3">
      <c r="A910" s="10" t="s">
        <v>260</v>
      </c>
    </row>
    <row r="911" spans="1:1" hidden="1" x14ac:dyDescent="0.25">
      <c r="A911" s="11"/>
    </row>
    <row r="912" spans="1:1" hidden="1" x14ac:dyDescent="0.25">
      <c r="A912" s="11"/>
    </row>
    <row r="913" spans="1:1" hidden="1" x14ac:dyDescent="0.25">
      <c r="A913" s="11"/>
    </row>
    <row r="914" spans="1:1" hidden="1" x14ac:dyDescent="0.25">
      <c r="A914" s="11"/>
    </row>
    <row r="915" spans="1:1" hidden="1" x14ac:dyDescent="0.25">
      <c r="A915" s="11"/>
    </row>
    <row r="916" spans="1:1" hidden="1" x14ac:dyDescent="0.25">
      <c r="A916" s="11"/>
    </row>
    <row r="917" spans="1:1" hidden="1" x14ac:dyDescent="0.25">
      <c r="A917" s="11"/>
    </row>
    <row r="918" spans="1:1" hidden="1" x14ac:dyDescent="0.25">
      <c r="A918" s="11"/>
    </row>
    <row r="919" spans="1:1" hidden="1" x14ac:dyDescent="0.25">
      <c r="A919" s="11"/>
    </row>
    <row r="920" spans="1:1" hidden="1" x14ac:dyDescent="0.25">
      <c r="A920" s="11"/>
    </row>
    <row r="921" spans="1:1" hidden="1" x14ac:dyDescent="0.25">
      <c r="A921" s="11"/>
    </row>
    <row r="922" spans="1:1" hidden="1" x14ac:dyDescent="0.25">
      <c r="A922" s="11"/>
    </row>
    <row r="923" spans="1:1" hidden="1" x14ac:dyDescent="0.25">
      <c r="A923" s="11"/>
    </row>
    <row r="924" spans="1:1" hidden="1" x14ac:dyDescent="0.25">
      <c r="A924" s="11"/>
    </row>
    <row r="925" spans="1:1" hidden="1" x14ac:dyDescent="0.25">
      <c r="A925" s="11"/>
    </row>
    <row r="926" spans="1:1" hidden="1" x14ac:dyDescent="0.25">
      <c r="A926" s="11"/>
    </row>
    <row r="927" spans="1:1" hidden="1" x14ac:dyDescent="0.25">
      <c r="A927" s="11"/>
    </row>
    <row r="928" spans="1:1" ht="15.75" hidden="1" x14ac:dyDescent="0.25">
      <c r="A928" s="8"/>
    </row>
    <row r="929" spans="1:1" ht="17.25" thickBot="1" x14ac:dyDescent="0.3">
      <c r="A929" s="13" t="s">
        <v>261</v>
      </c>
    </row>
    <row r="930" spans="1:1" ht="15.75" x14ac:dyDescent="0.25">
      <c r="A930" s="1" t="s">
        <v>0</v>
      </c>
    </row>
    <row r="931" spans="1:1" ht="15.75" x14ac:dyDescent="0.25">
      <c r="A931" s="9" t="s">
        <v>262</v>
      </c>
    </row>
    <row r="932" spans="1:1" hidden="1" x14ac:dyDescent="0.25">
      <c r="A932" s="3"/>
    </row>
    <row r="933" spans="1:1" ht="15.75" x14ac:dyDescent="0.25">
      <c r="A933" s="4" t="s">
        <v>2</v>
      </c>
    </row>
    <row r="934" spans="1:1" ht="15.75" x14ac:dyDescent="0.25">
      <c r="A934" s="9" t="s">
        <v>263</v>
      </c>
    </row>
    <row r="935" spans="1:1" hidden="1" x14ac:dyDescent="0.25">
      <c r="A935" s="3"/>
    </row>
    <row r="936" spans="1:1" ht="15.75" x14ac:dyDescent="0.25">
      <c r="A936" s="4" t="s">
        <v>4</v>
      </c>
    </row>
    <row r="937" spans="1:1" ht="47.25" x14ac:dyDescent="0.25">
      <c r="A937" s="9" t="s">
        <v>264</v>
      </c>
    </row>
    <row r="938" spans="1:1" ht="15.75" x14ac:dyDescent="0.25">
      <c r="A938" s="4" t="s">
        <v>6</v>
      </c>
    </row>
    <row r="939" spans="1:1" ht="15.75" x14ac:dyDescent="0.25">
      <c r="A939" s="9" t="s">
        <v>265</v>
      </c>
    </row>
    <row r="940" spans="1:1" hidden="1" x14ac:dyDescent="0.25">
      <c r="A940" s="3"/>
    </row>
    <row r="941" spans="1:1" ht="16.5" thickBot="1" x14ac:dyDescent="0.3">
      <c r="A941" s="10" t="s">
        <v>266</v>
      </c>
    </row>
    <row r="942" spans="1:1" ht="15.75" hidden="1" thickBot="1" x14ac:dyDescent="0.3">
      <c r="A942" s="11"/>
    </row>
    <row r="943" spans="1:1" ht="15.75" x14ac:dyDescent="0.25">
      <c r="A943" s="1" t="s">
        <v>8</v>
      </c>
    </row>
    <row r="944" spans="1:1" ht="15.75" x14ac:dyDescent="0.25">
      <c r="A944" s="9" t="s">
        <v>267</v>
      </c>
    </row>
    <row r="945" spans="1:1" hidden="1" x14ac:dyDescent="0.25">
      <c r="A945" s="3"/>
    </row>
    <row r="946" spans="1:1" ht="15.75" x14ac:dyDescent="0.25">
      <c r="A946" s="4" t="s">
        <v>2</v>
      </c>
    </row>
    <row r="947" spans="1:1" ht="15.75" x14ac:dyDescent="0.25">
      <c r="A947" s="9" t="s">
        <v>268</v>
      </c>
    </row>
    <row r="948" spans="1:1" hidden="1" x14ac:dyDescent="0.25">
      <c r="A948" s="3"/>
    </row>
    <row r="949" spans="1:1" ht="15.75" x14ac:dyDescent="0.25">
      <c r="A949" s="4" t="s">
        <v>212</v>
      </c>
    </row>
    <row r="950" spans="1:1" ht="47.25" x14ac:dyDescent="0.25">
      <c r="A950" s="9" t="s">
        <v>269</v>
      </c>
    </row>
    <row r="951" spans="1:1" hidden="1" x14ac:dyDescent="0.25">
      <c r="A951" s="3"/>
    </row>
    <row r="952" spans="1:1" ht="15.75" x14ac:dyDescent="0.25">
      <c r="A952" s="4" t="s">
        <v>6</v>
      </c>
    </row>
    <row r="953" spans="1:1" ht="15.75" x14ac:dyDescent="0.25">
      <c r="A953" s="9" t="s">
        <v>270</v>
      </c>
    </row>
    <row r="954" spans="1:1" hidden="1" x14ac:dyDescent="0.25">
      <c r="A954" s="3"/>
    </row>
    <row r="955" spans="1:1" ht="16.5" thickBot="1" x14ac:dyDescent="0.3">
      <c r="A955" s="10" t="s">
        <v>271</v>
      </c>
    </row>
    <row r="956" spans="1:1" ht="15.75" hidden="1" thickBot="1" x14ac:dyDescent="0.3">
      <c r="A956" s="11"/>
    </row>
    <row r="957" spans="1:1" ht="15.75" hidden="1" thickBot="1" x14ac:dyDescent="0.3">
      <c r="A957" s="11"/>
    </row>
    <row r="958" spans="1:1" ht="15.75" hidden="1" thickBot="1" x14ac:dyDescent="0.3">
      <c r="A958" s="11"/>
    </row>
    <row r="959" spans="1:1" ht="15.75" hidden="1" thickBot="1" x14ac:dyDescent="0.3">
      <c r="A959" s="11"/>
    </row>
    <row r="960" spans="1:1" ht="15.75" hidden="1" thickBot="1" x14ac:dyDescent="0.3">
      <c r="A960" s="11"/>
    </row>
    <row r="961" spans="1:1" ht="15.75" hidden="1" thickBot="1" x14ac:dyDescent="0.3">
      <c r="A961" s="11"/>
    </row>
    <row r="962" spans="1:1" ht="15.75" x14ac:dyDescent="0.25">
      <c r="A962" s="1" t="s">
        <v>13</v>
      </c>
    </row>
    <row r="963" spans="1:1" ht="15.75" x14ac:dyDescent="0.25">
      <c r="A963" s="9" t="s">
        <v>272</v>
      </c>
    </row>
    <row r="964" spans="1:1" hidden="1" x14ac:dyDescent="0.25">
      <c r="A964" s="3"/>
    </row>
    <row r="965" spans="1:1" ht="15.75" x14ac:dyDescent="0.25">
      <c r="A965" s="4" t="s">
        <v>2</v>
      </c>
    </row>
    <row r="966" spans="1:1" ht="15.75" x14ac:dyDescent="0.25">
      <c r="A966" s="9" t="s">
        <v>273</v>
      </c>
    </row>
    <row r="967" spans="1:1" hidden="1" x14ac:dyDescent="0.25">
      <c r="A967" s="3"/>
    </row>
    <row r="968" spans="1:1" ht="15.75" x14ac:dyDescent="0.25">
      <c r="A968" s="4" t="s">
        <v>4</v>
      </c>
    </row>
    <row r="969" spans="1:1" ht="47.25" x14ac:dyDescent="0.25">
      <c r="A969" s="9" t="s">
        <v>274</v>
      </c>
    </row>
    <row r="970" spans="1:1" ht="15.75" x14ac:dyDescent="0.25">
      <c r="A970" s="4" t="s">
        <v>6</v>
      </c>
    </row>
    <row r="971" spans="1:1" ht="15.75" x14ac:dyDescent="0.25">
      <c r="A971" s="9" t="s">
        <v>275</v>
      </c>
    </row>
    <row r="972" spans="1:1" hidden="1" x14ac:dyDescent="0.25">
      <c r="A972" s="3"/>
    </row>
    <row r="973" spans="1:1" ht="16.5" thickBot="1" x14ac:dyDescent="0.3">
      <c r="A973" s="10" t="s">
        <v>271</v>
      </c>
    </row>
    <row r="974" spans="1:1" ht="15.75" hidden="1" thickBot="1" x14ac:dyDescent="0.3">
      <c r="A974" s="11"/>
    </row>
    <row r="975" spans="1:1" ht="15.75" x14ac:dyDescent="0.25">
      <c r="A975" s="1" t="s">
        <v>18</v>
      </c>
    </row>
    <row r="976" spans="1:1" ht="15.75" x14ac:dyDescent="0.25">
      <c r="A976" s="9" t="s">
        <v>276</v>
      </c>
    </row>
    <row r="977" spans="1:1" hidden="1" x14ac:dyDescent="0.25">
      <c r="A977" s="3"/>
    </row>
    <row r="978" spans="1:1" ht="15.75" x14ac:dyDescent="0.25">
      <c r="A978" s="4" t="s">
        <v>2</v>
      </c>
    </row>
    <row r="979" spans="1:1" ht="15.75" x14ac:dyDescent="0.25">
      <c r="A979" s="9" t="s">
        <v>277</v>
      </c>
    </row>
    <row r="980" spans="1:1" hidden="1" x14ac:dyDescent="0.25">
      <c r="A980" s="3"/>
    </row>
    <row r="981" spans="1:1" ht="15.75" x14ac:dyDescent="0.25">
      <c r="A981" s="4" t="s">
        <v>4</v>
      </c>
    </row>
    <row r="982" spans="1:1" ht="47.25" x14ac:dyDescent="0.25">
      <c r="A982" s="9" t="s">
        <v>278</v>
      </c>
    </row>
    <row r="983" spans="1:1" hidden="1" x14ac:dyDescent="0.25">
      <c r="A983" s="3"/>
    </row>
    <row r="984" spans="1:1" ht="15.75" x14ac:dyDescent="0.25">
      <c r="A984" s="4" t="s">
        <v>6</v>
      </c>
    </row>
    <row r="985" spans="1:1" ht="31.5" x14ac:dyDescent="0.25">
      <c r="A985" s="9" t="s">
        <v>279</v>
      </c>
    </row>
    <row r="986" spans="1:1" hidden="1" x14ac:dyDescent="0.25">
      <c r="A986" s="3"/>
    </row>
    <row r="987" spans="1:1" ht="16.5" thickBot="1" x14ac:dyDescent="0.3">
      <c r="A987" s="10" t="s">
        <v>271</v>
      </c>
    </row>
    <row r="988" spans="1:1" ht="16.5" hidden="1" thickBot="1" x14ac:dyDescent="0.3">
      <c r="A988" s="8"/>
    </row>
    <row r="989" spans="1:1" ht="16.5" hidden="1" thickBot="1" x14ac:dyDescent="0.3">
      <c r="A989" s="8"/>
    </row>
    <row r="990" spans="1:1" ht="16.5" hidden="1" thickBot="1" x14ac:dyDescent="0.3">
      <c r="A990" s="8"/>
    </row>
    <row r="991" spans="1:1" ht="16.5" hidden="1" thickBot="1" x14ac:dyDescent="0.3">
      <c r="A991" s="8"/>
    </row>
    <row r="992" spans="1:1" ht="16.5" hidden="1" thickBot="1" x14ac:dyDescent="0.3">
      <c r="A992" s="8"/>
    </row>
    <row r="993" spans="1:1" ht="16.5" hidden="1" thickBot="1" x14ac:dyDescent="0.3">
      <c r="A993" s="8"/>
    </row>
    <row r="994" spans="1:1" ht="15.75" x14ac:dyDescent="0.25">
      <c r="A994" s="1" t="s">
        <v>22</v>
      </c>
    </row>
    <row r="995" spans="1:1" ht="15.75" x14ac:dyDescent="0.25">
      <c r="A995" s="9" t="s">
        <v>280</v>
      </c>
    </row>
    <row r="996" spans="1:1" hidden="1" x14ac:dyDescent="0.25">
      <c r="A996" s="3"/>
    </row>
    <row r="997" spans="1:1" ht="15.75" x14ac:dyDescent="0.25">
      <c r="A997" s="4" t="s">
        <v>2</v>
      </c>
    </row>
    <row r="998" spans="1:1" ht="15.75" x14ac:dyDescent="0.25">
      <c r="A998" s="9" t="s">
        <v>281</v>
      </c>
    </row>
    <row r="999" spans="1:1" hidden="1" x14ac:dyDescent="0.25">
      <c r="A999" s="3"/>
    </row>
    <row r="1000" spans="1:1" ht="15.75" x14ac:dyDescent="0.25">
      <c r="A1000" s="4" t="s">
        <v>4</v>
      </c>
    </row>
    <row r="1001" spans="1:1" ht="47.25" x14ac:dyDescent="0.25">
      <c r="A1001" s="9" t="s">
        <v>282</v>
      </c>
    </row>
    <row r="1002" spans="1:1" hidden="1" x14ac:dyDescent="0.25">
      <c r="A1002" s="3"/>
    </row>
    <row r="1003" spans="1:1" ht="15.75" x14ac:dyDescent="0.25">
      <c r="A1003" s="4" t="s">
        <v>6</v>
      </c>
    </row>
    <row r="1004" spans="1:1" ht="31.5" x14ac:dyDescent="0.25">
      <c r="A1004" s="9" t="s">
        <v>283</v>
      </c>
    </row>
    <row r="1005" spans="1:1" hidden="1" x14ac:dyDescent="0.25">
      <c r="A1005" s="3"/>
    </row>
    <row r="1006" spans="1:1" ht="16.5" thickBot="1" x14ac:dyDescent="0.3">
      <c r="A1006" s="10" t="s">
        <v>284</v>
      </c>
    </row>
    <row r="1007" spans="1:1" ht="15.75" hidden="1" x14ac:dyDescent="0.25">
      <c r="A1007" s="8"/>
    </row>
    <row r="1008" spans="1:1" ht="15.75" hidden="1" x14ac:dyDescent="0.25">
      <c r="A1008" s="8"/>
    </row>
    <row r="1009" spans="1:1" ht="15.75" hidden="1" x14ac:dyDescent="0.25">
      <c r="A1009" s="8"/>
    </row>
    <row r="1010" spans="1:1" ht="15.75" hidden="1" x14ac:dyDescent="0.25">
      <c r="A1010" s="8"/>
    </row>
    <row r="1011" spans="1:1" ht="15.75" hidden="1" x14ac:dyDescent="0.25">
      <c r="A1011" s="8"/>
    </row>
    <row r="1012" spans="1:1" ht="15.75" hidden="1" x14ac:dyDescent="0.25">
      <c r="A1012" s="8"/>
    </row>
    <row r="1013" spans="1:1" ht="15.75" hidden="1" x14ac:dyDescent="0.25">
      <c r="A1013" s="8"/>
    </row>
    <row r="1014" spans="1:1" ht="15.75" hidden="1" x14ac:dyDescent="0.25">
      <c r="A1014" s="8"/>
    </row>
    <row r="1015" spans="1:1" ht="15.75" hidden="1" x14ac:dyDescent="0.25">
      <c r="A1015" s="8"/>
    </row>
    <row r="1016" spans="1:1" ht="15.75" hidden="1" x14ac:dyDescent="0.25">
      <c r="A1016" s="8"/>
    </row>
    <row r="1017" spans="1:1" ht="15.75" hidden="1" x14ac:dyDescent="0.25">
      <c r="A1017" s="8"/>
    </row>
    <row r="1018" spans="1:1" ht="15.75" hidden="1" x14ac:dyDescent="0.25">
      <c r="A1018" s="8"/>
    </row>
    <row r="1019" spans="1:1" ht="15.75" hidden="1" x14ac:dyDescent="0.25">
      <c r="A1019" s="8"/>
    </row>
    <row r="1020" spans="1:1" ht="15.75" hidden="1" x14ac:dyDescent="0.25">
      <c r="A1020" s="8"/>
    </row>
    <row r="1021" spans="1:1" ht="15.75" hidden="1" x14ac:dyDescent="0.25">
      <c r="A1021" s="8"/>
    </row>
    <row r="1022" spans="1:1" ht="15.75" hidden="1" x14ac:dyDescent="0.25">
      <c r="A1022" s="8"/>
    </row>
    <row r="1023" spans="1:1" ht="17.25" thickBot="1" x14ac:dyDescent="0.3">
      <c r="A1023" s="13" t="s">
        <v>285</v>
      </c>
    </row>
    <row r="1024" spans="1:1" ht="15.75" x14ac:dyDescent="0.25">
      <c r="A1024" s="1" t="s">
        <v>0</v>
      </c>
    </row>
    <row r="1025" spans="1:1" ht="15.75" x14ac:dyDescent="0.25">
      <c r="A1025" s="9" t="s">
        <v>286</v>
      </c>
    </row>
    <row r="1026" spans="1:1" hidden="1" x14ac:dyDescent="0.25">
      <c r="A1026" s="3"/>
    </row>
    <row r="1027" spans="1:1" ht="15.75" x14ac:dyDescent="0.25">
      <c r="A1027" s="4" t="s">
        <v>2</v>
      </c>
    </row>
    <row r="1028" spans="1:1" ht="15.75" x14ac:dyDescent="0.25">
      <c r="A1028" s="9" t="s">
        <v>287</v>
      </c>
    </row>
    <row r="1029" spans="1:1" hidden="1" x14ac:dyDescent="0.25">
      <c r="A1029" s="3"/>
    </row>
    <row r="1030" spans="1:1" ht="15.75" x14ac:dyDescent="0.25">
      <c r="A1030" s="4" t="s">
        <v>212</v>
      </c>
    </row>
    <row r="1031" spans="1:1" ht="47.25" x14ac:dyDescent="0.25">
      <c r="A1031" s="9" t="s">
        <v>288</v>
      </c>
    </row>
    <row r="1032" spans="1:1" ht="15.75" x14ac:dyDescent="0.25">
      <c r="A1032" s="4" t="s">
        <v>6</v>
      </c>
    </row>
    <row r="1033" spans="1:1" ht="31.5" x14ac:dyDescent="0.25">
      <c r="A1033" s="9" t="s">
        <v>289</v>
      </c>
    </row>
    <row r="1034" spans="1:1" hidden="1" x14ac:dyDescent="0.25">
      <c r="A1034" s="3"/>
    </row>
    <row r="1035" spans="1:1" ht="16.5" thickBot="1" x14ac:dyDescent="0.3">
      <c r="A1035" s="10" t="s">
        <v>290</v>
      </c>
    </row>
    <row r="1036" spans="1:1" ht="15.75" hidden="1" thickBot="1" x14ac:dyDescent="0.3">
      <c r="A1036" s="7"/>
    </row>
    <row r="1037" spans="1:1" ht="15.75" x14ac:dyDescent="0.25">
      <c r="A1037" s="1" t="s">
        <v>8</v>
      </c>
    </row>
    <row r="1038" spans="1:1" ht="15.75" x14ac:dyDescent="0.25">
      <c r="A1038" s="9" t="s">
        <v>291</v>
      </c>
    </row>
    <row r="1039" spans="1:1" hidden="1" x14ac:dyDescent="0.25">
      <c r="A1039" s="3"/>
    </row>
    <row r="1040" spans="1:1" ht="15.75" x14ac:dyDescent="0.25">
      <c r="A1040" s="4" t="s">
        <v>2</v>
      </c>
    </row>
    <row r="1041" spans="1:1" ht="15.75" x14ac:dyDescent="0.25">
      <c r="A1041" s="9" t="s">
        <v>292</v>
      </c>
    </row>
    <row r="1042" spans="1:1" hidden="1" x14ac:dyDescent="0.25">
      <c r="A1042" s="3"/>
    </row>
    <row r="1043" spans="1:1" ht="15.75" x14ac:dyDescent="0.25">
      <c r="A1043" s="4" t="s">
        <v>4</v>
      </c>
    </row>
    <row r="1044" spans="1:1" ht="47.25" x14ac:dyDescent="0.25">
      <c r="A1044" s="9" t="s">
        <v>293</v>
      </c>
    </row>
    <row r="1045" spans="1:1" ht="15.75" x14ac:dyDescent="0.25">
      <c r="A1045" s="4" t="s">
        <v>6</v>
      </c>
    </row>
    <row r="1046" spans="1:1" ht="31.5" x14ac:dyDescent="0.25">
      <c r="A1046" s="9" t="s">
        <v>294</v>
      </c>
    </row>
    <row r="1047" spans="1:1" hidden="1" x14ac:dyDescent="0.25">
      <c r="A1047" s="3"/>
    </row>
    <row r="1048" spans="1:1" ht="16.5" thickBot="1" x14ac:dyDescent="0.3">
      <c r="A1048" s="10" t="s">
        <v>295</v>
      </c>
    </row>
    <row r="1049" spans="1:1" ht="15.75" hidden="1" thickBot="1" x14ac:dyDescent="0.3">
      <c r="A1049" s="7"/>
    </row>
    <row r="1050" spans="1:1" ht="15.75" hidden="1" thickBot="1" x14ac:dyDescent="0.3">
      <c r="A1050" s="7"/>
    </row>
    <row r="1051" spans="1:1" ht="15.75" hidden="1" thickBot="1" x14ac:dyDescent="0.3">
      <c r="A1051" s="7"/>
    </row>
    <row r="1052" spans="1:1" ht="15.75" hidden="1" thickBot="1" x14ac:dyDescent="0.3">
      <c r="A1052" s="7"/>
    </row>
    <row r="1053" spans="1:1" ht="15.75" hidden="1" thickBot="1" x14ac:dyDescent="0.3">
      <c r="A1053" s="7"/>
    </row>
    <row r="1054" spans="1:1" ht="15.75" hidden="1" thickBot="1" x14ac:dyDescent="0.3">
      <c r="A1054" s="7"/>
    </row>
    <row r="1055" spans="1:1" ht="15.75" x14ac:dyDescent="0.25">
      <c r="A1055" s="1" t="s">
        <v>13</v>
      </c>
    </row>
    <row r="1056" spans="1:1" ht="15.75" x14ac:dyDescent="0.25">
      <c r="A1056" s="9" t="s">
        <v>296</v>
      </c>
    </row>
    <row r="1057" spans="1:1" hidden="1" x14ac:dyDescent="0.25">
      <c r="A1057" s="3"/>
    </row>
    <row r="1058" spans="1:1" ht="15.75" x14ac:dyDescent="0.25">
      <c r="A1058" s="4" t="s">
        <v>2</v>
      </c>
    </row>
    <row r="1059" spans="1:1" ht="15.75" x14ac:dyDescent="0.25">
      <c r="A1059" s="9" t="s">
        <v>297</v>
      </c>
    </row>
    <row r="1060" spans="1:1" hidden="1" x14ac:dyDescent="0.25">
      <c r="A1060" s="3"/>
    </row>
    <row r="1061" spans="1:1" ht="15.75" x14ac:dyDescent="0.25">
      <c r="A1061" s="4" t="s">
        <v>4</v>
      </c>
    </row>
    <row r="1062" spans="1:1" ht="47.25" x14ac:dyDescent="0.25">
      <c r="A1062" s="3" t="s">
        <v>298</v>
      </c>
    </row>
    <row r="1063" spans="1:1" ht="15.75" x14ac:dyDescent="0.25">
      <c r="A1063" s="4" t="s">
        <v>6</v>
      </c>
    </row>
    <row r="1064" spans="1:1" ht="15.75" x14ac:dyDescent="0.25">
      <c r="A1064" s="9" t="s">
        <v>299</v>
      </c>
    </row>
    <row r="1065" spans="1:1" hidden="1" x14ac:dyDescent="0.25">
      <c r="A1065" s="3"/>
    </row>
    <row r="1066" spans="1:1" ht="16.5" thickBot="1" x14ac:dyDescent="0.3">
      <c r="A1066" s="10" t="s">
        <v>300</v>
      </c>
    </row>
    <row r="1067" spans="1:1" ht="15.75" hidden="1" thickBot="1" x14ac:dyDescent="0.3">
      <c r="A1067" s="7"/>
    </row>
    <row r="1068" spans="1:1" ht="15.75" x14ac:dyDescent="0.25">
      <c r="A1068" s="1" t="s">
        <v>18</v>
      </c>
    </row>
    <row r="1069" spans="1:1" ht="15.75" x14ac:dyDescent="0.25">
      <c r="A1069" s="9" t="s">
        <v>301</v>
      </c>
    </row>
    <row r="1070" spans="1:1" hidden="1" x14ac:dyDescent="0.25">
      <c r="A1070" s="3"/>
    </row>
    <row r="1071" spans="1:1" ht="15.75" x14ac:dyDescent="0.25">
      <c r="A1071" s="4" t="s">
        <v>2</v>
      </c>
    </row>
    <row r="1072" spans="1:1" ht="15.75" x14ac:dyDescent="0.25">
      <c r="A1072" s="9" t="s">
        <v>302</v>
      </c>
    </row>
    <row r="1073" spans="1:1" hidden="1" x14ac:dyDescent="0.25">
      <c r="A1073" s="3"/>
    </row>
    <row r="1074" spans="1:1" ht="15.75" x14ac:dyDescent="0.25">
      <c r="A1074" s="4" t="s">
        <v>4</v>
      </c>
    </row>
    <row r="1075" spans="1:1" ht="47.25" x14ac:dyDescent="0.25">
      <c r="A1075" s="3" t="s">
        <v>303</v>
      </c>
    </row>
    <row r="1076" spans="1:1" ht="15.75" x14ac:dyDescent="0.25">
      <c r="A1076" s="4" t="s">
        <v>6</v>
      </c>
    </row>
    <row r="1077" spans="1:1" ht="15.75" x14ac:dyDescent="0.25">
      <c r="A1077" s="9" t="s">
        <v>304</v>
      </c>
    </row>
    <row r="1078" spans="1:1" hidden="1" x14ac:dyDescent="0.25">
      <c r="A1078" s="3"/>
    </row>
    <row r="1079" spans="1:1" ht="16.5" thickBot="1" x14ac:dyDescent="0.3">
      <c r="A1079" s="10" t="s">
        <v>300</v>
      </c>
    </row>
    <row r="1080" spans="1:1" ht="15.75" hidden="1" thickBot="1" x14ac:dyDescent="0.3">
      <c r="A1080" s="11"/>
    </row>
    <row r="1081" spans="1:1" ht="16.5" hidden="1" thickBot="1" x14ac:dyDescent="0.3">
      <c r="A1081" s="8"/>
    </row>
    <row r="1082" spans="1:1" ht="16.5" hidden="1" thickBot="1" x14ac:dyDescent="0.3">
      <c r="A1082" s="8"/>
    </row>
    <row r="1083" spans="1:1" ht="16.5" hidden="1" thickBot="1" x14ac:dyDescent="0.3">
      <c r="A1083" s="8"/>
    </row>
    <row r="1084" spans="1:1" ht="16.5" hidden="1" thickBot="1" x14ac:dyDescent="0.3">
      <c r="A1084" s="8"/>
    </row>
    <row r="1085" spans="1:1" ht="16.5" hidden="1" thickBot="1" x14ac:dyDescent="0.3">
      <c r="A1085" s="8"/>
    </row>
    <row r="1086" spans="1:1" ht="16.5" hidden="1" thickBot="1" x14ac:dyDescent="0.3">
      <c r="A1086" s="8"/>
    </row>
    <row r="1087" spans="1:1" ht="15.75" x14ac:dyDescent="0.25">
      <c r="A1087" s="1" t="s">
        <v>22</v>
      </c>
    </row>
    <row r="1088" spans="1:1" ht="15.75" x14ac:dyDescent="0.25">
      <c r="A1088" s="9" t="s">
        <v>305</v>
      </c>
    </row>
    <row r="1089" spans="1:1" hidden="1" x14ac:dyDescent="0.25">
      <c r="A1089" s="3"/>
    </row>
    <row r="1090" spans="1:1" ht="15.75" x14ac:dyDescent="0.25">
      <c r="A1090" s="4" t="s">
        <v>2</v>
      </c>
    </row>
    <row r="1091" spans="1:1" ht="15.75" x14ac:dyDescent="0.25">
      <c r="A1091" s="9" t="s">
        <v>306</v>
      </c>
    </row>
    <row r="1092" spans="1:1" hidden="1" x14ac:dyDescent="0.25">
      <c r="A1092" s="3"/>
    </row>
    <row r="1093" spans="1:1" ht="15.75" x14ac:dyDescent="0.25">
      <c r="A1093" s="4" t="s">
        <v>4</v>
      </c>
    </row>
    <row r="1094" spans="1:1" hidden="1" x14ac:dyDescent="0.25">
      <c r="A1094" s="3"/>
    </row>
    <row r="1095" spans="1:1" ht="47.25" x14ac:dyDescent="0.25">
      <c r="A1095" s="3" t="s">
        <v>307</v>
      </c>
    </row>
    <row r="1096" spans="1:1" hidden="1" x14ac:dyDescent="0.25">
      <c r="A1096" s="3"/>
    </row>
    <row r="1097" spans="1:1" ht="15.75" x14ac:dyDescent="0.25">
      <c r="A1097" s="4" t="s">
        <v>6</v>
      </c>
    </row>
    <row r="1098" spans="1:1" ht="31.5" x14ac:dyDescent="0.25">
      <c r="A1098" s="9" t="s">
        <v>308</v>
      </c>
    </row>
    <row r="1099" spans="1:1" hidden="1" x14ac:dyDescent="0.25">
      <c r="A1099" s="3"/>
    </row>
    <row r="1100" spans="1:1" ht="16.5" thickBot="1" x14ac:dyDescent="0.3">
      <c r="A1100" s="10" t="s">
        <v>300</v>
      </c>
    </row>
    <row r="1101" spans="1:1" ht="15.75" hidden="1" x14ac:dyDescent="0.25">
      <c r="A1101" s="8"/>
    </row>
    <row r="1102" spans="1:1" ht="15.75" hidden="1" x14ac:dyDescent="0.25">
      <c r="A1102" s="8"/>
    </row>
    <row r="1103" spans="1:1" ht="15.75" hidden="1" x14ac:dyDescent="0.25">
      <c r="A1103" s="8"/>
    </row>
    <row r="1104" spans="1:1" ht="15.75" hidden="1" x14ac:dyDescent="0.25">
      <c r="A1104" s="8"/>
    </row>
    <row r="1105" spans="1:1" ht="15.75" hidden="1" x14ac:dyDescent="0.25">
      <c r="A1105" s="8"/>
    </row>
    <row r="1106" spans="1:1" ht="15.75" hidden="1" x14ac:dyDescent="0.25">
      <c r="A1106" s="8"/>
    </row>
    <row r="1107" spans="1:1" ht="15.75" hidden="1" x14ac:dyDescent="0.25">
      <c r="A1107" s="8"/>
    </row>
    <row r="1108" spans="1:1" ht="15.75" hidden="1" x14ac:dyDescent="0.25">
      <c r="A1108" s="8"/>
    </row>
    <row r="1109" spans="1:1" ht="15.75" hidden="1" x14ac:dyDescent="0.25">
      <c r="A1109" s="8"/>
    </row>
    <row r="1110" spans="1:1" ht="15.75" hidden="1" x14ac:dyDescent="0.25">
      <c r="A1110" s="8"/>
    </row>
    <row r="1111" spans="1:1" ht="15.75" hidden="1" x14ac:dyDescent="0.25">
      <c r="A1111" s="8"/>
    </row>
    <row r="1112" spans="1:1" ht="15.75" hidden="1" x14ac:dyDescent="0.25">
      <c r="A1112" s="8"/>
    </row>
    <row r="1113" spans="1:1" ht="15.75" hidden="1" x14ac:dyDescent="0.25">
      <c r="A1113" s="8"/>
    </row>
    <row r="1114" spans="1:1" ht="15.75" hidden="1" x14ac:dyDescent="0.25">
      <c r="A1114" s="8"/>
    </row>
    <row r="1115" spans="1:1" ht="15.75" hidden="1" x14ac:dyDescent="0.25">
      <c r="A1115" s="8"/>
    </row>
    <row r="1116" spans="1:1" ht="15.75" hidden="1" x14ac:dyDescent="0.25">
      <c r="A1116" s="8"/>
    </row>
    <row r="1117" spans="1:1" ht="17.25" thickBot="1" x14ac:dyDescent="0.3">
      <c r="A1117" s="13" t="s">
        <v>309</v>
      </c>
    </row>
    <row r="1118" spans="1:1" ht="15.75" x14ac:dyDescent="0.25">
      <c r="A1118" s="1" t="s">
        <v>0</v>
      </c>
    </row>
    <row r="1119" spans="1:1" ht="15.75" x14ac:dyDescent="0.25">
      <c r="A1119" s="9" t="s">
        <v>310</v>
      </c>
    </row>
    <row r="1120" spans="1:1" hidden="1" x14ac:dyDescent="0.25">
      <c r="A1120" s="3"/>
    </row>
    <row r="1121" spans="1:1" ht="15.75" x14ac:dyDescent="0.25">
      <c r="A1121" s="4" t="s">
        <v>2</v>
      </c>
    </row>
    <row r="1122" spans="1:1" ht="15.75" x14ac:dyDescent="0.25">
      <c r="A1122" s="9" t="s">
        <v>311</v>
      </c>
    </row>
    <row r="1123" spans="1:1" hidden="1" x14ac:dyDescent="0.25">
      <c r="A1123" s="3"/>
    </row>
    <row r="1124" spans="1:1" ht="15.75" x14ac:dyDescent="0.25">
      <c r="A1124" s="4" t="s">
        <v>4</v>
      </c>
    </row>
    <row r="1125" spans="1:1" ht="63" x14ac:dyDescent="0.25">
      <c r="A1125" s="9" t="s">
        <v>312</v>
      </c>
    </row>
    <row r="1126" spans="1:1" hidden="1" x14ac:dyDescent="0.25">
      <c r="A1126" s="3"/>
    </row>
    <row r="1127" spans="1:1" ht="15.75" x14ac:dyDescent="0.25">
      <c r="A1127" s="4" t="s">
        <v>6</v>
      </c>
    </row>
    <row r="1128" spans="1:1" ht="31.5" x14ac:dyDescent="0.25">
      <c r="A1128" s="9" t="s">
        <v>313</v>
      </c>
    </row>
    <row r="1129" spans="1:1" hidden="1" x14ac:dyDescent="0.25">
      <c r="A1129" s="3"/>
    </row>
    <row r="1130" spans="1:1" ht="16.5" thickBot="1" x14ac:dyDescent="0.3">
      <c r="A1130" s="10" t="s">
        <v>314</v>
      </c>
    </row>
    <row r="1131" spans="1:1" ht="15.75" hidden="1" thickBot="1" x14ac:dyDescent="0.3">
      <c r="A1131" s="11"/>
    </row>
    <row r="1132" spans="1:1" ht="15.75" x14ac:dyDescent="0.25">
      <c r="A1132" s="1" t="s">
        <v>8</v>
      </c>
    </row>
    <row r="1133" spans="1:1" ht="15.75" x14ac:dyDescent="0.25">
      <c r="A1133" s="9" t="s">
        <v>315</v>
      </c>
    </row>
    <row r="1134" spans="1:1" hidden="1" x14ac:dyDescent="0.25">
      <c r="A1134" s="3"/>
    </row>
    <row r="1135" spans="1:1" ht="15.75" x14ac:dyDescent="0.25">
      <c r="A1135" s="4" t="s">
        <v>2</v>
      </c>
    </row>
    <row r="1136" spans="1:1" ht="15.75" x14ac:dyDescent="0.25">
      <c r="A1136" s="9" t="s">
        <v>316</v>
      </c>
    </row>
    <row r="1137" spans="1:1" hidden="1" x14ac:dyDescent="0.25">
      <c r="A1137" s="3"/>
    </row>
    <row r="1138" spans="1:1" ht="15.75" x14ac:dyDescent="0.25">
      <c r="A1138" s="4" t="s">
        <v>4</v>
      </c>
    </row>
    <row r="1139" spans="1:1" ht="47.25" x14ac:dyDescent="0.25">
      <c r="A1139" s="9" t="s">
        <v>317</v>
      </c>
    </row>
    <row r="1140" spans="1:1" hidden="1" x14ac:dyDescent="0.25">
      <c r="A1140" s="3"/>
    </row>
    <row r="1141" spans="1:1" ht="15.75" x14ac:dyDescent="0.25">
      <c r="A1141" s="4" t="s">
        <v>6</v>
      </c>
    </row>
    <row r="1142" spans="1:1" ht="31.5" x14ac:dyDescent="0.25">
      <c r="A1142" s="9" t="s">
        <v>318</v>
      </c>
    </row>
    <row r="1143" spans="1:1" hidden="1" x14ac:dyDescent="0.25">
      <c r="A1143" s="3"/>
    </row>
    <row r="1144" spans="1:1" ht="16.5" thickBot="1" x14ac:dyDescent="0.3">
      <c r="A1144" s="10" t="s">
        <v>319</v>
      </c>
    </row>
    <row r="1145" spans="1:1" ht="15.75" hidden="1" thickBot="1" x14ac:dyDescent="0.3">
      <c r="A1145" s="11"/>
    </row>
    <row r="1146" spans="1:1" ht="16.5" hidden="1" thickBot="1" x14ac:dyDescent="0.3">
      <c r="A1146" s="8"/>
    </row>
    <row r="1147" spans="1:1" ht="16.5" hidden="1" thickBot="1" x14ac:dyDescent="0.3">
      <c r="A1147" s="8"/>
    </row>
    <row r="1148" spans="1:1" ht="16.5" hidden="1" thickBot="1" x14ac:dyDescent="0.3">
      <c r="A1148" s="8"/>
    </row>
    <row r="1149" spans="1:1" ht="15.75" x14ac:dyDescent="0.25">
      <c r="A1149" s="1" t="s">
        <v>13</v>
      </c>
    </row>
    <row r="1150" spans="1:1" ht="15.75" x14ac:dyDescent="0.25">
      <c r="A1150" s="9" t="s">
        <v>320</v>
      </c>
    </row>
    <row r="1151" spans="1:1" hidden="1" x14ac:dyDescent="0.25">
      <c r="A1151" s="3"/>
    </row>
    <row r="1152" spans="1:1" ht="15.75" x14ac:dyDescent="0.25">
      <c r="A1152" s="4" t="s">
        <v>2</v>
      </c>
    </row>
    <row r="1153" spans="1:1" ht="15.75" x14ac:dyDescent="0.25">
      <c r="A1153" s="9" t="s">
        <v>321</v>
      </c>
    </row>
    <row r="1154" spans="1:1" hidden="1" x14ac:dyDescent="0.25">
      <c r="A1154" s="3"/>
    </row>
    <row r="1155" spans="1:1" ht="15.75" x14ac:dyDescent="0.25">
      <c r="A1155" s="4" t="s">
        <v>212</v>
      </c>
    </row>
    <row r="1156" spans="1:1" ht="47.25" x14ac:dyDescent="0.25">
      <c r="A1156" s="3" t="s">
        <v>322</v>
      </c>
    </row>
    <row r="1157" spans="1:1" ht="15.75" x14ac:dyDescent="0.25">
      <c r="A1157" s="4" t="s">
        <v>6</v>
      </c>
    </row>
    <row r="1158" spans="1:1" ht="31.5" x14ac:dyDescent="0.25">
      <c r="A1158" s="9" t="s">
        <v>323</v>
      </c>
    </row>
    <row r="1159" spans="1:1" hidden="1" x14ac:dyDescent="0.25">
      <c r="A1159" s="3"/>
    </row>
    <row r="1160" spans="1:1" ht="16.5" thickBot="1" x14ac:dyDescent="0.3">
      <c r="A1160" s="10" t="s">
        <v>324</v>
      </c>
    </row>
    <row r="1161" spans="1:1" ht="15.75" hidden="1" thickBot="1" x14ac:dyDescent="0.3">
      <c r="A1161" s="7"/>
    </row>
    <row r="1162" spans="1:1" ht="15.75" x14ac:dyDescent="0.25">
      <c r="A1162" s="1" t="s">
        <v>18</v>
      </c>
    </row>
    <row r="1163" spans="1:1" ht="15.75" x14ac:dyDescent="0.25">
      <c r="A1163" s="9" t="s">
        <v>325</v>
      </c>
    </row>
    <row r="1164" spans="1:1" hidden="1" x14ac:dyDescent="0.25">
      <c r="A1164" s="3"/>
    </row>
    <row r="1165" spans="1:1" ht="15.75" x14ac:dyDescent="0.25">
      <c r="A1165" s="4" t="s">
        <v>236</v>
      </c>
    </row>
    <row r="1166" spans="1:1" ht="15.75" x14ac:dyDescent="0.25">
      <c r="A1166" s="9" t="s">
        <v>326</v>
      </c>
    </row>
    <row r="1167" spans="1:1" hidden="1" x14ac:dyDescent="0.25">
      <c r="A1167" s="3"/>
    </row>
    <row r="1168" spans="1:1" ht="15.75" x14ac:dyDescent="0.25">
      <c r="A1168" s="4" t="s">
        <v>4</v>
      </c>
    </row>
    <row r="1169" spans="1:1" ht="47.25" x14ac:dyDescent="0.25">
      <c r="A1169" s="3" t="s">
        <v>327</v>
      </c>
    </row>
    <row r="1170" spans="1:1" ht="15.75" x14ac:dyDescent="0.25">
      <c r="A1170" s="4" t="s">
        <v>6</v>
      </c>
    </row>
    <row r="1171" spans="1:1" ht="31.5" x14ac:dyDescent="0.25">
      <c r="A1171" s="9" t="s">
        <v>328</v>
      </c>
    </row>
    <row r="1172" spans="1:1" hidden="1" x14ac:dyDescent="0.25">
      <c r="A1172" s="3"/>
    </row>
    <row r="1173" spans="1:1" ht="16.5" thickBot="1" x14ac:dyDescent="0.3">
      <c r="A1173" s="10" t="s">
        <v>329</v>
      </c>
    </row>
    <row r="1174" spans="1:1" ht="15.75" hidden="1" thickBot="1" x14ac:dyDescent="0.3">
      <c r="A1174" s="7"/>
    </row>
    <row r="1175" spans="1:1" ht="15.75" hidden="1" thickBot="1" x14ac:dyDescent="0.3">
      <c r="A1175" s="7"/>
    </row>
    <row r="1176" spans="1:1" ht="15.75" hidden="1" thickBot="1" x14ac:dyDescent="0.3">
      <c r="A1176" s="7"/>
    </row>
    <row r="1177" spans="1:1" ht="15.75" hidden="1" thickBot="1" x14ac:dyDescent="0.3">
      <c r="A1177" s="7"/>
    </row>
    <row r="1178" spans="1:1" ht="15.75" hidden="1" thickBot="1" x14ac:dyDescent="0.3">
      <c r="A1178" s="7"/>
    </row>
    <row r="1179" spans="1:1" ht="15.75" hidden="1" thickBot="1" x14ac:dyDescent="0.3">
      <c r="A1179" s="7"/>
    </row>
    <row r="1180" spans="1:1" ht="15.75" hidden="1" thickBot="1" x14ac:dyDescent="0.3">
      <c r="A1180" s="11"/>
    </row>
    <row r="1181" spans="1:1" ht="15.75" x14ac:dyDescent="0.25">
      <c r="A1181" s="1" t="s">
        <v>22</v>
      </c>
    </row>
    <row r="1182" spans="1:1" ht="15.75" x14ac:dyDescent="0.25">
      <c r="A1182" s="9" t="s">
        <v>330</v>
      </c>
    </row>
    <row r="1183" spans="1:1" hidden="1" x14ac:dyDescent="0.25">
      <c r="A1183" s="14"/>
    </row>
    <row r="1184" spans="1:1" ht="15.75" x14ac:dyDescent="0.25">
      <c r="A1184" s="4" t="s">
        <v>2</v>
      </c>
    </row>
    <row r="1185" spans="1:1" ht="15.75" x14ac:dyDescent="0.25">
      <c r="A1185" s="9" t="s">
        <v>331</v>
      </c>
    </row>
    <row r="1186" spans="1:1" hidden="1" x14ac:dyDescent="0.25">
      <c r="A1186" s="3"/>
    </row>
    <row r="1187" spans="1:1" ht="15.75" x14ac:dyDescent="0.25">
      <c r="A1187" s="4" t="s">
        <v>4</v>
      </c>
    </row>
    <row r="1188" spans="1:1" ht="31.5" x14ac:dyDescent="0.25">
      <c r="A1188" s="3" t="s">
        <v>332</v>
      </c>
    </row>
    <row r="1189" spans="1:1" ht="15.75" x14ac:dyDescent="0.25">
      <c r="A1189" s="4" t="s">
        <v>6</v>
      </c>
    </row>
    <row r="1190" spans="1:1" ht="31.5" x14ac:dyDescent="0.25">
      <c r="A1190" s="9" t="s">
        <v>333</v>
      </c>
    </row>
    <row r="1191" spans="1:1" hidden="1" x14ac:dyDescent="0.25">
      <c r="A1191" s="3"/>
    </row>
    <row r="1192" spans="1:1" ht="16.5" thickBot="1" x14ac:dyDescent="0.3">
      <c r="A1192" s="10" t="s">
        <v>334</v>
      </c>
    </row>
    <row r="1193" spans="1:1" hidden="1" x14ac:dyDescent="0.25">
      <c r="A1193" s="11"/>
    </row>
    <row r="1194" spans="1:1" hidden="1" x14ac:dyDescent="0.25">
      <c r="A1194" s="11"/>
    </row>
    <row r="1195" spans="1:1" hidden="1" x14ac:dyDescent="0.25">
      <c r="A1195" s="11"/>
    </row>
    <row r="1196" spans="1:1" hidden="1" x14ac:dyDescent="0.25">
      <c r="A1196" s="11"/>
    </row>
    <row r="1197" spans="1:1" hidden="1" x14ac:dyDescent="0.25">
      <c r="A1197" s="11"/>
    </row>
    <row r="1198" spans="1:1" hidden="1" x14ac:dyDescent="0.25">
      <c r="A1198" s="11"/>
    </row>
    <row r="1199" spans="1:1" hidden="1" x14ac:dyDescent="0.25">
      <c r="A1199" s="11"/>
    </row>
    <row r="1200" spans="1:1" hidden="1" x14ac:dyDescent="0.25">
      <c r="A1200" s="11"/>
    </row>
    <row r="1201" spans="1:1" hidden="1" x14ac:dyDescent="0.25">
      <c r="A1201" s="11"/>
    </row>
    <row r="1202" spans="1:1" hidden="1" x14ac:dyDescent="0.25">
      <c r="A1202" s="11"/>
    </row>
    <row r="1203" spans="1:1" hidden="1" x14ac:dyDescent="0.25">
      <c r="A1203" s="11"/>
    </row>
    <row r="1204" spans="1:1" hidden="1" x14ac:dyDescent="0.25">
      <c r="A1204" s="11"/>
    </row>
    <row r="1205" spans="1:1" hidden="1" x14ac:dyDescent="0.25">
      <c r="A1205" s="11"/>
    </row>
    <row r="1206" spans="1:1" hidden="1" x14ac:dyDescent="0.25">
      <c r="A1206" s="11"/>
    </row>
    <row r="1207" spans="1:1" hidden="1" x14ac:dyDescent="0.25">
      <c r="A1207" s="11"/>
    </row>
    <row r="1208" spans="1:1" hidden="1" x14ac:dyDescent="0.25">
      <c r="A1208" s="11"/>
    </row>
    <row r="1209" spans="1:1" hidden="1" x14ac:dyDescent="0.25">
      <c r="A1209" s="11"/>
    </row>
    <row r="1210" spans="1:1" hidden="1" x14ac:dyDescent="0.25">
      <c r="A1210" s="11"/>
    </row>
    <row r="1211" spans="1:1" ht="17.25" thickBot="1" x14ac:dyDescent="0.3">
      <c r="A1211" s="13" t="s">
        <v>335</v>
      </c>
    </row>
    <row r="1212" spans="1:1" ht="15.75" x14ac:dyDescent="0.25">
      <c r="A1212" s="1" t="s">
        <v>0</v>
      </c>
    </row>
    <row r="1213" spans="1:1" ht="15.75" x14ac:dyDescent="0.25">
      <c r="A1213" s="9" t="s">
        <v>336</v>
      </c>
    </row>
    <row r="1214" spans="1:1" hidden="1" x14ac:dyDescent="0.25">
      <c r="A1214" s="3"/>
    </row>
    <row r="1215" spans="1:1" ht="15.75" x14ac:dyDescent="0.25">
      <c r="A1215" s="4" t="s">
        <v>2</v>
      </c>
    </row>
    <row r="1216" spans="1:1" ht="15.75" x14ac:dyDescent="0.25">
      <c r="A1216" s="9" t="s">
        <v>337</v>
      </c>
    </row>
    <row r="1217" spans="1:1" hidden="1" x14ac:dyDescent="0.25">
      <c r="A1217" s="3"/>
    </row>
    <row r="1218" spans="1:1" ht="15.75" x14ac:dyDescent="0.25">
      <c r="A1218" s="4" t="s">
        <v>212</v>
      </c>
    </row>
    <row r="1219" spans="1:1" ht="63" x14ac:dyDescent="0.25">
      <c r="A1219" s="9" t="s">
        <v>338</v>
      </c>
    </row>
    <row r="1220" spans="1:1" hidden="1" x14ac:dyDescent="0.25">
      <c r="A1220" s="3"/>
    </row>
    <row r="1221" spans="1:1" ht="15.75" x14ac:dyDescent="0.25">
      <c r="A1221" s="4" t="s">
        <v>6</v>
      </c>
    </row>
    <row r="1222" spans="1:1" ht="16.5" thickBot="1" x14ac:dyDescent="0.3">
      <c r="A1222" s="10" t="s">
        <v>339</v>
      </c>
    </row>
    <row r="1223" spans="1:1" ht="16.5" hidden="1" thickBot="1" x14ac:dyDescent="0.3">
      <c r="A1223" s="8"/>
    </row>
    <row r="1224" spans="1:1" ht="15.75" x14ac:dyDescent="0.25">
      <c r="A1224" s="1" t="s">
        <v>8</v>
      </c>
    </row>
    <row r="1225" spans="1:1" ht="15.75" x14ac:dyDescent="0.25">
      <c r="A1225" s="9" t="s">
        <v>340</v>
      </c>
    </row>
    <row r="1226" spans="1:1" hidden="1" x14ac:dyDescent="0.25">
      <c r="A1226" s="3"/>
    </row>
    <row r="1227" spans="1:1" ht="15.75" x14ac:dyDescent="0.25">
      <c r="A1227" s="4" t="s">
        <v>2</v>
      </c>
    </row>
    <row r="1228" spans="1:1" ht="15.75" x14ac:dyDescent="0.25">
      <c r="A1228" s="9" t="s">
        <v>341</v>
      </c>
    </row>
    <row r="1229" spans="1:1" hidden="1" x14ac:dyDescent="0.25">
      <c r="A1229" s="3"/>
    </row>
    <row r="1230" spans="1:1" ht="15.75" x14ac:dyDescent="0.25">
      <c r="A1230" s="4" t="s">
        <v>4</v>
      </c>
    </row>
    <row r="1231" spans="1:1" ht="47.25" x14ac:dyDescent="0.25">
      <c r="A1231" s="3" t="s">
        <v>342</v>
      </c>
    </row>
    <row r="1232" spans="1:1" hidden="1" x14ac:dyDescent="0.25">
      <c r="A1232" s="3"/>
    </row>
    <row r="1233" spans="1:1" ht="15.75" x14ac:dyDescent="0.25">
      <c r="A1233" s="4" t="s">
        <v>6</v>
      </c>
    </row>
    <row r="1234" spans="1:1" ht="16.5" thickBot="1" x14ac:dyDescent="0.3">
      <c r="A1234" s="10" t="s">
        <v>343</v>
      </c>
    </row>
    <row r="1235" spans="1:1" ht="15.75" hidden="1" thickBot="1" x14ac:dyDescent="0.3">
      <c r="A1235" s="11"/>
    </row>
    <row r="1236" spans="1:1" ht="15.75" hidden="1" thickBot="1" x14ac:dyDescent="0.3">
      <c r="A1236" s="11"/>
    </row>
    <row r="1237" spans="1:1" ht="15.75" hidden="1" thickBot="1" x14ac:dyDescent="0.3">
      <c r="A1237" s="11"/>
    </row>
    <row r="1238" spans="1:1" ht="15.75" hidden="1" thickBot="1" x14ac:dyDescent="0.3">
      <c r="A1238" s="11"/>
    </row>
    <row r="1239" spans="1:1" ht="15.75" hidden="1" thickBot="1" x14ac:dyDescent="0.3">
      <c r="A1239" s="11"/>
    </row>
    <row r="1240" spans="1:1" ht="15.75" hidden="1" thickBot="1" x14ac:dyDescent="0.3">
      <c r="A1240" s="11"/>
    </row>
    <row r="1241" spans="1:1" ht="15.75" hidden="1" thickBot="1" x14ac:dyDescent="0.3">
      <c r="A1241" s="11"/>
    </row>
    <row r="1242" spans="1:1" ht="15.75" hidden="1" thickBot="1" x14ac:dyDescent="0.3">
      <c r="A1242" s="11"/>
    </row>
    <row r="1243" spans="1:1" ht="15.75" hidden="1" thickBot="1" x14ac:dyDescent="0.3">
      <c r="A1243" s="11"/>
    </row>
    <row r="1244" spans="1:1" ht="15.75" x14ac:dyDescent="0.25">
      <c r="A1244" s="1" t="s">
        <v>344</v>
      </c>
    </row>
    <row r="1245" spans="1:1" ht="15.75" x14ac:dyDescent="0.25">
      <c r="A1245" s="9" t="s">
        <v>345</v>
      </c>
    </row>
    <row r="1246" spans="1:1" hidden="1" x14ac:dyDescent="0.25">
      <c r="A1246" s="3"/>
    </row>
    <row r="1247" spans="1:1" ht="15.75" x14ac:dyDescent="0.25">
      <c r="A1247" s="4" t="s">
        <v>2</v>
      </c>
    </row>
    <row r="1248" spans="1:1" ht="15.75" x14ac:dyDescent="0.25">
      <c r="A1248" s="9" t="s">
        <v>346</v>
      </c>
    </row>
    <row r="1249" spans="1:1" hidden="1" x14ac:dyDescent="0.25">
      <c r="A1249" s="3"/>
    </row>
    <row r="1250" spans="1:1" ht="15.75" x14ac:dyDescent="0.25">
      <c r="A1250" s="4" t="s">
        <v>4</v>
      </c>
    </row>
    <row r="1251" spans="1:1" ht="47.25" x14ac:dyDescent="0.25">
      <c r="A1251" s="3" t="s">
        <v>347</v>
      </c>
    </row>
    <row r="1252" spans="1:1" hidden="1" x14ac:dyDescent="0.25">
      <c r="A1252" s="3"/>
    </row>
    <row r="1253" spans="1:1" ht="15.75" x14ac:dyDescent="0.25">
      <c r="A1253" s="4" t="s">
        <v>31</v>
      </c>
    </row>
    <row r="1254" spans="1:1" ht="16.5" thickBot="1" x14ac:dyDescent="0.3">
      <c r="A1254" s="10" t="s">
        <v>343</v>
      </c>
    </row>
    <row r="1255" spans="1:1" hidden="1" x14ac:dyDescent="0.25">
      <c r="A1255" s="11"/>
    </row>
    <row r="1256" spans="1:1" hidden="1" x14ac:dyDescent="0.25">
      <c r="A1256" s="11"/>
    </row>
    <row r="1257" spans="1:1" hidden="1" x14ac:dyDescent="0.25">
      <c r="A1257" s="11"/>
    </row>
    <row r="1258" spans="1:1" hidden="1" x14ac:dyDescent="0.25">
      <c r="A1258" s="11"/>
    </row>
    <row r="1259" spans="1:1" hidden="1" x14ac:dyDescent="0.25">
      <c r="A1259" s="11"/>
    </row>
    <row r="1260" spans="1:1" hidden="1" x14ac:dyDescent="0.25">
      <c r="A1260" s="11"/>
    </row>
    <row r="1261" spans="1:1" hidden="1" x14ac:dyDescent="0.25">
      <c r="A1261" s="11"/>
    </row>
    <row r="1262" spans="1:1" hidden="1" x14ac:dyDescent="0.25">
      <c r="A1262" s="11"/>
    </row>
    <row r="1263" spans="1:1" hidden="1" x14ac:dyDescent="0.25">
      <c r="A1263" s="11"/>
    </row>
    <row r="1264" spans="1:1" hidden="1" x14ac:dyDescent="0.25">
      <c r="A1264" s="11"/>
    </row>
    <row r="1265" spans="1:1" hidden="1" x14ac:dyDescent="0.25">
      <c r="A1265" s="11"/>
    </row>
    <row r="1266" spans="1:1" hidden="1" x14ac:dyDescent="0.25">
      <c r="A1266" s="11"/>
    </row>
    <row r="1267" spans="1:1" hidden="1" x14ac:dyDescent="0.25">
      <c r="A1267" s="11"/>
    </row>
    <row r="1268" spans="1:1" hidden="1" x14ac:dyDescent="0.25">
      <c r="A1268" s="11"/>
    </row>
    <row r="1269" spans="1:1" hidden="1" x14ac:dyDescent="0.25">
      <c r="A1269" s="11"/>
    </row>
    <row r="1270" spans="1:1" hidden="1" x14ac:dyDescent="0.25">
      <c r="A1270" s="11"/>
    </row>
    <row r="1271" spans="1:1" hidden="1" x14ac:dyDescent="0.25">
      <c r="A1271" s="11"/>
    </row>
    <row r="1272" spans="1:1" hidden="1" x14ac:dyDescent="0.25">
      <c r="A1272" s="11"/>
    </row>
    <row r="1273" spans="1:1" hidden="1" x14ac:dyDescent="0.25">
      <c r="A1273" s="11"/>
    </row>
    <row r="1274" spans="1:1" ht="17.25" thickBot="1" x14ac:dyDescent="0.3">
      <c r="A1274" s="13" t="s">
        <v>348</v>
      </c>
    </row>
    <row r="1275" spans="1:1" ht="15.75" x14ac:dyDescent="0.25">
      <c r="A1275" s="1" t="s">
        <v>0</v>
      </c>
    </row>
    <row r="1276" spans="1:1" ht="15.75" x14ac:dyDescent="0.25">
      <c r="A1276" s="9" t="s">
        <v>349</v>
      </c>
    </row>
    <row r="1277" spans="1:1" hidden="1" x14ac:dyDescent="0.25">
      <c r="A1277" s="3"/>
    </row>
    <row r="1278" spans="1:1" ht="15.75" x14ac:dyDescent="0.25">
      <c r="A1278" s="4" t="s">
        <v>2</v>
      </c>
    </row>
    <row r="1279" spans="1:1" ht="15.75" x14ac:dyDescent="0.25">
      <c r="A1279" s="9" t="s">
        <v>350</v>
      </c>
    </row>
    <row r="1280" spans="1:1" hidden="1" x14ac:dyDescent="0.25">
      <c r="A1280" s="3"/>
    </row>
    <row r="1281" spans="1:1" ht="15.75" x14ac:dyDescent="0.25">
      <c r="A1281" s="4" t="s">
        <v>4</v>
      </c>
    </row>
    <row r="1282" spans="1:1" ht="47.25" x14ac:dyDescent="0.25">
      <c r="A1282" s="9" t="s">
        <v>351</v>
      </c>
    </row>
    <row r="1283" spans="1:1" hidden="1" x14ac:dyDescent="0.25">
      <c r="A1283" s="3"/>
    </row>
    <row r="1284" spans="1:1" ht="15.75" x14ac:dyDescent="0.25">
      <c r="A1284" s="4" t="s">
        <v>6</v>
      </c>
    </row>
    <row r="1285" spans="1:1" ht="31.5" x14ac:dyDescent="0.25">
      <c r="A1285" s="9" t="s">
        <v>352</v>
      </c>
    </row>
    <row r="1286" spans="1:1" hidden="1" x14ac:dyDescent="0.25">
      <c r="A1286" s="3"/>
    </row>
    <row r="1287" spans="1:1" ht="16.5" thickBot="1" x14ac:dyDescent="0.3">
      <c r="A1287" s="10" t="s">
        <v>353</v>
      </c>
    </row>
    <row r="1288" spans="1:1" ht="15.75" hidden="1" thickBot="1" x14ac:dyDescent="0.3">
      <c r="A1288" s="11"/>
    </row>
    <row r="1289" spans="1:1" ht="15.75" x14ac:dyDescent="0.25">
      <c r="A1289" s="1" t="s">
        <v>8</v>
      </c>
    </row>
    <row r="1290" spans="1:1" ht="15.75" x14ac:dyDescent="0.25">
      <c r="A1290" s="9" t="s">
        <v>354</v>
      </c>
    </row>
    <row r="1291" spans="1:1" hidden="1" x14ac:dyDescent="0.25">
      <c r="A1291" s="3"/>
    </row>
    <row r="1292" spans="1:1" ht="15.75" x14ac:dyDescent="0.25">
      <c r="A1292" s="4" t="s">
        <v>2</v>
      </c>
    </row>
    <row r="1293" spans="1:1" ht="15.75" x14ac:dyDescent="0.25">
      <c r="A1293" s="9" t="s">
        <v>355</v>
      </c>
    </row>
    <row r="1294" spans="1:1" hidden="1" x14ac:dyDescent="0.25">
      <c r="A1294" s="3"/>
    </row>
    <row r="1295" spans="1:1" ht="15.75" x14ac:dyDescent="0.25">
      <c r="A1295" s="4" t="s">
        <v>4</v>
      </c>
    </row>
    <row r="1296" spans="1:1" ht="31.5" x14ac:dyDescent="0.25">
      <c r="A1296" s="9" t="s">
        <v>356</v>
      </c>
    </row>
    <row r="1297" spans="1:1" ht="15.75" x14ac:dyDescent="0.25">
      <c r="A1297" s="4" t="s">
        <v>6</v>
      </c>
    </row>
    <row r="1298" spans="1:1" ht="31.5" x14ac:dyDescent="0.25">
      <c r="A1298" s="9" t="s">
        <v>357</v>
      </c>
    </row>
    <row r="1299" spans="1:1" hidden="1" x14ac:dyDescent="0.25">
      <c r="A1299" s="3"/>
    </row>
    <row r="1300" spans="1:1" ht="16.5" thickBot="1" x14ac:dyDescent="0.3">
      <c r="A1300" s="10" t="s">
        <v>353</v>
      </c>
    </row>
    <row r="1301" spans="1:1" ht="15.75" hidden="1" thickBot="1" x14ac:dyDescent="0.3">
      <c r="A1301" s="11"/>
    </row>
    <row r="1302" spans="1:1" ht="15.75" hidden="1" thickBot="1" x14ac:dyDescent="0.3">
      <c r="A1302" s="11"/>
    </row>
    <row r="1303" spans="1:1" ht="15.75" hidden="1" thickBot="1" x14ac:dyDescent="0.3">
      <c r="A1303" s="11"/>
    </row>
    <row r="1304" spans="1:1" ht="15.75" hidden="1" thickBot="1" x14ac:dyDescent="0.3">
      <c r="A1304" s="11"/>
    </row>
    <row r="1305" spans="1:1" ht="15.75" hidden="1" thickBot="1" x14ac:dyDescent="0.3">
      <c r="A1305" s="11"/>
    </row>
    <row r="1306" spans="1:1" ht="15.75" hidden="1" thickBot="1" x14ac:dyDescent="0.3">
      <c r="A1306" s="11"/>
    </row>
    <row r="1307" spans="1:1" ht="15.75" x14ac:dyDescent="0.25">
      <c r="A1307" s="1" t="s">
        <v>13</v>
      </c>
    </row>
    <row r="1308" spans="1:1" ht="15.75" x14ac:dyDescent="0.25">
      <c r="A1308" s="9" t="s">
        <v>358</v>
      </c>
    </row>
    <row r="1309" spans="1:1" hidden="1" x14ac:dyDescent="0.25">
      <c r="A1309" s="3"/>
    </row>
    <row r="1310" spans="1:1" ht="15.75" x14ac:dyDescent="0.25">
      <c r="A1310" s="4" t="s">
        <v>2</v>
      </c>
    </row>
    <row r="1311" spans="1:1" ht="15.75" x14ac:dyDescent="0.25">
      <c r="A1311" s="9" t="s">
        <v>359</v>
      </c>
    </row>
    <row r="1312" spans="1:1" hidden="1" x14ac:dyDescent="0.25">
      <c r="A1312" s="3"/>
    </row>
    <row r="1313" spans="1:1" ht="15.75" x14ac:dyDescent="0.25">
      <c r="A1313" s="4" t="s">
        <v>4</v>
      </c>
    </row>
    <row r="1314" spans="1:1" ht="47.25" x14ac:dyDescent="0.25">
      <c r="A1314" s="3" t="s">
        <v>360</v>
      </c>
    </row>
    <row r="1315" spans="1:1" ht="15.75" x14ac:dyDescent="0.25">
      <c r="A1315" s="4" t="s">
        <v>6</v>
      </c>
    </row>
    <row r="1316" spans="1:1" ht="31.5" x14ac:dyDescent="0.25">
      <c r="A1316" s="9" t="s">
        <v>361</v>
      </c>
    </row>
    <row r="1317" spans="1:1" hidden="1" x14ac:dyDescent="0.25">
      <c r="A1317" s="3"/>
    </row>
    <row r="1318" spans="1:1" ht="16.5" thickBot="1" x14ac:dyDescent="0.3">
      <c r="A1318" s="10" t="s">
        <v>362</v>
      </c>
    </row>
    <row r="1319" spans="1:1" ht="15.75" hidden="1" thickBot="1" x14ac:dyDescent="0.3">
      <c r="A1319" s="11"/>
    </row>
    <row r="1320" spans="1:1" ht="15.75" x14ac:dyDescent="0.25">
      <c r="A1320" s="1" t="s">
        <v>18</v>
      </c>
    </row>
    <row r="1321" spans="1:1" ht="15.75" x14ac:dyDescent="0.25">
      <c r="A1321" s="9" t="s">
        <v>363</v>
      </c>
    </row>
    <row r="1322" spans="1:1" hidden="1" x14ac:dyDescent="0.25">
      <c r="A1322" s="3"/>
    </row>
    <row r="1323" spans="1:1" ht="15.75" x14ac:dyDescent="0.25">
      <c r="A1323" s="4" t="s">
        <v>2</v>
      </c>
    </row>
    <row r="1324" spans="1:1" ht="15.75" x14ac:dyDescent="0.25">
      <c r="A1324" s="9" t="s">
        <v>364</v>
      </c>
    </row>
    <row r="1325" spans="1:1" hidden="1" x14ac:dyDescent="0.25">
      <c r="A1325" s="3"/>
    </row>
    <row r="1326" spans="1:1" ht="15.75" x14ac:dyDescent="0.25">
      <c r="A1326" s="4" t="s">
        <v>4</v>
      </c>
    </row>
    <row r="1327" spans="1:1" ht="63" x14ac:dyDescent="0.25">
      <c r="A1327" s="9" t="s">
        <v>365</v>
      </c>
    </row>
    <row r="1328" spans="1:1" hidden="1" x14ac:dyDescent="0.25">
      <c r="A1328" s="3"/>
    </row>
    <row r="1329" spans="1:1" ht="15.75" x14ac:dyDescent="0.25">
      <c r="A1329" s="4" t="s">
        <v>6</v>
      </c>
    </row>
    <row r="1330" spans="1:1" ht="31.5" x14ac:dyDescent="0.25">
      <c r="A1330" s="9" t="s">
        <v>366</v>
      </c>
    </row>
    <row r="1331" spans="1:1" hidden="1" x14ac:dyDescent="0.25">
      <c r="A1331" s="3"/>
    </row>
    <row r="1332" spans="1:1" ht="16.5" thickBot="1" x14ac:dyDescent="0.3">
      <c r="A1332" s="10" t="s">
        <v>367</v>
      </c>
    </row>
    <row r="1333" spans="1:1" ht="15.75" hidden="1" thickBot="1" x14ac:dyDescent="0.3">
      <c r="A1333" s="11"/>
    </row>
    <row r="1334" spans="1:1" ht="15.75" hidden="1" thickBot="1" x14ac:dyDescent="0.3">
      <c r="A1334" s="11"/>
    </row>
    <row r="1335" spans="1:1" ht="15.75" hidden="1" thickBot="1" x14ac:dyDescent="0.3">
      <c r="A1335" s="11"/>
    </row>
    <row r="1336" spans="1:1" ht="15.75" hidden="1" thickBot="1" x14ac:dyDescent="0.3">
      <c r="A1336" s="11"/>
    </row>
    <row r="1337" spans="1:1" ht="15.75" hidden="1" thickBot="1" x14ac:dyDescent="0.3">
      <c r="A1337" s="11"/>
    </row>
    <row r="1338" spans="1:1" ht="15.75" hidden="1" thickBot="1" x14ac:dyDescent="0.3">
      <c r="A1338" s="11"/>
    </row>
    <row r="1339" spans="1:1" ht="15.75" x14ac:dyDescent="0.25">
      <c r="A1339" s="1" t="s">
        <v>22</v>
      </c>
    </row>
    <row r="1340" spans="1:1" ht="15.75" x14ac:dyDescent="0.25">
      <c r="A1340" s="9" t="s">
        <v>368</v>
      </c>
    </row>
    <row r="1341" spans="1:1" hidden="1" x14ac:dyDescent="0.25">
      <c r="A1341" s="3"/>
    </row>
    <row r="1342" spans="1:1" ht="15.75" x14ac:dyDescent="0.25">
      <c r="A1342" s="4" t="s">
        <v>2</v>
      </c>
    </row>
    <row r="1343" spans="1:1" ht="15.75" x14ac:dyDescent="0.25">
      <c r="A1343" s="9" t="s">
        <v>369</v>
      </c>
    </row>
    <row r="1344" spans="1:1" hidden="1" x14ac:dyDescent="0.25">
      <c r="A1344" s="3"/>
    </row>
    <row r="1345" spans="1:1" ht="15.75" x14ac:dyDescent="0.25">
      <c r="A1345" s="4" t="s">
        <v>4</v>
      </c>
    </row>
    <row r="1346" spans="1:1" ht="31.5" x14ac:dyDescent="0.25">
      <c r="A1346" s="9" t="s">
        <v>370</v>
      </c>
    </row>
    <row r="1347" spans="1:1" ht="15.75" x14ac:dyDescent="0.25">
      <c r="A1347" s="4" t="s">
        <v>6</v>
      </c>
    </row>
    <row r="1348" spans="1:1" ht="31.5" x14ac:dyDescent="0.25">
      <c r="A1348" s="9" t="s">
        <v>371</v>
      </c>
    </row>
    <row r="1349" spans="1:1" hidden="1" x14ac:dyDescent="0.25">
      <c r="A1349" s="3"/>
    </row>
    <row r="1350" spans="1:1" ht="16.5" thickBot="1" x14ac:dyDescent="0.3">
      <c r="A1350" s="10" t="s">
        <v>372</v>
      </c>
    </row>
    <row r="1351" spans="1:1" ht="15.75" hidden="1" x14ac:dyDescent="0.25">
      <c r="A1351" s="8"/>
    </row>
    <row r="1352" spans="1:1" ht="15.75" hidden="1" x14ac:dyDescent="0.25">
      <c r="A1352" s="8"/>
    </row>
    <row r="1353" spans="1:1" ht="15.75" hidden="1" x14ac:dyDescent="0.25">
      <c r="A1353" s="8"/>
    </row>
    <row r="1354" spans="1:1" ht="15.75" hidden="1" x14ac:dyDescent="0.25">
      <c r="A1354" s="8"/>
    </row>
    <row r="1355" spans="1:1" ht="15.75" hidden="1" x14ac:dyDescent="0.25">
      <c r="A1355" s="8"/>
    </row>
    <row r="1356" spans="1:1" ht="15.75" hidden="1" x14ac:dyDescent="0.25">
      <c r="A1356" s="8"/>
    </row>
    <row r="1357" spans="1:1" ht="15.75" hidden="1" x14ac:dyDescent="0.25">
      <c r="A1357" s="8"/>
    </row>
    <row r="1358" spans="1:1" ht="15.75" hidden="1" x14ac:dyDescent="0.25">
      <c r="A1358" s="8"/>
    </row>
    <row r="1359" spans="1:1" ht="15.75" hidden="1" x14ac:dyDescent="0.25">
      <c r="A1359" s="8"/>
    </row>
    <row r="1360" spans="1:1" ht="15.75" hidden="1" x14ac:dyDescent="0.25">
      <c r="A1360" s="8"/>
    </row>
    <row r="1361" spans="1:1" ht="15.75" hidden="1" x14ac:dyDescent="0.25">
      <c r="A1361" s="8"/>
    </row>
    <row r="1362" spans="1:1" ht="15.75" hidden="1" x14ac:dyDescent="0.25">
      <c r="A1362" s="8"/>
    </row>
    <row r="1363" spans="1:1" ht="15.75" hidden="1" x14ac:dyDescent="0.25">
      <c r="A1363" s="8"/>
    </row>
    <row r="1364" spans="1:1" ht="15.75" hidden="1" x14ac:dyDescent="0.25">
      <c r="A1364" s="8"/>
    </row>
    <row r="1365" spans="1:1" ht="15.75" hidden="1" x14ac:dyDescent="0.25">
      <c r="A1365" s="8"/>
    </row>
    <row r="1366" spans="1:1" ht="15.75" hidden="1" x14ac:dyDescent="0.25">
      <c r="A1366" s="8"/>
    </row>
    <row r="1367" spans="1:1" ht="15.75" hidden="1" x14ac:dyDescent="0.25">
      <c r="A1367" s="8"/>
    </row>
    <row r="1368" spans="1:1" ht="17.25" thickBot="1" x14ac:dyDescent="0.3">
      <c r="A1368" s="13" t="s">
        <v>373</v>
      </c>
    </row>
    <row r="1369" spans="1:1" ht="15.75" x14ac:dyDescent="0.25">
      <c r="A1369" s="1" t="s">
        <v>0</v>
      </c>
    </row>
    <row r="1370" spans="1:1" ht="15.75" x14ac:dyDescent="0.25">
      <c r="A1370" s="9" t="s">
        <v>374</v>
      </c>
    </row>
    <row r="1371" spans="1:1" hidden="1" x14ac:dyDescent="0.25">
      <c r="A1371" s="3"/>
    </row>
    <row r="1372" spans="1:1" ht="15.75" x14ac:dyDescent="0.25">
      <c r="A1372" s="4" t="s">
        <v>2</v>
      </c>
    </row>
    <row r="1373" spans="1:1" ht="15.75" x14ac:dyDescent="0.25">
      <c r="A1373" s="9" t="s">
        <v>375</v>
      </c>
    </row>
    <row r="1374" spans="1:1" hidden="1" x14ac:dyDescent="0.25">
      <c r="A1374" s="3"/>
    </row>
    <row r="1375" spans="1:1" ht="15.75" x14ac:dyDescent="0.25">
      <c r="A1375" s="4" t="s">
        <v>4</v>
      </c>
    </row>
    <row r="1376" spans="1:1" ht="47.25" x14ac:dyDescent="0.25">
      <c r="A1376" s="3" t="s">
        <v>376</v>
      </c>
    </row>
    <row r="1377" spans="1:1" ht="15.75" x14ac:dyDescent="0.25">
      <c r="A1377" s="4" t="s">
        <v>6</v>
      </c>
    </row>
    <row r="1378" spans="1:1" ht="15.75" x14ac:dyDescent="0.25">
      <c r="A1378" s="9" t="s">
        <v>377</v>
      </c>
    </row>
    <row r="1379" spans="1:1" hidden="1" x14ac:dyDescent="0.25">
      <c r="A1379" s="3"/>
    </row>
    <row r="1380" spans="1:1" ht="16.5" thickBot="1" x14ac:dyDescent="0.3">
      <c r="A1380" s="10" t="s">
        <v>378</v>
      </c>
    </row>
    <row r="1381" spans="1:1" ht="15.75" hidden="1" thickBot="1" x14ac:dyDescent="0.3">
      <c r="A1381" s="11"/>
    </row>
    <row r="1382" spans="1:1" ht="15.75" x14ac:dyDescent="0.25">
      <c r="A1382" s="1" t="s">
        <v>8</v>
      </c>
    </row>
    <row r="1383" spans="1:1" ht="15.75" x14ac:dyDescent="0.25">
      <c r="A1383" s="9" t="s">
        <v>379</v>
      </c>
    </row>
    <row r="1384" spans="1:1" hidden="1" x14ac:dyDescent="0.25">
      <c r="A1384" s="3"/>
    </row>
    <row r="1385" spans="1:1" ht="15.75" x14ac:dyDescent="0.25">
      <c r="A1385" s="4" t="s">
        <v>2</v>
      </c>
    </row>
    <row r="1386" spans="1:1" ht="15.75" x14ac:dyDescent="0.25">
      <c r="A1386" s="9" t="s">
        <v>380</v>
      </c>
    </row>
    <row r="1387" spans="1:1" hidden="1" x14ac:dyDescent="0.25">
      <c r="A1387" s="3"/>
    </row>
    <row r="1388" spans="1:1" ht="15.75" x14ac:dyDescent="0.25">
      <c r="A1388" s="4" t="s">
        <v>4</v>
      </c>
    </row>
    <row r="1389" spans="1:1" ht="31.5" x14ac:dyDescent="0.25">
      <c r="A1389" s="9" t="s">
        <v>381</v>
      </c>
    </row>
    <row r="1390" spans="1:1" ht="15.75" x14ac:dyDescent="0.25">
      <c r="A1390" s="4" t="s">
        <v>6</v>
      </c>
    </row>
    <row r="1391" spans="1:1" ht="15.75" x14ac:dyDescent="0.25">
      <c r="A1391" s="9" t="s">
        <v>382</v>
      </c>
    </row>
    <row r="1392" spans="1:1" hidden="1" x14ac:dyDescent="0.25">
      <c r="A1392" s="3"/>
    </row>
    <row r="1393" spans="1:1" ht="16.5" thickBot="1" x14ac:dyDescent="0.3">
      <c r="A1393" s="10" t="s">
        <v>378</v>
      </c>
    </row>
    <row r="1394" spans="1:1" ht="15.75" hidden="1" thickBot="1" x14ac:dyDescent="0.3">
      <c r="A1394" s="11"/>
    </row>
    <row r="1395" spans="1:1" ht="15.75" hidden="1" thickBot="1" x14ac:dyDescent="0.3">
      <c r="A1395" s="11"/>
    </row>
    <row r="1396" spans="1:1" ht="15.75" hidden="1" thickBot="1" x14ac:dyDescent="0.3">
      <c r="A1396" s="11"/>
    </row>
    <row r="1397" spans="1:1" ht="15.75" hidden="1" thickBot="1" x14ac:dyDescent="0.3">
      <c r="A1397" s="11"/>
    </row>
    <row r="1398" spans="1:1" ht="15.75" hidden="1" thickBot="1" x14ac:dyDescent="0.3">
      <c r="A1398" s="11"/>
    </row>
    <row r="1399" spans="1:1" ht="15.75" hidden="1" thickBot="1" x14ac:dyDescent="0.3">
      <c r="A1399" s="11"/>
    </row>
    <row r="1400" spans="1:1" ht="15.75" x14ac:dyDescent="0.25">
      <c r="A1400" s="1" t="s">
        <v>13</v>
      </c>
    </row>
    <row r="1401" spans="1:1" ht="15.75" x14ac:dyDescent="0.25">
      <c r="A1401" s="9" t="s">
        <v>383</v>
      </c>
    </row>
    <row r="1402" spans="1:1" hidden="1" x14ac:dyDescent="0.25">
      <c r="A1402" s="3"/>
    </row>
    <row r="1403" spans="1:1" ht="15.75" x14ac:dyDescent="0.25">
      <c r="A1403" s="4" t="s">
        <v>2</v>
      </c>
    </row>
    <row r="1404" spans="1:1" ht="15.75" x14ac:dyDescent="0.25">
      <c r="A1404" s="9" t="s">
        <v>384</v>
      </c>
    </row>
    <row r="1405" spans="1:1" hidden="1" x14ac:dyDescent="0.25">
      <c r="A1405" s="3"/>
    </row>
    <row r="1406" spans="1:1" ht="15.75" x14ac:dyDescent="0.25">
      <c r="A1406" s="4" t="s">
        <v>4</v>
      </c>
    </row>
    <row r="1407" spans="1:1" ht="47.25" x14ac:dyDescent="0.25">
      <c r="A1407" s="9" t="s">
        <v>385</v>
      </c>
    </row>
    <row r="1408" spans="1:1" ht="15.75" x14ac:dyDescent="0.25">
      <c r="A1408" s="4" t="s">
        <v>6</v>
      </c>
    </row>
    <row r="1409" spans="1:1" ht="15.75" x14ac:dyDescent="0.25">
      <c r="A1409" s="9" t="s">
        <v>386</v>
      </c>
    </row>
    <row r="1410" spans="1:1" hidden="1" x14ac:dyDescent="0.25">
      <c r="A1410" s="3"/>
    </row>
    <row r="1411" spans="1:1" ht="15.75" x14ac:dyDescent="0.25">
      <c r="A1411" s="9" t="s">
        <v>387</v>
      </c>
    </row>
    <row r="1412" spans="1:1" ht="15.75" hidden="1" thickBot="1" x14ac:dyDescent="0.3">
      <c r="A1412" s="15"/>
    </row>
    <row r="1413" spans="1:1" ht="15.75" hidden="1" x14ac:dyDescent="0.25">
      <c r="A1413" s="8"/>
    </row>
    <row r="1414" spans="1:1" ht="15.75" hidden="1" x14ac:dyDescent="0.25">
      <c r="A1414" s="8"/>
    </row>
    <row r="1415" spans="1:1" ht="15.75" hidden="1" x14ac:dyDescent="0.25">
      <c r="A1415" s="8"/>
    </row>
    <row r="1416" spans="1:1" ht="15.75" hidden="1" x14ac:dyDescent="0.25">
      <c r="A1416" s="8"/>
    </row>
    <row r="1417" spans="1:1" ht="15.75" hidden="1" x14ac:dyDescent="0.25">
      <c r="A1417" s="8"/>
    </row>
    <row r="1418" spans="1:1" ht="15.75" hidden="1" x14ac:dyDescent="0.25">
      <c r="A1418" s="8"/>
    </row>
    <row r="1419" spans="1:1" ht="15.75" hidden="1" x14ac:dyDescent="0.25">
      <c r="A1419" s="8"/>
    </row>
    <row r="1420" spans="1:1" ht="15.75" hidden="1" x14ac:dyDescent="0.25">
      <c r="A1420" s="8"/>
    </row>
    <row r="1421" spans="1:1" ht="15.75" hidden="1" x14ac:dyDescent="0.25">
      <c r="A1421" s="8"/>
    </row>
    <row r="1422" spans="1:1" ht="15.75" hidden="1" x14ac:dyDescent="0.25">
      <c r="A1422" s="8"/>
    </row>
    <row r="1423" spans="1:1" ht="15.75" hidden="1" x14ac:dyDescent="0.25">
      <c r="A1423" s="8"/>
    </row>
    <row r="1424" spans="1:1" ht="15.75" hidden="1" x14ac:dyDescent="0.25">
      <c r="A1424" s="8"/>
    </row>
    <row r="1425" spans="1:1" ht="15.75" hidden="1" x14ac:dyDescent="0.25">
      <c r="A1425" s="8"/>
    </row>
    <row r="1426" spans="1:1" ht="15.75" hidden="1" x14ac:dyDescent="0.25">
      <c r="A1426" s="8"/>
    </row>
    <row r="1427" spans="1:1" ht="15.75" hidden="1" x14ac:dyDescent="0.25">
      <c r="A1427" s="8"/>
    </row>
    <row r="1428" spans="1:1" ht="15.75" hidden="1" x14ac:dyDescent="0.25">
      <c r="A1428" s="8"/>
    </row>
    <row r="1429" spans="1:1" ht="17.25" thickBot="1" x14ac:dyDescent="0.3">
      <c r="A1429" s="13" t="s">
        <v>388</v>
      </c>
    </row>
    <row r="1430" spans="1:1" ht="15.75" x14ac:dyDescent="0.25">
      <c r="A1430" s="1" t="s">
        <v>0</v>
      </c>
    </row>
    <row r="1431" spans="1:1" ht="15.75" x14ac:dyDescent="0.25">
      <c r="A1431" s="9" t="s">
        <v>389</v>
      </c>
    </row>
    <row r="1432" spans="1:1" hidden="1" x14ac:dyDescent="0.25">
      <c r="A1432" s="3"/>
    </row>
    <row r="1433" spans="1:1" ht="15.75" x14ac:dyDescent="0.25">
      <c r="A1433" s="4" t="s">
        <v>2</v>
      </c>
    </row>
    <row r="1434" spans="1:1" ht="15.75" x14ac:dyDescent="0.25">
      <c r="A1434" s="9" t="s">
        <v>390</v>
      </c>
    </row>
    <row r="1435" spans="1:1" hidden="1" x14ac:dyDescent="0.25">
      <c r="A1435" s="3"/>
    </row>
    <row r="1436" spans="1:1" ht="15.75" x14ac:dyDescent="0.25">
      <c r="A1436" s="4" t="s">
        <v>4</v>
      </c>
    </row>
    <row r="1437" spans="1:1" ht="31.5" x14ac:dyDescent="0.25">
      <c r="A1437" s="9" t="s">
        <v>391</v>
      </c>
    </row>
    <row r="1438" spans="1:1" ht="15.75" x14ac:dyDescent="0.25">
      <c r="A1438" s="4" t="s">
        <v>6</v>
      </c>
    </row>
    <row r="1439" spans="1:1" ht="15.75" x14ac:dyDescent="0.25">
      <c r="A1439" s="9" t="s">
        <v>392</v>
      </c>
    </row>
    <row r="1440" spans="1:1" hidden="1" x14ac:dyDescent="0.25">
      <c r="A1440" s="3"/>
    </row>
    <row r="1441" spans="1:1" ht="16.5" thickBot="1" x14ac:dyDescent="0.3">
      <c r="A1441" s="10" t="s">
        <v>393</v>
      </c>
    </row>
    <row r="1442" spans="1:1" ht="15.75" hidden="1" thickBot="1" x14ac:dyDescent="0.3">
      <c r="A1442" s="11"/>
    </row>
    <row r="1443" spans="1:1" ht="15.75" x14ac:dyDescent="0.25">
      <c r="A1443" s="1" t="s">
        <v>8</v>
      </c>
    </row>
    <row r="1444" spans="1:1" ht="15.75" x14ac:dyDescent="0.25">
      <c r="A1444" s="9" t="s">
        <v>394</v>
      </c>
    </row>
    <row r="1445" spans="1:1" hidden="1" x14ac:dyDescent="0.25">
      <c r="A1445" s="3"/>
    </row>
    <row r="1446" spans="1:1" ht="15.75" x14ac:dyDescent="0.25">
      <c r="A1446" s="4" t="s">
        <v>2</v>
      </c>
    </row>
    <row r="1447" spans="1:1" ht="15.75" x14ac:dyDescent="0.25">
      <c r="A1447" s="9" t="s">
        <v>395</v>
      </c>
    </row>
    <row r="1448" spans="1:1" hidden="1" x14ac:dyDescent="0.25">
      <c r="A1448" s="3"/>
    </row>
    <row r="1449" spans="1:1" ht="15.75" x14ac:dyDescent="0.25">
      <c r="A1449" s="4" t="s">
        <v>4</v>
      </c>
    </row>
    <row r="1450" spans="1:1" ht="47.25" x14ac:dyDescent="0.25">
      <c r="A1450" s="3" t="s">
        <v>396</v>
      </c>
    </row>
    <row r="1451" spans="1:1" ht="15.75" x14ac:dyDescent="0.25">
      <c r="A1451" s="4" t="s">
        <v>6</v>
      </c>
    </row>
    <row r="1452" spans="1:1" ht="15.75" x14ac:dyDescent="0.25">
      <c r="A1452" s="9" t="s">
        <v>397</v>
      </c>
    </row>
    <row r="1453" spans="1:1" hidden="1" x14ac:dyDescent="0.25">
      <c r="A1453" s="3"/>
    </row>
    <row r="1454" spans="1:1" ht="16.5" thickBot="1" x14ac:dyDescent="0.3">
      <c r="A1454" s="10" t="s">
        <v>398</v>
      </c>
    </row>
    <row r="1455" spans="1:1" ht="15.75" hidden="1" thickBot="1" x14ac:dyDescent="0.3">
      <c r="A1455" s="11"/>
    </row>
    <row r="1456" spans="1:1" ht="15.75" hidden="1" thickBot="1" x14ac:dyDescent="0.3">
      <c r="A1456" s="11"/>
    </row>
    <row r="1457" spans="1:1" ht="15.75" hidden="1" thickBot="1" x14ac:dyDescent="0.3">
      <c r="A1457" s="11"/>
    </row>
    <row r="1458" spans="1:1" ht="15.75" hidden="1" thickBot="1" x14ac:dyDescent="0.3">
      <c r="A1458" s="11"/>
    </row>
    <row r="1459" spans="1:1" ht="15.75" hidden="1" thickBot="1" x14ac:dyDescent="0.3">
      <c r="A1459" s="11"/>
    </row>
    <row r="1460" spans="1:1" ht="15.75" hidden="1" thickBot="1" x14ac:dyDescent="0.3">
      <c r="A1460" s="11"/>
    </row>
    <row r="1461" spans="1:1" ht="15.75" x14ac:dyDescent="0.25">
      <c r="A1461" s="1" t="s">
        <v>13</v>
      </c>
    </row>
    <row r="1462" spans="1:1" ht="15.75" x14ac:dyDescent="0.25">
      <c r="A1462" s="9" t="s">
        <v>399</v>
      </c>
    </row>
    <row r="1463" spans="1:1" hidden="1" x14ac:dyDescent="0.25">
      <c r="A1463" s="14"/>
    </row>
    <row r="1464" spans="1:1" ht="15.75" x14ac:dyDescent="0.25">
      <c r="A1464" s="4" t="s">
        <v>2</v>
      </c>
    </row>
    <row r="1465" spans="1:1" ht="15.75" x14ac:dyDescent="0.25">
      <c r="A1465" s="9" t="s">
        <v>400</v>
      </c>
    </row>
    <row r="1466" spans="1:1" hidden="1" x14ac:dyDescent="0.25">
      <c r="A1466" s="3"/>
    </row>
    <row r="1467" spans="1:1" ht="15.75" x14ac:dyDescent="0.25">
      <c r="A1467" s="4" t="s">
        <v>4</v>
      </c>
    </row>
    <row r="1468" spans="1:1" ht="47.25" x14ac:dyDescent="0.25">
      <c r="A1468" s="3" t="s">
        <v>401</v>
      </c>
    </row>
    <row r="1469" spans="1:1" hidden="1" x14ac:dyDescent="0.25">
      <c r="A1469" s="3"/>
    </row>
    <row r="1470" spans="1:1" ht="15.75" x14ac:dyDescent="0.25">
      <c r="A1470" s="4" t="s">
        <v>6</v>
      </c>
    </row>
    <row r="1471" spans="1:1" ht="15.75" x14ac:dyDescent="0.25">
      <c r="A1471" s="9" t="s">
        <v>402</v>
      </c>
    </row>
    <row r="1472" spans="1:1" hidden="1" x14ac:dyDescent="0.25">
      <c r="A1472" s="3"/>
    </row>
    <row r="1473" spans="1:1" ht="16.5" thickBot="1" x14ac:dyDescent="0.3">
      <c r="A1473" s="10" t="s">
        <v>403</v>
      </c>
    </row>
    <row r="1474" spans="1:1" ht="15.75" hidden="1" thickBot="1" x14ac:dyDescent="0.3">
      <c r="A1474" s="11"/>
    </row>
    <row r="1475" spans="1:1" ht="15.75" x14ac:dyDescent="0.25">
      <c r="A1475" s="1" t="s">
        <v>18</v>
      </c>
    </row>
    <row r="1476" spans="1:1" ht="15.75" x14ac:dyDescent="0.25">
      <c r="A1476" s="9" t="s">
        <v>404</v>
      </c>
    </row>
    <row r="1477" spans="1:1" hidden="1" x14ac:dyDescent="0.25">
      <c r="A1477" s="3" t="s">
        <v>405</v>
      </c>
    </row>
    <row r="1478" spans="1:1" ht="15.75" x14ac:dyDescent="0.25">
      <c r="A1478" s="4" t="s">
        <v>2</v>
      </c>
    </row>
    <row r="1479" spans="1:1" ht="15.75" x14ac:dyDescent="0.25">
      <c r="A1479" s="9" t="s">
        <v>406</v>
      </c>
    </row>
    <row r="1480" spans="1:1" hidden="1" x14ac:dyDescent="0.25">
      <c r="A1480" s="3"/>
    </row>
    <row r="1481" spans="1:1" ht="15.75" x14ac:dyDescent="0.25">
      <c r="A1481" s="4" t="s">
        <v>4</v>
      </c>
    </row>
    <row r="1482" spans="1:1" ht="47.25" x14ac:dyDescent="0.25">
      <c r="A1482" s="9" t="s">
        <v>407</v>
      </c>
    </row>
    <row r="1483" spans="1:1" hidden="1" x14ac:dyDescent="0.25">
      <c r="A1483" s="3"/>
    </row>
    <row r="1484" spans="1:1" ht="15.75" x14ac:dyDescent="0.25">
      <c r="A1484" s="4" t="s">
        <v>6</v>
      </c>
    </row>
    <row r="1485" spans="1:1" ht="31.5" x14ac:dyDescent="0.25">
      <c r="A1485" s="9" t="s">
        <v>408</v>
      </c>
    </row>
    <row r="1486" spans="1:1" hidden="1" x14ac:dyDescent="0.25">
      <c r="A1486" s="3"/>
    </row>
    <row r="1487" spans="1:1" ht="16.5" thickBot="1" x14ac:dyDescent="0.3">
      <c r="A1487" s="10" t="s">
        <v>409</v>
      </c>
    </row>
    <row r="1488" spans="1:1" ht="15.75" hidden="1" thickBot="1" x14ac:dyDescent="0.3">
      <c r="A1488" s="11"/>
    </row>
    <row r="1489" spans="1:1" ht="15.75" hidden="1" thickBot="1" x14ac:dyDescent="0.3">
      <c r="A1489" s="11"/>
    </row>
    <row r="1490" spans="1:1" ht="15.75" hidden="1" thickBot="1" x14ac:dyDescent="0.3">
      <c r="A1490" s="11"/>
    </row>
    <row r="1491" spans="1:1" ht="15.75" hidden="1" thickBot="1" x14ac:dyDescent="0.3">
      <c r="A1491" s="11"/>
    </row>
    <row r="1492" spans="1:1" ht="15.75" hidden="1" thickBot="1" x14ac:dyDescent="0.3">
      <c r="A1492" s="11"/>
    </row>
    <row r="1493" spans="1:1" ht="15.75" hidden="1" thickBot="1" x14ac:dyDescent="0.3">
      <c r="A1493" s="11"/>
    </row>
    <row r="1494" spans="1:1" ht="15.75" x14ac:dyDescent="0.25">
      <c r="A1494" s="1" t="s">
        <v>22</v>
      </c>
    </row>
    <row r="1495" spans="1:1" ht="15.75" x14ac:dyDescent="0.25">
      <c r="A1495" s="9" t="s">
        <v>410</v>
      </c>
    </row>
    <row r="1496" spans="1:1" hidden="1" x14ac:dyDescent="0.25">
      <c r="A1496" s="3"/>
    </row>
    <row r="1497" spans="1:1" ht="15.75" x14ac:dyDescent="0.25">
      <c r="A1497" s="4" t="s">
        <v>2</v>
      </c>
    </row>
    <row r="1498" spans="1:1" ht="15.75" x14ac:dyDescent="0.25">
      <c r="A1498" s="9" t="s">
        <v>411</v>
      </c>
    </row>
    <row r="1499" spans="1:1" hidden="1" x14ac:dyDescent="0.25">
      <c r="A1499" s="3"/>
    </row>
    <row r="1500" spans="1:1" ht="15.75" x14ac:dyDescent="0.25">
      <c r="A1500" s="4" t="s">
        <v>4</v>
      </c>
    </row>
    <row r="1501" spans="1:1" ht="31.5" x14ac:dyDescent="0.25">
      <c r="A1501" s="9" t="s">
        <v>412</v>
      </c>
    </row>
    <row r="1502" spans="1:1" ht="15.75" x14ac:dyDescent="0.25">
      <c r="A1502" s="4" t="s">
        <v>6</v>
      </c>
    </row>
    <row r="1503" spans="1:1" ht="15.75" x14ac:dyDescent="0.25">
      <c r="A1503" s="9" t="s">
        <v>413</v>
      </c>
    </row>
    <row r="1504" spans="1:1" hidden="1" x14ac:dyDescent="0.25">
      <c r="A1504" s="3"/>
    </row>
    <row r="1505" spans="1:1" ht="16.5" thickBot="1" x14ac:dyDescent="0.3">
      <c r="A1505" s="10" t="s">
        <v>414</v>
      </c>
    </row>
    <row r="1506" spans="1:1" hidden="1" x14ac:dyDescent="0.25">
      <c r="A1506" s="11"/>
    </row>
    <row r="1507" spans="1:1" hidden="1" x14ac:dyDescent="0.25">
      <c r="A1507" s="11"/>
    </row>
    <row r="1508" spans="1:1" hidden="1" x14ac:dyDescent="0.25">
      <c r="A1508" s="11"/>
    </row>
    <row r="1509" spans="1:1" hidden="1" x14ac:dyDescent="0.25">
      <c r="A1509" s="11"/>
    </row>
    <row r="1510" spans="1:1" hidden="1" x14ac:dyDescent="0.25">
      <c r="A1510" s="11"/>
    </row>
    <row r="1511" spans="1:1" hidden="1" x14ac:dyDescent="0.25">
      <c r="A1511" s="11"/>
    </row>
    <row r="1512" spans="1:1" hidden="1" x14ac:dyDescent="0.25">
      <c r="A1512" s="11"/>
    </row>
    <row r="1513" spans="1:1" hidden="1" x14ac:dyDescent="0.25">
      <c r="A1513" s="11"/>
    </row>
    <row r="1514" spans="1:1" hidden="1" x14ac:dyDescent="0.25">
      <c r="A1514" s="11"/>
    </row>
    <row r="1515" spans="1:1" hidden="1" x14ac:dyDescent="0.25">
      <c r="A1515" s="11"/>
    </row>
    <row r="1516" spans="1:1" hidden="1" x14ac:dyDescent="0.25">
      <c r="A1516" s="11"/>
    </row>
    <row r="1517" spans="1:1" hidden="1" x14ac:dyDescent="0.25">
      <c r="A1517" s="11"/>
    </row>
    <row r="1518" spans="1:1" hidden="1" x14ac:dyDescent="0.25">
      <c r="A1518" s="11"/>
    </row>
    <row r="1519" spans="1:1" hidden="1" x14ac:dyDescent="0.25">
      <c r="A1519" s="11"/>
    </row>
    <row r="1520" spans="1:1" hidden="1" x14ac:dyDescent="0.25">
      <c r="A1520" s="11"/>
    </row>
    <row r="1521" spans="1:1" hidden="1" x14ac:dyDescent="0.25">
      <c r="A1521" s="11"/>
    </row>
    <row r="1522" spans="1:1" hidden="1" x14ac:dyDescent="0.25">
      <c r="A1522" s="11"/>
    </row>
    <row r="1523" spans="1:1" hidden="1" x14ac:dyDescent="0.25">
      <c r="A1523" s="11"/>
    </row>
    <row r="1524" spans="1:1" hidden="1" x14ac:dyDescent="0.25">
      <c r="A1524" s="11"/>
    </row>
    <row r="1525" spans="1:1" ht="17.25" thickBot="1" x14ac:dyDescent="0.3">
      <c r="A1525" s="13" t="s">
        <v>415</v>
      </c>
    </row>
    <row r="1526" spans="1:1" ht="15.75" x14ac:dyDescent="0.25">
      <c r="A1526" s="1" t="s">
        <v>0</v>
      </c>
    </row>
    <row r="1527" spans="1:1" ht="15.75" x14ac:dyDescent="0.25">
      <c r="A1527" s="9" t="s">
        <v>416</v>
      </c>
    </row>
    <row r="1528" spans="1:1" hidden="1" x14ac:dyDescent="0.25">
      <c r="A1528" s="3"/>
    </row>
    <row r="1529" spans="1:1" ht="15.75" x14ac:dyDescent="0.25">
      <c r="A1529" s="4" t="s">
        <v>2</v>
      </c>
    </row>
    <row r="1530" spans="1:1" ht="15.75" x14ac:dyDescent="0.25">
      <c r="A1530" s="9" t="s">
        <v>417</v>
      </c>
    </row>
    <row r="1531" spans="1:1" hidden="1" x14ac:dyDescent="0.25">
      <c r="A1531" s="3"/>
    </row>
    <row r="1532" spans="1:1" ht="15.75" x14ac:dyDescent="0.25">
      <c r="A1532" s="4" t="s">
        <v>4</v>
      </c>
    </row>
    <row r="1533" spans="1:1" ht="47.25" x14ac:dyDescent="0.25">
      <c r="A1533" s="3" t="s">
        <v>418</v>
      </c>
    </row>
    <row r="1534" spans="1:1" hidden="1" x14ac:dyDescent="0.25">
      <c r="A1534" s="3"/>
    </row>
    <row r="1535" spans="1:1" ht="15.75" x14ac:dyDescent="0.25">
      <c r="A1535" s="4" t="s">
        <v>6</v>
      </c>
    </row>
    <row r="1536" spans="1:1" ht="15.75" x14ac:dyDescent="0.25">
      <c r="A1536" s="9" t="s">
        <v>419</v>
      </c>
    </row>
    <row r="1537" spans="1:1" hidden="1" x14ac:dyDescent="0.25">
      <c r="A1537" s="3"/>
    </row>
    <row r="1538" spans="1:1" ht="16.5" thickBot="1" x14ac:dyDescent="0.3">
      <c r="A1538" s="10" t="s">
        <v>420</v>
      </c>
    </row>
    <row r="1539" spans="1:1" ht="15.75" hidden="1" thickBot="1" x14ac:dyDescent="0.3">
      <c r="A1539" s="11"/>
    </row>
    <row r="1540" spans="1:1" ht="15.75" x14ac:dyDescent="0.25">
      <c r="A1540" s="1" t="s">
        <v>8</v>
      </c>
    </row>
    <row r="1541" spans="1:1" ht="15.75" x14ac:dyDescent="0.25">
      <c r="A1541" s="9" t="s">
        <v>421</v>
      </c>
    </row>
    <row r="1542" spans="1:1" hidden="1" x14ac:dyDescent="0.25">
      <c r="A1542" s="3"/>
    </row>
    <row r="1543" spans="1:1" ht="15.75" x14ac:dyDescent="0.25">
      <c r="A1543" s="4" t="s">
        <v>2</v>
      </c>
    </row>
    <row r="1544" spans="1:1" ht="15.75" x14ac:dyDescent="0.25">
      <c r="A1544" s="9" t="s">
        <v>422</v>
      </c>
    </row>
    <row r="1545" spans="1:1" hidden="1" x14ac:dyDescent="0.25">
      <c r="A1545" s="3"/>
    </row>
    <row r="1546" spans="1:1" ht="15.75" x14ac:dyDescent="0.25">
      <c r="A1546" s="4" t="s">
        <v>4</v>
      </c>
    </row>
    <row r="1547" spans="1:1" ht="63" x14ac:dyDescent="0.25">
      <c r="A1547" s="9" t="s">
        <v>423</v>
      </c>
    </row>
    <row r="1548" spans="1:1" hidden="1" x14ac:dyDescent="0.25">
      <c r="A1548" s="3"/>
    </row>
    <row r="1549" spans="1:1" ht="15.75" x14ac:dyDescent="0.25">
      <c r="A1549" s="4" t="s">
        <v>6</v>
      </c>
    </row>
    <row r="1550" spans="1:1" ht="15.75" x14ac:dyDescent="0.25">
      <c r="A1550" s="9" t="s">
        <v>424</v>
      </c>
    </row>
    <row r="1551" spans="1:1" hidden="1" x14ac:dyDescent="0.25">
      <c r="A1551" s="3"/>
    </row>
    <row r="1552" spans="1:1" ht="16.5" thickBot="1" x14ac:dyDescent="0.3">
      <c r="A1552" s="10" t="s">
        <v>425</v>
      </c>
    </row>
    <row r="1553" spans="1:1" ht="15.75" hidden="1" thickBot="1" x14ac:dyDescent="0.3">
      <c r="A1553" s="11"/>
    </row>
    <row r="1554" spans="1:1" ht="15.75" hidden="1" thickBot="1" x14ac:dyDescent="0.3">
      <c r="A1554" s="11"/>
    </row>
    <row r="1555" spans="1:1" ht="15.75" hidden="1" thickBot="1" x14ac:dyDescent="0.3">
      <c r="A1555" s="11"/>
    </row>
    <row r="1556" spans="1:1" ht="15.75" hidden="1" thickBot="1" x14ac:dyDescent="0.3">
      <c r="A1556" s="11"/>
    </row>
    <row r="1557" spans="1:1" ht="15.75" hidden="1" thickBot="1" x14ac:dyDescent="0.3">
      <c r="A1557" s="11"/>
    </row>
    <row r="1558" spans="1:1" ht="15.75" hidden="1" thickBot="1" x14ac:dyDescent="0.3">
      <c r="A1558" s="11"/>
    </row>
    <row r="1559" spans="1:1" ht="15.75" x14ac:dyDescent="0.25">
      <c r="A1559" s="1" t="s">
        <v>13</v>
      </c>
    </row>
    <row r="1560" spans="1:1" ht="15.75" x14ac:dyDescent="0.25">
      <c r="A1560" s="9" t="s">
        <v>426</v>
      </c>
    </row>
    <row r="1561" spans="1:1" hidden="1" x14ac:dyDescent="0.25">
      <c r="A1561" s="3"/>
    </row>
    <row r="1562" spans="1:1" ht="15.75" x14ac:dyDescent="0.25">
      <c r="A1562" s="4" t="s">
        <v>2</v>
      </c>
    </row>
    <row r="1563" spans="1:1" ht="15.75" x14ac:dyDescent="0.25">
      <c r="A1563" s="9" t="s">
        <v>427</v>
      </c>
    </row>
    <row r="1564" spans="1:1" hidden="1" x14ac:dyDescent="0.25">
      <c r="A1564" s="3"/>
    </row>
    <row r="1565" spans="1:1" ht="15.75" x14ac:dyDescent="0.25">
      <c r="A1565" s="4" t="s">
        <v>4</v>
      </c>
    </row>
    <row r="1566" spans="1:1" ht="47.25" x14ac:dyDescent="0.25">
      <c r="A1566" s="9" t="s">
        <v>428</v>
      </c>
    </row>
    <row r="1567" spans="1:1" hidden="1" x14ac:dyDescent="0.25">
      <c r="A1567" s="3"/>
    </row>
    <row r="1568" spans="1:1" ht="15.75" x14ac:dyDescent="0.25">
      <c r="A1568" s="4" t="s">
        <v>6</v>
      </c>
    </row>
    <row r="1569" spans="1:1" ht="31.5" x14ac:dyDescent="0.25">
      <c r="A1569" s="9" t="s">
        <v>429</v>
      </c>
    </row>
    <row r="1570" spans="1:1" hidden="1" x14ac:dyDescent="0.25">
      <c r="A1570" s="3"/>
    </row>
    <row r="1571" spans="1:1" ht="16.5" thickBot="1" x14ac:dyDescent="0.3">
      <c r="A1571" s="10" t="s">
        <v>430</v>
      </c>
    </row>
    <row r="1572" spans="1:1" ht="15.75" hidden="1" thickBot="1" x14ac:dyDescent="0.3">
      <c r="A1572" s="11"/>
    </row>
    <row r="1573" spans="1:1" ht="15.75" x14ac:dyDescent="0.25">
      <c r="A1573" s="1" t="s">
        <v>18</v>
      </c>
    </row>
    <row r="1574" spans="1:1" ht="15.75" x14ac:dyDescent="0.25">
      <c r="A1574" s="9" t="s">
        <v>431</v>
      </c>
    </row>
    <row r="1575" spans="1:1" hidden="1" x14ac:dyDescent="0.25">
      <c r="A1575" s="3"/>
    </row>
    <row r="1576" spans="1:1" ht="15.75" x14ac:dyDescent="0.25">
      <c r="A1576" s="4" t="s">
        <v>2</v>
      </c>
    </row>
    <row r="1577" spans="1:1" ht="15.75" x14ac:dyDescent="0.25">
      <c r="A1577" s="9" t="s">
        <v>432</v>
      </c>
    </row>
    <row r="1578" spans="1:1" hidden="1" x14ac:dyDescent="0.25">
      <c r="A1578" s="3"/>
    </row>
    <row r="1579" spans="1:1" ht="15.75" x14ac:dyDescent="0.25">
      <c r="A1579" s="4" t="s">
        <v>4</v>
      </c>
    </row>
    <row r="1580" spans="1:1" ht="47.25" x14ac:dyDescent="0.25">
      <c r="A1580" s="9" t="s">
        <v>433</v>
      </c>
    </row>
    <row r="1581" spans="1:1" hidden="1" x14ac:dyDescent="0.25">
      <c r="A1581" s="3"/>
    </row>
    <row r="1582" spans="1:1" ht="15.75" x14ac:dyDescent="0.25">
      <c r="A1582" s="4" t="s">
        <v>6</v>
      </c>
    </row>
    <row r="1583" spans="1:1" ht="15.75" x14ac:dyDescent="0.25">
      <c r="A1583" s="9" t="s">
        <v>434</v>
      </c>
    </row>
    <row r="1584" spans="1:1" hidden="1" x14ac:dyDescent="0.25">
      <c r="A1584" s="3"/>
    </row>
    <row r="1585" spans="1:1" ht="16.5" thickBot="1" x14ac:dyDescent="0.3">
      <c r="A1585" s="10" t="s">
        <v>435</v>
      </c>
    </row>
    <row r="1586" spans="1:1" ht="15.75" hidden="1" thickBot="1" x14ac:dyDescent="0.3">
      <c r="A1586" s="11"/>
    </row>
    <row r="1587" spans="1:1" ht="15.75" hidden="1" thickBot="1" x14ac:dyDescent="0.3">
      <c r="A1587" s="11"/>
    </row>
    <row r="1588" spans="1:1" ht="15.75" hidden="1" thickBot="1" x14ac:dyDescent="0.3">
      <c r="A1588" s="11"/>
    </row>
    <row r="1589" spans="1:1" ht="15.75" hidden="1" thickBot="1" x14ac:dyDescent="0.3">
      <c r="A1589" s="11"/>
    </row>
    <row r="1590" spans="1:1" ht="15.75" hidden="1" thickBot="1" x14ac:dyDescent="0.3">
      <c r="A1590" s="11"/>
    </row>
    <row r="1591" spans="1:1" ht="15.75" hidden="1" thickBot="1" x14ac:dyDescent="0.3">
      <c r="A1591" s="11"/>
    </row>
    <row r="1592" spans="1:1" ht="15.75" x14ac:dyDescent="0.25">
      <c r="A1592" s="1" t="s">
        <v>22</v>
      </c>
    </row>
    <row r="1593" spans="1:1" ht="15.75" x14ac:dyDescent="0.25">
      <c r="A1593" s="9" t="s">
        <v>436</v>
      </c>
    </row>
    <row r="1594" spans="1:1" hidden="1" x14ac:dyDescent="0.25">
      <c r="A1594" s="3"/>
    </row>
    <row r="1595" spans="1:1" ht="15.75" x14ac:dyDescent="0.25">
      <c r="A1595" s="4" t="s">
        <v>2</v>
      </c>
    </row>
    <row r="1596" spans="1:1" ht="15.75" x14ac:dyDescent="0.25">
      <c r="A1596" s="9" t="s">
        <v>437</v>
      </c>
    </row>
    <row r="1597" spans="1:1" hidden="1" x14ac:dyDescent="0.25">
      <c r="A1597" s="3"/>
    </row>
    <row r="1598" spans="1:1" ht="15.75" x14ac:dyDescent="0.25">
      <c r="A1598" s="4" t="s">
        <v>4</v>
      </c>
    </row>
    <row r="1599" spans="1:1" ht="63" x14ac:dyDescent="0.25">
      <c r="A1599" s="9" t="s">
        <v>438</v>
      </c>
    </row>
    <row r="1600" spans="1:1" hidden="1" x14ac:dyDescent="0.25">
      <c r="A1600" s="3"/>
    </row>
    <row r="1601" spans="1:1" ht="15.75" x14ac:dyDescent="0.25">
      <c r="A1601" s="4" t="s">
        <v>6</v>
      </c>
    </row>
    <row r="1602" spans="1:1" ht="31.5" x14ac:dyDescent="0.25">
      <c r="A1602" s="9" t="s">
        <v>439</v>
      </c>
    </row>
    <row r="1603" spans="1:1" hidden="1" x14ac:dyDescent="0.25">
      <c r="A1603" s="3"/>
    </row>
    <row r="1604" spans="1:1" ht="16.5" thickBot="1" x14ac:dyDescent="0.3">
      <c r="A1604" s="10" t="s">
        <v>430</v>
      </c>
    </row>
    <row r="1605" spans="1:1" hidden="1" x14ac:dyDescent="0.25">
      <c r="A1605" s="11"/>
    </row>
    <row r="1606" spans="1:1" hidden="1" x14ac:dyDescent="0.25">
      <c r="A1606" s="11"/>
    </row>
    <row r="1607" spans="1:1" hidden="1" x14ac:dyDescent="0.25">
      <c r="A1607" s="11"/>
    </row>
    <row r="1608" spans="1:1" hidden="1" x14ac:dyDescent="0.25">
      <c r="A1608" s="11"/>
    </row>
    <row r="1609" spans="1:1" hidden="1" x14ac:dyDescent="0.25">
      <c r="A1609" s="11"/>
    </row>
    <row r="1610" spans="1:1" hidden="1" x14ac:dyDescent="0.25">
      <c r="A1610" s="11"/>
    </row>
    <row r="1611" spans="1:1" hidden="1" x14ac:dyDescent="0.25">
      <c r="A1611" s="11"/>
    </row>
    <row r="1612" spans="1:1" hidden="1" x14ac:dyDescent="0.25">
      <c r="A1612" s="11"/>
    </row>
    <row r="1613" spans="1:1" hidden="1" x14ac:dyDescent="0.25">
      <c r="A1613" s="11"/>
    </row>
    <row r="1614" spans="1:1" hidden="1" x14ac:dyDescent="0.25">
      <c r="A1614" s="11"/>
    </row>
    <row r="1615" spans="1:1" hidden="1" x14ac:dyDescent="0.25">
      <c r="A1615" s="11"/>
    </row>
    <row r="1616" spans="1:1" hidden="1" x14ac:dyDescent="0.25">
      <c r="A1616" s="11"/>
    </row>
    <row r="1617" spans="1:1" hidden="1" x14ac:dyDescent="0.25">
      <c r="A1617" s="11"/>
    </row>
    <row r="1618" spans="1:1" hidden="1" x14ac:dyDescent="0.25">
      <c r="A1618" s="11"/>
    </row>
    <row r="1619" spans="1:1" hidden="1" x14ac:dyDescent="0.25">
      <c r="A1619" s="11"/>
    </row>
    <row r="1620" spans="1:1" hidden="1" x14ac:dyDescent="0.25">
      <c r="A1620" s="11"/>
    </row>
    <row r="1621" spans="1:1" hidden="1" x14ac:dyDescent="0.25">
      <c r="A1621" s="11"/>
    </row>
    <row r="1622" spans="1:1" ht="17.25" thickBot="1" x14ac:dyDescent="0.3">
      <c r="A1622" s="13" t="s">
        <v>440</v>
      </c>
    </row>
    <row r="1623" spans="1:1" ht="15.75" x14ac:dyDescent="0.25">
      <c r="A1623" s="1" t="s">
        <v>0</v>
      </c>
    </row>
    <row r="1624" spans="1:1" ht="15.75" x14ac:dyDescent="0.25">
      <c r="A1624" s="9" t="s">
        <v>441</v>
      </c>
    </row>
    <row r="1625" spans="1:1" hidden="1" x14ac:dyDescent="0.25">
      <c r="A1625" s="3"/>
    </row>
    <row r="1626" spans="1:1" ht="15.75" x14ac:dyDescent="0.25">
      <c r="A1626" s="4" t="s">
        <v>2</v>
      </c>
    </row>
    <row r="1627" spans="1:1" ht="15.75" x14ac:dyDescent="0.25">
      <c r="A1627" s="9" t="s">
        <v>442</v>
      </c>
    </row>
    <row r="1628" spans="1:1" hidden="1" x14ac:dyDescent="0.25">
      <c r="A1628" s="3"/>
    </row>
    <row r="1629" spans="1:1" ht="15.75" x14ac:dyDescent="0.25">
      <c r="A1629" s="4" t="s">
        <v>4</v>
      </c>
    </row>
    <row r="1630" spans="1:1" ht="31.5" x14ac:dyDescent="0.25">
      <c r="A1630" s="9" t="s">
        <v>443</v>
      </c>
    </row>
    <row r="1631" spans="1:1" ht="15.75" x14ac:dyDescent="0.25">
      <c r="A1631" s="4" t="s">
        <v>6</v>
      </c>
    </row>
    <row r="1632" spans="1:1" ht="31.5" x14ac:dyDescent="0.25">
      <c r="A1632" s="9" t="s">
        <v>444</v>
      </c>
    </row>
    <row r="1633" spans="1:1" hidden="1" x14ac:dyDescent="0.25">
      <c r="A1633" s="3"/>
    </row>
    <row r="1634" spans="1:1" ht="16.5" thickBot="1" x14ac:dyDescent="0.3">
      <c r="A1634" s="10" t="s">
        <v>445</v>
      </c>
    </row>
    <row r="1635" spans="1:1" ht="15.75" hidden="1" thickBot="1" x14ac:dyDescent="0.3">
      <c r="A1635" s="11"/>
    </row>
    <row r="1636" spans="1:1" ht="15.75" x14ac:dyDescent="0.25">
      <c r="A1636" s="1" t="s">
        <v>8</v>
      </c>
    </row>
    <row r="1637" spans="1:1" ht="15.75" x14ac:dyDescent="0.25">
      <c r="A1637" s="9" t="s">
        <v>446</v>
      </c>
    </row>
    <row r="1638" spans="1:1" hidden="1" x14ac:dyDescent="0.25">
      <c r="A1638" s="3"/>
    </row>
    <row r="1639" spans="1:1" ht="15.75" x14ac:dyDescent="0.25">
      <c r="A1639" s="4" t="s">
        <v>2</v>
      </c>
    </row>
    <row r="1640" spans="1:1" ht="15.75" x14ac:dyDescent="0.25">
      <c r="A1640" s="9" t="s">
        <v>447</v>
      </c>
    </row>
    <row r="1641" spans="1:1" hidden="1" x14ac:dyDescent="0.25">
      <c r="A1641" s="3"/>
    </row>
    <row r="1642" spans="1:1" ht="15.75" x14ac:dyDescent="0.25">
      <c r="A1642" s="4" t="s">
        <v>4</v>
      </c>
    </row>
    <row r="1643" spans="1:1" ht="63" x14ac:dyDescent="0.25">
      <c r="A1643" s="3" t="s">
        <v>448</v>
      </c>
    </row>
    <row r="1644" spans="1:1" hidden="1" x14ac:dyDescent="0.25">
      <c r="A1644" s="3"/>
    </row>
    <row r="1645" spans="1:1" ht="15.75" x14ac:dyDescent="0.25">
      <c r="A1645" s="4" t="s">
        <v>6</v>
      </c>
    </row>
    <row r="1646" spans="1:1" ht="15.75" x14ac:dyDescent="0.25">
      <c r="A1646" s="9" t="s">
        <v>449</v>
      </c>
    </row>
    <row r="1647" spans="1:1" hidden="1" x14ac:dyDescent="0.25">
      <c r="A1647" s="3"/>
    </row>
    <row r="1648" spans="1:1" ht="16.5" thickBot="1" x14ac:dyDescent="0.3">
      <c r="A1648" s="10" t="s">
        <v>450</v>
      </c>
    </row>
    <row r="1649" spans="1:1" ht="15.75" hidden="1" thickBot="1" x14ac:dyDescent="0.3">
      <c r="A1649" s="11"/>
    </row>
    <row r="1650" spans="1:1" ht="15.75" hidden="1" thickBot="1" x14ac:dyDescent="0.3">
      <c r="A1650" s="11"/>
    </row>
    <row r="1651" spans="1:1" ht="15.75" hidden="1" thickBot="1" x14ac:dyDescent="0.3">
      <c r="A1651" s="11"/>
    </row>
    <row r="1652" spans="1:1" ht="15.75" hidden="1" thickBot="1" x14ac:dyDescent="0.3">
      <c r="A1652" s="11"/>
    </row>
    <row r="1653" spans="1:1" ht="15.75" hidden="1" thickBot="1" x14ac:dyDescent="0.3">
      <c r="A1653" s="11"/>
    </row>
    <row r="1654" spans="1:1" ht="15.75" x14ac:dyDescent="0.25">
      <c r="A1654" s="1" t="s">
        <v>13</v>
      </c>
    </row>
    <row r="1655" spans="1:1" ht="15.75" x14ac:dyDescent="0.25">
      <c r="A1655" s="9" t="s">
        <v>451</v>
      </c>
    </row>
    <row r="1656" spans="1:1" hidden="1" x14ac:dyDescent="0.25">
      <c r="A1656" s="3"/>
    </row>
    <row r="1657" spans="1:1" ht="15.75" x14ac:dyDescent="0.25">
      <c r="A1657" s="4" t="s">
        <v>2</v>
      </c>
    </row>
    <row r="1658" spans="1:1" ht="15.75" x14ac:dyDescent="0.25">
      <c r="A1658" s="9" t="s">
        <v>452</v>
      </c>
    </row>
    <row r="1659" spans="1:1" hidden="1" x14ac:dyDescent="0.25">
      <c r="A1659" s="3"/>
    </row>
    <row r="1660" spans="1:1" ht="15.75" x14ac:dyDescent="0.25">
      <c r="A1660" s="4" t="s">
        <v>4</v>
      </c>
    </row>
    <row r="1661" spans="1:1" ht="47.25" x14ac:dyDescent="0.25">
      <c r="A1661" s="9" t="s">
        <v>453</v>
      </c>
    </row>
    <row r="1662" spans="1:1" ht="15.75" x14ac:dyDescent="0.25">
      <c r="A1662" s="4" t="s">
        <v>6</v>
      </c>
    </row>
    <row r="1663" spans="1:1" ht="15.75" x14ac:dyDescent="0.25">
      <c r="A1663" s="9" t="s">
        <v>454</v>
      </c>
    </row>
    <row r="1664" spans="1:1" hidden="1" x14ac:dyDescent="0.25">
      <c r="A1664" s="3"/>
    </row>
    <row r="1665" spans="1:1" ht="16.5" thickBot="1" x14ac:dyDescent="0.3">
      <c r="A1665" s="10" t="s">
        <v>455</v>
      </c>
    </row>
    <row r="1666" spans="1:1" ht="15.75" hidden="1" thickBot="1" x14ac:dyDescent="0.3">
      <c r="A1666" s="11"/>
    </row>
    <row r="1667" spans="1:1" ht="15.75" x14ac:dyDescent="0.25">
      <c r="A1667" s="1" t="s">
        <v>18</v>
      </c>
    </row>
    <row r="1668" spans="1:1" ht="15.75" x14ac:dyDescent="0.25">
      <c r="A1668" s="9" t="s">
        <v>456</v>
      </c>
    </row>
    <row r="1669" spans="1:1" hidden="1" x14ac:dyDescent="0.25">
      <c r="A1669" s="3"/>
    </row>
    <row r="1670" spans="1:1" ht="15.75" x14ac:dyDescent="0.25">
      <c r="A1670" s="4" t="s">
        <v>2</v>
      </c>
    </row>
    <row r="1671" spans="1:1" ht="15.75" x14ac:dyDescent="0.25">
      <c r="A1671" s="9" t="s">
        <v>457</v>
      </c>
    </row>
    <row r="1672" spans="1:1" hidden="1" x14ac:dyDescent="0.25">
      <c r="A1672" s="3"/>
    </row>
    <row r="1673" spans="1:1" ht="15.75" x14ac:dyDescent="0.25">
      <c r="A1673" s="4" t="s">
        <v>4</v>
      </c>
    </row>
    <row r="1674" spans="1:1" ht="31.5" x14ac:dyDescent="0.25">
      <c r="A1674" s="9" t="s">
        <v>458</v>
      </c>
    </row>
    <row r="1675" spans="1:1" ht="15.75" x14ac:dyDescent="0.25">
      <c r="A1675" s="4" t="s">
        <v>6</v>
      </c>
    </row>
    <row r="1676" spans="1:1" ht="15.75" x14ac:dyDescent="0.25">
      <c r="A1676" s="9" t="s">
        <v>459</v>
      </c>
    </row>
    <row r="1677" spans="1:1" hidden="1" x14ac:dyDescent="0.25">
      <c r="A1677" s="3"/>
    </row>
    <row r="1678" spans="1:1" ht="16.5" thickBot="1" x14ac:dyDescent="0.3">
      <c r="A1678" s="10" t="s">
        <v>455</v>
      </c>
    </row>
    <row r="1679" spans="1:1" ht="15.75" hidden="1" thickBot="1" x14ac:dyDescent="0.3">
      <c r="A1679" s="11"/>
    </row>
    <row r="1680" spans="1:1" ht="15.75" hidden="1" thickBot="1" x14ac:dyDescent="0.3">
      <c r="A1680" s="11"/>
    </row>
    <row r="1681" spans="1:1" ht="15.75" hidden="1" thickBot="1" x14ac:dyDescent="0.3">
      <c r="A1681" s="11"/>
    </row>
    <row r="1682" spans="1:1" ht="15.75" hidden="1" thickBot="1" x14ac:dyDescent="0.3">
      <c r="A1682" s="11"/>
    </row>
    <row r="1683" spans="1:1" ht="15.75" hidden="1" thickBot="1" x14ac:dyDescent="0.3">
      <c r="A1683" s="11"/>
    </row>
    <row r="1684" spans="1:1" ht="15.75" hidden="1" thickBot="1" x14ac:dyDescent="0.3">
      <c r="A1684" s="11"/>
    </row>
    <row r="1685" spans="1:1" ht="15.75" hidden="1" thickBot="1" x14ac:dyDescent="0.3">
      <c r="A1685" s="11"/>
    </row>
    <row r="1686" spans="1:1" ht="15.75" x14ac:dyDescent="0.25">
      <c r="A1686" s="1" t="s">
        <v>22</v>
      </c>
    </row>
    <row r="1687" spans="1:1" ht="15.75" x14ac:dyDescent="0.25">
      <c r="A1687" s="9" t="s">
        <v>460</v>
      </c>
    </row>
    <row r="1688" spans="1:1" hidden="1" x14ac:dyDescent="0.25">
      <c r="A1688" s="3"/>
    </row>
    <row r="1689" spans="1:1" ht="15.75" x14ac:dyDescent="0.25">
      <c r="A1689" s="4" t="s">
        <v>2</v>
      </c>
    </row>
    <row r="1690" spans="1:1" ht="15.75" x14ac:dyDescent="0.25">
      <c r="A1690" s="9" t="s">
        <v>461</v>
      </c>
    </row>
    <row r="1691" spans="1:1" hidden="1" x14ac:dyDescent="0.25">
      <c r="A1691" s="3"/>
    </row>
    <row r="1692" spans="1:1" ht="15.75" x14ac:dyDescent="0.25">
      <c r="A1692" s="4" t="s">
        <v>4</v>
      </c>
    </row>
    <row r="1693" spans="1:1" ht="31.5" x14ac:dyDescent="0.25">
      <c r="A1693" s="3" t="s">
        <v>462</v>
      </c>
    </row>
    <row r="1694" spans="1:1" ht="15.75" x14ac:dyDescent="0.25">
      <c r="A1694" s="4" t="s">
        <v>6</v>
      </c>
    </row>
    <row r="1695" spans="1:1" ht="31.5" x14ac:dyDescent="0.25">
      <c r="A1695" s="9" t="s">
        <v>463</v>
      </c>
    </row>
    <row r="1696" spans="1:1" hidden="1" x14ac:dyDescent="0.25">
      <c r="A1696" s="3"/>
    </row>
    <row r="1697" spans="1:1" ht="16.5" thickBot="1" x14ac:dyDescent="0.3">
      <c r="A1697" s="10" t="s">
        <v>464</v>
      </c>
    </row>
    <row r="1698" spans="1:1" hidden="1" x14ac:dyDescent="0.25">
      <c r="A1698" s="11"/>
    </row>
    <row r="1699" spans="1:1" hidden="1" x14ac:dyDescent="0.25">
      <c r="A1699" s="11"/>
    </row>
    <row r="1700" spans="1:1" hidden="1" x14ac:dyDescent="0.25">
      <c r="A1700" s="11"/>
    </row>
    <row r="1701" spans="1:1" hidden="1" x14ac:dyDescent="0.25">
      <c r="A1701" s="11"/>
    </row>
  </sheetData>
  <autoFilter ref="A1:A1701">
    <filterColumn colId="0">
      <customFilters>
        <customFilter operator="notEqual" val=" "/>
      </customFilters>
    </filterColumn>
  </autoFilter>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6"/>
  <sheetViews>
    <sheetView topLeftCell="F49" workbookViewId="0">
      <selection activeCell="S2" sqref="S2:S67"/>
    </sheetView>
  </sheetViews>
  <sheetFormatPr defaultRowHeight="15" x14ac:dyDescent="0.25"/>
  <cols>
    <col min="7" max="7" width="72.42578125" customWidth="1"/>
  </cols>
  <sheetData>
    <row r="1" spans="1:19" ht="17.25" thickBot="1" x14ac:dyDescent="0.3">
      <c r="G1" s="13" t="s">
        <v>234</v>
      </c>
      <c r="H1" t="s">
        <v>1157</v>
      </c>
      <c r="I1" t="s">
        <v>709</v>
      </c>
      <c r="S1">
        <v>9</v>
      </c>
    </row>
    <row r="2" spans="1:19" ht="15.75" x14ac:dyDescent="0.25">
      <c r="B2" t="str">
        <f>IF(G2="","",CONCATENATE(F2,C2))</f>
        <v>1a1</v>
      </c>
      <c r="C2" t="str">
        <f>IF(E2="",CONCATENATE(LEFT(C1,1),D2),CONCATENATE(E2,D2))</f>
        <v>a1</v>
      </c>
      <c r="D2">
        <f>IF(E2="",D1+1,1)</f>
        <v>1</v>
      </c>
      <c r="E2" t="str">
        <f>IF(NOT(LEFT(G2,2)="景點"),IF(NOT(LEFT(G2,2)="地址"),IF(NOT(LEFT(G2,2)="介紹"),IF(NOT(LEFT(G2,2)="交通"),"","d"),"c"),"b"),IF(LEN(G2)&lt;7,"a",""))</f>
        <v>a</v>
      </c>
      <c r="F2">
        <v>1</v>
      </c>
      <c r="G2" s="1" t="s">
        <v>0</v>
      </c>
      <c r="H2" t="s">
        <v>938</v>
      </c>
      <c r="I2" t="s">
        <v>492</v>
      </c>
      <c r="L2">
        <f>ROUNDUP((ROW(N2)-1)/12,0)</f>
        <v>1</v>
      </c>
      <c r="M2" t="s">
        <v>465</v>
      </c>
      <c r="N2" t="s">
        <v>465</v>
      </c>
      <c r="O2" t="s">
        <v>465</v>
      </c>
      <c r="R2">
        <v>0</v>
      </c>
      <c r="S2" t="s">
        <v>1374</v>
      </c>
    </row>
    <row r="3" spans="1:19" ht="15.75" x14ac:dyDescent="0.25">
      <c r="A3" t="str">
        <f t="shared" ref="A3:A46" si="0">IF(ISERROR(FIND("景點",G2)),IF(ISERROR(FIND("地址",G2)),IF(ISERROR(FIND("介紹",G2)),IF(ISERROR(FIND("交通",G2)),"",CONCATENATE(F3,"d")),CONCATENATE(F3,"c")),CONCATENATE(F3,"b")),CONCATENATE(F3,"a"))</f>
        <v>1a</v>
      </c>
      <c r="B3" t="str">
        <f t="shared" ref="B3:B46" si="1">IF(G3="","",CONCATENATE(F3,C3))</f>
        <v>1a2</v>
      </c>
      <c r="C3" t="str">
        <f t="shared" ref="C3:C46" si="2">IF(E3="",CONCATENATE(LEFT(C2,1),D3),CONCATENATE(E3,D3))</f>
        <v>a2</v>
      </c>
      <c r="D3">
        <f t="shared" ref="D3:D46" si="3">IF(E3="",D2+1,1)</f>
        <v>2</v>
      </c>
      <c r="E3" t="str">
        <f t="shared" ref="E3:E46" si="4">IF(NOT(LEFT(G3,2)="景點"),IF(NOT(LEFT(G3,2)="地址"),IF(NOT(LEFT(G3,2)="介紹"),IF(NOT(LEFT(G3,2)="交通"),"","d"),"c"),"b"),IF(LEN(G3)&lt;7,"a",""))</f>
        <v/>
      </c>
      <c r="F3">
        <f>IF(ISERROR(FIND("景點",G3)),F2,IF(LEN(G3)&lt;7,F2+1,F2))</f>
        <v>1</v>
      </c>
      <c r="G3" s="9" t="s">
        <v>235</v>
      </c>
      <c r="H3" t="s">
        <v>1158</v>
      </c>
      <c r="I3" t="s">
        <v>710</v>
      </c>
      <c r="L3">
        <f t="shared" ref="L3:L13" si="5">ROUNDUP((ROW(N3)-1)/12,0)</f>
        <v>1</v>
      </c>
      <c r="M3" t="str">
        <f>VLOOKUP(CONCATENATE($L3,"a2"),$B:$I,6,FALSE)</f>
        <v>東湖生態旅遊風景區</v>
      </c>
      <c r="N3" t="str">
        <f>VLOOKUP(CONCATENATE($L3,"a2"),$B:$I,7,FALSE)</f>
        <v>东湖生态旅游风景区</v>
      </c>
      <c r="O3" t="str">
        <f>VLOOKUP(CONCATENATE($L3,"a2"),$B:$I,8,FALSE)</f>
        <v>East Lake Scenic Area</v>
      </c>
      <c r="R3">
        <v>0</v>
      </c>
      <c r="S3" t="s">
        <v>1385</v>
      </c>
    </row>
    <row r="4" spans="1:19" ht="15.75" x14ac:dyDescent="0.25">
      <c r="A4" t="str">
        <f t="shared" si="0"/>
        <v/>
      </c>
      <c r="B4" t="str">
        <f t="shared" si="1"/>
        <v>1b1</v>
      </c>
      <c r="C4" t="str">
        <f t="shared" si="2"/>
        <v>b1</v>
      </c>
      <c r="D4">
        <f t="shared" si="3"/>
        <v>1</v>
      </c>
      <c r="E4" t="str">
        <f t="shared" si="4"/>
        <v>b</v>
      </c>
      <c r="F4">
        <f t="shared" ref="F4:F46" si="6">IF(ISERROR(FIND("景點",G4)),F3,IF(LEN(G4)&lt;7,F3+1,F3))</f>
        <v>1</v>
      </c>
      <c r="G4" s="4" t="s">
        <v>236</v>
      </c>
      <c r="H4" t="s">
        <v>1159</v>
      </c>
      <c r="I4" t="s">
        <v>493</v>
      </c>
      <c r="L4">
        <f t="shared" si="5"/>
        <v>1</v>
      </c>
      <c r="M4" t="s">
        <v>466</v>
      </c>
      <c r="N4" t="s">
        <v>466</v>
      </c>
      <c r="O4" t="s">
        <v>466</v>
      </c>
      <c r="R4">
        <v>0</v>
      </c>
      <c r="S4" t="str">
        <f>CONCATENATE("""city_en"": """,I1," Attractions"",")</f>
        <v>"city_en": "Wuhan Attractions",</v>
      </c>
    </row>
    <row r="5" spans="1:19" ht="15.75" x14ac:dyDescent="0.25">
      <c r="A5" t="str">
        <f t="shared" si="0"/>
        <v>1b</v>
      </c>
      <c r="B5" t="str">
        <f t="shared" si="1"/>
        <v>1b2</v>
      </c>
      <c r="C5" t="str">
        <f t="shared" si="2"/>
        <v>b2</v>
      </c>
      <c r="D5">
        <f t="shared" si="3"/>
        <v>2</v>
      </c>
      <c r="E5" t="str">
        <f t="shared" si="4"/>
        <v/>
      </c>
      <c r="F5">
        <f t="shared" si="6"/>
        <v>1</v>
      </c>
      <c r="G5" s="9" t="s">
        <v>237</v>
      </c>
      <c r="H5" t="s">
        <v>1160</v>
      </c>
      <c r="I5" t="s">
        <v>711</v>
      </c>
      <c r="L5">
        <f t="shared" si="5"/>
        <v>1</v>
      </c>
      <c r="M5" t="str">
        <f>CONCATENATE("&lt;img src=""/res/media/web/travel/",LOWER(SUBSTITUTE($I$1," ","_")),"/",LOWER(CONCATENATE(SUBSTITUTE(VLOOKUP(CONCATENATE($L3,"a2"),$B:$I,8,FALSE)," ","_"),".jpg")),""" alt=""",M3,"""&gt;")</f>
        <v>&lt;img src="/res/media/web/travel/wuhan/east_lake_scenic_area.jpg" alt="東湖生態旅遊風景區"&gt;</v>
      </c>
      <c r="N5" t="str">
        <f>CONCATENATE("&lt;img src=""/res/media/web/travel/",LOWER(SUBSTITUTE($I$1," ","_")),"/",LOWER(CONCATENATE(SUBSTITUTE(VLOOKUP(CONCATENATE($L3,"a2"),$B:$I,8,FALSE)," ","_"),".jpg")),""" alt=""",N3,"""&gt;")</f>
        <v>&lt;img src="/res/media/web/travel/wuhan/east_lake_scenic_area.jpg" alt="东湖生态旅游风景区"&gt;</v>
      </c>
      <c r="O5" t="str">
        <f>CONCATENATE("&lt;img src=""/res/media/web/travel/",LOWER(SUBSTITUTE($I$1," ","_")),"/",LOWER(CONCATENATE(SUBSTITUTE(VLOOKUP(CONCATENATE($L3,"a2"),$B:$I,8,FALSE)," ","_"),".jpg")),""" alt=""",O3,"""&gt;")</f>
        <v>&lt;img src="/res/media/web/travel/wuhan/east_lake_scenic_area.jpg" alt="East Lake Scenic Area"&gt;</v>
      </c>
      <c r="R5">
        <v>0</v>
      </c>
      <c r="S5" t="str">
        <f>CONCATENATE("""city_tc"": """,G1,"景點"",")</f>
        <v>"city_tc": "武漢景點",</v>
      </c>
    </row>
    <row r="6" spans="1:19" ht="15.75" x14ac:dyDescent="0.25">
      <c r="A6" t="str">
        <f t="shared" si="0"/>
        <v/>
      </c>
      <c r="B6" t="str">
        <f t="shared" si="1"/>
        <v>1c1</v>
      </c>
      <c r="C6" t="str">
        <f t="shared" si="2"/>
        <v>c1</v>
      </c>
      <c r="D6">
        <f t="shared" si="3"/>
        <v>1</v>
      </c>
      <c r="E6" t="str">
        <f t="shared" si="4"/>
        <v>c</v>
      </c>
      <c r="F6">
        <f t="shared" si="6"/>
        <v>1</v>
      </c>
      <c r="G6" s="4" t="s">
        <v>4</v>
      </c>
      <c r="H6" t="s">
        <v>941</v>
      </c>
      <c r="I6" t="s">
        <v>494</v>
      </c>
      <c r="L6">
        <f t="shared" si="5"/>
        <v>1</v>
      </c>
      <c r="M6" t="s">
        <v>557</v>
      </c>
      <c r="N6" t="s">
        <v>557</v>
      </c>
      <c r="O6" t="s">
        <v>1372</v>
      </c>
      <c r="R6">
        <v>0</v>
      </c>
      <c r="S6" t="str">
        <f>CONCATENATE("""city_sc"": """,H1,"景点"",")</f>
        <v>"city_sc": "武汉景点",</v>
      </c>
    </row>
    <row r="7" spans="1:19" ht="78.75" x14ac:dyDescent="0.25">
      <c r="A7" t="str">
        <f t="shared" si="0"/>
        <v>1c</v>
      </c>
      <c r="B7" t="str">
        <f t="shared" si="1"/>
        <v>1c2</v>
      </c>
      <c r="C7" t="str">
        <f t="shared" si="2"/>
        <v>c2</v>
      </c>
      <c r="D7">
        <f t="shared" si="3"/>
        <v>2</v>
      </c>
      <c r="E7" t="str">
        <f t="shared" si="4"/>
        <v/>
      </c>
      <c r="F7">
        <f t="shared" si="6"/>
        <v>1</v>
      </c>
      <c r="G7" s="3" t="s">
        <v>238</v>
      </c>
      <c r="H7" t="s">
        <v>1161</v>
      </c>
      <c r="I7" t="s">
        <v>712</v>
      </c>
      <c r="L7">
        <f t="shared" si="5"/>
        <v>1</v>
      </c>
      <c r="M7" t="str">
        <f>VLOOKUP(CONCATENATE($L7,"b2"),$B:$I,6,FALSE)</f>
        <v>武漢市武昌區沿湖大道16號</v>
      </c>
      <c r="N7" t="str">
        <f>VLOOKUP(CONCATENATE($L7,"b2"),$B:$I,7,FALSE)</f>
        <v>武汉市武昌区沿湖大道16号</v>
      </c>
      <c r="O7" t="str">
        <f>VLOOKUP(CONCATENATE($L7,"b2"),$B:$I,8,FALSE)</f>
        <v>16 Yanhu Boulevard, Wuchang District, Wuhan</v>
      </c>
      <c r="R7">
        <v>0</v>
      </c>
      <c r="S7" t="s">
        <v>1377</v>
      </c>
    </row>
    <row r="8" spans="1:19" ht="15.75" x14ac:dyDescent="0.25">
      <c r="A8" t="str">
        <f t="shared" si="0"/>
        <v>1a</v>
      </c>
      <c r="B8" t="str">
        <f t="shared" si="1"/>
        <v>1d1</v>
      </c>
      <c r="C8" t="str">
        <f t="shared" si="2"/>
        <v>d1</v>
      </c>
      <c r="D8">
        <f t="shared" si="3"/>
        <v>1</v>
      </c>
      <c r="E8" t="str">
        <f t="shared" si="4"/>
        <v>d</v>
      </c>
      <c r="F8">
        <f t="shared" si="6"/>
        <v>1</v>
      </c>
      <c r="G8" s="4" t="s">
        <v>6</v>
      </c>
      <c r="H8" t="s">
        <v>6</v>
      </c>
      <c r="I8" t="s">
        <v>496</v>
      </c>
      <c r="L8">
        <f t="shared" si="5"/>
        <v>1</v>
      </c>
      <c r="M8" t="s">
        <v>467</v>
      </c>
      <c r="N8" t="s">
        <v>467</v>
      </c>
      <c r="O8" t="s">
        <v>1373</v>
      </c>
      <c r="R8">
        <f>ROUNDUP((ROW(T8)-7)/12,0)</f>
        <v>1</v>
      </c>
      <c r="S8" t="s">
        <v>1374</v>
      </c>
    </row>
    <row r="9" spans="1:19" ht="31.5" x14ac:dyDescent="0.25">
      <c r="A9" t="str">
        <f t="shared" si="0"/>
        <v>1d</v>
      </c>
      <c r="B9" t="str">
        <f t="shared" si="1"/>
        <v>1d2</v>
      </c>
      <c r="C9" t="str">
        <f t="shared" si="2"/>
        <v>d2</v>
      </c>
      <c r="D9">
        <f t="shared" si="3"/>
        <v>2</v>
      </c>
      <c r="E9" t="str">
        <f t="shared" si="4"/>
        <v/>
      </c>
      <c r="F9">
        <f t="shared" si="6"/>
        <v>1</v>
      </c>
      <c r="G9" s="9" t="s">
        <v>239</v>
      </c>
      <c r="H9" t="s">
        <v>1162</v>
      </c>
      <c r="I9" t="s">
        <v>713</v>
      </c>
      <c r="L9">
        <f t="shared" si="5"/>
        <v>1</v>
      </c>
      <c r="M9" t="str">
        <f>VLOOKUP(CONCATENATE($L9,"c2"),$B:$I,6,FALSE)</f>
        <v>5A級旅遊景區，由聽濤景區、磨山景區、落雁景區、吹笛景區等組成，是惜花人必去的景點，素有「春蘭、夏荷、秋桂、冬梅」之美名。東湖梅園是中國梅花研究中心，擁有梅花品種320餘種，其中152個品種登錄國際植物名錄，擁有蠟梅品種100餘種。這裡也種植櫻花50多種1萬餘株，關山櫻、雲南早櫻等都是櫻花中的極品。</v>
      </c>
      <c r="N9" t="str">
        <f>VLOOKUP(CONCATENATE($L9,"c2"),$B:$I,7,FALSE)</f>
        <v>5A级旅游景区，由听涛景区、磨山景区、落雁景区、吹笛景区等组成，是惜花人必去的景点，素有「春兰、夏荷、秋桂、冬梅」之美名。东湖梅园是中国梅花研究中心，拥有梅花品种320余种，其中152个品种登录国际植物名录，拥有蜡梅品种100余种。这里也种植樱花50多种1万余株，关山樱、云南早樱等都是樱花中的极品。</v>
      </c>
      <c r="O9" t="str">
        <f>VLOOKUP(CONCATENATE($L9,"c2"),$B:$I,8,FALSE)</f>
        <v>A 5A Tourist Attraction of China, the East Lake Scenic Area is composed of the Tingtao Scenic Area, Moshan Scenic Area, Luoyan Scenic Area and Chuidi Scenic Area. A must-see attraction for flower lovers, the area is known for having the "Spring orchid, Summer lotus, Autumn osmanthus and Winter plum". East Lake Plum Garden is a Chinese plum blossom research centre with more than 320 varieties of plum blossoms, of which 152 varieties are registered on the International Plant Names Index. There are also over 100 varieties of waxy shrubs. More than 10,000 cherry blossoms from over 50 varieties are planted here, and varieties such as Guanshan and Yunnan Early are considered the best of the best.</v>
      </c>
      <c r="R9">
        <f t="shared" ref="R9:R31" si="7">ROUNDUP((ROW(T9)-7)/12,0)</f>
        <v>1</v>
      </c>
      <c r="S9" t="str">
        <f>CONCATENATE("""id"": ",$S$1,R9,",")</f>
        <v>"id": 91,</v>
      </c>
    </row>
    <row r="10" spans="1:19" ht="16.5" thickBot="1" x14ac:dyDescent="0.3">
      <c r="A10" t="str">
        <f t="shared" si="0"/>
        <v/>
      </c>
      <c r="B10" t="str">
        <f t="shared" si="1"/>
        <v>1d3</v>
      </c>
      <c r="C10" t="str">
        <f t="shared" si="2"/>
        <v>d3</v>
      </c>
      <c r="D10">
        <f t="shared" si="3"/>
        <v>3</v>
      </c>
      <c r="E10" t="str">
        <f t="shared" si="4"/>
        <v/>
      </c>
      <c r="F10">
        <f t="shared" si="6"/>
        <v>1</v>
      </c>
      <c r="G10" s="10" t="s">
        <v>240</v>
      </c>
      <c r="H10" t="s">
        <v>1163</v>
      </c>
      <c r="I10" t="s">
        <v>714</v>
      </c>
      <c r="L10">
        <f t="shared" si="5"/>
        <v>1</v>
      </c>
      <c r="M10" t="s">
        <v>468</v>
      </c>
      <c r="N10" t="s">
        <v>468</v>
      </c>
      <c r="O10" t="s">
        <v>1375</v>
      </c>
      <c r="R10">
        <f t="shared" si="7"/>
        <v>1</v>
      </c>
      <c r="S10" t="str">
        <f>CONCATENATE("""attraction_en"": """,VLOOKUP(CONCATENATE($R10,"a2"),$B:$I,8,FALSE),""",")</f>
        <v>"attraction_en": "East Lake Scenic Area",</v>
      </c>
    </row>
    <row r="11" spans="1:19" ht="15.75" x14ac:dyDescent="0.25">
      <c r="A11" t="str">
        <f t="shared" si="0"/>
        <v/>
      </c>
      <c r="B11" t="str">
        <f t="shared" si="1"/>
        <v>2a1</v>
      </c>
      <c r="C11" t="str">
        <f t="shared" si="2"/>
        <v>a1</v>
      </c>
      <c r="D11">
        <f t="shared" si="3"/>
        <v>1</v>
      </c>
      <c r="E11" t="str">
        <f t="shared" si="4"/>
        <v>a</v>
      </c>
      <c r="F11">
        <f t="shared" si="6"/>
        <v>2</v>
      </c>
      <c r="G11" s="1" t="s">
        <v>8</v>
      </c>
      <c r="H11" t="s">
        <v>944</v>
      </c>
      <c r="I11" t="s">
        <v>497</v>
      </c>
      <c r="L11">
        <f t="shared" si="5"/>
        <v>1</v>
      </c>
      <c r="M11" t="str">
        <f>VLOOKUP(CONCATENATE($L11,"d2"),$B:$I,6,FALSE)</f>
        <v xml:space="preserve">於高鐵武漢站乘坐地鐵4號綫，往黃金口方向，然後於岳家嘴站轉乘坐地鐵8號綫，往梨園方向，於梨園站下車，步行約20分鐘。  </v>
      </c>
      <c r="N11" t="str">
        <f>VLOOKUP(CONCATENATE($L11,"d2"),$B:$I,7,FALSE)</f>
        <v xml:space="preserve">于高铁武汉站乘坐地铁4号线，往黄金口方向，然后于岳家嘴站转乘坐地铁8号线，往梨园方向，于梨园站下车，步行约20分钟。  </v>
      </c>
      <c r="O11" t="str">
        <f>VLOOKUP(CONCATENATE($L11,"d2"),$B:$I,8,FALSE)</f>
        <v>From High Speed Rail Wuhan Station, take Metro Line 4 towards Huangjinkou. Get off at Yuejiazui Station and change to Line 8 towards Liyuan. Get off at Liyuan Station and walk for about 20 minutes.</v>
      </c>
      <c r="R11">
        <f t="shared" si="7"/>
        <v>1</v>
      </c>
      <c r="S11" t="str">
        <f>CONCATENATE("""attraction_tc"": """,VLOOKUP(CONCATENATE($R11,"a2"),$B:$I,6,FALSE),""",")</f>
        <v>"attraction_tc": "東湖生態旅遊風景區",</v>
      </c>
    </row>
    <row r="12" spans="1:19" ht="15.75" x14ac:dyDescent="0.25">
      <c r="A12" t="str">
        <f t="shared" si="0"/>
        <v>2a</v>
      </c>
      <c r="B12" t="str">
        <f t="shared" si="1"/>
        <v>2a2</v>
      </c>
      <c r="C12" t="str">
        <f t="shared" si="2"/>
        <v>a2</v>
      </c>
      <c r="D12">
        <f t="shared" si="3"/>
        <v>2</v>
      </c>
      <c r="E12" t="str">
        <f t="shared" si="4"/>
        <v/>
      </c>
      <c r="F12">
        <f t="shared" si="6"/>
        <v>2</v>
      </c>
      <c r="G12" s="9" t="s">
        <v>241</v>
      </c>
      <c r="H12" t="s">
        <v>241</v>
      </c>
      <c r="I12" t="s">
        <v>715</v>
      </c>
      <c r="K12" t="str">
        <f>IF(ISERROR(VLOOKUP(CONCATENATE(L12,"d3"),B:G,6,FALSE)),"","&lt;/p&gt;&lt;p&gt;")</f>
        <v>&lt;/p&gt;&lt;p&gt;</v>
      </c>
      <c r="L12">
        <f t="shared" si="5"/>
        <v>1</v>
      </c>
      <c r="M12" t="str">
        <f>CONCATENATE($K12,IFERROR(VLOOKUP(CONCATENATE($L12,"d3"),$B:$I,6,FALSE),""))</f>
        <v>&lt;/p&gt;&lt;p&gt;亦可由武漢站乘坐的士，約20分鐘即可到達。</v>
      </c>
      <c r="N12" t="str">
        <f>CONCATENATE($K12,IFERROR(VLOOKUP(CONCATENATE($L12,"d3"),$B:$I,7,FALSE),""))</f>
        <v>&lt;/p&gt;&lt;p&gt;亦可由武汉站乘坐的士，约20分钟即可到达。</v>
      </c>
      <c r="O12" t="str">
        <f>CONCATENATE($K12,IFERROR(VLOOKUP(CONCATENATE($L12,"d3"),$B:$I,8,FALSE),""))</f>
        <v>&lt;/p&gt;&lt;p&gt;Alternatively, you may take a 20-minute taxi ride from Wuhan Station.</v>
      </c>
      <c r="R12">
        <f t="shared" si="7"/>
        <v>1</v>
      </c>
      <c r="S12" t="str">
        <f>CONCATENATE("""attraction_sc"": """,VLOOKUP(CONCATENATE($R12,"a2"),$B:$I,7,FALSE),""",")</f>
        <v>"attraction_sc": "东湖生态旅游风景区",</v>
      </c>
    </row>
    <row r="13" spans="1:19" ht="15.75" x14ac:dyDescent="0.25">
      <c r="A13" t="str">
        <f t="shared" si="0"/>
        <v/>
      </c>
      <c r="B13" t="str">
        <f t="shared" si="1"/>
        <v>2b1</v>
      </c>
      <c r="C13" t="str">
        <f t="shared" si="2"/>
        <v>b1</v>
      </c>
      <c r="D13">
        <f t="shared" si="3"/>
        <v>1</v>
      </c>
      <c r="E13" t="str">
        <f t="shared" si="4"/>
        <v>b</v>
      </c>
      <c r="F13">
        <f t="shared" si="6"/>
        <v>2</v>
      </c>
      <c r="G13" s="4" t="s">
        <v>2</v>
      </c>
      <c r="H13" t="s">
        <v>2</v>
      </c>
      <c r="I13" t="s">
        <v>493</v>
      </c>
      <c r="L13">
        <f t="shared" si="5"/>
        <v>1</v>
      </c>
      <c r="M13" t="s">
        <v>469</v>
      </c>
      <c r="N13" t="s">
        <v>469</v>
      </c>
      <c r="O13" t="s">
        <v>469</v>
      </c>
      <c r="R13">
        <f t="shared" si="7"/>
        <v>1</v>
      </c>
      <c r="S13" t="str">
        <f>CONCATENATE("""image_en"": """,CONCATENATE("/res/media/web/travel/",LOWER(SUBSTITUTE($I$1," ","_")),"/",LOWER(CONCATENATE(SUBSTITUTE(VLOOKUP(CONCATENATE($R13,"a2"),$B:$I,8,FALSE)," ","_"),".jpg"))),""",")</f>
        <v>"image_en": "/res/media/web/travel/wuhan/east_lake_scenic_area.jpg",</v>
      </c>
    </row>
    <row r="14" spans="1:19" ht="15.75" x14ac:dyDescent="0.25">
      <c r="A14" t="str">
        <f t="shared" si="0"/>
        <v>2b</v>
      </c>
      <c r="B14" t="str">
        <f t="shared" si="1"/>
        <v>2b2</v>
      </c>
      <c r="C14" t="str">
        <f t="shared" si="2"/>
        <v>b2</v>
      </c>
      <c r="D14">
        <f t="shared" si="3"/>
        <v>2</v>
      </c>
      <c r="E14" t="str">
        <f t="shared" si="4"/>
        <v/>
      </c>
      <c r="F14">
        <f t="shared" si="6"/>
        <v>2</v>
      </c>
      <c r="G14" s="9" t="s">
        <v>242</v>
      </c>
      <c r="H14" t="s">
        <v>1164</v>
      </c>
      <c r="I14" t="s">
        <v>716</v>
      </c>
      <c r="L14">
        <f>ROUNDUP((ROW(N14)-1)/12,0)</f>
        <v>2</v>
      </c>
      <c r="M14" t="s">
        <v>465</v>
      </c>
      <c r="N14" t="s">
        <v>465</v>
      </c>
      <c r="O14" t="s">
        <v>465</v>
      </c>
      <c r="R14">
        <f t="shared" si="7"/>
        <v>1</v>
      </c>
      <c r="S14" t="str">
        <f>CONCATENATE("""image_tc"": """,CONCATENATE("/res/media/web/travel/",LOWER(SUBSTITUTE($I$1," ","_")),"/",LOWER(CONCATENATE(SUBSTITUTE(VLOOKUP(CONCATENATE($R14,"a2"),$B:$I,8,FALSE)," ","_"),".jpg"))),""",")</f>
        <v>"image_tc": "/res/media/web/travel/wuhan/east_lake_scenic_area.jpg",</v>
      </c>
    </row>
    <row r="15" spans="1:19" ht="15.75" x14ac:dyDescent="0.25">
      <c r="A15" t="str">
        <f t="shared" si="0"/>
        <v/>
      </c>
      <c r="B15" t="str">
        <f t="shared" si="1"/>
        <v>2c1</v>
      </c>
      <c r="C15" t="str">
        <f t="shared" si="2"/>
        <v>c1</v>
      </c>
      <c r="D15">
        <f t="shared" si="3"/>
        <v>1</v>
      </c>
      <c r="E15" t="str">
        <f t="shared" si="4"/>
        <v>c</v>
      </c>
      <c r="F15">
        <f t="shared" si="6"/>
        <v>2</v>
      </c>
      <c r="G15" s="4" t="s">
        <v>4</v>
      </c>
      <c r="H15" t="s">
        <v>941</v>
      </c>
      <c r="I15" t="s">
        <v>494</v>
      </c>
      <c r="L15">
        <f t="shared" ref="L15:L25" si="8">ROUNDUP((ROW(N15)-1)/12,0)</f>
        <v>2</v>
      </c>
      <c r="M15" t="str">
        <f>VLOOKUP(CONCATENATE($L15,"a2"),$B:$I,6,FALSE)</f>
        <v>光谷步行街</v>
      </c>
      <c r="N15" t="str">
        <f>VLOOKUP(CONCATENATE($L15,"a2"),$B:$I,7,FALSE)</f>
        <v>光谷步行街</v>
      </c>
      <c r="O15" t="str">
        <f>VLOOKUP(CONCATENATE($L15,"a2"),$B:$I,8,FALSE)</f>
        <v>Optics Valley Pedestrian Street</v>
      </c>
      <c r="R15">
        <f t="shared" si="7"/>
        <v>1</v>
      </c>
      <c r="S15" t="str">
        <f>CONCATENATE("""image_sc"": """,CONCATENATE("/res/media/web/travel/",LOWER(SUBSTITUTE($I$1," ","_")),"/",LOWER(CONCATENATE(SUBSTITUTE(VLOOKUP(CONCATENATE($R15,"a2"),$B:$I,8,FALSE)," ","_"),".jpg"))),""",")</f>
        <v>"image_sc": "/res/media/web/travel/wuhan/east_lake_scenic_area.jpg",</v>
      </c>
    </row>
    <row r="16" spans="1:19" ht="63" x14ac:dyDescent="0.25">
      <c r="A16" t="str">
        <f t="shared" si="0"/>
        <v>2c</v>
      </c>
      <c r="B16" t="str">
        <f t="shared" si="1"/>
        <v>2c2</v>
      </c>
      <c r="C16" t="str">
        <f t="shared" si="2"/>
        <v>c2</v>
      </c>
      <c r="D16">
        <f t="shared" si="3"/>
        <v>2</v>
      </c>
      <c r="E16" t="str">
        <f t="shared" si="4"/>
        <v/>
      </c>
      <c r="F16">
        <f t="shared" si="6"/>
        <v>2</v>
      </c>
      <c r="G16" s="9" t="s">
        <v>243</v>
      </c>
      <c r="H16" t="s">
        <v>1165</v>
      </c>
      <c r="I16" t="s">
        <v>717</v>
      </c>
      <c r="L16">
        <f t="shared" si="8"/>
        <v>2</v>
      </c>
      <c r="M16" t="s">
        <v>466</v>
      </c>
      <c r="N16" t="s">
        <v>466</v>
      </c>
      <c r="O16" t="s">
        <v>466</v>
      </c>
      <c r="R16">
        <f t="shared" si="7"/>
        <v>1</v>
      </c>
      <c r="S16" t="str">
        <f>CONCATENATE("""content_en"": """,CONCATENATE("&lt;p&gt;Address：&lt;br/&gt;",VLOOKUP(CONCATENATE($R16,"b2"),$B:$I,8,FALSE)),"&lt;/p&gt;&lt;p&gt;Content：&lt;br/&gt;",SUBSTITUTE(VLOOKUP(CONCATENATE($R16,"c2"),$B:$I,8,FALSE),"""","\"""),"&lt;/p&gt;&lt;p&gt;Transportation：&lt;br/&gt;",VLOOKUP(CONCATENATE($R16,"d2"),$B:$I,8,FALSE),CONCATENATE($K12,IFERROR(VLOOKUP(CONCATENATE($L12,"d3"),$B:$I,8,FALSE),"")),"&lt;/p&gt;",""",")</f>
        <v>"content_en": "&lt;p&gt;Address：&lt;br/&gt;16 Yanhu Boulevard, Wuchang District, Wuhan&lt;/p&gt;&lt;p&gt;Content：&lt;br/&gt;A 5A Tourist Attraction of China, the East Lake Scenic Area is composed of the Tingtao Scenic Area, Moshan Scenic Area, Luoyan Scenic Area and Chuidi Scenic Area. A must-see attraction for flower lovers, the area is known for having the \"Spring orchid, Summer lotus, Autumn osmanthus and Winter plum\". East Lake Plum Garden is a Chinese plum blossom research centre with more than 320 varieties of plum blossoms, of which 152 varieties are registered on the International Plant Names Index. There are also over 100 varieties of waxy shrubs. More than 10,000 cherry blossoms from over 50 varieties are planted here, and varieties such as Guanshan and Yunnan Early are considered the best of the best.&lt;/p&gt;&lt;p&gt;Transportation：&lt;br/&gt;From High Speed Rail Wuhan Station, take Metro Line 4 towards Huangjinkou. Get off at Yuejiazui Station and change to Line 8 towards Liyuan. Get off at Liyuan Station and walk for about 20 minutes.&lt;/p&gt;&lt;p&gt;Alternatively, you may take a 20-minute taxi ride from Wuhan Station.&lt;/p&gt;",</v>
      </c>
    </row>
    <row r="17" spans="1:19" ht="15.75" x14ac:dyDescent="0.25">
      <c r="A17" t="str">
        <f t="shared" si="0"/>
        <v/>
      </c>
      <c r="B17" t="str">
        <f t="shared" si="1"/>
        <v>2d1</v>
      </c>
      <c r="C17" t="str">
        <f t="shared" si="2"/>
        <v>d1</v>
      </c>
      <c r="D17">
        <f t="shared" si="3"/>
        <v>1</v>
      </c>
      <c r="E17" t="str">
        <f t="shared" si="4"/>
        <v>d</v>
      </c>
      <c r="F17">
        <f t="shared" si="6"/>
        <v>2</v>
      </c>
      <c r="G17" s="4" t="s">
        <v>6</v>
      </c>
      <c r="H17" t="s">
        <v>6</v>
      </c>
      <c r="I17" t="s">
        <v>496</v>
      </c>
      <c r="L17">
        <f t="shared" si="8"/>
        <v>2</v>
      </c>
      <c r="M17" t="str">
        <f>CONCATENATE("&lt;img src=""/res/media/web/travel/",LOWER(SUBSTITUTE($I$1," ","_")),"/",LOWER(CONCATENATE(SUBSTITUTE(VLOOKUP(CONCATENATE($L15,"a2"),$B:$I,8,FALSE)," ","_"),".jpg")),""" alt=""",M15,"""&gt;")</f>
        <v>&lt;img src="/res/media/web/travel/wuhan/optics_valley_pedestrian_street.jpg" alt="光谷步行街"&gt;</v>
      </c>
      <c r="N17" t="str">
        <f>CONCATENATE("&lt;img src=""/res/media/web/travel/",LOWER(SUBSTITUTE($I$1," ","_")),"/",LOWER(CONCATENATE(SUBSTITUTE(VLOOKUP(CONCATENATE($L15,"a2"),$B:$I,8,FALSE)," ","_"),".jpg")),""" alt=""",N15,"""&gt;")</f>
        <v>&lt;img src="/res/media/web/travel/wuhan/optics_valley_pedestrian_street.jpg" alt="光谷步行街"&gt;</v>
      </c>
      <c r="O17" t="str">
        <f>CONCATENATE("&lt;img src=""/res/media/web/travel/",LOWER(SUBSTITUTE($I$1," ","_")),"/",LOWER(CONCATENATE(SUBSTITUTE(VLOOKUP(CONCATENATE($L15,"a2"),$B:$I,8,FALSE)," ","_"),".jpg")),""" alt=""",O15,"""&gt;")</f>
        <v>&lt;img src="/res/media/web/travel/wuhan/optics_valley_pedestrian_street.jpg" alt="Optics Valley Pedestrian Street"&gt;</v>
      </c>
      <c r="R17">
        <f t="shared" si="7"/>
        <v>1</v>
      </c>
      <c r="S17" t="str">
        <f>CONCATENATE("""content_tc"": """,CONCATENATE("&lt;p&gt;地址：&lt;br/&gt;",VLOOKUP(CONCATENATE($R17,"b2"),$B:$I,6,FALSE)),"&lt;/p&gt;&lt;p&gt;介紹：&lt;br/&gt;",VLOOKUP(CONCATENATE($R17,"c2"),$B:$I,6,FALSE),"&lt;/p&gt;&lt;p&gt;交通：&lt;br/&gt;",VLOOKUP(CONCATENATE($R17,"d2"),$B:$I,6,FALSE),CONCATENATE($K12,IFERROR(VLOOKUP(CONCATENATE($L12,"d3"),$B:$I,6,FALSE),"")),"&lt;/p&gt;",""",")</f>
        <v>"content_tc": "&lt;p&gt;地址：&lt;br/&gt;武漢市武昌區沿湖大道16號&lt;/p&gt;&lt;p&gt;介紹：&lt;br/&gt;5A級旅遊景區，由聽濤景區、磨山景區、落雁景區、吹笛景區等組成，是惜花人必去的景點，素有「春蘭、夏荷、秋桂、冬梅」之美名。東湖梅園是中國梅花研究中心，擁有梅花品種320餘種，其中152個品種登錄國際植物名錄，擁有蠟梅品種100餘種。這裡也種植櫻花50多種1萬餘株，關山櫻、雲南早櫻等都是櫻花中的極品。&lt;/p&gt;&lt;p&gt;交通：&lt;br/&gt;於高鐵武漢站乘坐地鐵4號綫，往黃金口方向，然後於岳家嘴站轉乘坐地鐵8號綫，往梨園方向，於梨園站下車，步行約20分鐘。  &lt;/p&gt;&lt;p&gt;亦可由武漢站乘坐的士，約20分鐘即可到達。&lt;/p&gt;",</v>
      </c>
    </row>
    <row r="18" spans="1:19" ht="31.5" x14ac:dyDescent="0.25">
      <c r="A18" t="str">
        <f t="shared" si="0"/>
        <v>2d</v>
      </c>
      <c r="B18" t="str">
        <f t="shared" si="1"/>
        <v>2d2</v>
      </c>
      <c r="C18" t="str">
        <f t="shared" si="2"/>
        <v>d2</v>
      </c>
      <c r="D18">
        <f t="shared" si="3"/>
        <v>2</v>
      </c>
      <c r="E18" t="str">
        <f t="shared" si="4"/>
        <v/>
      </c>
      <c r="F18">
        <f t="shared" si="6"/>
        <v>2</v>
      </c>
      <c r="G18" s="9" t="s">
        <v>244</v>
      </c>
      <c r="H18" t="s">
        <v>1166</v>
      </c>
      <c r="I18" t="s">
        <v>718</v>
      </c>
      <c r="L18">
        <f t="shared" si="8"/>
        <v>2</v>
      </c>
      <c r="M18" t="s">
        <v>557</v>
      </c>
      <c r="N18" t="s">
        <v>557</v>
      </c>
      <c r="O18" t="s">
        <v>1372</v>
      </c>
      <c r="R18">
        <f t="shared" si="7"/>
        <v>1</v>
      </c>
      <c r="S18" t="str">
        <f>CONCATENATE("""content_sc"": """,CONCATENATE("&lt;p&gt;地址：&lt;br/&gt;",VLOOKUP(CONCATENATE($R18,"b2"),$B:$I,7,FALSE)),"&lt;/p&gt;&lt;p&gt;介紹：&lt;br/&gt;",VLOOKUP(CONCATENATE($R18,"c2"),$B:$I,7,FALSE),"&lt;/p&gt;&lt;p&gt;交通：&lt;br/&gt;",VLOOKUP(CONCATENATE($R18,"d2"),$B:$I,7,FALSE),CONCATENATE($K12,IFERROR(VLOOKUP(CONCATENATE($L12,"d3"),$B:$I,7,FALSE),"")),"&lt;/p&gt;","""")</f>
        <v>"content_sc": "&lt;p&gt;地址：&lt;br/&gt;武汉市武昌区沿湖大道16号&lt;/p&gt;&lt;p&gt;介紹：&lt;br/&gt;5A级旅游景区，由听涛景区、磨山景区、落雁景区、吹笛景区等组成，是惜花人必去的景点，素有「春兰、夏荷、秋桂、冬梅」之美名。东湖梅园是中国梅花研究中心，拥有梅花品种320余种，其中152个品种登录国际植物名录，拥有蜡梅品种100余种。这里也种植樱花50多种1万余株，关山樱、云南早樱等都是樱花中的极品。&lt;/p&gt;&lt;p&gt;交通：&lt;br/&gt;于高铁武汉站乘坐地铁4号线，往黄金口方向，然后于岳家嘴站转乘坐地铁8号线，往梨园方向，于梨园站下车，步行约20分钟。  &lt;/p&gt;&lt;p&gt;亦可由武汉站乘坐的士，约20分钟即可到达。&lt;/p&gt;"</v>
      </c>
    </row>
    <row r="19" spans="1:19" ht="16.5" thickBot="1" x14ac:dyDescent="0.3">
      <c r="A19" t="str">
        <f t="shared" si="0"/>
        <v/>
      </c>
      <c r="B19" t="str">
        <f t="shared" si="1"/>
        <v>2d3</v>
      </c>
      <c r="C19" t="str">
        <f t="shared" si="2"/>
        <v>d3</v>
      </c>
      <c r="D19">
        <f t="shared" si="3"/>
        <v>3</v>
      </c>
      <c r="E19" t="str">
        <f t="shared" si="4"/>
        <v/>
      </c>
      <c r="F19">
        <f t="shared" si="6"/>
        <v>2</v>
      </c>
      <c r="G19" s="10" t="s">
        <v>245</v>
      </c>
      <c r="H19" t="s">
        <v>1167</v>
      </c>
      <c r="I19" t="s">
        <v>719</v>
      </c>
      <c r="L19">
        <f t="shared" si="8"/>
        <v>2</v>
      </c>
      <c r="M19" t="str">
        <f>VLOOKUP(CONCATENATE($L19,"b2"),$B:$I,6,FALSE)</f>
        <v>武漢市洪山區世界城光谷步行街</v>
      </c>
      <c r="N19" t="str">
        <f>VLOOKUP(CONCATENATE($L19,"b2"),$B:$I,7,FALSE)</f>
        <v>武汉市洪山区世界城光谷步行街</v>
      </c>
      <c r="O19" t="str">
        <f>VLOOKUP(CONCATENATE($L19,"b2"),$B:$I,8,FALSE)</f>
        <v>Optics Valley Pedestrian Street, World City, Hongshan District, Wuhan</v>
      </c>
      <c r="R19">
        <f t="shared" si="7"/>
        <v>1</v>
      </c>
      <c r="S19" t="str">
        <f>IF(S20="","}","},")</f>
        <v>},</v>
      </c>
    </row>
    <row r="20" spans="1:19" ht="15.75" x14ac:dyDescent="0.25">
      <c r="A20" t="str">
        <f t="shared" si="0"/>
        <v/>
      </c>
      <c r="B20" t="str">
        <f t="shared" si="1"/>
        <v>3a1</v>
      </c>
      <c r="C20" t="str">
        <f t="shared" si="2"/>
        <v>a1</v>
      </c>
      <c r="D20">
        <f t="shared" si="3"/>
        <v>1</v>
      </c>
      <c r="E20" t="str">
        <f t="shared" si="4"/>
        <v>a</v>
      </c>
      <c r="F20">
        <f t="shared" si="6"/>
        <v>3</v>
      </c>
      <c r="G20" s="1" t="s">
        <v>13</v>
      </c>
      <c r="H20" t="s">
        <v>949</v>
      </c>
      <c r="I20" t="s">
        <v>498</v>
      </c>
      <c r="L20">
        <f t="shared" si="8"/>
        <v>2</v>
      </c>
      <c r="M20" t="s">
        <v>467</v>
      </c>
      <c r="N20" t="s">
        <v>467</v>
      </c>
      <c r="O20" t="s">
        <v>1373</v>
      </c>
      <c r="R20">
        <f>ROUNDUP((ROW(T20)-7)/12,0)</f>
        <v>2</v>
      </c>
      <c r="S20" t="s">
        <v>1374</v>
      </c>
    </row>
    <row r="21" spans="1:19" ht="15.75" x14ac:dyDescent="0.25">
      <c r="A21" t="str">
        <f t="shared" si="0"/>
        <v>3a</v>
      </c>
      <c r="B21" t="str">
        <f t="shared" si="1"/>
        <v>3a2</v>
      </c>
      <c r="C21" t="str">
        <f t="shared" si="2"/>
        <v>a2</v>
      </c>
      <c r="D21">
        <f t="shared" si="3"/>
        <v>2</v>
      </c>
      <c r="E21" t="str">
        <f t="shared" si="4"/>
        <v/>
      </c>
      <c r="F21">
        <f t="shared" si="6"/>
        <v>3</v>
      </c>
      <c r="G21" s="9" t="s">
        <v>246</v>
      </c>
      <c r="H21" t="s">
        <v>246</v>
      </c>
      <c r="I21" t="s">
        <v>720</v>
      </c>
      <c r="L21">
        <f t="shared" si="8"/>
        <v>2</v>
      </c>
      <c r="M21" t="str">
        <f>VLOOKUP(CONCATENATE($L21,"c2"),$B:$I,6,FALSE)</f>
        <v>以世界知名建築物為主題，猶如一個微縮世界。在這裡你可以找到法國凱旋門、德國萊茵廣場、杜塞爾多夫、羅馬凱撒廣場，加州海岸的半地下式購物廣場等，配合周圍的各國建築風格，雕塑、街頭小品等，邊走邊看，輕鬆悠閒就踏遍全球。</v>
      </c>
      <c r="N21" t="str">
        <f>VLOOKUP(CONCATENATE($L21,"c2"),$B:$I,7,FALSE)</f>
        <v>以世界知名建筑物为主题，犹如一个微缩世界。在这里你可以找到法国凯旋门、德国莱茵广场、杜塞尔多夫、罗马西泽广场，加州海岸的半地下式购物广场等，配合周围的各国建筑风格，雕塑、街头小品等，边走边看，轻松悠闲就踏遍全球。</v>
      </c>
      <c r="O21" t="str">
        <f>VLOOKUP(CONCATENATE($L21,"c2"),$B:$I,8,FALSE)</f>
        <v>The street features a theme of world famous buildings, resembling a miniature world. Here you can find the Arc de Triomphe from France, Plönlein and Düsseldorf from Germany, the Forum of Caesar from Rome, and a semi-underground shopping plaza modelled after the California coast, among other sights. All around are international architectural styles, sculptures and street art. Simply wandering around will take you on a journey around the world.</v>
      </c>
      <c r="R21">
        <f t="shared" si="7"/>
        <v>2</v>
      </c>
      <c r="S21" t="str">
        <f>CONCATENATE("""id"": ",$S$1,R21,",")</f>
        <v>"id": 92,</v>
      </c>
    </row>
    <row r="22" spans="1:19" ht="15.75" x14ac:dyDescent="0.25">
      <c r="A22" t="str">
        <f t="shared" si="0"/>
        <v/>
      </c>
      <c r="B22" t="str">
        <f t="shared" si="1"/>
        <v>3b1</v>
      </c>
      <c r="C22" t="str">
        <f t="shared" si="2"/>
        <v>b1</v>
      </c>
      <c r="D22">
        <f t="shared" si="3"/>
        <v>1</v>
      </c>
      <c r="E22" t="str">
        <f t="shared" si="4"/>
        <v>b</v>
      </c>
      <c r="F22">
        <f t="shared" si="6"/>
        <v>3</v>
      </c>
      <c r="G22" s="4" t="s">
        <v>2</v>
      </c>
      <c r="H22" t="s">
        <v>2</v>
      </c>
      <c r="I22" t="s">
        <v>493</v>
      </c>
      <c r="L22">
        <f t="shared" si="8"/>
        <v>2</v>
      </c>
      <c r="M22" t="s">
        <v>468</v>
      </c>
      <c r="N22" t="s">
        <v>468</v>
      </c>
      <c r="O22" t="s">
        <v>1375</v>
      </c>
      <c r="R22">
        <f t="shared" si="7"/>
        <v>2</v>
      </c>
      <c r="S22" t="str">
        <f>CONCATENATE("""attraction_en"": """,VLOOKUP(CONCATENATE($R22,"a2"),$B:$I,8,FALSE),""",")</f>
        <v>"attraction_en": "Optics Valley Pedestrian Street",</v>
      </c>
    </row>
    <row r="23" spans="1:19" ht="15.75" x14ac:dyDescent="0.25">
      <c r="A23" t="str">
        <f t="shared" si="0"/>
        <v>3b</v>
      </c>
      <c r="B23" t="str">
        <f t="shared" si="1"/>
        <v>3b2</v>
      </c>
      <c r="C23" t="str">
        <f t="shared" si="2"/>
        <v>b2</v>
      </c>
      <c r="D23">
        <f t="shared" si="3"/>
        <v>2</v>
      </c>
      <c r="E23" t="str">
        <f t="shared" si="4"/>
        <v/>
      </c>
      <c r="F23">
        <f t="shared" si="6"/>
        <v>3</v>
      </c>
      <c r="G23" s="9" t="s">
        <v>247</v>
      </c>
      <c r="H23" t="s">
        <v>1168</v>
      </c>
      <c r="I23" t="s">
        <v>721</v>
      </c>
      <c r="L23">
        <f t="shared" si="8"/>
        <v>2</v>
      </c>
      <c r="M23" t="str">
        <f>VLOOKUP(CONCATENATE($L23,"d2"),$B:$I,6,FALSE)</f>
        <v>於高鐵武漢站乘坐地鐵4號綫，往黃金口方向，於中南路站轉乘2號綫，往光谷廣場方向，於光谷廣場站下車，步行約8分鐘。</v>
      </c>
      <c r="N23" t="str">
        <f>VLOOKUP(CONCATENATE($L23,"d2"),$B:$I,7,FALSE)</f>
        <v>于高铁武汉站乘坐地铁4号线，往黄金口方向，于中南路站换乘2号线，往光谷广场方向，于光谷广场站下车，步行约8分钟。</v>
      </c>
      <c r="O23" t="str">
        <f>VLOOKUP(CONCATENATE($L23,"d2"),$B:$I,8,FALSE)</f>
        <v>From High Speed Rail Wuhan Station, take Metro Line 4 towards Huangjinkou. Get off at Zhongnan Road Station and change to Line 2 towards Optics Valley Square. Get off at Optics Valley Square Station and walk for about 8 minutes.</v>
      </c>
      <c r="R23">
        <f t="shared" si="7"/>
        <v>2</v>
      </c>
      <c r="S23" t="str">
        <f>CONCATENATE("""attraction_tc"": """,VLOOKUP(CONCATENATE($R23,"a2"),$B:$I,6,FALSE),""",")</f>
        <v>"attraction_tc": "光谷步行街",</v>
      </c>
    </row>
    <row r="24" spans="1:19" ht="15.75" x14ac:dyDescent="0.25">
      <c r="A24" t="str">
        <f t="shared" si="0"/>
        <v/>
      </c>
      <c r="B24" t="str">
        <f t="shared" si="1"/>
        <v>3c1</v>
      </c>
      <c r="C24" t="str">
        <f t="shared" si="2"/>
        <v>c1</v>
      </c>
      <c r="D24">
        <f t="shared" si="3"/>
        <v>1</v>
      </c>
      <c r="E24" t="str">
        <f t="shared" si="4"/>
        <v>c</v>
      </c>
      <c r="F24">
        <f t="shared" si="6"/>
        <v>3</v>
      </c>
      <c r="G24" s="4" t="s">
        <v>4</v>
      </c>
      <c r="H24" t="s">
        <v>941</v>
      </c>
      <c r="I24" t="s">
        <v>494</v>
      </c>
      <c r="K24" t="str">
        <f>IF(ISERROR(VLOOKUP(CONCATENATE(L24,"d3"),B:G,6,FALSE)),"","&lt;/p&gt;&lt;p&gt;")</f>
        <v>&lt;/p&gt;&lt;p&gt;</v>
      </c>
      <c r="L24">
        <f t="shared" si="8"/>
        <v>2</v>
      </c>
      <c r="M24" t="str">
        <f>CONCATENATE($K24,IFERROR(VLOOKUP(CONCATENATE($L24,"d3"),$B:$I,6,FALSE),""))</f>
        <v>&lt;/p&gt;&lt;p&gt;亦可由武漢站乘坐的士，約30分鐘即可到達。</v>
      </c>
      <c r="N24" t="str">
        <f>CONCATENATE($K24,IFERROR(VLOOKUP(CONCATENATE($L24,"d3"),$B:$I,7,FALSE),""))</f>
        <v>&lt;/p&gt;&lt;p&gt;亦可由武汉站乘坐的士，约30分钟即可到达。</v>
      </c>
      <c r="O24" t="str">
        <f>CONCATENATE($K24,IFERROR(VLOOKUP(CONCATENATE($L24,"d3"),$B:$I,8,FALSE),""))</f>
        <v>&lt;/p&gt;&lt;p&gt;Alternatively, you may take a 30-minute taxi ride from Wuhan Station.</v>
      </c>
      <c r="R24">
        <f t="shared" si="7"/>
        <v>2</v>
      </c>
      <c r="S24" t="str">
        <f>CONCATENATE("""attraction_sc"": """,VLOOKUP(CONCATENATE($R24,"a2"),$B:$I,7,FALSE),""",")</f>
        <v>"attraction_sc": "光谷步行街",</v>
      </c>
    </row>
    <row r="25" spans="1:19" ht="47.25" x14ac:dyDescent="0.25">
      <c r="A25" t="str">
        <f t="shared" si="0"/>
        <v>3c</v>
      </c>
      <c r="B25" t="str">
        <f t="shared" si="1"/>
        <v>3c2</v>
      </c>
      <c r="C25" t="str">
        <f t="shared" si="2"/>
        <v>c2</v>
      </c>
      <c r="D25">
        <f t="shared" si="3"/>
        <v>2</v>
      </c>
      <c r="E25" t="str">
        <f t="shared" si="4"/>
        <v/>
      </c>
      <c r="F25">
        <f t="shared" si="6"/>
        <v>3</v>
      </c>
      <c r="G25" s="9" t="s">
        <v>248</v>
      </c>
      <c r="H25" t="s">
        <v>1169</v>
      </c>
      <c r="I25" t="s">
        <v>722</v>
      </c>
      <c r="L25">
        <f t="shared" si="8"/>
        <v>2</v>
      </c>
      <c r="M25" t="s">
        <v>469</v>
      </c>
      <c r="N25" t="s">
        <v>469</v>
      </c>
      <c r="O25" t="s">
        <v>469</v>
      </c>
      <c r="R25">
        <f t="shared" si="7"/>
        <v>2</v>
      </c>
      <c r="S25" t="str">
        <f>CONCATENATE("""image_en"": """,CONCATENATE("/res/media/web/travel/",LOWER(SUBSTITUTE($I$1," ","_")),"/",LOWER(CONCATENATE(SUBSTITUTE(VLOOKUP(CONCATENATE($R25,"a2"),$B:$I,8,FALSE)," ","_"),".jpg"))),""",")</f>
        <v>"image_en": "/res/media/web/travel/wuhan/optics_valley_pedestrian_street.jpg",</v>
      </c>
    </row>
    <row r="26" spans="1:19" ht="15.75" x14ac:dyDescent="0.25">
      <c r="A26" t="str">
        <f t="shared" si="0"/>
        <v/>
      </c>
      <c r="B26" t="str">
        <f t="shared" si="1"/>
        <v>3d1</v>
      </c>
      <c r="C26" t="str">
        <f t="shared" si="2"/>
        <v>d1</v>
      </c>
      <c r="D26">
        <f t="shared" si="3"/>
        <v>1</v>
      </c>
      <c r="E26" t="str">
        <f t="shared" si="4"/>
        <v>d</v>
      </c>
      <c r="F26">
        <f t="shared" si="6"/>
        <v>3</v>
      </c>
      <c r="G26" s="4" t="s">
        <v>6</v>
      </c>
      <c r="H26" t="s">
        <v>6</v>
      </c>
      <c r="I26" t="s">
        <v>496</v>
      </c>
      <c r="L26">
        <f>ROUNDUP((ROW(N26)-1)/12,0)</f>
        <v>3</v>
      </c>
      <c r="M26" t="s">
        <v>465</v>
      </c>
      <c r="N26" t="s">
        <v>465</v>
      </c>
      <c r="O26" t="s">
        <v>465</v>
      </c>
      <c r="R26">
        <f t="shared" si="7"/>
        <v>2</v>
      </c>
      <c r="S26" t="str">
        <f>CONCATENATE("""image_tc"": """,CONCATENATE("/res/media/web/travel/",LOWER(SUBSTITUTE($I$1," ","_")),"/",LOWER(CONCATENATE(SUBSTITUTE(VLOOKUP(CONCATENATE($R26,"a2"),$B:$I,8,FALSE)," ","_"),".jpg"))),""",")</f>
        <v>"image_tc": "/res/media/web/travel/wuhan/optics_valley_pedestrian_street.jpg",</v>
      </c>
    </row>
    <row r="27" spans="1:19" ht="47.25" x14ac:dyDescent="0.25">
      <c r="A27" t="str">
        <f t="shared" si="0"/>
        <v>3d</v>
      </c>
      <c r="B27" t="str">
        <f t="shared" si="1"/>
        <v>3d2</v>
      </c>
      <c r="C27" t="str">
        <f t="shared" si="2"/>
        <v>d2</v>
      </c>
      <c r="D27">
        <f t="shared" si="3"/>
        <v>2</v>
      </c>
      <c r="E27" t="str">
        <f t="shared" si="4"/>
        <v/>
      </c>
      <c r="F27">
        <f t="shared" si="6"/>
        <v>3</v>
      </c>
      <c r="G27" s="9" t="s">
        <v>249</v>
      </c>
      <c r="H27" t="s">
        <v>1170</v>
      </c>
      <c r="I27" t="s">
        <v>723</v>
      </c>
      <c r="L27">
        <f t="shared" ref="L27:L37" si="9">ROUNDUP((ROW(N27)-1)/12,0)</f>
        <v>3</v>
      </c>
      <c r="M27" t="str">
        <f>VLOOKUP(CONCATENATE($L27,"a2"),$B:$I,6,FALSE)</f>
        <v>古德寺</v>
      </c>
      <c r="N27" t="str">
        <f>VLOOKUP(CONCATENATE($L27,"a2"),$B:$I,7,FALSE)</f>
        <v>古德寺</v>
      </c>
      <c r="O27" t="str">
        <f>VLOOKUP(CONCATENATE($L27,"a2"),$B:$I,8,FALSE)</f>
        <v>Gude Temple</v>
      </c>
      <c r="R27">
        <f t="shared" si="7"/>
        <v>2</v>
      </c>
      <c r="S27" t="str">
        <f>CONCATENATE("""image_sc"": """,CONCATENATE("/res/media/web/travel/",LOWER(SUBSTITUTE($I$1," ","_")),"/",LOWER(CONCATENATE(SUBSTITUTE(VLOOKUP(CONCATENATE($R27,"a2"),$B:$I,8,FALSE)," ","_"),".jpg"))),""",")</f>
        <v>"image_sc": "/res/media/web/travel/wuhan/optics_valley_pedestrian_street.jpg",</v>
      </c>
    </row>
    <row r="28" spans="1:19" ht="16.5" thickBot="1" x14ac:dyDescent="0.3">
      <c r="A28" t="str">
        <f t="shared" si="0"/>
        <v/>
      </c>
      <c r="B28" t="str">
        <f t="shared" si="1"/>
        <v>3d3</v>
      </c>
      <c r="C28" t="str">
        <f t="shared" si="2"/>
        <v>d3</v>
      </c>
      <c r="D28">
        <f t="shared" si="3"/>
        <v>3</v>
      </c>
      <c r="E28" t="str">
        <f t="shared" si="4"/>
        <v/>
      </c>
      <c r="F28">
        <f t="shared" si="6"/>
        <v>3</v>
      </c>
      <c r="G28" s="10" t="s">
        <v>250</v>
      </c>
      <c r="H28" t="s">
        <v>1171</v>
      </c>
      <c r="I28" t="s">
        <v>724</v>
      </c>
      <c r="L28">
        <f t="shared" si="9"/>
        <v>3</v>
      </c>
      <c r="M28" t="s">
        <v>466</v>
      </c>
      <c r="N28" t="s">
        <v>466</v>
      </c>
      <c r="O28" t="s">
        <v>466</v>
      </c>
      <c r="R28">
        <f t="shared" si="7"/>
        <v>2</v>
      </c>
      <c r="S28" t="str">
        <f>CONCATENATE("""content_en"": """,CONCATENATE("&lt;p&gt;Address：&lt;br/&gt;",VLOOKUP(CONCATENATE($R28,"b2"),$B:$I,8,FALSE)),"&lt;/p&gt;&lt;p&gt;Content：&lt;br/&gt;",SUBSTITUTE(VLOOKUP(CONCATENATE($R28,"c2"),$B:$I,8,FALSE),"""","\"""),"&lt;/p&gt;&lt;p&gt;Transportation：&lt;br/&gt;",VLOOKUP(CONCATENATE($R28,"d2"),$B:$I,8,FALSE),CONCATENATE($K24,IFERROR(VLOOKUP(CONCATENATE($L24,"d3"),$B:$I,8,FALSE),"")),"&lt;/p&gt;",""",")</f>
        <v>"content_en": "&lt;p&gt;Address：&lt;br/&gt;Optics Valley Pedestrian Street, World City, Hongshan District, Wuhan&lt;/p&gt;&lt;p&gt;Content：&lt;br/&gt;The street features a theme of world famous buildings, resembling a miniature world. Here you can find the Arc de Triomphe from France, Plönlein and Düsseldorf from Germany, the Forum of Caesar from Rome, and a semi-underground shopping plaza modelled after the California coast, among other sights. All around are international architectural styles, sculptures and street art. Simply wandering around will take you on a journey around the world.&lt;/p&gt;&lt;p&gt;Transportation：&lt;br/&gt;From High Speed Rail Wuhan Station, take Metro Line 4 towards Huangjinkou. Get off at Zhongnan Road Station and change to Line 2 towards Optics Valley Square. Get off at Optics Valley Square Station and walk for about 8 minutes.&lt;/p&gt;&lt;p&gt;Alternatively, you may take a 30-minute taxi ride from Wuhan Station.&lt;/p&gt;",</v>
      </c>
    </row>
    <row r="29" spans="1:19" ht="15.75" x14ac:dyDescent="0.25">
      <c r="A29" t="str">
        <f t="shared" si="0"/>
        <v/>
      </c>
      <c r="B29" t="str">
        <f t="shared" si="1"/>
        <v>4a1</v>
      </c>
      <c r="C29" t="str">
        <f t="shared" si="2"/>
        <v>a1</v>
      </c>
      <c r="D29">
        <f t="shared" si="3"/>
        <v>1</v>
      </c>
      <c r="E29" t="str">
        <f t="shared" si="4"/>
        <v>a</v>
      </c>
      <c r="F29">
        <f t="shared" si="6"/>
        <v>4</v>
      </c>
      <c r="G29" s="1" t="s">
        <v>18</v>
      </c>
      <c r="H29" t="s">
        <v>954</v>
      </c>
      <c r="I29" t="s">
        <v>499</v>
      </c>
      <c r="L29">
        <f t="shared" si="9"/>
        <v>3</v>
      </c>
      <c r="M29" t="str">
        <f>CONCATENATE("&lt;img src=""/res/media/web/travel/",LOWER(SUBSTITUTE($I$1," ","_")),"/",LOWER(CONCATENATE(SUBSTITUTE(VLOOKUP(CONCATENATE($L27,"a2"),$B:$I,8,FALSE)," ","_"),".jpg")),""" alt=""",M27,"""&gt;")</f>
        <v>&lt;img src="/res/media/web/travel/wuhan/gude_temple.jpg" alt="古德寺"&gt;</v>
      </c>
      <c r="N29" t="str">
        <f>CONCATENATE("&lt;img src=""/res/media/web/travel/",LOWER(SUBSTITUTE($I$1," ","_")),"/",LOWER(CONCATENATE(SUBSTITUTE(VLOOKUP(CONCATENATE($L27,"a2"),$B:$I,8,FALSE)," ","_"),".jpg")),""" alt=""",N27,"""&gt;")</f>
        <v>&lt;img src="/res/media/web/travel/wuhan/gude_temple.jpg" alt="古德寺"&gt;</v>
      </c>
      <c r="O29" t="str">
        <f>CONCATENATE("&lt;img src=""/res/media/web/travel/",LOWER(SUBSTITUTE($I$1," ","_")),"/",LOWER(CONCATENATE(SUBSTITUTE(VLOOKUP(CONCATENATE($L27,"a2"),$B:$I,8,FALSE)," ","_"),".jpg")),""" alt=""",O27,"""&gt;")</f>
        <v>&lt;img src="/res/media/web/travel/wuhan/gude_temple.jpg" alt="Gude Temple"&gt;</v>
      </c>
      <c r="R29">
        <f t="shared" si="7"/>
        <v>2</v>
      </c>
      <c r="S29" t="str">
        <f>CONCATENATE("""content_tc"": """,CONCATENATE("&lt;p&gt;地址：&lt;br/&gt;",VLOOKUP(CONCATENATE($R29,"b2"),$B:$I,6,FALSE)),"&lt;/p&gt;&lt;p&gt;介紹：&lt;br/&gt;",VLOOKUP(CONCATENATE($R29,"c2"),$B:$I,6,FALSE),"&lt;/p&gt;&lt;p&gt;交通：&lt;br/&gt;",VLOOKUP(CONCATENATE($R29,"d2"),$B:$I,6,FALSE),CONCATENATE($K24,IFERROR(VLOOKUP(CONCATENATE($L24,"d3"),$B:$I,6,FALSE),"")),"&lt;/p&gt;",""",")</f>
        <v>"content_tc": "&lt;p&gt;地址：&lt;br/&gt;武漢市洪山區世界城光谷步行街&lt;/p&gt;&lt;p&gt;介紹：&lt;br/&gt;以世界知名建築物為主題，猶如一個微縮世界。在這裡你可以找到法國凱旋門、德國萊茵廣場、杜塞爾多夫、羅馬凱撒廣場，加州海岸的半地下式購物廣場等，配合周圍的各國建築風格，雕塑、街頭小品等，邊走邊看，輕鬆悠閒就踏遍全球。&lt;/p&gt;&lt;p&gt;交通：&lt;br/&gt;於高鐵武漢站乘坐地鐵4號綫，往黃金口方向，於中南路站轉乘2號綫，往光谷廣場方向，於光谷廣場站下車，步行約8分鐘。&lt;/p&gt;&lt;p&gt;亦可由武漢站乘坐的士，約30分鐘即可到達。&lt;/p&gt;",</v>
      </c>
    </row>
    <row r="30" spans="1:19" ht="15.75" x14ac:dyDescent="0.25">
      <c r="A30" t="str">
        <f t="shared" si="0"/>
        <v>4a</v>
      </c>
      <c r="B30" t="str">
        <f t="shared" si="1"/>
        <v>4a2</v>
      </c>
      <c r="C30" t="str">
        <f t="shared" si="2"/>
        <v>a2</v>
      </c>
      <c r="D30">
        <f t="shared" si="3"/>
        <v>2</v>
      </c>
      <c r="E30" t="str">
        <f t="shared" si="4"/>
        <v/>
      </c>
      <c r="F30">
        <f t="shared" si="6"/>
        <v>4</v>
      </c>
      <c r="G30" s="9" t="s">
        <v>251</v>
      </c>
      <c r="H30" t="s">
        <v>1172</v>
      </c>
      <c r="I30" t="s">
        <v>725</v>
      </c>
      <c r="L30">
        <f t="shared" si="9"/>
        <v>3</v>
      </c>
      <c r="M30" t="s">
        <v>557</v>
      </c>
      <c r="N30" t="s">
        <v>557</v>
      </c>
      <c r="O30" t="s">
        <v>1372</v>
      </c>
      <c r="R30">
        <f t="shared" si="7"/>
        <v>2</v>
      </c>
      <c r="S30" t="str">
        <f>CONCATENATE("""content_sc"": """,CONCATENATE("&lt;p&gt;地址：&lt;br/&gt;",VLOOKUP(CONCATENATE($R30,"b2"),$B:$I,7,FALSE)),"&lt;/p&gt;&lt;p&gt;介紹：&lt;br/&gt;",VLOOKUP(CONCATENATE($R30,"c2"),$B:$I,7,FALSE),"&lt;/p&gt;&lt;p&gt;交通：&lt;br/&gt;",VLOOKUP(CONCATENATE($R30,"d2"),$B:$I,7,FALSE),CONCATENATE($K24,IFERROR(VLOOKUP(CONCATENATE($L24,"d3"),$B:$I,7,FALSE),"")),"&lt;/p&gt;","""")</f>
        <v>"content_sc": "&lt;p&gt;地址：&lt;br/&gt;武汉市洪山区世界城光谷步行街&lt;/p&gt;&lt;p&gt;介紹：&lt;br/&gt;以世界知名建筑物为主题，犹如一个微缩世界。在这里你可以找到法国凯旋门、德国莱茵广场、杜塞尔多夫、罗马西泽广场，加州海岸的半地下式购物广场等，配合周围的各国建筑风格，雕塑、街头小品等，边走边看，轻松悠闲就踏遍全球。&lt;/p&gt;&lt;p&gt;交通：&lt;br/&gt;于高铁武汉站乘坐地铁4号线，往黄金口方向，于中南路站换乘2号线，往光谷广场方向，于光谷广场站下车，步行约8分钟。&lt;/p&gt;&lt;p&gt;亦可由武汉站乘坐的士，约30分钟即可到达。&lt;/p&gt;"</v>
      </c>
    </row>
    <row r="31" spans="1:19" ht="15.75" x14ac:dyDescent="0.25">
      <c r="A31" t="str">
        <f t="shared" si="0"/>
        <v/>
      </c>
      <c r="B31" t="str">
        <f t="shared" si="1"/>
        <v>4b1</v>
      </c>
      <c r="C31" t="str">
        <f t="shared" si="2"/>
        <v>b1</v>
      </c>
      <c r="D31">
        <f t="shared" si="3"/>
        <v>1</v>
      </c>
      <c r="E31" t="str">
        <f t="shared" si="4"/>
        <v>b</v>
      </c>
      <c r="F31">
        <f t="shared" si="6"/>
        <v>4</v>
      </c>
      <c r="G31" s="4" t="s">
        <v>236</v>
      </c>
      <c r="H31" t="s">
        <v>1159</v>
      </c>
      <c r="I31" t="s">
        <v>493</v>
      </c>
      <c r="L31">
        <f t="shared" si="9"/>
        <v>3</v>
      </c>
      <c r="M31" t="str">
        <f>VLOOKUP(CONCATENATE($L31,"b2"),$B:$I,6,FALSE)</f>
        <v>武漢市江岸區上滑坡路74號</v>
      </c>
      <c r="N31" t="str">
        <f>VLOOKUP(CONCATENATE($L31,"b2"),$B:$I,7,FALSE)</f>
        <v>武汉市江岸区上滑坡路74号</v>
      </c>
      <c r="O31" t="str">
        <f>VLOOKUP(CONCATENATE($L31,"b2"),$B:$I,8,FALSE)</f>
        <v>74 Shanghuapo Road, Jiang'an District, Wuhan</v>
      </c>
      <c r="R31">
        <f t="shared" si="7"/>
        <v>2</v>
      </c>
      <c r="S31" t="str">
        <f>IF(S32="","}","},")</f>
        <v>},</v>
      </c>
    </row>
    <row r="32" spans="1:19" ht="15.75" x14ac:dyDescent="0.25">
      <c r="A32" t="str">
        <f t="shared" si="0"/>
        <v>4b</v>
      </c>
      <c r="B32" t="str">
        <f t="shared" si="1"/>
        <v>4b2</v>
      </c>
      <c r="C32" t="str">
        <f t="shared" si="2"/>
        <v>b2</v>
      </c>
      <c r="D32">
        <f t="shared" si="3"/>
        <v>2</v>
      </c>
      <c r="E32" t="str">
        <f t="shared" si="4"/>
        <v/>
      </c>
      <c r="F32">
        <f t="shared" si="6"/>
        <v>4</v>
      </c>
      <c r="G32" s="9" t="s">
        <v>252</v>
      </c>
      <c r="H32" t="s">
        <v>1173</v>
      </c>
      <c r="I32" t="s">
        <v>726</v>
      </c>
      <c r="L32">
        <f t="shared" si="9"/>
        <v>3</v>
      </c>
      <c r="M32" t="s">
        <v>467</v>
      </c>
      <c r="N32" t="s">
        <v>467</v>
      </c>
      <c r="O32" t="s">
        <v>1373</v>
      </c>
      <c r="R32">
        <f>ROUNDUP((ROW(T32)-7)/12,0)</f>
        <v>3</v>
      </c>
      <c r="S32" t="s">
        <v>1374</v>
      </c>
    </row>
    <row r="33" spans="1:19" ht="15.75" x14ac:dyDescent="0.25">
      <c r="A33" t="str">
        <f t="shared" si="0"/>
        <v/>
      </c>
      <c r="B33" t="str">
        <f t="shared" si="1"/>
        <v>4c1</v>
      </c>
      <c r="C33" t="str">
        <f t="shared" si="2"/>
        <v>c1</v>
      </c>
      <c r="D33">
        <f t="shared" si="3"/>
        <v>1</v>
      </c>
      <c r="E33" t="str">
        <f t="shared" si="4"/>
        <v>c</v>
      </c>
      <c r="F33">
        <f t="shared" si="6"/>
        <v>4</v>
      </c>
      <c r="G33" s="4" t="s">
        <v>212</v>
      </c>
      <c r="H33" t="s">
        <v>1136</v>
      </c>
      <c r="I33" t="s">
        <v>494</v>
      </c>
      <c r="L33">
        <f t="shared" si="9"/>
        <v>3</v>
      </c>
      <c r="M33" t="str">
        <f>VLOOKUP(CONCATENATE($L33,"c2"),$B:$I,6,FALSE)</f>
        <v>佛殿建於清光緒三年，核心建築為圓通寶殿，由隆希創建運用了古羅馬建築的結構，混合了歐亞宗教建築的特色，融大乘、小乘和藏密三大佛教流派於一身，是漢傳佛教世界僅存兩座漢傳佛教建築風格的建築物之一。</v>
      </c>
      <c r="N33" t="str">
        <f>VLOOKUP(CONCATENATE($L33,"c2"),$B:$I,7,FALSE)</f>
        <v>佛殿建于清光绪三年，核心建筑为圆通宝殿，由隆希创建运用了古罗马建筑的结构，混合了欧亚宗教建筑的特色，融大乘、小乘和藏密三大佛教流派于一身，是汉传佛教世界仅存两座汉传佛教建筑风格的建筑物之一。</v>
      </c>
      <c r="O33" t="str">
        <f>VLOOKUP(CONCATENATE($L33,"c2"),$B:$I,8,FALSE)</f>
        <v>The Buddhist temple was built in the third year of the Guangxu Reign during the Qing Dynasty. The core structure is Yuantong Palace created by Longxi, which adopted ancient Roman architecture. It combines the characteristics of different Eurasian religious architecture and integrates the three Buddhist schools of Mahayana, Hanayana and Vajrayana. It is one of the two only remaining buildings with Han Buddhist architectural styles in the world of Han Buddhism.</v>
      </c>
      <c r="R33">
        <f t="shared" ref="R33:R43" si="10">ROUNDUP((ROW(T33)-7)/12,0)</f>
        <v>3</v>
      </c>
      <c r="S33" t="str">
        <f>CONCATENATE("""id"": ",$S$1,R33,",")</f>
        <v>"id": 93,</v>
      </c>
    </row>
    <row r="34" spans="1:19" ht="63" x14ac:dyDescent="0.25">
      <c r="A34" t="str">
        <f t="shared" si="0"/>
        <v>4c</v>
      </c>
      <c r="B34" t="str">
        <f t="shared" si="1"/>
        <v>4c2</v>
      </c>
      <c r="C34" t="str">
        <f t="shared" si="2"/>
        <v>c2</v>
      </c>
      <c r="D34">
        <f t="shared" si="3"/>
        <v>2</v>
      </c>
      <c r="E34" t="str">
        <f t="shared" si="4"/>
        <v/>
      </c>
      <c r="F34">
        <f t="shared" si="6"/>
        <v>4</v>
      </c>
      <c r="G34" s="9" t="s">
        <v>253</v>
      </c>
      <c r="H34" t="s">
        <v>1174</v>
      </c>
      <c r="I34" t="s">
        <v>727</v>
      </c>
      <c r="L34">
        <f t="shared" si="9"/>
        <v>3</v>
      </c>
      <c r="M34" t="s">
        <v>468</v>
      </c>
      <c r="N34" t="s">
        <v>468</v>
      </c>
      <c r="O34" t="s">
        <v>1375</v>
      </c>
      <c r="R34">
        <f t="shared" si="10"/>
        <v>3</v>
      </c>
      <c r="S34" t="str">
        <f>CONCATENATE("""attraction_en"": """,VLOOKUP(CONCATENATE($R34,"a2"),$B:$I,8,FALSE),""",")</f>
        <v>"attraction_en": "Gude Temple",</v>
      </c>
    </row>
    <row r="35" spans="1:19" ht="15.75" x14ac:dyDescent="0.25">
      <c r="A35" t="str">
        <f t="shared" si="0"/>
        <v/>
      </c>
      <c r="B35" t="str">
        <f t="shared" si="1"/>
        <v>4d1</v>
      </c>
      <c r="C35" t="str">
        <f t="shared" si="2"/>
        <v>d1</v>
      </c>
      <c r="D35">
        <f t="shared" si="3"/>
        <v>1</v>
      </c>
      <c r="E35" t="str">
        <f t="shared" si="4"/>
        <v>d</v>
      </c>
      <c r="F35">
        <f t="shared" si="6"/>
        <v>4</v>
      </c>
      <c r="G35" s="4" t="s">
        <v>6</v>
      </c>
      <c r="H35" t="s">
        <v>6</v>
      </c>
      <c r="I35" t="s">
        <v>496</v>
      </c>
      <c r="L35">
        <f t="shared" si="9"/>
        <v>3</v>
      </c>
      <c r="M35" t="str">
        <f>VLOOKUP(CONCATENATE($L35,"d2"),$B:$I,6,FALSE)</f>
        <v>於高鐵武漢站乘坐地鐵4號綫，往黃金口方向，於岳家嘴站轉乘8號綫，往金潭路方向，然後於趙家條站轉乘3號綫，往宏圖大道方向，於羅家莊站下車，步行約13分鐘。</v>
      </c>
      <c r="N35" t="str">
        <f>VLOOKUP(CONCATENATE($L35,"d2"),$B:$I,7,FALSE)</f>
        <v>于高铁武汉站乘坐地铁4号线，往黄金口方向，于岳家嘴站换乘8号线，往金潭路方向，然后于赵家条站换乘3号线，往宏图大道方向，于罗家庄站下车，步行约13分钟。</v>
      </c>
      <c r="O35" t="str">
        <f>VLOOKUP(CONCATENATE($L35,"d2"),$B:$I,8,FALSE)</f>
        <v>From High Speed Rail Wuhan Station, take Metro Line 4 towards Huangjinkou. Get off at Yuejiazui Station and change to Line 8 towards Jintan Road. Get off at Zhaojiatiao Station and change to Line 3 towards Hongtu Boulevard. Get off at Luojiazhuang Station and walk for about 13 minutes.</v>
      </c>
      <c r="R35">
        <f t="shared" si="10"/>
        <v>3</v>
      </c>
      <c r="S35" t="str">
        <f>CONCATENATE("""attraction_tc"": """,VLOOKUP(CONCATENATE($R35,"a2"),$B:$I,6,FALSE),""",")</f>
        <v>"attraction_tc": "古德寺",</v>
      </c>
    </row>
    <row r="36" spans="1:19" ht="31.5" x14ac:dyDescent="0.25">
      <c r="A36" t="str">
        <f t="shared" si="0"/>
        <v>4d</v>
      </c>
      <c r="B36" t="str">
        <f t="shared" si="1"/>
        <v>4d2</v>
      </c>
      <c r="C36" t="str">
        <f t="shared" si="2"/>
        <v>d2</v>
      </c>
      <c r="D36">
        <f t="shared" si="3"/>
        <v>2</v>
      </c>
      <c r="E36" t="str">
        <f t="shared" si="4"/>
        <v/>
      </c>
      <c r="F36">
        <f t="shared" si="6"/>
        <v>4</v>
      </c>
      <c r="G36" s="9" t="s">
        <v>254</v>
      </c>
      <c r="H36" t="s">
        <v>1175</v>
      </c>
      <c r="I36" t="s">
        <v>728</v>
      </c>
      <c r="K36" t="str">
        <f>IF(ISERROR(VLOOKUP(CONCATENATE(L36,"d3"),B:G,6,FALSE)),"","&lt;/p&gt;&lt;p&gt;")</f>
        <v>&lt;/p&gt;&lt;p&gt;</v>
      </c>
      <c r="L36">
        <f t="shared" si="9"/>
        <v>3</v>
      </c>
      <c r="M36" t="str">
        <f>CONCATENATE($K36,IFERROR(VLOOKUP(CONCATENATE($L36,"d3"),$B:$I,6,FALSE),""))</f>
        <v>&lt;/p&gt;&lt;p&gt;亦可由武漢站乘坐的士，約35分鐘即可到達。</v>
      </c>
      <c r="N36" t="str">
        <f>CONCATENATE($K36,IFERROR(VLOOKUP(CONCATENATE($L36,"d3"),$B:$I,7,FALSE),""))</f>
        <v>&lt;/p&gt;&lt;p&gt;亦可由武汉站乘坐的士，约35分钟即可到达。</v>
      </c>
      <c r="O36" t="str">
        <f>CONCATENATE($K36,IFERROR(VLOOKUP(CONCATENATE($L36,"d3"),$B:$I,8,FALSE),""))</f>
        <v>&lt;/p&gt;&lt;p&gt;Alternatively, you may take a 35-minute taxi ride from Wuhan Station.</v>
      </c>
      <c r="R36">
        <f t="shared" si="10"/>
        <v>3</v>
      </c>
      <c r="S36" t="str">
        <f>CONCATENATE("""attraction_sc"": """,VLOOKUP(CONCATENATE($R36,"a2"),$B:$I,7,FALSE),""",")</f>
        <v>"attraction_sc": "古德寺",</v>
      </c>
    </row>
    <row r="37" spans="1:19" ht="16.5" thickBot="1" x14ac:dyDescent="0.3">
      <c r="A37" t="str">
        <f t="shared" si="0"/>
        <v/>
      </c>
      <c r="B37" t="str">
        <f t="shared" si="1"/>
        <v>4d3</v>
      </c>
      <c r="C37" t="str">
        <f t="shared" si="2"/>
        <v>d3</v>
      </c>
      <c r="D37">
        <f t="shared" si="3"/>
        <v>3</v>
      </c>
      <c r="E37" t="str">
        <f t="shared" si="4"/>
        <v/>
      </c>
      <c r="F37">
        <f t="shared" si="6"/>
        <v>4</v>
      </c>
      <c r="G37" s="10" t="s">
        <v>255</v>
      </c>
      <c r="H37" t="s">
        <v>1176</v>
      </c>
      <c r="I37" t="s">
        <v>729</v>
      </c>
      <c r="L37">
        <f t="shared" si="9"/>
        <v>3</v>
      </c>
      <c r="M37" t="s">
        <v>469</v>
      </c>
      <c r="N37" t="s">
        <v>469</v>
      </c>
      <c r="O37" t="s">
        <v>469</v>
      </c>
      <c r="R37">
        <f t="shared" si="10"/>
        <v>3</v>
      </c>
      <c r="S37" t="str">
        <f>CONCATENATE("""image_en"": """,CONCATENATE("/res/media/web/travel/",LOWER(SUBSTITUTE($I$1," ","_")),"/",LOWER(CONCATENATE(SUBSTITUTE(VLOOKUP(CONCATENATE($R37,"a2"),$B:$I,8,FALSE)," ","_"),".jpg"))),""",")</f>
        <v>"image_en": "/res/media/web/travel/wuhan/gude_temple.jpg",</v>
      </c>
    </row>
    <row r="38" spans="1:19" ht="15.75" x14ac:dyDescent="0.25">
      <c r="A38" t="str">
        <f t="shared" si="0"/>
        <v/>
      </c>
      <c r="B38" t="str">
        <f t="shared" si="1"/>
        <v>5a1</v>
      </c>
      <c r="C38" t="str">
        <f t="shared" si="2"/>
        <v>a1</v>
      </c>
      <c r="D38">
        <f t="shared" si="3"/>
        <v>1</v>
      </c>
      <c r="E38" t="str">
        <f t="shared" si="4"/>
        <v>a</v>
      </c>
      <c r="F38">
        <f t="shared" si="6"/>
        <v>5</v>
      </c>
      <c r="G38" s="1" t="s">
        <v>22</v>
      </c>
      <c r="H38" t="s">
        <v>958</v>
      </c>
      <c r="I38" t="s">
        <v>500</v>
      </c>
      <c r="L38">
        <f>ROUNDUP((ROW(N38)-1)/12,0)</f>
        <v>4</v>
      </c>
      <c r="M38" t="s">
        <v>465</v>
      </c>
      <c r="N38" t="s">
        <v>465</v>
      </c>
      <c r="O38" t="s">
        <v>465</v>
      </c>
      <c r="R38">
        <f t="shared" si="10"/>
        <v>3</v>
      </c>
      <c r="S38" t="str">
        <f>CONCATENATE("""image_tc"": """,CONCATENATE("/res/media/web/travel/",LOWER(SUBSTITUTE($I$1," ","_")),"/",LOWER(CONCATENATE(SUBSTITUTE(VLOOKUP(CONCATENATE($R38,"a2"),$B:$I,8,FALSE)," ","_"),".jpg"))),""",")</f>
        <v>"image_tc": "/res/media/web/travel/wuhan/gude_temple.jpg",</v>
      </c>
    </row>
    <row r="39" spans="1:19" ht="15.75" x14ac:dyDescent="0.25">
      <c r="A39" t="str">
        <f t="shared" si="0"/>
        <v>5a</v>
      </c>
      <c r="B39" t="str">
        <f t="shared" si="1"/>
        <v>5a2</v>
      </c>
      <c r="C39" t="str">
        <f t="shared" si="2"/>
        <v>a2</v>
      </c>
      <c r="D39">
        <f t="shared" si="3"/>
        <v>2</v>
      </c>
      <c r="E39" t="str">
        <f t="shared" si="4"/>
        <v/>
      </c>
      <c r="F39">
        <f t="shared" si="6"/>
        <v>5</v>
      </c>
      <c r="G39" s="9" t="s">
        <v>256</v>
      </c>
      <c r="H39" t="s">
        <v>1177</v>
      </c>
      <c r="I39" t="s">
        <v>730</v>
      </c>
      <c r="L39">
        <f t="shared" ref="L39:L49" si="11">ROUNDUP((ROW(N39)-1)/12,0)</f>
        <v>4</v>
      </c>
      <c r="M39" t="str">
        <f>VLOOKUP(CONCATENATE($L39,"a2"),$B:$I,6,FALSE)</f>
        <v>曇華林</v>
      </c>
      <c r="N39" t="str">
        <f>VLOOKUP(CONCATENATE($L39,"a2"),$B:$I,7,FALSE)</f>
        <v>昙华林</v>
      </c>
      <c r="O39" t="str">
        <f>VLOOKUP(CONCATENATE($L39,"a2"),$B:$I,8,FALSE)</f>
        <v>Tanhua Lin</v>
      </c>
      <c r="R39">
        <f t="shared" si="10"/>
        <v>3</v>
      </c>
      <c r="S39" t="str">
        <f>CONCATENATE("""image_sc"": """,CONCATENATE("/res/media/web/travel/",LOWER(SUBSTITUTE($I$1," ","_")),"/",LOWER(CONCATENATE(SUBSTITUTE(VLOOKUP(CONCATENATE($R39,"a2"),$B:$I,8,FALSE)," ","_"),".jpg"))),""",")</f>
        <v>"image_sc": "/res/media/web/travel/wuhan/gude_temple.jpg",</v>
      </c>
    </row>
    <row r="40" spans="1:19" ht="15.75" x14ac:dyDescent="0.25">
      <c r="A40" t="str">
        <f t="shared" si="0"/>
        <v/>
      </c>
      <c r="B40" t="str">
        <f t="shared" si="1"/>
        <v>5b1</v>
      </c>
      <c r="C40" t="str">
        <f t="shared" si="2"/>
        <v>b1</v>
      </c>
      <c r="D40">
        <f t="shared" si="3"/>
        <v>1</v>
      </c>
      <c r="E40" t="str">
        <f t="shared" si="4"/>
        <v>b</v>
      </c>
      <c r="F40">
        <f t="shared" si="6"/>
        <v>5</v>
      </c>
      <c r="G40" s="4" t="s">
        <v>2</v>
      </c>
      <c r="H40" t="s">
        <v>2</v>
      </c>
      <c r="I40" t="s">
        <v>493</v>
      </c>
      <c r="L40">
        <f t="shared" si="11"/>
        <v>4</v>
      </c>
      <c r="M40" t="s">
        <v>466</v>
      </c>
      <c r="N40" t="s">
        <v>466</v>
      </c>
      <c r="O40" t="s">
        <v>466</v>
      </c>
      <c r="R40">
        <f t="shared" si="10"/>
        <v>3</v>
      </c>
      <c r="S40" t="str">
        <f>CONCATENATE("""content_en"": """,CONCATENATE("&lt;p&gt;Address：&lt;br/&gt;",VLOOKUP(CONCATENATE($R40,"b2"),$B:$I,8,FALSE)),"&lt;/p&gt;&lt;p&gt;Content：&lt;br/&gt;",SUBSTITUTE(VLOOKUP(CONCATENATE($R40,"c2"),$B:$I,8,FALSE),"""","\"""),"&lt;/p&gt;&lt;p&gt;Transportation：&lt;br/&gt;",VLOOKUP(CONCATENATE($R40,"d2"),$B:$I,8,FALSE),CONCATENATE($K36,IFERROR(VLOOKUP(CONCATENATE($L36,"d3"),$B:$I,8,FALSE),"")),"&lt;/p&gt;",""",")</f>
        <v>"content_en": "&lt;p&gt;Address：&lt;br/&gt;74 Shanghuapo Road, Jiang'an District, Wuhan&lt;/p&gt;&lt;p&gt;Content：&lt;br/&gt;The Buddhist temple was built in the third year of the Guangxu Reign during the Qing Dynasty. The core structure is Yuantong Palace created by Longxi, which adopted ancient Roman architecture. It combines the characteristics of different Eurasian religious architecture and integrates the three Buddhist schools of Mahayana, Hanayana and Vajrayana. It is one of the two only remaining buildings with Han Buddhist architectural styles in the world of Han Buddhism.&lt;/p&gt;&lt;p&gt;Transportation：&lt;br/&gt;From High Speed Rail Wuhan Station, take Metro Line 4 towards Huangjinkou. Get off at Yuejiazui Station and change to Line 8 towards Jintan Road. Get off at Zhaojiatiao Station and change to Line 3 towards Hongtu Boulevard. Get off at Luojiazhuang Station and walk for about 13 minutes.&lt;/p&gt;&lt;p&gt;Alternatively, you may take a 35-minute taxi ride from Wuhan Station.&lt;/p&gt;",</v>
      </c>
    </row>
    <row r="41" spans="1:19" ht="15.75" x14ac:dyDescent="0.25">
      <c r="A41" t="str">
        <f t="shared" si="0"/>
        <v>5b</v>
      </c>
      <c r="B41" t="str">
        <f t="shared" si="1"/>
        <v>5b2</v>
      </c>
      <c r="C41" t="str">
        <f t="shared" si="2"/>
        <v>b2</v>
      </c>
      <c r="D41">
        <f t="shared" si="3"/>
        <v>2</v>
      </c>
      <c r="E41" t="str">
        <f t="shared" si="4"/>
        <v/>
      </c>
      <c r="F41">
        <f t="shared" si="6"/>
        <v>5</v>
      </c>
      <c r="G41" s="9" t="s">
        <v>257</v>
      </c>
      <c r="H41" t="s">
        <v>1178</v>
      </c>
      <c r="I41" t="s">
        <v>731</v>
      </c>
      <c r="L41">
        <f t="shared" si="11"/>
        <v>4</v>
      </c>
      <c r="M41" t="str">
        <f>CONCATENATE("&lt;img src=""/res/media/web/travel/",LOWER(SUBSTITUTE($I$1," ","_")),"/",LOWER(CONCATENATE(SUBSTITUTE(VLOOKUP(CONCATENATE($L39,"a2"),$B:$I,8,FALSE)," ","_"),".jpg")),""" alt=""",M39,"""&gt;")</f>
        <v>&lt;img src="/res/media/web/travel/wuhan/tanhua_lin.jpg" alt="曇華林"&gt;</v>
      </c>
      <c r="N41" t="str">
        <f>CONCATENATE("&lt;img src=""/res/media/web/travel/",LOWER(SUBSTITUTE($I$1," ","_")),"/",LOWER(CONCATENATE(SUBSTITUTE(VLOOKUP(CONCATENATE($L39,"a2"),$B:$I,8,FALSE)," ","_"),".jpg")),""" alt=""",N39,"""&gt;")</f>
        <v>&lt;img src="/res/media/web/travel/wuhan/tanhua_lin.jpg" alt="昙华林"&gt;</v>
      </c>
      <c r="O41" t="str">
        <f>CONCATENATE("&lt;img src=""/res/media/web/travel/",LOWER(SUBSTITUTE($I$1," ","_")),"/",LOWER(CONCATENATE(SUBSTITUTE(VLOOKUP(CONCATENATE($L39,"a2"),$B:$I,8,FALSE)," ","_"),".jpg")),""" alt=""",O39,"""&gt;")</f>
        <v>&lt;img src="/res/media/web/travel/wuhan/tanhua_lin.jpg" alt="Tanhua Lin"&gt;</v>
      </c>
      <c r="R41">
        <f t="shared" si="10"/>
        <v>3</v>
      </c>
      <c r="S41" t="str">
        <f>CONCATENATE("""content_tc"": """,CONCATENATE("&lt;p&gt;地址：&lt;br/&gt;",VLOOKUP(CONCATENATE($R41,"b2"),$B:$I,6,FALSE)),"&lt;/p&gt;&lt;p&gt;介紹：&lt;br/&gt;",VLOOKUP(CONCATENATE($R41,"c2"),$B:$I,6,FALSE),"&lt;/p&gt;&lt;p&gt;交通：&lt;br/&gt;",VLOOKUP(CONCATENATE($R41,"d2"),$B:$I,6,FALSE),CONCATENATE($K36,IFERROR(VLOOKUP(CONCATENATE($L36,"d3"),$B:$I,6,FALSE),"")),"&lt;/p&gt;",""",")</f>
        <v>"content_tc": "&lt;p&gt;地址：&lt;br/&gt;武漢市江岸區上滑坡路74號&lt;/p&gt;&lt;p&gt;介紹：&lt;br/&gt;佛殿建於清光緒三年，核心建築為圓通寶殿，由隆希創建運用了古羅馬建築的結構，混合了歐亞宗教建築的特色，融大乘、小乘和藏密三大佛教流派於一身，是漢傳佛教世界僅存兩座漢傳佛教建築風格的建築物之一。&lt;/p&gt;&lt;p&gt;交通：&lt;br/&gt;於高鐵武漢站乘坐地鐵4號綫，往黃金口方向，於岳家嘴站轉乘8號綫，往金潭路方向，然後於趙家條站轉乘3號綫，往宏圖大道方向，於羅家莊站下車，步行約13分鐘。&lt;/p&gt;&lt;p&gt;亦可由武漢站乘坐的士，約35分鐘即可到達。&lt;/p&gt;",</v>
      </c>
    </row>
    <row r="42" spans="1:19" ht="15.75" x14ac:dyDescent="0.25">
      <c r="A42" t="str">
        <f t="shared" si="0"/>
        <v/>
      </c>
      <c r="B42" t="str">
        <f t="shared" si="1"/>
        <v>5c1</v>
      </c>
      <c r="C42" t="str">
        <f t="shared" si="2"/>
        <v>c1</v>
      </c>
      <c r="D42">
        <f t="shared" si="3"/>
        <v>1</v>
      </c>
      <c r="E42" t="str">
        <f t="shared" si="4"/>
        <v>c</v>
      </c>
      <c r="F42">
        <f t="shared" si="6"/>
        <v>5</v>
      </c>
      <c r="G42" s="4" t="s">
        <v>4</v>
      </c>
      <c r="H42" t="s">
        <v>941</v>
      </c>
      <c r="I42" t="s">
        <v>494</v>
      </c>
      <c r="L42">
        <f t="shared" si="11"/>
        <v>4</v>
      </c>
      <c r="M42" t="s">
        <v>557</v>
      </c>
      <c r="N42" t="s">
        <v>557</v>
      </c>
      <c r="O42" t="s">
        <v>1372</v>
      </c>
      <c r="R42">
        <f t="shared" si="10"/>
        <v>3</v>
      </c>
      <c r="S42" t="str">
        <f>CONCATENATE("""content_sc"": """,CONCATENATE("&lt;p&gt;地址：&lt;br/&gt;",VLOOKUP(CONCATENATE($R42,"b2"),$B:$I,7,FALSE)),"&lt;/p&gt;&lt;p&gt;介紹：&lt;br/&gt;",VLOOKUP(CONCATENATE($R42,"c2"),$B:$I,7,FALSE),"&lt;/p&gt;&lt;p&gt;交通：&lt;br/&gt;",VLOOKUP(CONCATENATE($R42,"d2"),$B:$I,7,FALSE),CONCATENATE($K36,IFERROR(VLOOKUP(CONCATENATE($L36,"d3"),$B:$I,7,FALSE),"")),"&lt;/p&gt;","""")</f>
        <v>"content_sc": "&lt;p&gt;地址：&lt;br/&gt;武汉市江岸区上滑坡路74号&lt;/p&gt;&lt;p&gt;介紹：&lt;br/&gt;佛殿建于清光绪三年，核心建筑为圆通宝殿，由隆希创建运用了古罗马建筑的结构，混合了欧亚宗教建筑的特色，融大乘、小乘和藏密三大佛教流派于一身，是汉传佛教世界仅存两座汉传佛教建筑风格的建筑物之一。&lt;/p&gt;&lt;p&gt;交通：&lt;br/&gt;于高铁武汉站乘坐地铁4号线，往黄金口方向，于岳家嘴站换乘8号线，往金潭路方向，然后于赵家条站换乘3号线，往宏图大道方向，于罗家庄站下车，步行约13分钟。&lt;/p&gt;&lt;p&gt;亦可由武汉站乘坐的士，约35分钟即可到达。&lt;/p&gt;"</v>
      </c>
    </row>
    <row r="43" spans="1:19" ht="63" x14ac:dyDescent="0.25">
      <c r="A43" t="str">
        <f t="shared" si="0"/>
        <v>5c</v>
      </c>
      <c r="B43" t="str">
        <f t="shared" si="1"/>
        <v>5c2</v>
      </c>
      <c r="C43" t="str">
        <f t="shared" si="2"/>
        <v>c2</v>
      </c>
      <c r="D43">
        <f t="shared" si="3"/>
        <v>2</v>
      </c>
      <c r="E43" t="str">
        <f t="shared" si="4"/>
        <v/>
      </c>
      <c r="F43">
        <f t="shared" si="6"/>
        <v>5</v>
      </c>
      <c r="G43" s="3" t="s">
        <v>258</v>
      </c>
      <c r="H43" t="s">
        <v>1179</v>
      </c>
      <c r="I43" t="s">
        <v>732</v>
      </c>
      <c r="L43">
        <f t="shared" si="11"/>
        <v>4</v>
      </c>
      <c r="M43" t="str">
        <f>VLOOKUP(CONCATENATE($L43,"b2"),$B:$I,6,FALSE)</f>
        <v>武漢市武昌區胭脂路曇華林</v>
      </c>
      <c r="N43" t="str">
        <f>VLOOKUP(CONCATENATE($L43,"b2"),$B:$I,7,FALSE)</f>
        <v>武汉市武昌区胭脂路昙华林</v>
      </c>
      <c r="O43" t="str">
        <f>VLOOKUP(CONCATENATE($L43,"b2"),$B:$I,8,FALSE)</f>
        <v>Tanhua Lin, Yanzhi Road, Wuchang District, Wuhan</v>
      </c>
      <c r="R43">
        <f t="shared" si="10"/>
        <v>3</v>
      </c>
      <c r="S43" t="str">
        <f>IF(S44="","}","},")</f>
        <v>},</v>
      </c>
    </row>
    <row r="44" spans="1:19" ht="15.75" x14ac:dyDescent="0.25">
      <c r="A44" t="str">
        <f t="shared" si="0"/>
        <v/>
      </c>
      <c r="B44" t="str">
        <f t="shared" si="1"/>
        <v>5d1</v>
      </c>
      <c r="C44" t="str">
        <f t="shared" si="2"/>
        <v>d1</v>
      </c>
      <c r="D44">
        <f t="shared" si="3"/>
        <v>1</v>
      </c>
      <c r="E44" t="str">
        <f t="shared" si="4"/>
        <v>d</v>
      </c>
      <c r="F44">
        <f t="shared" si="6"/>
        <v>5</v>
      </c>
      <c r="G44" s="4" t="s">
        <v>6</v>
      </c>
      <c r="H44" t="s">
        <v>6</v>
      </c>
      <c r="I44" t="s">
        <v>496</v>
      </c>
      <c r="L44">
        <f t="shared" si="11"/>
        <v>4</v>
      </c>
      <c r="M44" t="s">
        <v>467</v>
      </c>
      <c r="N44" t="s">
        <v>467</v>
      </c>
      <c r="O44" t="s">
        <v>1373</v>
      </c>
      <c r="R44">
        <f>ROUNDUP((ROW(T44)-7)/12,0)</f>
        <v>4</v>
      </c>
      <c r="S44" t="s">
        <v>1374</v>
      </c>
    </row>
    <row r="45" spans="1:19" ht="31.5" x14ac:dyDescent="0.25">
      <c r="A45" t="str">
        <f t="shared" si="0"/>
        <v>5d</v>
      </c>
      <c r="B45" t="str">
        <f t="shared" si="1"/>
        <v>5d2</v>
      </c>
      <c r="C45" t="str">
        <f t="shared" si="2"/>
        <v>d2</v>
      </c>
      <c r="D45">
        <f t="shared" si="3"/>
        <v>2</v>
      </c>
      <c r="E45" t="str">
        <f t="shared" si="4"/>
        <v/>
      </c>
      <c r="F45">
        <f t="shared" si="6"/>
        <v>5</v>
      </c>
      <c r="G45" s="9" t="s">
        <v>259</v>
      </c>
      <c r="H45" t="s">
        <v>1180</v>
      </c>
      <c r="I45" t="s">
        <v>733</v>
      </c>
      <c r="L45">
        <f t="shared" si="11"/>
        <v>4</v>
      </c>
      <c r="M45" t="str">
        <f>VLOOKUP(CONCATENATE($L45,"c2"),$B:$I,6,FALSE)</f>
        <v>在這1,200米的街區上，就能找到了幾十棟近百年的老建築物，包括教堂、醫院、學校、名居、花園及領事館等，一磚一瓦都是軼事舊聞。今天的曇華林也開了不少別具特色的咖啡館及創新的食店等。走到累了，就坐下來休息一下，嘗一杯咖啡，食點東西吧。</v>
      </c>
      <c r="N45" t="str">
        <f>VLOOKUP(CONCATENATE($L45,"c2"),$B:$I,7,FALSE)</f>
        <v>在这1,200米的街区上，就能找到了几十栋近百年的老建筑物，包括教堂、医院、学校、名居、花园及领事馆等，一砖一瓦都是轶事旧闻。今天的昙华林也开了不少别具特色的咖啡馆及创新的食店等。走到累了，就坐下来休息一下，尝一杯咖啡，食点东西吧。</v>
      </c>
      <c r="O45" t="str">
        <f>VLOOKUP(CONCATENATE($L45,"c2"),$B:$I,8,FALSE)</f>
        <v>On this 1,200-metre block, visitors will find dozens of old buildings, including churches, hospitals, schools, famous houses, gardens and consulates. Every brick and tile tells an anecdote. Today, Tanhua Lin also boasts a number of unique cafes and creative restaurants. Why not sit down and take a break after a long walk, enjoying a cup of coffee and some snacks?</v>
      </c>
      <c r="R45">
        <f t="shared" ref="R45:R55" si="12">ROUNDUP((ROW(T45)-7)/12,0)</f>
        <v>4</v>
      </c>
      <c r="S45" t="str">
        <f>CONCATENATE("""id"": ",$S$1,R45,",")</f>
        <v>"id": 94,</v>
      </c>
    </row>
    <row r="46" spans="1:19" ht="16.5" thickBot="1" x14ac:dyDescent="0.3">
      <c r="A46" t="str">
        <f t="shared" si="0"/>
        <v/>
      </c>
      <c r="B46" t="str">
        <f t="shared" si="1"/>
        <v>5d3</v>
      </c>
      <c r="C46" t="str">
        <f t="shared" si="2"/>
        <v>d3</v>
      </c>
      <c r="D46">
        <f t="shared" si="3"/>
        <v>3</v>
      </c>
      <c r="E46" t="str">
        <f t="shared" si="4"/>
        <v/>
      </c>
      <c r="F46">
        <f t="shared" si="6"/>
        <v>5</v>
      </c>
      <c r="G46" s="10" t="s">
        <v>260</v>
      </c>
      <c r="H46" t="s">
        <v>1181</v>
      </c>
      <c r="I46" t="s">
        <v>734</v>
      </c>
      <c r="L46">
        <f t="shared" si="11"/>
        <v>4</v>
      </c>
      <c r="M46" t="s">
        <v>468</v>
      </c>
      <c r="N46" t="s">
        <v>468</v>
      </c>
      <c r="O46" t="s">
        <v>1375</v>
      </c>
      <c r="R46">
        <f t="shared" si="12"/>
        <v>4</v>
      </c>
      <c r="S46" t="str">
        <f>CONCATENATE("""attraction_en"": """,VLOOKUP(CONCATENATE($R46,"a2"),$B:$I,8,FALSE),""",")</f>
        <v>"attraction_en": "Tanhua Lin",</v>
      </c>
    </row>
    <row r="47" spans="1:19" x14ac:dyDescent="0.25">
      <c r="L47">
        <f t="shared" si="11"/>
        <v>4</v>
      </c>
      <c r="M47" t="str">
        <f>VLOOKUP(CONCATENATE($L47,"d2"),$B:$I,6,FALSE)</f>
        <v>於高鐵武漢站乘坐地鐵4號綫，往黃金口方向，於洪山廣場站轉乘2號綫，往天河機場方向，於螃蟹岬站下車，步行約18分鐘。</v>
      </c>
      <c r="N47" t="str">
        <f>VLOOKUP(CONCATENATE($L47,"d2"),$B:$I,7,FALSE)</f>
        <v>于高铁武汉站乘坐地铁4号线，往黄金口方向，于洪山广场站换乘2号线，往天河机场方向，于螃蟹岬站下车，步行约18分钟。</v>
      </c>
      <c r="O47" t="str">
        <f>VLOOKUP(CONCATENATE($L47,"d2"),$B:$I,8,FALSE)</f>
        <v>From High Speed Rail Wuhan Station, take Metro Line 4 towards Huangjinkou. Get off at Hongshan Square Station and change to Line 2 towards Tianhe International Airport. Get off at Pangxiejia Station and walk for about 18 minutes.</v>
      </c>
      <c r="R47">
        <f t="shared" si="12"/>
        <v>4</v>
      </c>
      <c r="S47" t="str">
        <f>CONCATENATE("""attraction_tc"": """,VLOOKUP(CONCATENATE($R47,"a2"),$B:$I,6,FALSE),""",")</f>
        <v>"attraction_tc": "曇華林",</v>
      </c>
    </row>
    <row r="48" spans="1:19" x14ac:dyDescent="0.25">
      <c r="K48" t="str">
        <f>IF(ISERROR(VLOOKUP(CONCATENATE(L48,"d3"),B:G,6,FALSE)),"","&lt;/p&gt;&lt;p&gt;")</f>
        <v>&lt;/p&gt;&lt;p&gt;</v>
      </c>
      <c r="L48">
        <f t="shared" si="11"/>
        <v>4</v>
      </c>
      <c r="M48" t="str">
        <f>CONCATENATE($K48,IFERROR(VLOOKUP(CONCATENATE($L48,"d3"),$B:$I,6,FALSE),""))</f>
        <v>&lt;/p&gt;&lt;p&gt;亦可由武漢站乘坐的士，約45分鐘即可到達。</v>
      </c>
      <c r="N48" t="str">
        <f>CONCATENATE($K48,IFERROR(VLOOKUP(CONCATENATE($L48,"d3"),$B:$I,7,FALSE),""))</f>
        <v>&lt;/p&gt;&lt;p&gt;亦可由武汉站乘坐的士，约45分钟即可到达。</v>
      </c>
      <c r="O48" t="str">
        <f>CONCATENATE($K48,IFERROR(VLOOKUP(CONCATENATE($L48,"d3"),$B:$I,8,FALSE),""))</f>
        <v>&lt;/p&gt;&lt;p&gt;Alternatively, you may take a 45-minute taxi ride from Wuhan Station.</v>
      </c>
      <c r="R48">
        <f t="shared" si="12"/>
        <v>4</v>
      </c>
      <c r="S48" t="str">
        <f>CONCATENATE("""attraction_sc"": """,VLOOKUP(CONCATENATE($R48,"a2"),$B:$I,7,FALSE),""",")</f>
        <v>"attraction_sc": "昙华林",</v>
      </c>
    </row>
    <row r="49" spans="9:19" x14ac:dyDescent="0.25">
      <c r="I49" t="str">
        <f>IF(ISERROR(VLOOKUP(CONCATENATE(J49,"d3"),B:G,6,FALSE)),"","&lt;p&gt;")</f>
        <v/>
      </c>
      <c r="L49">
        <f t="shared" si="11"/>
        <v>4</v>
      </c>
      <c r="M49" t="s">
        <v>469</v>
      </c>
      <c r="N49" t="s">
        <v>469</v>
      </c>
      <c r="O49" t="s">
        <v>469</v>
      </c>
      <c r="R49">
        <f t="shared" si="12"/>
        <v>4</v>
      </c>
      <c r="S49" t="str">
        <f>CONCATENATE("""image_en"": """,CONCATENATE("/res/media/web/travel/",LOWER(SUBSTITUTE($I$1," ","_")),"/",LOWER(CONCATENATE(SUBSTITUTE(VLOOKUP(CONCATENATE($R49,"a2"),$B:$I,8,FALSE)," ","_"),".jpg"))),""",")</f>
        <v>"image_en": "/res/media/web/travel/wuhan/tanhua_lin.jpg",</v>
      </c>
    </row>
    <row r="50" spans="9:19" x14ac:dyDescent="0.25">
      <c r="I50" t="str">
        <f>IF(ISERROR(VLOOKUP(CONCATENATE(J50,"d4"),B:G,6,FALSE)),"","&lt;br&gt;")</f>
        <v/>
      </c>
      <c r="L50">
        <f>ROUNDUP((ROW(N50)-1)/12,0)</f>
        <v>5</v>
      </c>
      <c r="M50" t="s">
        <v>465</v>
      </c>
      <c r="N50" t="s">
        <v>465</v>
      </c>
      <c r="O50" t="s">
        <v>465</v>
      </c>
      <c r="R50">
        <f t="shared" si="12"/>
        <v>4</v>
      </c>
      <c r="S50" t="str">
        <f>CONCATENATE("""image_tc"": """,CONCATENATE("/res/media/web/travel/",LOWER(SUBSTITUTE($I$1," ","_")),"/",LOWER(CONCATENATE(SUBSTITUTE(VLOOKUP(CONCATENATE($R50,"a2"),$B:$I,8,FALSE)," ","_"),".jpg"))),""",")</f>
        <v>"image_tc": "/res/media/web/travel/wuhan/tanhua_lin.jpg",</v>
      </c>
    </row>
    <row r="51" spans="9:19" x14ac:dyDescent="0.25">
      <c r="I51" t="str">
        <f>IF(ISERROR(VLOOKUP(CONCATENATE(J51,"d5"),B:G,6,FALSE)),"","&lt;br&gt;")</f>
        <v/>
      </c>
      <c r="L51">
        <f t="shared" ref="L51:L61" si="13">ROUNDUP((ROW(N51)-1)/12,0)</f>
        <v>5</v>
      </c>
      <c r="M51" t="str">
        <f>VLOOKUP(CONCATENATE($L51,"a2"),$B:$I,6,FALSE)</f>
        <v>黃鶴樓</v>
      </c>
      <c r="N51" t="str">
        <f>VLOOKUP(CONCATENATE($L51,"a2"),$B:$I,7,FALSE)</f>
        <v>黄鹤楼</v>
      </c>
      <c r="O51" t="str">
        <f>VLOOKUP(CONCATENATE($L51,"a2"),$B:$I,8,FALSE)</f>
        <v>Yellow Crane Tower</v>
      </c>
      <c r="R51">
        <f t="shared" si="12"/>
        <v>4</v>
      </c>
      <c r="S51" t="str">
        <f>CONCATENATE("""image_sc"": """,CONCATENATE("/res/media/web/travel/",LOWER(SUBSTITUTE($I$1," ","_")),"/",LOWER(CONCATENATE(SUBSTITUTE(VLOOKUP(CONCATENATE($R51,"a2"),$B:$I,8,FALSE)," ","_"),".jpg"))),""",")</f>
        <v>"image_sc": "/res/media/web/travel/wuhan/tanhua_lin.jpg",</v>
      </c>
    </row>
    <row r="52" spans="9:19" x14ac:dyDescent="0.25">
      <c r="L52">
        <f t="shared" si="13"/>
        <v>5</v>
      </c>
      <c r="M52" t="s">
        <v>466</v>
      </c>
      <c r="N52" t="s">
        <v>466</v>
      </c>
      <c r="O52" t="s">
        <v>466</v>
      </c>
      <c r="R52">
        <f t="shared" si="12"/>
        <v>4</v>
      </c>
      <c r="S52" t="str">
        <f>CONCATENATE("""content_en"": """,CONCATENATE("&lt;p&gt;Address：&lt;br/&gt;",VLOOKUP(CONCATENATE($R52,"b2"),$B:$I,8,FALSE)),"&lt;/p&gt;&lt;p&gt;Content：&lt;br/&gt;",SUBSTITUTE(VLOOKUP(CONCATENATE($R52,"c2"),$B:$I,8,FALSE),"""","\"""),"&lt;/p&gt;&lt;p&gt;Transportation：&lt;br/&gt;",VLOOKUP(CONCATENATE($R52,"d2"),$B:$I,8,FALSE),CONCATENATE($K48,IFERROR(VLOOKUP(CONCATENATE($L48,"d3"),$B:$I,8,FALSE),"")),"&lt;/p&gt;",""",")</f>
        <v>"content_en": "&lt;p&gt;Address：&lt;br/&gt;Tanhua Lin, Yanzhi Road, Wuchang District, Wuhan&lt;/p&gt;&lt;p&gt;Content：&lt;br/&gt;On this 1,200-metre block, visitors will find dozens of old buildings, including churches, hospitals, schools, famous houses, gardens and consulates. Every brick and tile tells an anecdote. Today, Tanhua Lin also boasts a number of unique cafes and creative restaurants. Why not sit down and take a break after a long walk, enjoying a cup of coffee and some snacks?&lt;/p&gt;&lt;p&gt;Transportation：&lt;br/&gt;From High Speed Rail Wuhan Station, take Metro Line 4 towards Huangjinkou. Get off at Hongshan Square Station and change to Line 2 towards Tianhe International Airport. Get off at Pangxiejia Station and walk for about 18 minutes.&lt;/p&gt;&lt;p&gt;Alternatively, you may take a 45-minute taxi ride from Wuhan Station.&lt;/p&gt;",</v>
      </c>
    </row>
    <row r="53" spans="9:19" x14ac:dyDescent="0.25">
      <c r="L53">
        <f t="shared" si="13"/>
        <v>5</v>
      </c>
      <c r="M53" t="str">
        <f>CONCATENATE("&lt;img src=""/res/media/web/travel/",LOWER(SUBSTITUTE($I$1," ","_")),"/",LOWER(CONCATENATE(SUBSTITUTE(VLOOKUP(CONCATENATE($L51,"a2"),$B:$I,8,FALSE)," ","_"),".jpg")),""" alt=""",M51,"""&gt;")</f>
        <v>&lt;img src="/res/media/web/travel/wuhan/yellow_crane_tower.jpg" alt="黃鶴樓"&gt;</v>
      </c>
      <c r="N53" t="str">
        <f>CONCATENATE("&lt;img src=""/res/media/web/travel/",LOWER(SUBSTITUTE($I$1," ","_")),"/",LOWER(CONCATENATE(SUBSTITUTE(VLOOKUP(CONCATENATE($L51,"a2"),$B:$I,8,FALSE)," ","_"),".jpg")),""" alt=""",N51,"""&gt;")</f>
        <v>&lt;img src="/res/media/web/travel/wuhan/yellow_crane_tower.jpg" alt="黄鹤楼"&gt;</v>
      </c>
      <c r="O53" t="str">
        <f>CONCATENATE("&lt;img src=""/res/media/web/travel/",LOWER(SUBSTITUTE($I$1," ","_")),"/",LOWER(CONCATENATE(SUBSTITUTE(VLOOKUP(CONCATENATE($L51,"a2"),$B:$I,8,FALSE)," ","_"),".jpg")),""" alt=""",O51,"""&gt;")</f>
        <v>&lt;img src="/res/media/web/travel/wuhan/yellow_crane_tower.jpg" alt="Yellow Crane Tower"&gt;</v>
      </c>
      <c r="R53">
        <f t="shared" si="12"/>
        <v>4</v>
      </c>
      <c r="S53" t="str">
        <f>CONCATENATE("""content_tc"": """,CONCATENATE("&lt;p&gt;地址：&lt;br/&gt;",VLOOKUP(CONCATENATE($R53,"b2"),$B:$I,6,FALSE)),"&lt;/p&gt;&lt;p&gt;介紹：&lt;br/&gt;",VLOOKUP(CONCATENATE($R53,"c2"),$B:$I,6,FALSE),"&lt;/p&gt;&lt;p&gt;交通：&lt;br/&gt;",VLOOKUP(CONCATENATE($R53,"d2"),$B:$I,6,FALSE),CONCATENATE($K48,IFERROR(VLOOKUP(CONCATENATE($L48,"d3"),$B:$I,6,FALSE),"")),"&lt;/p&gt;",""",")</f>
        <v>"content_tc": "&lt;p&gt;地址：&lt;br/&gt;武漢市武昌區胭脂路曇華林&lt;/p&gt;&lt;p&gt;介紹：&lt;br/&gt;在這1,200米的街區上，就能找到了幾十棟近百年的老建築物，包括教堂、醫院、學校、名居、花園及領事館等，一磚一瓦都是軼事舊聞。今天的曇華林也開了不少別具特色的咖啡館及創新的食店等。走到累了，就坐下來休息一下，嘗一杯咖啡，食點東西吧。&lt;/p&gt;&lt;p&gt;交通：&lt;br/&gt;於高鐵武漢站乘坐地鐵4號綫，往黃金口方向，於洪山廣場站轉乘2號綫，往天河機場方向，於螃蟹岬站下車，步行約18分鐘。&lt;/p&gt;&lt;p&gt;亦可由武漢站乘坐的士，約45分鐘即可到達。&lt;/p&gt;",</v>
      </c>
    </row>
    <row r="54" spans="9:19" x14ac:dyDescent="0.25">
      <c r="L54">
        <f t="shared" si="13"/>
        <v>5</v>
      </c>
      <c r="M54" t="s">
        <v>557</v>
      </c>
      <c r="N54" t="s">
        <v>557</v>
      </c>
      <c r="O54" t="s">
        <v>1372</v>
      </c>
      <c r="R54">
        <f t="shared" si="12"/>
        <v>4</v>
      </c>
      <c r="S54" t="str">
        <f>CONCATENATE("""content_sc"": """,CONCATENATE("&lt;p&gt;地址：&lt;br/&gt;",VLOOKUP(CONCATENATE($R54,"b2"),$B:$I,7,FALSE)),"&lt;/p&gt;&lt;p&gt;介紹：&lt;br/&gt;",VLOOKUP(CONCATENATE($R54,"c2"),$B:$I,7,FALSE),"&lt;/p&gt;&lt;p&gt;交通：&lt;br/&gt;",VLOOKUP(CONCATENATE($R54,"d2"),$B:$I,7,FALSE),CONCATENATE($K48,IFERROR(VLOOKUP(CONCATENATE($L48,"d3"),$B:$I,7,FALSE),"")),"&lt;/p&gt;","""")</f>
        <v>"content_sc": "&lt;p&gt;地址：&lt;br/&gt;武汉市武昌区胭脂路昙华林&lt;/p&gt;&lt;p&gt;介紹：&lt;br/&gt;在这1,200米的街区上，就能找到了几十栋近百年的老建筑物，包括教堂、医院、学校、名居、花园及领事馆等，一砖一瓦都是轶事旧闻。今天的昙华林也开了不少别具特色的咖啡馆及创新的食店等。走到累了，就坐下来休息一下，尝一杯咖啡，食点东西吧。&lt;/p&gt;&lt;p&gt;交通：&lt;br/&gt;于高铁武汉站乘坐地铁4号线，往黄金口方向，于洪山广场站换乘2号线，往天河机场方向，于螃蟹岬站下车，步行约18分钟。&lt;/p&gt;&lt;p&gt;亦可由武汉站乘坐的士，约45分钟即可到达。&lt;/p&gt;"</v>
      </c>
    </row>
    <row r="55" spans="9:19" x14ac:dyDescent="0.25">
      <c r="L55">
        <f t="shared" si="13"/>
        <v>5</v>
      </c>
      <c r="M55" t="str">
        <f>VLOOKUP(CONCATENATE($L55,"b2"),$B:$I,6,FALSE)</f>
        <v>武漢市武昌區蛇山西山坡特1號</v>
      </c>
      <c r="N55" t="str">
        <f>VLOOKUP(CONCATENATE($L55,"b2"),$B:$I,7,FALSE)</f>
        <v>武汉市武昌区蛇山西山坡特1号</v>
      </c>
      <c r="O55" t="str">
        <f>VLOOKUP(CONCATENATE($L55,"b2"),$B:$I,8,FALSE)</f>
        <v>1 West Hillside of Snake Hill, Wuchang District, Wuhan</v>
      </c>
      <c r="R55">
        <f t="shared" si="12"/>
        <v>4</v>
      </c>
      <c r="S55" t="str">
        <f>IF(S56="","}","},")</f>
        <v>},</v>
      </c>
    </row>
    <row r="56" spans="9:19" x14ac:dyDescent="0.25">
      <c r="L56">
        <f t="shared" si="13"/>
        <v>5</v>
      </c>
      <c r="M56" t="s">
        <v>467</v>
      </c>
      <c r="N56" t="s">
        <v>467</v>
      </c>
      <c r="O56" t="s">
        <v>1373</v>
      </c>
      <c r="R56">
        <f>ROUNDUP((ROW(T56)-7)/12,0)</f>
        <v>5</v>
      </c>
      <c r="S56" t="s">
        <v>1374</v>
      </c>
    </row>
    <row r="57" spans="9:19" x14ac:dyDescent="0.25">
      <c r="L57">
        <f t="shared" si="13"/>
        <v>5</v>
      </c>
      <c r="M57" t="str">
        <f>VLOOKUP(CONCATENATE($L57,"c2"),$B:$I,6,FALSE)</f>
        <v>5A級旅遊景區，始建於三國時代吳黃武二年，有「天下江山第一樓」和「天下絕景」之稱，詩人王維及李白都曾以它寫詩。黃鶴樓的各層大小屋頂，交錯重疊，翹角飛舉，氣勢非凡，一樓展現的「白雲黃鶴」為主題的巨大陶瓷壁畫，更是其靈魂所在。</v>
      </c>
      <c r="N57" t="str">
        <f>VLOOKUP(CONCATENATE($L57,"c2"),$B:$I,7,FALSE)</f>
        <v>5A级旅游景区，始建于三国时代吴黄武二年，有「天下江山第一楼」和「天下绝景」之称，诗人王维及李白都曾以它写诗。黄鹤楼的各层大小屋顶，交错重迭，翘角飞举，气势非凡，一楼展现的「白云黄鹤」为主题的巨大陶瓷壁画，更是其灵魂所在。</v>
      </c>
      <c r="O57" t="str">
        <f>VLOOKUP(CONCATENATE($L57,"c2"),$B:$I,8,FALSE)</f>
        <v>A 5A Tourist Attraction of China, the tower was built in the 2nd year of Wuhuangwu Reignduring the Three Kingdoms period. It has been praised as the “Top Tower in the World” and named among the “Best Scenery in the World”. Renowned poets Wang Wei and Li Bai wrote poems about the tower. The roofs on each level of the Yellow Crane Tower are different sizes, and they intertwine and overlap with a slanting angle and magnificent presence. On the first floor, the huge ceramic mural with the theme of "White Cloud, Yellow Crane" embodies the soul of the tower.</v>
      </c>
      <c r="R57">
        <f t="shared" ref="R57:R67" si="14">ROUNDUP((ROW(T57)-7)/12,0)</f>
        <v>5</v>
      </c>
      <c r="S57" t="str">
        <f>CONCATENATE("""id"": ",$S$1,R57,",")</f>
        <v>"id": 95,</v>
      </c>
    </row>
    <row r="58" spans="9:19" x14ac:dyDescent="0.25">
      <c r="L58">
        <f t="shared" si="13"/>
        <v>5</v>
      </c>
      <c r="M58" t="s">
        <v>468</v>
      </c>
      <c r="N58" t="s">
        <v>468</v>
      </c>
      <c r="O58" t="s">
        <v>1375</v>
      </c>
      <c r="R58">
        <f t="shared" si="14"/>
        <v>5</v>
      </c>
      <c r="S58" t="str">
        <f>CONCATENATE("""attraction_en"": """,VLOOKUP(CONCATENATE($R58,"a2"),$B:$I,8,FALSE),""",")</f>
        <v>"attraction_en": "Yellow Crane Tower",</v>
      </c>
    </row>
    <row r="59" spans="9:19" x14ac:dyDescent="0.25">
      <c r="L59">
        <f t="shared" si="13"/>
        <v>5</v>
      </c>
      <c r="M59" t="str">
        <f>VLOOKUP(CONCATENATE($L59,"d2"),$B:$I,6,FALSE)</f>
        <v>於高鐵武漢站乘坐地鐵4號綫，往黃金口方向，於復興路站下車，步行約27分鐘。</v>
      </c>
      <c r="N59" t="str">
        <f>VLOOKUP(CONCATENATE($L59,"d2"),$B:$I,7,FALSE)</f>
        <v>于高铁武汉站乘坐地铁4号线，往黄金口方向，于复兴路站下车，步行约27分钟。</v>
      </c>
      <c r="O59" t="str">
        <f>VLOOKUP(CONCATENATE($L59,"d2"),$B:$I,8,FALSE)</f>
        <v>From High Speed Rail Wuhan Station, take Metro Line 4 towards Huangjinkou. Get off at Fuxing Road Station and walk for about 27 minutes.</v>
      </c>
      <c r="R59">
        <f t="shared" si="14"/>
        <v>5</v>
      </c>
      <c r="S59" t="str">
        <f>CONCATENATE("""attraction_tc"": """,VLOOKUP(CONCATENATE($R59,"a2"),$B:$I,6,FALSE),""",")</f>
        <v>"attraction_tc": "黃鶴樓",</v>
      </c>
    </row>
    <row r="60" spans="9:19" x14ac:dyDescent="0.25">
      <c r="K60" t="str">
        <f>IF(ISERROR(VLOOKUP(CONCATENATE(L60,"d3"),B:G,6,FALSE)),"","&lt;/p&gt;&lt;p&gt;")</f>
        <v>&lt;/p&gt;&lt;p&gt;</v>
      </c>
      <c r="L60">
        <f t="shared" si="13"/>
        <v>5</v>
      </c>
      <c r="M60" t="str">
        <f>CONCATENATE($K60,IFERROR(VLOOKUP(CONCATENATE($L60,"d3"),$B:$I,6,FALSE),""))</f>
        <v>&lt;/p&gt;&lt;p&gt;亦可由武漢站乘坐的士，約50分鐘即可到達。</v>
      </c>
      <c r="N60" t="str">
        <f>CONCATENATE($K60,IFERROR(VLOOKUP(CONCATENATE($L60,"d3"),$B:$I,7,FALSE),""))</f>
        <v>&lt;/p&gt;&lt;p&gt;亦可由武汉站乘坐的士，约50分钟即可到达。</v>
      </c>
      <c r="O60" t="str">
        <f>CONCATENATE($K60,IFERROR(VLOOKUP(CONCATENATE($L60,"d3"),$B:$I,8,FALSE),""))</f>
        <v>&lt;/p&gt;&lt;p&gt;Alternatively, you may take a 50-minute taxi ride from Wuhan Station.</v>
      </c>
      <c r="R60">
        <f t="shared" si="14"/>
        <v>5</v>
      </c>
      <c r="S60" t="str">
        <f>CONCATENATE("""attraction_sc"": """,VLOOKUP(CONCATENATE($R60,"a2"),$B:$I,7,FALSE),""",")</f>
        <v>"attraction_sc": "黄鹤楼",</v>
      </c>
    </row>
    <row r="61" spans="9:19" x14ac:dyDescent="0.25">
      <c r="I61" t="str">
        <f>IF(ISERROR(VLOOKUP(CONCATENATE(J61,"c3"),B:G,6,FALSE)),"","&lt;br&gt;")</f>
        <v/>
      </c>
      <c r="L61">
        <f t="shared" si="13"/>
        <v>5</v>
      </c>
      <c r="M61" t="s">
        <v>469</v>
      </c>
      <c r="N61" t="s">
        <v>469</v>
      </c>
      <c r="O61" t="s">
        <v>469</v>
      </c>
      <c r="R61">
        <f t="shared" si="14"/>
        <v>5</v>
      </c>
      <c r="S61" t="str">
        <f>CONCATENATE("""image_en"": """,CONCATENATE("/res/media/web/travel/",LOWER(SUBSTITUTE($I$1," ","_")),"/",LOWER(CONCATENATE(SUBSTITUTE(VLOOKUP(CONCATENATE($R61,"a2"),$B:$I,8,FALSE)," ","_"),".jpg"))),""",")</f>
        <v>"image_en": "/res/media/web/travel/wuhan/yellow_crane_tower.jpg",</v>
      </c>
    </row>
    <row r="62" spans="9:19" x14ac:dyDescent="0.25">
      <c r="I62" t="str">
        <f>IF(ISERROR(VLOOKUP(CONCATENATE(J62,"c4"),B:G,6,FALSE)),"","&lt;br&gt;")</f>
        <v/>
      </c>
      <c r="R62">
        <f t="shared" si="14"/>
        <v>5</v>
      </c>
      <c r="S62" t="str">
        <f>CONCATENATE("""image_tc"": """,CONCATENATE("/res/media/web/travel/",LOWER(SUBSTITUTE($I$1," ","_")),"/",LOWER(CONCATENATE(SUBSTITUTE(VLOOKUP(CONCATENATE($R62,"a2"),$B:$I,8,FALSE)," ","_"),".jpg"))),""",")</f>
        <v>"image_tc": "/res/media/web/travel/wuhan/yellow_crane_tower.jpg",</v>
      </c>
    </row>
    <row r="63" spans="9:19" x14ac:dyDescent="0.25">
      <c r="I63" t="str">
        <f>IF(ISERROR(VLOOKUP(CONCATENATE(J63,"c5"),B:G,6,FALSE)),"","&lt;br&gt;")</f>
        <v/>
      </c>
      <c r="R63">
        <f t="shared" si="14"/>
        <v>5</v>
      </c>
      <c r="S63" t="str">
        <f>CONCATENATE("""image_sc"": """,CONCATENATE("/res/media/web/travel/",LOWER(SUBSTITUTE($I$1," ","_")),"/",LOWER(CONCATENATE(SUBSTITUTE(VLOOKUP(CONCATENATE($R63,"a2"),$B:$I,8,FALSE)," ","_"),".jpg"))),""",")</f>
        <v>"image_sc": "/res/media/web/travel/wuhan/yellow_crane_tower.jpg",</v>
      </c>
    </row>
    <row r="64" spans="9:19" x14ac:dyDescent="0.25">
      <c r="R64">
        <f t="shared" si="14"/>
        <v>5</v>
      </c>
      <c r="S64" t="str">
        <f>CONCATENATE("""content_en"": """,CONCATENATE("&lt;p&gt;Address：&lt;br/&gt;",VLOOKUP(CONCATENATE($R64,"b2"),$B:$I,8,FALSE)),"&lt;/p&gt;&lt;p&gt;Content：&lt;br/&gt;",SUBSTITUTE(VLOOKUP(CONCATENATE($R64,"c2"),$B:$I,8,FALSE),"""","\"""),"&lt;/p&gt;&lt;p&gt;Transportation：&lt;br/&gt;",VLOOKUP(CONCATENATE($R64,"d2"),$B:$I,8,FALSE),CONCATENATE($K60,IFERROR(VLOOKUP(CONCATENATE($L60,"d3"),$B:$I,8,FALSE),"")),"&lt;/p&gt;",""",")</f>
        <v>"content_en": "&lt;p&gt;Address：&lt;br/&gt;1 West Hillside of Snake Hill, Wuchang District, Wuhan&lt;/p&gt;&lt;p&gt;Content：&lt;br/&gt;A 5A Tourist Attraction of China, the tower was built in the 2nd year of Wuhuangwu Reignduring the Three Kingdoms period. It has been praised as the “Top Tower in the World” and named among the “Best Scenery in the World”. Renowned poets Wang Wei and Li Bai wrote poems about the tower. The roofs on each level of the Yellow Crane Tower are different sizes, and they intertwine and overlap with a slanting angle and magnificent presence. On the first floor, the huge ceramic mural with the theme of \"White Cloud, Yellow Crane\" embodies the soul of the tower.&lt;/p&gt;&lt;p&gt;Transportation：&lt;br/&gt;From High Speed Rail Wuhan Station, take Metro Line 4 towards Huangjinkou. Get off at Fuxing Road Station and walk for about 27 minutes.&lt;/p&gt;&lt;p&gt;Alternatively, you may take a 50-minute taxi ride from Wuhan Station.&lt;/p&gt;",</v>
      </c>
    </row>
    <row r="65" spans="9:19" x14ac:dyDescent="0.25">
      <c r="R65">
        <f t="shared" si="14"/>
        <v>5</v>
      </c>
      <c r="S65" t="str">
        <f>CONCATENATE("""content_tc"": """,CONCATENATE("&lt;p&gt;地址：&lt;br/&gt;",VLOOKUP(CONCATENATE($R65,"b2"),$B:$I,6,FALSE)),"&lt;/p&gt;&lt;p&gt;介紹：&lt;br/&gt;",VLOOKUP(CONCATENATE($R65,"c2"),$B:$I,6,FALSE),"&lt;/p&gt;&lt;p&gt;交通：&lt;br/&gt;",VLOOKUP(CONCATENATE($R65,"d2"),$B:$I,6,FALSE),CONCATENATE($K60,IFERROR(VLOOKUP(CONCATENATE($L60,"d3"),$B:$I,6,FALSE),"")),"&lt;/p&gt;",""",")</f>
        <v>"content_tc": "&lt;p&gt;地址：&lt;br/&gt;武漢市武昌區蛇山西山坡特1號&lt;/p&gt;&lt;p&gt;介紹：&lt;br/&gt;5A級旅遊景區，始建於三國時代吳黃武二年，有「天下江山第一樓」和「天下絕景」之稱，詩人王維及李白都曾以它寫詩。黃鶴樓的各層大小屋頂，交錯重疊，翹角飛舉，氣勢非凡，一樓展現的「白雲黃鶴」為主題的巨大陶瓷壁畫，更是其靈魂所在。&lt;/p&gt;&lt;p&gt;交通：&lt;br/&gt;於高鐵武漢站乘坐地鐵4號綫，往黃金口方向，於復興路站下車，步行約27分鐘。&lt;/p&gt;&lt;p&gt;亦可由武漢站乘坐的士，約50分鐘即可到達。&lt;/p&gt;",</v>
      </c>
    </row>
    <row r="66" spans="9:19" x14ac:dyDescent="0.25">
      <c r="I66" t="str">
        <f>IF(ISERROR(VLOOKUP(CONCATENATE(J66,"d3"),B:G,6,FALSE)),"","&lt;p&gt;")</f>
        <v/>
      </c>
      <c r="R66">
        <f t="shared" si="14"/>
        <v>5</v>
      </c>
      <c r="S66" t="str">
        <f>CONCATENATE("""content_sc"": """,CONCATENATE("&lt;p&gt;地址：&lt;br/&gt;",VLOOKUP(CONCATENATE($R66,"b2"),$B:$I,7,FALSE)),"&lt;/p&gt;&lt;p&gt;介紹：&lt;br/&gt;",VLOOKUP(CONCATENATE($R66,"c2"),$B:$I,7,FALSE),"&lt;/p&gt;&lt;p&gt;交通：&lt;br/&gt;",VLOOKUP(CONCATENATE($R66,"d2"),$B:$I,7,FALSE),CONCATENATE($K60,IFERROR(VLOOKUP(CONCATENATE($L60,"d3"),$B:$I,7,FALSE),"")),"&lt;/p&gt;","""")</f>
        <v>"content_sc": "&lt;p&gt;地址：&lt;br/&gt;武汉市武昌区蛇山西山坡特1号&lt;/p&gt;&lt;p&gt;介紹：&lt;br/&gt;5A级旅游景区，始建于三国时代吴黄武二年，有「天下江山第一楼」和「天下绝景」之称，诗人王维及李白都曾以它写诗。黄鹤楼的各层大小屋顶，交错重迭，翘角飞举，气势非凡，一楼展现的「白云黄鹤」为主题的巨大陶瓷壁画，更是其灵魂所在。&lt;/p&gt;&lt;p&gt;交通：&lt;br/&gt;于高铁武汉站乘坐地铁4号线，往黄金口方向，于复兴路站下车，步行约27分钟。&lt;/p&gt;&lt;p&gt;亦可由武汉站乘坐的士，约50分钟即可到达。&lt;/p&gt;"</v>
      </c>
    </row>
    <row r="67" spans="9:19" x14ac:dyDescent="0.25">
      <c r="I67" t="str">
        <f>IF(ISERROR(VLOOKUP(CONCATENATE(J67,"d4"),B:G,6,FALSE)),"","&lt;br&gt;")</f>
        <v/>
      </c>
      <c r="R67">
        <f t="shared" si="14"/>
        <v>5</v>
      </c>
      <c r="S67" t="str">
        <f>IF(S68="","}","},")</f>
        <v>}</v>
      </c>
    </row>
    <row r="68" spans="9:19" x14ac:dyDescent="0.25">
      <c r="I68" t="str">
        <f>IF(ISERROR(VLOOKUP(CONCATENATE(J68,"d5"),B:G,6,FALSE)),"","&lt;br&gt;")</f>
        <v/>
      </c>
    </row>
    <row r="78" spans="9:19" x14ac:dyDescent="0.25">
      <c r="I78" t="str">
        <f>IF(ISERROR(VLOOKUP(CONCATENATE(J78,"c3"),B:G,6,FALSE)),"","&lt;br&gt;")</f>
        <v/>
      </c>
    </row>
    <row r="79" spans="9:19" x14ac:dyDescent="0.25">
      <c r="I79" t="str">
        <f>IF(ISERROR(VLOOKUP(CONCATENATE(J79,"c4"),B:G,6,FALSE)),"","&lt;br&gt;")</f>
        <v/>
      </c>
    </row>
    <row r="80" spans="9:19" x14ac:dyDescent="0.25">
      <c r="I80" t="str">
        <f>IF(ISERROR(VLOOKUP(CONCATENATE(J80,"c5"),B:G,6,FALSE)),"","&lt;br&gt;")</f>
        <v/>
      </c>
    </row>
    <row r="83" spans="9:9" x14ac:dyDescent="0.25">
      <c r="I83" t="str">
        <f>IF(ISERROR(VLOOKUP(CONCATENATE(J83,"d3"),B:G,6,FALSE)),"","&lt;p&gt;")</f>
        <v/>
      </c>
    </row>
    <row r="84" spans="9:9" x14ac:dyDescent="0.25">
      <c r="I84" t="str">
        <f>IF(ISERROR(VLOOKUP(CONCATENATE(J84,"d4"),B:G,6,FALSE)),"","&lt;br&gt;")</f>
        <v/>
      </c>
    </row>
    <row r="85" spans="9:9" x14ac:dyDescent="0.25">
      <c r="I85" t="str">
        <f>IF(ISERROR(VLOOKUP(CONCATENATE(J85,"d5"),B:G,6,FALSE)),"","&lt;br&gt;")</f>
        <v/>
      </c>
    </row>
    <row r="95" spans="9:9" x14ac:dyDescent="0.25">
      <c r="I95" t="str">
        <f>IF(ISERROR(VLOOKUP(CONCATENATE(J95,"c3"),B:G,6,FALSE)),"","&lt;br&gt;")</f>
        <v/>
      </c>
    </row>
    <row r="96" spans="9:9" x14ac:dyDescent="0.25">
      <c r="I96" t="str">
        <f>IF(ISERROR(VLOOKUP(CONCATENATE(J96,"c4"),B:G,6,FALSE)),"","&lt;br&gt;")</f>
        <v/>
      </c>
    </row>
    <row r="97" spans="9:9" x14ac:dyDescent="0.25">
      <c r="I97" t="str">
        <f>IF(ISERROR(VLOOKUP(CONCATENATE(J97,"c5"),B:G,6,FALSE)),"","&lt;br&gt;")</f>
        <v/>
      </c>
    </row>
    <row r="100" spans="9:9" x14ac:dyDescent="0.25">
      <c r="I100" t="str">
        <f>IF(ISERROR(VLOOKUP(CONCATENATE(J100,"d3"),B:G,6,FALSE)),"","&lt;p&gt;")</f>
        <v/>
      </c>
    </row>
    <row r="101" spans="9:9" x14ac:dyDescent="0.25">
      <c r="I101" t="str">
        <f>IF(ISERROR(VLOOKUP(CONCATENATE(J101,"d4"),B:G,6,FALSE)),"","&lt;br&gt;")</f>
        <v/>
      </c>
    </row>
    <row r="102" spans="9:9" x14ac:dyDescent="0.25">
      <c r="I102" t="str">
        <f>IF(ISERROR(VLOOKUP(CONCATENATE(J102,"d5"),B:G,6,FALSE)),"","&lt;br&gt;")</f>
        <v/>
      </c>
    </row>
    <row r="112" spans="9:9" x14ac:dyDescent="0.25">
      <c r="I112" t="str">
        <f>IF(ISERROR(VLOOKUP(CONCATENATE(J112,"c3"),B:G,6,FALSE)),"","&lt;br&gt;")</f>
        <v/>
      </c>
    </row>
    <row r="113" spans="9:9" x14ac:dyDescent="0.25">
      <c r="I113" t="str">
        <f>IF(ISERROR(VLOOKUP(CONCATENATE(J113,"c4"),B:G,6,FALSE)),"","&lt;br&gt;")</f>
        <v/>
      </c>
    </row>
    <row r="114" spans="9:9" x14ac:dyDescent="0.25">
      <c r="I114" t="str">
        <f>IF(ISERROR(VLOOKUP(CONCATENATE(J114,"c5"),B:G,6,FALSE)),"","&lt;br&gt;")</f>
        <v/>
      </c>
    </row>
    <row r="117" spans="9:9" x14ac:dyDescent="0.25">
      <c r="I117" t="str">
        <f>IF(ISERROR(VLOOKUP(CONCATENATE(J117,"d3"),B:G,6,FALSE)),"","&lt;p&gt;")</f>
        <v/>
      </c>
    </row>
    <row r="118" spans="9:9" x14ac:dyDescent="0.25">
      <c r="I118" t="str">
        <f>IF(ISERROR(VLOOKUP(CONCATENATE(J118,"d4"),B:G,6,FALSE)),"","&lt;br&gt;")</f>
        <v/>
      </c>
    </row>
    <row r="119" spans="9:9" x14ac:dyDescent="0.25">
      <c r="I119" t="str">
        <f>IF(ISERROR(VLOOKUP(CONCATENATE(J119,"d5"),B:G,6,FALSE)),"","&lt;br&gt;")</f>
        <v/>
      </c>
    </row>
    <row r="129" spans="9:9" x14ac:dyDescent="0.25">
      <c r="I129" t="str">
        <f>IF(ISERROR(VLOOKUP(CONCATENATE(J129,"c3"),B:G,6,FALSE)),"","&lt;br&gt;")</f>
        <v/>
      </c>
    </row>
    <row r="130" spans="9:9" x14ac:dyDescent="0.25">
      <c r="I130" t="str">
        <f>IF(ISERROR(VLOOKUP(CONCATENATE(J130,"c4"),B:G,6,FALSE)),"","&lt;br&gt;")</f>
        <v/>
      </c>
    </row>
    <row r="131" spans="9:9" x14ac:dyDescent="0.25">
      <c r="I131" t="str">
        <f>IF(ISERROR(VLOOKUP(CONCATENATE(J131,"c5"),B:G,6,FALSE)),"","&lt;br&gt;")</f>
        <v/>
      </c>
    </row>
    <row r="134" spans="9:9" x14ac:dyDescent="0.25">
      <c r="I134" t="str">
        <f>IF(ISERROR(VLOOKUP(CONCATENATE(J134,"d3"),B:G,6,FALSE)),"","&lt;p&gt;")</f>
        <v/>
      </c>
    </row>
    <row r="135" spans="9:9" x14ac:dyDescent="0.25">
      <c r="I135" t="str">
        <f>IF(ISERROR(VLOOKUP(CONCATENATE(J135,"d4"),B:G,6,FALSE)),"","&lt;br&gt;")</f>
        <v/>
      </c>
    </row>
    <row r="136" spans="9:9" x14ac:dyDescent="0.25">
      <c r="I136" t="str">
        <f>IF(ISERROR(VLOOKUP(CONCATENATE(J136,"d5"),B:G,6,FALSE)),"","&lt;br&gt;")</f>
        <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6"/>
  <sheetViews>
    <sheetView topLeftCell="F44" workbookViewId="0">
      <selection activeCell="S2" sqref="S2:S67"/>
    </sheetView>
  </sheetViews>
  <sheetFormatPr defaultRowHeight="15" x14ac:dyDescent="0.25"/>
  <cols>
    <col min="7" max="7" width="55.28515625" customWidth="1"/>
  </cols>
  <sheetData>
    <row r="1" spans="1:19" ht="17.25" thickBot="1" x14ac:dyDescent="0.3">
      <c r="G1" s="13" t="s">
        <v>261</v>
      </c>
      <c r="H1" t="s">
        <v>1182</v>
      </c>
      <c r="I1" t="s">
        <v>735</v>
      </c>
      <c r="S1">
        <v>10</v>
      </c>
    </row>
    <row r="2" spans="1:19" ht="15.75" x14ac:dyDescent="0.25">
      <c r="B2" t="str">
        <f>IF(G2="","",CONCATENATE(F2,C2))</f>
        <v>1a1</v>
      </c>
      <c r="C2" t="str">
        <f>IF(E2="",CONCATENATE(LEFT(C1,1),D2),CONCATENATE(E2,D2))</f>
        <v>a1</v>
      </c>
      <c r="D2">
        <f>IF(E2="",D1+1,1)</f>
        <v>1</v>
      </c>
      <c r="E2" t="str">
        <f>IF(NOT(LEFT(G2,2)="景點"),IF(NOT(LEFT(G2,2)="地址"),IF(NOT(LEFT(G2,2)="介紹"),IF(NOT(LEFT(G2,2)="交通"),"","d"),"c"),"b"),IF(LEN(G2)&lt;7,"a",""))</f>
        <v>a</v>
      </c>
      <c r="F2">
        <v>1</v>
      </c>
      <c r="G2" s="1" t="s">
        <v>0</v>
      </c>
      <c r="H2" t="s">
        <v>938</v>
      </c>
      <c r="I2" t="s">
        <v>492</v>
      </c>
      <c r="L2">
        <f>ROUNDUP((ROW(N2)-1)/12,0)</f>
        <v>1</v>
      </c>
      <c r="M2" t="s">
        <v>465</v>
      </c>
      <c r="N2" t="s">
        <v>465</v>
      </c>
      <c r="O2" t="s">
        <v>465</v>
      </c>
      <c r="R2">
        <v>0</v>
      </c>
      <c r="S2" t="s">
        <v>1374</v>
      </c>
    </row>
    <row r="3" spans="1:19" ht="15.75" x14ac:dyDescent="0.25">
      <c r="A3" t="str">
        <f t="shared" ref="A3:A46" si="0">IF(ISERROR(FIND("景點",G2)),IF(ISERROR(FIND("地址",G2)),IF(ISERROR(FIND("介紹",G2)),IF(ISERROR(FIND("交通",G2)),"",CONCATENATE(F3,"d")),CONCATENATE(F3,"c")),CONCATENATE(F3,"b")),CONCATENATE(F3,"a"))</f>
        <v>1a</v>
      </c>
      <c r="B3" t="str">
        <f t="shared" ref="B3:B46" si="1">IF(G3="","",CONCATENATE(F3,C3))</f>
        <v>1a2</v>
      </c>
      <c r="C3" t="str">
        <f t="shared" ref="C3:C46" si="2">IF(E3="",CONCATENATE(LEFT(C2,1),D3),CONCATENATE(E3,D3))</f>
        <v>a2</v>
      </c>
      <c r="D3">
        <f t="shared" ref="D3:D46" si="3">IF(E3="",D2+1,1)</f>
        <v>2</v>
      </c>
      <c r="E3" t="str">
        <f t="shared" ref="E3:E46" si="4">IF(NOT(LEFT(G3,2)="景點"),IF(NOT(LEFT(G3,2)="地址"),IF(NOT(LEFT(G3,2)="介紹"),IF(NOT(LEFT(G3,2)="交通"),"","d"),"c"),"b"),IF(LEN(G3)&lt;7,"a",""))</f>
        <v/>
      </c>
      <c r="F3">
        <f>IF(ISERROR(FIND("景點",G3)),F2,IF(LEN(G3)&lt;7,F2+1,F2))</f>
        <v>1</v>
      </c>
      <c r="G3" s="9" t="s">
        <v>262</v>
      </c>
      <c r="H3" t="s">
        <v>1183</v>
      </c>
      <c r="I3" t="s">
        <v>736</v>
      </c>
      <c r="L3">
        <f t="shared" ref="L3:L13" si="5">ROUNDUP((ROW(N3)-1)/12,0)</f>
        <v>1</v>
      </c>
      <c r="M3" t="str">
        <f>VLOOKUP(CONCATENATE($L3,"a2"),$B:$I,6,FALSE)</f>
        <v>河南地質博物館</v>
      </c>
      <c r="N3" t="str">
        <f>VLOOKUP(CONCATENATE($L3,"a2"),$B:$I,7,FALSE)</f>
        <v>河南地质博物馆</v>
      </c>
      <c r="O3" t="str">
        <f>VLOOKUP(CONCATENATE($L3,"a2"),$B:$I,8,FALSE)</f>
        <v>Henan Geological Museum</v>
      </c>
      <c r="R3">
        <v>0</v>
      </c>
      <c r="S3" t="s">
        <v>1386</v>
      </c>
    </row>
    <row r="4" spans="1:19" ht="15.75" x14ac:dyDescent="0.25">
      <c r="A4" t="str">
        <f t="shared" si="0"/>
        <v/>
      </c>
      <c r="B4" t="str">
        <f t="shared" si="1"/>
        <v>1b1</v>
      </c>
      <c r="C4" t="str">
        <f t="shared" si="2"/>
        <v>b1</v>
      </c>
      <c r="D4">
        <f t="shared" si="3"/>
        <v>1</v>
      </c>
      <c r="E4" t="str">
        <f t="shared" si="4"/>
        <v>b</v>
      </c>
      <c r="F4">
        <f t="shared" ref="F4:F46" si="6">IF(ISERROR(FIND("景點",G4)),F3,IF(LEN(G4)&lt;7,F3+1,F3))</f>
        <v>1</v>
      </c>
      <c r="G4" s="4" t="s">
        <v>2</v>
      </c>
      <c r="H4" t="s">
        <v>2</v>
      </c>
      <c r="I4" t="s">
        <v>493</v>
      </c>
      <c r="L4">
        <f t="shared" si="5"/>
        <v>1</v>
      </c>
      <c r="M4" t="s">
        <v>466</v>
      </c>
      <c r="N4" t="s">
        <v>466</v>
      </c>
      <c r="O4" t="s">
        <v>466</v>
      </c>
      <c r="R4">
        <v>0</v>
      </c>
      <c r="S4" t="str">
        <f>CONCATENATE("""city_en"": """,I1," Attractions"",")</f>
        <v>"city_en": "Zhengzhou Attractions",</v>
      </c>
    </row>
    <row r="5" spans="1:19" ht="15.75" x14ac:dyDescent="0.25">
      <c r="A5" t="str">
        <f t="shared" si="0"/>
        <v>1b</v>
      </c>
      <c r="B5" t="str">
        <f t="shared" si="1"/>
        <v>1b2</v>
      </c>
      <c r="C5" t="str">
        <f t="shared" si="2"/>
        <v>b2</v>
      </c>
      <c r="D5">
        <f t="shared" si="3"/>
        <v>2</v>
      </c>
      <c r="E5" t="str">
        <f t="shared" si="4"/>
        <v/>
      </c>
      <c r="F5">
        <f t="shared" si="6"/>
        <v>1</v>
      </c>
      <c r="G5" s="9" t="s">
        <v>263</v>
      </c>
      <c r="H5" t="s">
        <v>1184</v>
      </c>
      <c r="I5" t="s">
        <v>737</v>
      </c>
      <c r="L5">
        <f t="shared" si="5"/>
        <v>1</v>
      </c>
      <c r="M5" t="str">
        <f>CONCATENATE("&lt;img src=""/res/media/web/travel/",LOWER(SUBSTITUTE($I$1," ","_")),"/",LOWER(CONCATENATE(SUBSTITUTE(VLOOKUP(CONCATENATE($L3,"a2"),$B:$I,8,FALSE)," ","_"),".jpg")),""" alt=""",M3,"""&gt;")</f>
        <v>&lt;img src="/res/media/web/travel/zhengzhou/henan_geological_museum.jpg" alt="河南地質博物館"&gt;</v>
      </c>
      <c r="N5" t="str">
        <f>CONCATENATE("&lt;img src=""/res/media/web/travel/",LOWER(SUBSTITUTE($I$1," ","_")),"/",LOWER(CONCATENATE(SUBSTITUTE(VLOOKUP(CONCATENATE($L3,"a2"),$B:$I,8,FALSE)," ","_"),".jpg")),""" alt=""",N3,"""&gt;")</f>
        <v>&lt;img src="/res/media/web/travel/zhengzhou/henan_geological_museum.jpg" alt="河南地质博物馆"&gt;</v>
      </c>
      <c r="O5" t="str">
        <f>CONCATENATE("&lt;img src=""/res/media/web/travel/",LOWER(SUBSTITUTE($I$1," ","_")),"/",LOWER(CONCATENATE(SUBSTITUTE(VLOOKUP(CONCATENATE($L3,"a2"),$B:$I,8,FALSE)," ","_"),".jpg")),""" alt=""",O3,"""&gt;")</f>
        <v>&lt;img src="/res/media/web/travel/zhengzhou/henan_geological_museum.jpg" alt="Henan Geological Museum"&gt;</v>
      </c>
      <c r="R5">
        <v>0</v>
      </c>
      <c r="S5" t="str">
        <f>CONCATENATE("""city_tc"": """,G1,"景點"",")</f>
        <v>"city_tc": "鄭州景點",</v>
      </c>
    </row>
    <row r="6" spans="1:19" ht="15.75" x14ac:dyDescent="0.25">
      <c r="A6" t="str">
        <f t="shared" si="0"/>
        <v/>
      </c>
      <c r="B6" t="str">
        <f t="shared" si="1"/>
        <v>1c1</v>
      </c>
      <c r="C6" t="str">
        <f t="shared" si="2"/>
        <v>c1</v>
      </c>
      <c r="D6">
        <f t="shared" si="3"/>
        <v>1</v>
      </c>
      <c r="E6" t="str">
        <f t="shared" si="4"/>
        <v>c</v>
      </c>
      <c r="F6">
        <f t="shared" si="6"/>
        <v>1</v>
      </c>
      <c r="G6" s="4" t="s">
        <v>4</v>
      </c>
      <c r="H6" t="s">
        <v>941</v>
      </c>
      <c r="I6" t="s">
        <v>494</v>
      </c>
      <c r="L6">
        <f t="shared" si="5"/>
        <v>1</v>
      </c>
      <c r="M6" t="s">
        <v>557</v>
      </c>
      <c r="N6" t="s">
        <v>557</v>
      </c>
      <c r="O6" t="s">
        <v>1372</v>
      </c>
      <c r="R6">
        <v>0</v>
      </c>
      <c r="S6" t="str">
        <f>CONCATENATE("""city_sc"": """,H1,"景点"",")</f>
        <v>"city_sc": "郑州景点",</v>
      </c>
    </row>
    <row r="7" spans="1:19" ht="63" x14ac:dyDescent="0.25">
      <c r="A7" t="str">
        <f t="shared" si="0"/>
        <v>1c</v>
      </c>
      <c r="B7" t="str">
        <f t="shared" si="1"/>
        <v>1c2</v>
      </c>
      <c r="C7" t="str">
        <f t="shared" si="2"/>
        <v>c2</v>
      </c>
      <c r="D7">
        <f t="shared" si="3"/>
        <v>2</v>
      </c>
      <c r="E7" t="str">
        <f t="shared" si="4"/>
        <v/>
      </c>
      <c r="F7">
        <f t="shared" si="6"/>
        <v>1</v>
      </c>
      <c r="G7" s="9" t="s">
        <v>264</v>
      </c>
      <c r="H7" t="s">
        <v>1185</v>
      </c>
      <c r="I7" t="s">
        <v>738</v>
      </c>
      <c r="L7">
        <f t="shared" si="5"/>
        <v>1</v>
      </c>
      <c r="M7" t="str">
        <f>VLOOKUP(CONCATENATE($L7,"b2"),$B:$I,6,FALSE)</f>
        <v>鄭州市東新區金水東路18號</v>
      </c>
      <c r="N7" t="str">
        <f>VLOOKUP(CONCATENATE($L7,"b2"),$B:$I,7,FALSE)</f>
        <v>郑州市东新区金水东路18号</v>
      </c>
      <c r="O7" t="str">
        <f>VLOOKUP(CONCATENATE($L7,"b2"),$B:$I,8,FALSE)</f>
        <v xml:space="preserve">18 Jinshui East Road, Zhengdong New District, Zhengzhou </v>
      </c>
      <c r="R7">
        <v>0</v>
      </c>
      <c r="S7" t="s">
        <v>1377</v>
      </c>
    </row>
    <row r="8" spans="1:19" ht="15.75" x14ac:dyDescent="0.25">
      <c r="A8" t="str">
        <f t="shared" si="0"/>
        <v/>
      </c>
      <c r="B8" t="str">
        <f t="shared" si="1"/>
        <v>1d1</v>
      </c>
      <c r="C8" t="str">
        <f t="shared" si="2"/>
        <v>d1</v>
      </c>
      <c r="D8">
        <f t="shared" si="3"/>
        <v>1</v>
      </c>
      <c r="E8" t="str">
        <f t="shared" si="4"/>
        <v>d</v>
      </c>
      <c r="F8">
        <f t="shared" si="6"/>
        <v>1</v>
      </c>
      <c r="G8" s="4" t="s">
        <v>6</v>
      </c>
      <c r="H8" t="s">
        <v>6</v>
      </c>
      <c r="I8" t="s">
        <v>496</v>
      </c>
      <c r="L8">
        <f t="shared" si="5"/>
        <v>1</v>
      </c>
      <c r="M8" t="s">
        <v>467</v>
      </c>
      <c r="N8" t="s">
        <v>467</v>
      </c>
      <c r="O8" t="s">
        <v>1373</v>
      </c>
      <c r="R8">
        <f>ROUNDUP((ROW(T8)-7)/12,0)</f>
        <v>1</v>
      </c>
      <c r="S8" t="s">
        <v>1374</v>
      </c>
    </row>
    <row r="9" spans="1:19" ht="31.5" x14ac:dyDescent="0.25">
      <c r="A9" t="str">
        <f t="shared" si="0"/>
        <v>1d</v>
      </c>
      <c r="B9" t="str">
        <f t="shared" si="1"/>
        <v>1d2</v>
      </c>
      <c r="C9" t="str">
        <f t="shared" si="2"/>
        <v>d2</v>
      </c>
      <c r="D9">
        <f t="shared" si="3"/>
        <v>2</v>
      </c>
      <c r="E9" t="str">
        <f t="shared" si="4"/>
        <v/>
      </c>
      <c r="F9">
        <f t="shared" si="6"/>
        <v>1</v>
      </c>
      <c r="G9" s="9" t="s">
        <v>265</v>
      </c>
      <c r="H9" t="s">
        <v>1186</v>
      </c>
      <c r="I9" t="s">
        <v>739</v>
      </c>
      <c r="L9">
        <f t="shared" si="5"/>
        <v>1</v>
      </c>
      <c r="M9" t="str">
        <f>VLOOKUP(CONCATENATE($L9,"c2"),$B:$I,6,FALSE)</f>
        <v>館內設有恐龍廳、生物演化廳、古象廳及地震海嘯感受劇場等。其中，恐龍廳示了出自河南的世界最大的一窩恐龍蛋化石，它是亞洲體腔最大最重的恐龍，另外亦有世界上最小的竊蛋龍和中國唯一的結節龍等。</v>
      </c>
      <c r="N9" t="str">
        <f>VLOOKUP(CONCATENATE($L9,"c2"),$B:$I,7,FALSE)</f>
        <v>馆内设有恐龙厅、生物演化厅、古象厅及地震海啸感受剧场等。其中，恐龙厅示了出自河南的世界最大的一窝恐龙蛋化石，它是亚洲体腔最大最重的恐龙，另外亦有世界上最小的窃蛋龙和中国唯一的结节龙等。</v>
      </c>
      <c r="O9" t="str">
        <f>VLOOKUP(CONCATENATE($L9,"c2"),$B:$I,8,FALSE)</f>
        <v>The museum consists of the Dinosaur Hall, the Biological Evolution Hall, the Ancient Elephant Hall and an Earthquake and Tsunami Experience  Theatre. The Dinosaur Hall displays the world's largest nest of dinosaur egg fossils from Henan, which are from the largest and heaviest dinosaur in Asia. It also boasts fossils of the world's smallest oviraptor and the only nodosaurus in China.</v>
      </c>
      <c r="R9">
        <f t="shared" ref="R9:R31" si="7">ROUNDUP((ROW(T9)-7)/12,0)</f>
        <v>1</v>
      </c>
      <c r="S9" t="str">
        <f>CONCATENATE("""id"": ",$S$1,R9,",")</f>
        <v>"id": 101,</v>
      </c>
    </row>
    <row r="10" spans="1:19" ht="16.5" thickBot="1" x14ac:dyDescent="0.3">
      <c r="A10" t="str">
        <f t="shared" si="0"/>
        <v/>
      </c>
      <c r="B10" t="str">
        <f t="shared" si="1"/>
        <v>1d3</v>
      </c>
      <c r="C10" t="str">
        <f t="shared" si="2"/>
        <v>d3</v>
      </c>
      <c r="D10">
        <f t="shared" si="3"/>
        <v>3</v>
      </c>
      <c r="E10" t="str">
        <f t="shared" si="4"/>
        <v/>
      </c>
      <c r="F10">
        <f t="shared" si="6"/>
        <v>1</v>
      </c>
      <c r="G10" s="10" t="s">
        <v>266</v>
      </c>
      <c r="H10" t="s">
        <v>1187</v>
      </c>
      <c r="I10" t="s">
        <v>740</v>
      </c>
      <c r="L10">
        <f t="shared" si="5"/>
        <v>1</v>
      </c>
      <c r="M10" t="s">
        <v>468</v>
      </c>
      <c r="N10" t="s">
        <v>468</v>
      </c>
      <c r="O10" t="s">
        <v>1375</v>
      </c>
      <c r="R10">
        <f t="shared" si="7"/>
        <v>1</v>
      </c>
      <c r="S10" t="str">
        <f>CONCATENATE("""attraction_en"": """,VLOOKUP(CONCATENATE($R10,"a2"),$B:$I,8,FALSE),""",")</f>
        <v>"attraction_en": "Henan Geological Museum",</v>
      </c>
    </row>
    <row r="11" spans="1:19" ht="15.75" x14ac:dyDescent="0.25">
      <c r="A11" t="str">
        <f t="shared" si="0"/>
        <v/>
      </c>
      <c r="B11" t="str">
        <f t="shared" si="1"/>
        <v>2a1</v>
      </c>
      <c r="C11" t="str">
        <f t="shared" si="2"/>
        <v>a1</v>
      </c>
      <c r="D11">
        <f t="shared" si="3"/>
        <v>1</v>
      </c>
      <c r="E11" t="str">
        <f t="shared" si="4"/>
        <v>a</v>
      </c>
      <c r="F11">
        <f t="shared" si="6"/>
        <v>2</v>
      </c>
      <c r="G11" s="1" t="s">
        <v>8</v>
      </c>
      <c r="H11" t="s">
        <v>944</v>
      </c>
      <c r="I11" t="s">
        <v>497</v>
      </c>
      <c r="L11">
        <f t="shared" si="5"/>
        <v>1</v>
      </c>
      <c r="M11" t="str">
        <f>VLOOKUP(CONCATENATE($L11,"d2"),$B:$I,6,FALSE)</f>
        <v>於高鐵鄭州東站乘坐地鐵1號綫，往河南工業大學方向，於農業南路站下車，步行約8分鐘。</v>
      </c>
      <c r="N11" t="str">
        <f>VLOOKUP(CONCATENATE($L11,"d2"),$B:$I,7,FALSE)</f>
        <v>于高铁郑州东站乘坐地铁1号线，往河南工业大学方向，于农业南路站下车，步行约8分钟。</v>
      </c>
      <c r="O11" t="str">
        <f>VLOOKUP(CONCATENATE($L11,"d2"),$B:$I,8,FALSE)</f>
        <v>From High Speed Rail Zhengzhoudong Station, take Metro Line 1 towards Henan University of Technology. Get off at Nongyenanlu Station and walk for about 8 minutes.</v>
      </c>
      <c r="R11">
        <f t="shared" si="7"/>
        <v>1</v>
      </c>
      <c r="S11" t="str">
        <f>CONCATENATE("""attraction_tc"": """,VLOOKUP(CONCATENATE($R11,"a2"),$B:$I,6,FALSE),""",")</f>
        <v>"attraction_tc": "河南地質博物館",</v>
      </c>
    </row>
    <row r="12" spans="1:19" ht="15.75" x14ac:dyDescent="0.25">
      <c r="A12" t="str">
        <f t="shared" si="0"/>
        <v>2a</v>
      </c>
      <c r="B12" t="str">
        <f t="shared" si="1"/>
        <v>2a2</v>
      </c>
      <c r="C12" t="str">
        <f t="shared" si="2"/>
        <v>a2</v>
      </c>
      <c r="D12">
        <f t="shared" si="3"/>
        <v>2</v>
      </c>
      <c r="E12" t="str">
        <f t="shared" si="4"/>
        <v/>
      </c>
      <c r="F12">
        <f t="shared" si="6"/>
        <v>2</v>
      </c>
      <c r="G12" s="9" t="s">
        <v>267</v>
      </c>
      <c r="H12" t="s">
        <v>1188</v>
      </c>
      <c r="I12" t="s">
        <v>741</v>
      </c>
      <c r="K12" t="str">
        <f>IF(ISERROR(VLOOKUP(CONCATENATE(L12,"d3"),B:G,6,FALSE)),"","&lt;/p&gt;&lt;p&gt;")</f>
        <v>&lt;/p&gt;&lt;p&gt;</v>
      </c>
      <c r="L12">
        <f t="shared" si="5"/>
        <v>1</v>
      </c>
      <c r="M12" t="str">
        <f>CONCATENATE($K12,IFERROR(VLOOKUP(CONCATENATE($L12,"d3"),$B:$I,6,FALSE),""))</f>
        <v>&lt;/p&gt;&lt;p&gt;亦可由鄭州東站乘坐的士，約15分鐘即可到達。</v>
      </c>
      <c r="N12" t="str">
        <f>CONCATENATE($K12,IFERROR(VLOOKUP(CONCATENATE($L12,"d3"),$B:$I,7,FALSE),""))</f>
        <v>&lt;/p&gt;&lt;p&gt;亦可由郑州东站乘坐的士，约15分钟即可到达。</v>
      </c>
      <c r="O12" t="str">
        <f>CONCATENATE($K12,IFERROR(VLOOKUP(CONCATENATE($L12,"d3"),$B:$I,8,FALSE),""))</f>
        <v>&lt;/p&gt;&lt;p&gt;Alternatively, you may take a 15-minute taxi ride from Zhengzhoudong Station.</v>
      </c>
      <c r="R12">
        <f t="shared" si="7"/>
        <v>1</v>
      </c>
      <c r="S12" t="str">
        <f>CONCATENATE("""attraction_sc"": """,VLOOKUP(CONCATENATE($R12,"a2"),$B:$I,7,FALSE),""",")</f>
        <v>"attraction_sc": "河南地质博物馆",</v>
      </c>
    </row>
    <row r="13" spans="1:19" ht="15.75" x14ac:dyDescent="0.25">
      <c r="A13" t="str">
        <f t="shared" si="0"/>
        <v/>
      </c>
      <c r="B13" t="str">
        <f t="shared" si="1"/>
        <v>2b1</v>
      </c>
      <c r="C13" t="str">
        <f t="shared" si="2"/>
        <v>b1</v>
      </c>
      <c r="D13">
        <f t="shared" si="3"/>
        <v>1</v>
      </c>
      <c r="E13" t="str">
        <f t="shared" si="4"/>
        <v>b</v>
      </c>
      <c r="F13">
        <f t="shared" si="6"/>
        <v>2</v>
      </c>
      <c r="G13" s="4" t="s">
        <v>2</v>
      </c>
      <c r="H13" t="s">
        <v>2</v>
      </c>
      <c r="I13" t="s">
        <v>493</v>
      </c>
      <c r="L13">
        <f t="shared" si="5"/>
        <v>1</v>
      </c>
      <c r="M13" t="s">
        <v>469</v>
      </c>
      <c r="N13" t="s">
        <v>469</v>
      </c>
      <c r="O13" t="s">
        <v>469</v>
      </c>
      <c r="R13">
        <f t="shared" si="7"/>
        <v>1</v>
      </c>
      <c r="S13" t="str">
        <f>CONCATENATE("""image_en"": """,CONCATENATE("/res/media/web/travel/",LOWER(SUBSTITUTE($I$1," ","_")),"/",LOWER(CONCATENATE(SUBSTITUTE(VLOOKUP(CONCATENATE($R13,"a2"),$B:$I,8,FALSE)," ","_"),".jpg"))),""",")</f>
        <v>"image_en": "/res/media/web/travel/zhengzhou/henan_geological_museum.jpg",</v>
      </c>
    </row>
    <row r="14" spans="1:19" ht="15.75" x14ac:dyDescent="0.25">
      <c r="A14" t="str">
        <f t="shared" si="0"/>
        <v>2b</v>
      </c>
      <c r="B14" t="str">
        <f t="shared" si="1"/>
        <v>2b2</v>
      </c>
      <c r="C14" t="str">
        <f t="shared" si="2"/>
        <v>b2</v>
      </c>
      <c r="D14">
        <f t="shared" si="3"/>
        <v>2</v>
      </c>
      <c r="E14" t="str">
        <f t="shared" si="4"/>
        <v/>
      </c>
      <c r="F14">
        <f t="shared" si="6"/>
        <v>2</v>
      </c>
      <c r="G14" s="9" t="s">
        <v>268</v>
      </c>
      <c r="H14" t="s">
        <v>1189</v>
      </c>
      <c r="I14" t="s">
        <v>742</v>
      </c>
      <c r="L14">
        <f>ROUNDUP((ROW(N14)-1)/12,0)</f>
        <v>2</v>
      </c>
      <c r="M14" t="s">
        <v>465</v>
      </c>
      <c r="N14" t="s">
        <v>465</v>
      </c>
      <c r="O14" t="s">
        <v>465</v>
      </c>
      <c r="R14">
        <f t="shared" si="7"/>
        <v>1</v>
      </c>
      <c r="S14" t="str">
        <f>CONCATENATE("""image_tc"": """,CONCATENATE("/res/media/web/travel/",LOWER(SUBSTITUTE($I$1," ","_")),"/",LOWER(CONCATENATE(SUBSTITUTE(VLOOKUP(CONCATENATE($R14,"a2"),$B:$I,8,FALSE)," ","_"),".jpg"))),""",")</f>
        <v>"image_tc": "/res/media/web/travel/zhengzhou/henan_geological_museum.jpg",</v>
      </c>
    </row>
    <row r="15" spans="1:19" ht="15.75" x14ac:dyDescent="0.25">
      <c r="A15" t="str">
        <f t="shared" si="0"/>
        <v/>
      </c>
      <c r="B15" t="str">
        <f t="shared" si="1"/>
        <v>2c1</v>
      </c>
      <c r="C15" t="str">
        <f t="shared" si="2"/>
        <v>c1</v>
      </c>
      <c r="D15">
        <f t="shared" si="3"/>
        <v>1</v>
      </c>
      <c r="E15" t="str">
        <f t="shared" si="4"/>
        <v>c</v>
      </c>
      <c r="F15">
        <f t="shared" si="6"/>
        <v>2</v>
      </c>
      <c r="G15" s="4" t="s">
        <v>212</v>
      </c>
      <c r="H15" t="s">
        <v>1136</v>
      </c>
      <c r="I15" t="s">
        <v>494</v>
      </c>
      <c r="L15">
        <f t="shared" ref="L15:L25" si="8">ROUNDUP((ROW(N15)-1)/12,0)</f>
        <v>2</v>
      </c>
      <c r="M15" t="str">
        <f>VLOOKUP(CONCATENATE($L15,"a2"),$B:$I,6,FALSE)</f>
        <v>二七廣場</v>
      </c>
      <c r="N15" t="str">
        <f>VLOOKUP(CONCATENATE($L15,"a2"),$B:$I,7,FALSE)</f>
        <v>二七广场</v>
      </c>
      <c r="O15" t="str">
        <f>VLOOKUP(CONCATENATE($L15,"a2"),$B:$I,8,FALSE)</f>
        <v>Erqi Square</v>
      </c>
      <c r="R15">
        <f t="shared" si="7"/>
        <v>1</v>
      </c>
      <c r="S15" t="str">
        <f>CONCATENATE("""image_sc"": """,CONCATENATE("/res/media/web/travel/",LOWER(SUBSTITUTE($I$1," ","_")),"/",LOWER(CONCATENATE(SUBSTITUTE(VLOOKUP(CONCATENATE($R15,"a2"),$B:$I,8,FALSE)," ","_"),".jpg"))),""",")</f>
        <v>"image_sc": "/res/media/web/travel/zhengzhou/henan_geological_museum.jpg",</v>
      </c>
    </row>
    <row r="16" spans="1:19" ht="78.75" x14ac:dyDescent="0.25">
      <c r="A16" t="str">
        <f t="shared" si="0"/>
        <v>2c</v>
      </c>
      <c r="B16" t="str">
        <f t="shared" si="1"/>
        <v>2c2</v>
      </c>
      <c r="C16" t="str">
        <f t="shared" si="2"/>
        <v>c2</v>
      </c>
      <c r="D16">
        <f t="shared" si="3"/>
        <v>2</v>
      </c>
      <c r="E16" t="str">
        <f t="shared" si="4"/>
        <v/>
      </c>
      <c r="F16">
        <f t="shared" si="6"/>
        <v>2</v>
      </c>
      <c r="G16" s="9" t="s">
        <v>269</v>
      </c>
      <c r="H16" t="s">
        <v>1190</v>
      </c>
      <c r="I16" t="s">
        <v>743</v>
      </c>
      <c r="L16">
        <f t="shared" si="8"/>
        <v>2</v>
      </c>
      <c r="M16" t="s">
        <v>466</v>
      </c>
      <c r="N16" t="s">
        <v>466</v>
      </c>
      <c r="O16" t="s">
        <v>466</v>
      </c>
      <c r="R16">
        <f t="shared" si="7"/>
        <v>1</v>
      </c>
      <c r="S16" t="str">
        <f>CONCATENATE("""content_en"": """,CONCATENATE("&lt;p&gt;Address：&lt;br/&gt;",VLOOKUP(CONCATENATE($R16,"b2"),$B:$I,8,FALSE)),"&lt;/p&gt;&lt;p&gt;Content：&lt;br/&gt;",SUBSTITUTE(VLOOKUP(CONCATENATE($R16,"c2"),$B:$I,8,FALSE),"""","\"""),"&lt;/p&gt;&lt;p&gt;Transportation：&lt;br/&gt;",VLOOKUP(CONCATENATE($R16,"d2"),$B:$I,8,FALSE),CONCATENATE($K12,IFERROR(VLOOKUP(CONCATENATE($L12,"d3"),$B:$I,8,FALSE),"")),"&lt;/p&gt;",""",")</f>
        <v>"content_en": "&lt;p&gt;Address：&lt;br/&gt;18 Jinshui East Road, Zhengdong New District, Zhengzhou &lt;/p&gt;&lt;p&gt;Content：&lt;br/&gt;The museum consists of the Dinosaur Hall, the Biological Evolution Hall, the Ancient Elephant Hall and an Earthquake and Tsunami Experience  Theatre. The Dinosaur Hall displays the world's largest nest of dinosaur egg fossils from Henan, which are from the largest and heaviest dinosaur in Asia. It also boasts fossils of the world's smallest oviraptor and the only nodosaurus in China.&lt;/p&gt;&lt;p&gt;Transportation：&lt;br/&gt;From High Speed Rail Zhengzhoudong Station, take Metro Line 1 towards Henan University of Technology. Get off at Nongyenanlu Station and walk for about 8 minutes.&lt;/p&gt;&lt;p&gt;Alternatively, you may take a 15-minute taxi ride from Zhengzhoudong Station.&lt;/p&gt;",</v>
      </c>
    </row>
    <row r="17" spans="1:19" ht="15.75" x14ac:dyDescent="0.25">
      <c r="A17" t="str">
        <f t="shared" si="0"/>
        <v/>
      </c>
      <c r="B17" t="str">
        <f t="shared" si="1"/>
        <v>2d1</v>
      </c>
      <c r="C17" t="str">
        <f t="shared" si="2"/>
        <v>d1</v>
      </c>
      <c r="D17">
        <f t="shared" si="3"/>
        <v>1</v>
      </c>
      <c r="E17" t="str">
        <f t="shared" si="4"/>
        <v>d</v>
      </c>
      <c r="F17">
        <f t="shared" si="6"/>
        <v>2</v>
      </c>
      <c r="G17" s="4" t="s">
        <v>6</v>
      </c>
      <c r="H17" t="s">
        <v>6</v>
      </c>
      <c r="I17" t="s">
        <v>496</v>
      </c>
      <c r="L17">
        <f t="shared" si="8"/>
        <v>2</v>
      </c>
      <c r="M17" t="str">
        <f>CONCATENATE("&lt;img src=""/res/media/web/travel/",LOWER(SUBSTITUTE($I$1," ","_")),"/",LOWER(CONCATENATE(SUBSTITUTE(VLOOKUP(CONCATENATE($L15,"a2"),$B:$I,8,FALSE)," ","_"),".jpg")),""" alt=""",M15,"""&gt;")</f>
        <v>&lt;img src="/res/media/web/travel/zhengzhou/erqi_square.jpg" alt="二七廣場"&gt;</v>
      </c>
      <c r="N17" t="str">
        <f>CONCATENATE("&lt;img src=""/res/media/web/travel/",LOWER(SUBSTITUTE($I$1," ","_")),"/",LOWER(CONCATENATE(SUBSTITUTE(VLOOKUP(CONCATENATE($L15,"a2"),$B:$I,8,FALSE)," ","_"),".jpg")),""" alt=""",N15,"""&gt;")</f>
        <v>&lt;img src="/res/media/web/travel/zhengzhou/erqi_square.jpg" alt="二七广场"&gt;</v>
      </c>
      <c r="O17" t="str">
        <f>CONCATENATE("&lt;img src=""/res/media/web/travel/",LOWER(SUBSTITUTE($I$1," ","_")),"/",LOWER(CONCATENATE(SUBSTITUTE(VLOOKUP(CONCATENATE($L15,"a2"),$B:$I,8,FALSE)," ","_"),".jpg")),""" alt=""",O15,"""&gt;")</f>
        <v>&lt;img src="/res/media/web/travel/zhengzhou/erqi_square.jpg" alt="Erqi Square"&gt;</v>
      </c>
      <c r="R17">
        <f t="shared" si="7"/>
        <v>1</v>
      </c>
      <c r="S17" t="str">
        <f>CONCATENATE("""content_tc"": """,CONCATENATE("&lt;p&gt;地址：&lt;br/&gt;",VLOOKUP(CONCATENATE($R17,"b2"),$B:$I,6,FALSE)),"&lt;/p&gt;&lt;p&gt;介紹：&lt;br/&gt;",VLOOKUP(CONCATENATE($R17,"c2"),$B:$I,6,FALSE),"&lt;/p&gt;&lt;p&gt;交通：&lt;br/&gt;",VLOOKUP(CONCATENATE($R17,"d2"),$B:$I,6,FALSE),CONCATENATE($K12,IFERROR(VLOOKUP(CONCATENATE($L12,"d3"),$B:$I,6,FALSE),"")),"&lt;/p&gt;",""",")</f>
        <v>"content_tc": "&lt;p&gt;地址：&lt;br/&gt;鄭州市東新區金水東路18號&lt;/p&gt;&lt;p&gt;介紹：&lt;br/&gt;館內設有恐龍廳、生物演化廳、古象廳及地震海嘯感受劇場等。其中，恐龍廳示了出自河南的世界最大的一窩恐龍蛋化石，它是亞洲體腔最大最重的恐龍，另外亦有世界上最小的竊蛋龍和中國唯一的結節龍等。&lt;/p&gt;&lt;p&gt;交通：&lt;br/&gt;於高鐵鄭州東站乘坐地鐵1號綫，往河南工業大學方向，於農業南路站下車，步行約8分鐘。&lt;/p&gt;&lt;p&gt;亦可由鄭州東站乘坐的士，約15分鐘即可到達。&lt;/p&gt;",</v>
      </c>
    </row>
    <row r="18" spans="1:19" ht="31.5" x14ac:dyDescent="0.25">
      <c r="A18" t="str">
        <f t="shared" si="0"/>
        <v>2d</v>
      </c>
      <c r="B18" t="str">
        <f t="shared" si="1"/>
        <v>2d2</v>
      </c>
      <c r="C18" t="str">
        <f t="shared" si="2"/>
        <v>d2</v>
      </c>
      <c r="D18">
        <f t="shared" si="3"/>
        <v>2</v>
      </c>
      <c r="E18" t="str">
        <f t="shared" si="4"/>
        <v/>
      </c>
      <c r="F18">
        <f t="shared" si="6"/>
        <v>2</v>
      </c>
      <c r="G18" s="9" t="s">
        <v>270</v>
      </c>
      <c r="H18" t="s">
        <v>1191</v>
      </c>
      <c r="I18" t="s">
        <v>744</v>
      </c>
      <c r="L18">
        <f t="shared" si="8"/>
        <v>2</v>
      </c>
      <c r="M18" t="s">
        <v>557</v>
      </c>
      <c r="N18" t="s">
        <v>557</v>
      </c>
      <c r="O18" t="s">
        <v>1372</v>
      </c>
      <c r="R18">
        <f t="shared" si="7"/>
        <v>1</v>
      </c>
      <c r="S18" t="str">
        <f>CONCATENATE("""content_sc"": """,CONCATENATE("&lt;p&gt;地址：&lt;br/&gt;",VLOOKUP(CONCATENATE($R18,"b2"),$B:$I,7,FALSE)),"&lt;/p&gt;&lt;p&gt;介紹：&lt;br/&gt;",VLOOKUP(CONCATENATE($R18,"c2"),$B:$I,7,FALSE),"&lt;/p&gt;&lt;p&gt;交通：&lt;br/&gt;",VLOOKUP(CONCATENATE($R18,"d2"),$B:$I,7,FALSE),CONCATENATE($K12,IFERROR(VLOOKUP(CONCATENATE($L12,"d3"),$B:$I,7,FALSE),"")),"&lt;/p&gt;","""")</f>
        <v>"content_sc": "&lt;p&gt;地址：&lt;br/&gt;郑州市东新区金水东路18号&lt;/p&gt;&lt;p&gt;介紹：&lt;br/&gt;馆内设有恐龙厅、生物演化厅、古象厅及地震海啸感受剧场等。其中，恐龙厅示了出自河南的世界最大的一窝恐龙蛋化石，它是亚洲体腔最大最重的恐龙，另外亦有世界上最小的窃蛋龙和中国唯一的结节龙等。&lt;/p&gt;&lt;p&gt;交通：&lt;br/&gt;于高铁郑州东站乘坐地铁1号线，往河南工业大学方向，于农业南路站下车，步行约8分钟。&lt;/p&gt;&lt;p&gt;亦可由郑州东站乘坐的士，约15分钟即可到达。&lt;/p&gt;"</v>
      </c>
    </row>
    <row r="19" spans="1:19" ht="16.5" thickBot="1" x14ac:dyDescent="0.3">
      <c r="A19" t="str">
        <f t="shared" si="0"/>
        <v/>
      </c>
      <c r="B19" t="str">
        <f t="shared" si="1"/>
        <v>2d3</v>
      </c>
      <c r="C19" t="str">
        <f t="shared" si="2"/>
        <v>d3</v>
      </c>
      <c r="D19">
        <f t="shared" si="3"/>
        <v>3</v>
      </c>
      <c r="E19" t="str">
        <f t="shared" si="4"/>
        <v/>
      </c>
      <c r="F19">
        <f t="shared" si="6"/>
        <v>2</v>
      </c>
      <c r="G19" s="10" t="s">
        <v>271</v>
      </c>
      <c r="H19" t="s">
        <v>1192</v>
      </c>
      <c r="I19" t="s">
        <v>745</v>
      </c>
      <c r="L19">
        <f t="shared" si="8"/>
        <v>2</v>
      </c>
      <c r="M19" t="str">
        <f>VLOOKUP(CONCATENATE($L19,"b2"),$B:$I,6,FALSE)</f>
        <v>鄭州市二七區西大街21號</v>
      </c>
      <c r="N19" t="str">
        <f>VLOOKUP(CONCATENATE($L19,"b2"),$B:$I,7,FALSE)</f>
        <v>郑州市二七区西大街21号</v>
      </c>
      <c r="O19" t="str">
        <f>VLOOKUP(CONCATENATE($L19,"b2"),$B:$I,8,FALSE)</f>
        <v>21 West Boulevard, Erqi District, Zhengzhou</v>
      </c>
      <c r="R19">
        <f t="shared" si="7"/>
        <v>1</v>
      </c>
      <c r="S19" t="str">
        <f>IF(S20="","}","},")</f>
        <v>},</v>
      </c>
    </row>
    <row r="20" spans="1:19" ht="15.75" x14ac:dyDescent="0.25">
      <c r="A20" t="str">
        <f t="shared" si="0"/>
        <v/>
      </c>
      <c r="B20" t="str">
        <f t="shared" si="1"/>
        <v>3a1</v>
      </c>
      <c r="C20" t="str">
        <f t="shared" si="2"/>
        <v>a1</v>
      </c>
      <c r="D20">
        <f t="shared" si="3"/>
        <v>1</v>
      </c>
      <c r="E20" t="str">
        <f t="shared" si="4"/>
        <v>a</v>
      </c>
      <c r="F20">
        <f t="shared" si="6"/>
        <v>3</v>
      </c>
      <c r="G20" s="1" t="s">
        <v>13</v>
      </c>
      <c r="H20" t="s">
        <v>949</v>
      </c>
      <c r="I20" t="s">
        <v>498</v>
      </c>
      <c r="L20">
        <f t="shared" si="8"/>
        <v>2</v>
      </c>
      <c r="M20" t="s">
        <v>467</v>
      </c>
      <c r="N20" t="s">
        <v>467</v>
      </c>
      <c r="O20" t="s">
        <v>1373</v>
      </c>
      <c r="R20">
        <f>ROUNDUP((ROW(T20)-7)/12,0)</f>
        <v>2</v>
      </c>
      <c r="S20" t="s">
        <v>1374</v>
      </c>
    </row>
    <row r="21" spans="1:19" ht="15.75" x14ac:dyDescent="0.25">
      <c r="A21" t="str">
        <f t="shared" si="0"/>
        <v>3a</v>
      </c>
      <c r="B21" t="str">
        <f t="shared" si="1"/>
        <v>3a2</v>
      </c>
      <c r="C21" t="str">
        <f t="shared" si="2"/>
        <v>a2</v>
      </c>
      <c r="D21">
        <f t="shared" si="3"/>
        <v>2</v>
      </c>
      <c r="E21" t="str">
        <f t="shared" si="4"/>
        <v/>
      </c>
      <c r="F21">
        <f t="shared" si="6"/>
        <v>3</v>
      </c>
      <c r="G21" s="9" t="s">
        <v>272</v>
      </c>
      <c r="H21" t="s">
        <v>1193</v>
      </c>
      <c r="I21" t="s">
        <v>746</v>
      </c>
      <c r="L21">
        <f t="shared" si="8"/>
        <v>2</v>
      </c>
      <c r="M21" t="str">
        <f>VLOOKUP(CONCATENATE($L21,"c2"),$B:$I,6,FALSE)</f>
        <v>二七紀念塔坐落在二七廣場中心之內，為紀念1923年京漢鐵路工人大罷工而建，每層頂角以仿古挑角飛簷設計。整點報時演奏《東方紅》樂曲，遊人可從塔頂俯瞰迷人的城市風光。附近的德化街，是鄭州市最為悠久的商業街道之一，保留了不少傳統小店，值得一遊。</v>
      </c>
      <c r="N21" t="str">
        <f>VLOOKUP(CONCATENATE($L21,"c2"),$B:$I,7,FALSE)</f>
        <v>二七纪念塔坐落在二七广场中心之内，为纪念1923年京汉铁路工人大罢工而建，每层顶角以仿古挑角飞檐设计。整点报时演奏《东方红》乐曲，游人可从塔顶俯瞰迷人的城市风光。附近的德化街，是郑州市最为悠久的商业街道之一，保留了不少传统小店，值得一游。</v>
      </c>
      <c r="O21" t="str">
        <f>VLOOKUP(CONCATENATE($L21,"c2"),$B:$I,8,FALSE)</f>
        <v>The Erqi Memorial Tower is located in the centre of Erqi Square, built to commemorate the strike of the Jinghan Railway workers in 1923. The top corners of every level are designed with an ancient style of slanting angles. With the song “Oriental Red” playing in the background after each hourly time check, visitors can enjoy the fascinating city scenery from the top of the tower. The nearby Dehua Street is also worth a visit, retaining a lot of traditional shops on one of the oldest commercial streets in Zhengzhou.</v>
      </c>
      <c r="R21">
        <f t="shared" si="7"/>
        <v>2</v>
      </c>
      <c r="S21" t="str">
        <f>CONCATENATE("""id"": ",$S$1,R21,",")</f>
        <v>"id": 102,</v>
      </c>
    </row>
    <row r="22" spans="1:19" ht="15.75" x14ac:dyDescent="0.25">
      <c r="A22" t="str">
        <f t="shared" si="0"/>
        <v/>
      </c>
      <c r="B22" t="str">
        <f t="shared" si="1"/>
        <v>3b1</v>
      </c>
      <c r="C22" t="str">
        <f t="shared" si="2"/>
        <v>b1</v>
      </c>
      <c r="D22">
        <f t="shared" si="3"/>
        <v>1</v>
      </c>
      <c r="E22" t="str">
        <f t="shared" si="4"/>
        <v>b</v>
      </c>
      <c r="F22">
        <f t="shared" si="6"/>
        <v>3</v>
      </c>
      <c r="G22" s="4" t="s">
        <v>2</v>
      </c>
      <c r="H22" t="s">
        <v>2</v>
      </c>
      <c r="I22" t="s">
        <v>493</v>
      </c>
      <c r="L22">
        <f t="shared" si="8"/>
        <v>2</v>
      </c>
      <c r="M22" t="s">
        <v>468</v>
      </c>
      <c r="N22" t="s">
        <v>468</v>
      </c>
      <c r="O22" t="s">
        <v>1375</v>
      </c>
      <c r="R22">
        <f t="shared" si="7"/>
        <v>2</v>
      </c>
      <c r="S22" t="str">
        <f>CONCATENATE("""attraction_en"": """,VLOOKUP(CONCATENATE($R22,"a2"),$B:$I,8,FALSE),""",")</f>
        <v>"attraction_en": "Erqi Square",</v>
      </c>
    </row>
    <row r="23" spans="1:19" ht="15.75" x14ac:dyDescent="0.25">
      <c r="A23" t="str">
        <f t="shared" si="0"/>
        <v>3b</v>
      </c>
      <c r="B23" t="str">
        <f t="shared" si="1"/>
        <v>3b2</v>
      </c>
      <c r="C23" t="str">
        <f t="shared" si="2"/>
        <v>b2</v>
      </c>
      <c r="D23">
        <f t="shared" si="3"/>
        <v>2</v>
      </c>
      <c r="E23" t="str">
        <f t="shared" si="4"/>
        <v/>
      </c>
      <c r="F23">
        <f t="shared" si="6"/>
        <v>3</v>
      </c>
      <c r="G23" s="9" t="s">
        <v>273</v>
      </c>
      <c r="H23" t="s">
        <v>1194</v>
      </c>
      <c r="I23" t="s">
        <v>747</v>
      </c>
      <c r="L23">
        <f t="shared" si="8"/>
        <v>2</v>
      </c>
      <c r="M23" t="str">
        <f>VLOOKUP(CONCATENATE($L23,"d2"),$B:$I,6,FALSE)</f>
        <v>於高鐵鄭州東站乘坐地鐵1號綫，往河南工業大學方向，於二七廣場站下車，步行約3分鐘。</v>
      </c>
      <c r="N23" t="str">
        <f>VLOOKUP(CONCATENATE($L23,"d2"),$B:$I,7,FALSE)</f>
        <v>于高铁郑州东站乘坐地铁1号线，往河南工业大学方向，于二七广场站下车，步行约3分钟。</v>
      </c>
      <c r="O23" t="str">
        <f>VLOOKUP(CONCATENATE($L23,"d2"),$B:$I,8,FALSE)</f>
        <v>From High Speed Rail Zhengzhoudong Station, take Metro Line 1 towards Henan University of Technology. Get off at Erqiguangchang Station and walk for about 3 minutes.</v>
      </c>
      <c r="R23">
        <f t="shared" si="7"/>
        <v>2</v>
      </c>
      <c r="S23" t="str">
        <f>CONCATENATE("""attraction_tc"": """,VLOOKUP(CONCATENATE($R23,"a2"),$B:$I,6,FALSE),""",")</f>
        <v>"attraction_tc": "二七廣場",</v>
      </c>
    </row>
    <row r="24" spans="1:19" ht="15.75" x14ac:dyDescent="0.25">
      <c r="A24" t="str">
        <f t="shared" si="0"/>
        <v/>
      </c>
      <c r="B24" t="str">
        <f t="shared" si="1"/>
        <v>3c1</v>
      </c>
      <c r="C24" t="str">
        <f t="shared" si="2"/>
        <v>c1</v>
      </c>
      <c r="D24">
        <f t="shared" si="3"/>
        <v>1</v>
      </c>
      <c r="E24" t="str">
        <f t="shared" si="4"/>
        <v>c</v>
      </c>
      <c r="F24">
        <f t="shared" si="6"/>
        <v>3</v>
      </c>
      <c r="G24" s="4" t="s">
        <v>4</v>
      </c>
      <c r="H24" t="s">
        <v>941</v>
      </c>
      <c r="I24" t="s">
        <v>494</v>
      </c>
      <c r="K24" t="str">
        <f>IF(ISERROR(VLOOKUP(CONCATENATE(L24,"d3"),B:G,6,FALSE)),"","&lt;/p&gt;&lt;p&gt;")</f>
        <v>&lt;/p&gt;&lt;p&gt;</v>
      </c>
      <c r="L24">
        <f t="shared" si="8"/>
        <v>2</v>
      </c>
      <c r="M24" t="str">
        <f>CONCATENATE($K24,IFERROR(VLOOKUP(CONCATENATE($L24,"d3"),$B:$I,6,FALSE),""))</f>
        <v>&lt;/p&gt;&lt;p&gt;亦可由鄭州東站乘坐的士，約30分鐘即可到達。</v>
      </c>
      <c r="N24" t="str">
        <f>CONCATENATE($K24,IFERROR(VLOOKUP(CONCATENATE($L24,"d3"),$B:$I,7,FALSE),""))</f>
        <v>&lt;/p&gt;&lt;p&gt;亦可由郑州东站乘坐的士，约30分钟即可到达。</v>
      </c>
      <c r="O24" t="str">
        <f>CONCATENATE($K24,IFERROR(VLOOKUP(CONCATENATE($L24,"d3"),$B:$I,8,FALSE),""))</f>
        <v>&lt;/p&gt;&lt;p&gt;Alternatively, you may take a 30-minute taxi ride from Zhengzhoudong Station.</v>
      </c>
      <c r="R24">
        <f t="shared" si="7"/>
        <v>2</v>
      </c>
      <c r="S24" t="str">
        <f>CONCATENATE("""attraction_sc"": """,VLOOKUP(CONCATENATE($R24,"a2"),$B:$I,7,FALSE),""",")</f>
        <v>"attraction_sc": "二七广场",</v>
      </c>
    </row>
    <row r="25" spans="1:19" ht="78.75" x14ac:dyDescent="0.25">
      <c r="A25" t="str">
        <f t="shared" si="0"/>
        <v>3c</v>
      </c>
      <c r="B25" t="str">
        <f t="shared" si="1"/>
        <v>3c2</v>
      </c>
      <c r="C25" t="str">
        <f t="shared" si="2"/>
        <v>c2</v>
      </c>
      <c r="D25">
        <f t="shared" si="3"/>
        <v>2</v>
      </c>
      <c r="E25" t="str">
        <f t="shared" si="4"/>
        <v/>
      </c>
      <c r="F25">
        <f t="shared" si="6"/>
        <v>3</v>
      </c>
      <c r="G25" s="9" t="s">
        <v>274</v>
      </c>
      <c r="H25" t="s">
        <v>1195</v>
      </c>
      <c r="I25" t="s">
        <v>748</v>
      </c>
      <c r="L25">
        <f t="shared" si="8"/>
        <v>2</v>
      </c>
      <c r="M25" t="s">
        <v>469</v>
      </c>
      <c r="N25" t="s">
        <v>469</v>
      </c>
      <c r="O25" t="s">
        <v>469</v>
      </c>
      <c r="R25">
        <f t="shared" si="7"/>
        <v>2</v>
      </c>
      <c r="S25" t="str">
        <f>CONCATENATE("""image_en"": """,CONCATENATE("/res/media/web/travel/",LOWER(SUBSTITUTE($I$1," ","_")),"/",LOWER(CONCATENATE(SUBSTITUTE(VLOOKUP(CONCATENATE($R25,"a2"),$B:$I,8,FALSE)," ","_"),".jpg"))),""",")</f>
        <v>"image_en": "/res/media/web/travel/zhengzhou/erqi_square.jpg",</v>
      </c>
    </row>
    <row r="26" spans="1:19" ht="15.75" x14ac:dyDescent="0.25">
      <c r="A26" t="str">
        <f t="shared" si="0"/>
        <v>3a</v>
      </c>
      <c r="B26" t="str">
        <f t="shared" si="1"/>
        <v>3d1</v>
      </c>
      <c r="C26" t="str">
        <f t="shared" si="2"/>
        <v>d1</v>
      </c>
      <c r="D26">
        <f t="shared" si="3"/>
        <v>1</v>
      </c>
      <c r="E26" t="str">
        <f t="shared" si="4"/>
        <v>d</v>
      </c>
      <c r="F26">
        <f t="shared" si="6"/>
        <v>3</v>
      </c>
      <c r="G26" s="4" t="s">
        <v>6</v>
      </c>
      <c r="H26" t="s">
        <v>6</v>
      </c>
      <c r="I26" t="s">
        <v>496</v>
      </c>
      <c r="L26">
        <f>ROUNDUP((ROW(N26)-1)/12,0)</f>
        <v>3</v>
      </c>
      <c r="M26" t="s">
        <v>465</v>
      </c>
      <c r="N26" t="s">
        <v>465</v>
      </c>
      <c r="O26" t="s">
        <v>465</v>
      </c>
      <c r="R26">
        <f t="shared" si="7"/>
        <v>2</v>
      </c>
      <c r="S26" t="str">
        <f>CONCATENATE("""image_tc"": """,CONCATENATE("/res/media/web/travel/",LOWER(SUBSTITUTE($I$1," ","_")),"/",LOWER(CONCATENATE(SUBSTITUTE(VLOOKUP(CONCATENATE($R26,"a2"),$B:$I,8,FALSE)," ","_"),".jpg"))),""",")</f>
        <v>"image_tc": "/res/media/web/travel/zhengzhou/erqi_square.jpg",</v>
      </c>
    </row>
    <row r="27" spans="1:19" ht="31.5" x14ac:dyDescent="0.25">
      <c r="A27" t="str">
        <f t="shared" si="0"/>
        <v>3d</v>
      </c>
      <c r="B27" t="str">
        <f t="shared" si="1"/>
        <v>3d2</v>
      </c>
      <c r="C27" t="str">
        <f t="shared" si="2"/>
        <v>d2</v>
      </c>
      <c r="D27">
        <f t="shared" si="3"/>
        <v>2</v>
      </c>
      <c r="E27" t="str">
        <f t="shared" si="4"/>
        <v/>
      </c>
      <c r="F27">
        <f t="shared" si="6"/>
        <v>3</v>
      </c>
      <c r="G27" s="9" t="s">
        <v>275</v>
      </c>
      <c r="H27" t="s">
        <v>1196</v>
      </c>
      <c r="I27" t="s">
        <v>749</v>
      </c>
      <c r="L27">
        <f t="shared" ref="L27:L37" si="9">ROUNDUP((ROW(N27)-1)/12,0)</f>
        <v>3</v>
      </c>
      <c r="M27" t="str">
        <f>VLOOKUP(CONCATENATE($L27,"a2"),$B:$I,6,FALSE)</f>
        <v>紫荊山公園</v>
      </c>
      <c r="N27" t="str">
        <f>VLOOKUP(CONCATENATE($L27,"a2"),$B:$I,7,FALSE)</f>
        <v>紫荆山公园</v>
      </c>
      <c r="O27" t="str">
        <f>VLOOKUP(CONCATENATE($L27,"a2"),$B:$I,8,FALSE)</f>
        <v>Zijingshan Park</v>
      </c>
      <c r="R27">
        <f t="shared" si="7"/>
        <v>2</v>
      </c>
      <c r="S27" t="str">
        <f>CONCATENATE("""image_sc"": """,CONCATENATE("/res/media/web/travel/",LOWER(SUBSTITUTE($I$1," ","_")),"/",LOWER(CONCATENATE(SUBSTITUTE(VLOOKUP(CONCATENATE($R27,"a2"),$B:$I,8,FALSE)," ","_"),".jpg"))),""",")</f>
        <v>"image_sc": "/res/media/web/travel/zhengzhou/erqi_square.jpg",</v>
      </c>
    </row>
    <row r="28" spans="1:19" ht="16.5" thickBot="1" x14ac:dyDescent="0.3">
      <c r="A28" t="str">
        <f t="shared" si="0"/>
        <v/>
      </c>
      <c r="B28" t="str">
        <f t="shared" si="1"/>
        <v>3d3</v>
      </c>
      <c r="C28" t="str">
        <f t="shared" si="2"/>
        <v>d3</v>
      </c>
      <c r="D28">
        <f t="shared" si="3"/>
        <v>3</v>
      </c>
      <c r="E28" t="str">
        <f t="shared" si="4"/>
        <v/>
      </c>
      <c r="F28">
        <f t="shared" si="6"/>
        <v>3</v>
      </c>
      <c r="G28" s="10" t="s">
        <v>271</v>
      </c>
      <c r="H28" t="s">
        <v>1192</v>
      </c>
      <c r="I28" t="s">
        <v>745</v>
      </c>
      <c r="L28">
        <f t="shared" si="9"/>
        <v>3</v>
      </c>
      <c r="M28" t="s">
        <v>466</v>
      </c>
      <c r="N28" t="s">
        <v>466</v>
      </c>
      <c r="O28" t="s">
        <v>466</v>
      </c>
      <c r="R28">
        <f t="shared" si="7"/>
        <v>2</v>
      </c>
      <c r="S28" t="str">
        <f>CONCATENATE("""content_en"": """,CONCATENATE("&lt;p&gt;Address：&lt;br/&gt;",VLOOKUP(CONCATENATE($R28,"b2"),$B:$I,8,FALSE)),"&lt;/p&gt;&lt;p&gt;Content：&lt;br/&gt;",SUBSTITUTE(VLOOKUP(CONCATENATE($R28,"c2"),$B:$I,8,FALSE),"""","\"""),"&lt;/p&gt;&lt;p&gt;Transportation：&lt;br/&gt;",VLOOKUP(CONCATENATE($R28,"d2"),$B:$I,8,FALSE),CONCATENATE($K24,IFERROR(VLOOKUP(CONCATENATE($L24,"d3"),$B:$I,8,FALSE),"")),"&lt;/p&gt;",""",")</f>
        <v>"content_en": "&lt;p&gt;Address：&lt;br/&gt;21 West Boulevard, Erqi District, Zhengzhou&lt;/p&gt;&lt;p&gt;Content：&lt;br/&gt;The Erqi Memorial Tower is located in the centre of Erqi Square, built to commemorate the strike of the Jinghan Railway workers in 1923. The top corners of every level are designed with an ancient style of slanting angles. With the song “Oriental Red” playing in the background after each hourly time check, visitors can enjoy the fascinating city scenery from the top of the tower. The nearby Dehua Street is also worth a visit, retaining a lot of traditional shops on one of the oldest commercial streets in Zhengzhou.&lt;/p&gt;&lt;p&gt;Transportation：&lt;br/&gt;From High Speed Rail Zhengzhoudong Station, take Metro Line 1 towards Henan University of Technology. Get off at Erqiguangchang Station and walk for about 3 minutes.&lt;/p&gt;&lt;p&gt;Alternatively, you may take a 30-minute taxi ride from Zhengzhoudong Station.&lt;/p&gt;",</v>
      </c>
    </row>
    <row r="29" spans="1:19" ht="15.75" x14ac:dyDescent="0.25">
      <c r="A29" t="str">
        <f t="shared" si="0"/>
        <v/>
      </c>
      <c r="B29" t="str">
        <f t="shared" si="1"/>
        <v>4a1</v>
      </c>
      <c r="C29" t="str">
        <f t="shared" si="2"/>
        <v>a1</v>
      </c>
      <c r="D29">
        <f t="shared" si="3"/>
        <v>1</v>
      </c>
      <c r="E29" t="str">
        <f t="shared" si="4"/>
        <v>a</v>
      </c>
      <c r="F29">
        <f t="shared" si="6"/>
        <v>4</v>
      </c>
      <c r="G29" s="1" t="s">
        <v>18</v>
      </c>
      <c r="H29" t="s">
        <v>954</v>
      </c>
      <c r="I29" t="s">
        <v>499</v>
      </c>
      <c r="L29">
        <f t="shared" si="9"/>
        <v>3</v>
      </c>
      <c r="M29" t="str">
        <f>CONCATENATE("&lt;img src=""/res/media/web/travel/",LOWER(SUBSTITUTE($I$1," ","_")),"/",LOWER(CONCATENATE(SUBSTITUTE(VLOOKUP(CONCATENATE($L27,"a2"),$B:$I,8,FALSE)," ","_"),".jpg")),""" alt=""",M27,"""&gt;")</f>
        <v>&lt;img src="/res/media/web/travel/zhengzhou/zijingshan_park.jpg" alt="紫荊山公園"&gt;</v>
      </c>
      <c r="N29" t="str">
        <f>CONCATENATE("&lt;img src=""/res/media/web/travel/",LOWER(SUBSTITUTE($I$1," ","_")),"/",LOWER(CONCATENATE(SUBSTITUTE(VLOOKUP(CONCATENATE($L27,"a2"),$B:$I,8,FALSE)," ","_"),".jpg")),""" alt=""",N27,"""&gt;")</f>
        <v>&lt;img src="/res/media/web/travel/zhengzhou/zijingshan_park.jpg" alt="紫荆山公园"&gt;</v>
      </c>
      <c r="O29" t="str">
        <f>CONCATENATE("&lt;img src=""/res/media/web/travel/",LOWER(SUBSTITUTE($I$1," ","_")),"/",LOWER(CONCATENATE(SUBSTITUTE(VLOOKUP(CONCATENATE($L27,"a2"),$B:$I,8,FALSE)," ","_"),".jpg")),""" alt=""",O27,"""&gt;")</f>
        <v>&lt;img src="/res/media/web/travel/zhengzhou/zijingshan_park.jpg" alt="Zijingshan Park"&gt;</v>
      </c>
      <c r="R29">
        <f t="shared" si="7"/>
        <v>2</v>
      </c>
      <c r="S29" t="str">
        <f>CONCATENATE("""content_tc"": """,CONCATENATE("&lt;p&gt;地址：&lt;br/&gt;",VLOOKUP(CONCATENATE($R29,"b2"),$B:$I,6,FALSE)),"&lt;/p&gt;&lt;p&gt;介紹：&lt;br/&gt;",VLOOKUP(CONCATENATE($R29,"c2"),$B:$I,6,FALSE),"&lt;/p&gt;&lt;p&gt;交通：&lt;br/&gt;",VLOOKUP(CONCATENATE($R29,"d2"),$B:$I,6,FALSE),CONCATENATE($K24,IFERROR(VLOOKUP(CONCATENATE($L24,"d3"),$B:$I,6,FALSE),"")),"&lt;/p&gt;",""",")</f>
        <v>"content_tc": "&lt;p&gt;地址：&lt;br/&gt;鄭州市二七區西大街21號&lt;/p&gt;&lt;p&gt;介紹：&lt;br/&gt;二七紀念塔坐落在二七廣場中心之內，為紀念1923年京漢鐵路工人大罷工而建，每層頂角以仿古挑角飛簷設計。整點報時演奏《東方紅》樂曲，遊人可從塔頂俯瞰迷人的城市風光。附近的德化街，是鄭州市最為悠久的商業街道之一，保留了不少傳統小店，值得一遊。&lt;/p&gt;&lt;p&gt;交通：&lt;br/&gt;於高鐵鄭州東站乘坐地鐵1號綫，往河南工業大學方向，於二七廣場站下車，步行約3分鐘。&lt;/p&gt;&lt;p&gt;亦可由鄭州東站乘坐的士，約30分鐘即可到達。&lt;/p&gt;",</v>
      </c>
    </row>
    <row r="30" spans="1:19" ht="15.75" x14ac:dyDescent="0.25">
      <c r="A30" t="str">
        <f t="shared" si="0"/>
        <v>4a</v>
      </c>
      <c r="B30" t="str">
        <f t="shared" si="1"/>
        <v>4a2</v>
      </c>
      <c r="C30" t="str">
        <f t="shared" si="2"/>
        <v>a2</v>
      </c>
      <c r="D30">
        <f t="shared" si="3"/>
        <v>2</v>
      </c>
      <c r="E30" t="str">
        <f t="shared" si="4"/>
        <v/>
      </c>
      <c r="F30">
        <f t="shared" si="6"/>
        <v>4</v>
      </c>
      <c r="G30" s="9" t="s">
        <v>276</v>
      </c>
      <c r="H30" t="s">
        <v>1197</v>
      </c>
      <c r="I30" t="s">
        <v>750</v>
      </c>
      <c r="L30">
        <f t="shared" si="9"/>
        <v>3</v>
      </c>
      <c r="M30" t="s">
        <v>557</v>
      </c>
      <c r="N30" t="s">
        <v>557</v>
      </c>
      <c r="O30" t="s">
        <v>1372</v>
      </c>
      <c r="R30">
        <f t="shared" si="7"/>
        <v>2</v>
      </c>
      <c r="S30" t="str">
        <f>CONCATENATE("""content_sc"": """,CONCATENATE("&lt;p&gt;地址：&lt;br/&gt;",VLOOKUP(CONCATENATE($R30,"b2"),$B:$I,7,FALSE)),"&lt;/p&gt;&lt;p&gt;介紹：&lt;br/&gt;",VLOOKUP(CONCATENATE($R30,"c2"),$B:$I,7,FALSE),"&lt;/p&gt;&lt;p&gt;交通：&lt;br/&gt;",VLOOKUP(CONCATENATE($R30,"d2"),$B:$I,7,FALSE),CONCATENATE($K24,IFERROR(VLOOKUP(CONCATENATE($L24,"d3"),$B:$I,7,FALSE),"")),"&lt;/p&gt;","""")</f>
        <v>"content_sc": "&lt;p&gt;地址：&lt;br/&gt;郑州市二七区西大街21号&lt;/p&gt;&lt;p&gt;介紹：&lt;br/&gt;二七纪念塔坐落在二七广场中心之内，为纪念1923年京汉铁路工人大罢工而建，每层顶角以仿古挑角飞檐设计。整点报时演奏《东方红》乐曲，游人可从塔顶俯瞰迷人的城市风光。附近的德化街，是郑州市最为悠久的商业街道之一，保留了不少传统小店，值得一游。&lt;/p&gt;&lt;p&gt;交通：&lt;br/&gt;于高铁郑州东站乘坐地铁1号线，往河南工业大学方向，于二七广场站下车，步行约3分钟。&lt;/p&gt;&lt;p&gt;亦可由郑州东站乘坐的士，约30分钟即可到达。&lt;/p&gt;"</v>
      </c>
    </row>
    <row r="31" spans="1:19" ht="15.75" x14ac:dyDescent="0.25">
      <c r="A31" t="str">
        <f t="shared" si="0"/>
        <v/>
      </c>
      <c r="B31" t="str">
        <f t="shared" si="1"/>
        <v>4b1</v>
      </c>
      <c r="C31" t="str">
        <f t="shared" si="2"/>
        <v>b1</v>
      </c>
      <c r="D31">
        <f t="shared" si="3"/>
        <v>1</v>
      </c>
      <c r="E31" t="str">
        <f t="shared" si="4"/>
        <v>b</v>
      </c>
      <c r="F31">
        <f t="shared" si="6"/>
        <v>4</v>
      </c>
      <c r="G31" s="4" t="s">
        <v>2</v>
      </c>
      <c r="H31" t="s">
        <v>2</v>
      </c>
      <c r="I31" t="s">
        <v>493</v>
      </c>
      <c r="L31">
        <f t="shared" si="9"/>
        <v>3</v>
      </c>
      <c r="M31" t="str">
        <f>VLOOKUP(CONCATENATE($L31,"b2"),$B:$I,6,FALSE)</f>
        <v>鄭州市金水區金水路108號</v>
      </c>
      <c r="N31" t="str">
        <f>VLOOKUP(CONCATENATE($L31,"b2"),$B:$I,7,FALSE)</f>
        <v>郑州市金水区金水路108号</v>
      </c>
      <c r="O31" t="str">
        <f>VLOOKUP(CONCATENATE($L31,"b2"),$B:$I,8,FALSE)</f>
        <v>108 Jinshui Road, Jinshui District, Zhengzhou</v>
      </c>
      <c r="R31">
        <f t="shared" si="7"/>
        <v>2</v>
      </c>
      <c r="S31" t="str">
        <f>IF(S32="","}","},")</f>
        <v>},</v>
      </c>
    </row>
    <row r="32" spans="1:19" ht="15.75" x14ac:dyDescent="0.25">
      <c r="A32" t="str">
        <f t="shared" si="0"/>
        <v>4b</v>
      </c>
      <c r="B32" t="str">
        <f t="shared" si="1"/>
        <v>4b2</v>
      </c>
      <c r="C32" t="str">
        <f t="shared" si="2"/>
        <v>b2</v>
      </c>
      <c r="D32">
        <f t="shared" si="3"/>
        <v>2</v>
      </c>
      <c r="E32" t="str">
        <f t="shared" si="4"/>
        <v/>
      </c>
      <c r="F32">
        <f t="shared" si="6"/>
        <v>4</v>
      </c>
      <c r="G32" s="9" t="s">
        <v>277</v>
      </c>
      <c r="H32" t="s">
        <v>1198</v>
      </c>
      <c r="I32" t="s">
        <v>751</v>
      </c>
      <c r="L32">
        <f t="shared" si="9"/>
        <v>3</v>
      </c>
      <c r="M32" t="s">
        <v>467</v>
      </c>
      <c r="N32" t="s">
        <v>467</v>
      </c>
      <c r="O32" t="s">
        <v>1373</v>
      </c>
      <c r="R32">
        <f>ROUNDUP((ROW(T32)-7)/12,0)</f>
        <v>3</v>
      </c>
      <c r="S32" t="s">
        <v>1374</v>
      </c>
    </row>
    <row r="33" spans="1:19" ht="15.75" x14ac:dyDescent="0.25">
      <c r="A33" t="str">
        <f t="shared" si="0"/>
        <v/>
      </c>
      <c r="B33" t="str">
        <f t="shared" si="1"/>
        <v>4c1</v>
      </c>
      <c r="C33" t="str">
        <f t="shared" si="2"/>
        <v>c1</v>
      </c>
      <c r="D33">
        <f t="shared" si="3"/>
        <v>1</v>
      </c>
      <c r="E33" t="str">
        <f t="shared" si="4"/>
        <v>c</v>
      </c>
      <c r="F33">
        <f t="shared" si="6"/>
        <v>4</v>
      </c>
      <c r="G33" s="4" t="s">
        <v>4</v>
      </c>
      <c r="H33" t="s">
        <v>941</v>
      </c>
      <c r="I33" t="s">
        <v>494</v>
      </c>
      <c r="L33">
        <f t="shared" si="9"/>
        <v>3</v>
      </c>
      <c r="M33" t="str">
        <f>VLOOKUP(CONCATENATE($L33,"c2"),$B:$I,6,FALSE)</f>
        <v>商代舊城址的一部分，距今已有3千多年歷史，主要景點有月季園、湖心島、釣魚村、櫻花山等，夢溪園等，公園綠化主要是以蒼松翠柏做主題植物，襯以紫荆花、海棠花及桃花等，灌木點綴其間，每日都吸引不少遊人前來賞花弄鴿。</v>
      </c>
      <c r="N33" t="str">
        <f>VLOOKUP(CONCATENATE($L33,"c2"),$B:$I,7,FALSE)</f>
        <v>商代旧城址的一部分，距今已有3千多年历史，主要景点有月季园、湖心岛、钓鱼村、樱花山等，梦溪园等，公园绿化主要是以苍松翠柏做主题植物，衬以紫荆花、海棠花及桃花等，灌木点缀其间，每日都吸引不少游人前来赏花弄鸽。</v>
      </c>
      <c r="O33" t="str">
        <f>VLOOKUP(CONCATENATE($L33,"c2"),$B:$I,8,FALSE)</f>
        <v>Part of an ancient city site of Shang Dynasty, the park has a history of more than 3,000 years. The main attractions are the Yueji Garden, the Centre Island of the lake, the Fishing Village, the Cherry Blossom Mountain, and the Mengxi Garden. The foliage of the park mainly consists of pine and cypress trees, with shrubs and flowers like bauhinias, begonias and peach blossoms as decoration in between. Many visitors are attracted every day to enjoy the flowers and interact with the pigeons.</v>
      </c>
      <c r="R33">
        <f t="shared" ref="R33:R43" si="10">ROUNDUP((ROW(T33)-7)/12,0)</f>
        <v>3</v>
      </c>
      <c r="S33" t="str">
        <f>CONCATENATE("""id"": ",$S$1,R33,",")</f>
        <v>"id": 103,</v>
      </c>
    </row>
    <row r="34" spans="1:19" ht="94.5" x14ac:dyDescent="0.25">
      <c r="A34" t="str">
        <f t="shared" si="0"/>
        <v>4c</v>
      </c>
      <c r="B34" t="str">
        <f t="shared" si="1"/>
        <v>4c2</v>
      </c>
      <c r="C34" t="str">
        <f t="shared" si="2"/>
        <v>c2</v>
      </c>
      <c r="D34">
        <f t="shared" si="3"/>
        <v>2</v>
      </c>
      <c r="E34" t="str">
        <f t="shared" si="4"/>
        <v/>
      </c>
      <c r="F34">
        <f t="shared" si="6"/>
        <v>4</v>
      </c>
      <c r="G34" s="9" t="s">
        <v>278</v>
      </c>
      <c r="H34" t="s">
        <v>1199</v>
      </c>
      <c r="I34" t="s">
        <v>752</v>
      </c>
      <c r="L34">
        <f t="shared" si="9"/>
        <v>3</v>
      </c>
      <c r="M34" t="s">
        <v>468</v>
      </c>
      <c r="N34" t="s">
        <v>468</v>
      </c>
      <c r="O34" t="s">
        <v>1375</v>
      </c>
      <c r="R34">
        <f t="shared" si="10"/>
        <v>3</v>
      </c>
      <c r="S34" t="str">
        <f>CONCATENATE("""attraction_en"": """,VLOOKUP(CONCATENATE($R34,"a2"),$B:$I,8,FALSE),""",")</f>
        <v>"attraction_en": "Zijingshan Park",</v>
      </c>
    </row>
    <row r="35" spans="1:19" ht="15.75" x14ac:dyDescent="0.25">
      <c r="A35" t="str">
        <f t="shared" si="0"/>
        <v/>
      </c>
      <c r="B35" t="str">
        <f t="shared" si="1"/>
        <v>4d1</v>
      </c>
      <c r="C35" t="str">
        <f t="shared" si="2"/>
        <v>d1</v>
      </c>
      <c r="D35">
        <f t="shared" si="3"/>
        <v>1</v>
      </c>
      <c r="E35" t="str">
        <f t="shared" si="4"/>
        <v>d</v>
      </c>
      <c r="F35">
        <f t="shared" si="6"/>
        <v>4</v>
      </c>
      <c r="G35" s="4" t="s">
        <v>6</v>
      </c>
      <c r="H35" t="s">
        <v>6</v>
      </c>
      <c r="I35" t="s">
        <v>496</v>
      </c>
      <c r="L35">
        <f t="shared" si="9"/>
        <v>3</v>
      </c>
      <c r="M35" t="str">
        <f>VLOOKUP(CONCATENATE($L35,"d2"),$B:$I,6,FALSE)</f>
        <v>於高鐵鄭州東站乘坐地鐵1號綫，往河南工業大學方向，於紫荊山站下車，步行約15分鐘。</v>
      </c>
      <c r="N35" t="str">
        <f>VLOOKUP(CONCATENATE($L35,"d2"),$B:$I,7,FALSE)</f>
        <v>于高铁郑州东站乘坐地铁1号线，往河南工业大学方向，于紫荆山站下车，步行约15分钟。</v>
      </c>
      <c r="O35" t="str">
        <f>VLOOKUP(CONCATENATE($L35,"d2"),$B:$I,8,FALSE)</f>
        <v>From High Speed Rail Zhengzhoudong Station, take Metro Line 1 towards Henan University of Technology. Get off at Zijingshan Station and walk for about 15 minutes.</v>
      </c>
      <c r="R35">
        <f t="shared" si="10"/>
        <v>3</v>
      </c>
      <c r="S35" t="str">
        <f>CONCATENATE("""attraction_tc"": """,VLOOKUP(CONCATENATE($R35,"a2"),$B:$I,6,FALSE),""",")</f>
        <v>"attraction_tc": "紫荊山公園",</v>
      </c>
    </row>
    <row r="36" spans="1:19" ht="47.25" x14ac:dyDescent="0.25">
      <c r="A36" t="str">
        <f t="shared" si="0"/>
        <v>4d</v>
      </c>
      <c r="B36" t="str">
        <f t="shared" si="1"/>
        <v>4d2</v>
      </c>
      <c r="C36" t="str">
        <f t="shared" si="2"/>
        <v>d2</v>
      </c>
      <c r="D36">
        <f t="shared" si="3"/>
        <v>2</v>
      </c>
      <c r="E36" t="str">
        <f t="shared" si="4"/>
        <v/>
      </c>
      <c r="F36">
        <f t="shared" si="6"/>
        <v>4</v>
      </c>
      <c r="G36" s="9" t="s">
        <v>279</v>
      </c>
      <c r="H36" t="s">
        <v>1200</v>
      </c>
      <c r="I36" t="s">
        <v>753</v>
      </c>
      <c r="K36" t="str">
        <f>IF(ISERROR(VLOOKUP(CONCATENATE(L36,"d3"),B:G,6,FALSE)),"","&lt;/p&gt;&lt;p&gt;")</f>
        <v>&lt;/p&gt;&lt;p&gt;</v>
      </c>
      <c r="L36">
        <f t="shared" si="9"/>
        <v>3</v>
      </c>
      <c r="M36" t="str">
        <f>CONCATENATE($K36,IFERROR(VLOOKUP(CONCATENATE($L36,"d3"),$B:$I,6,FALSE),""))</f>
        <v>&lt;/p&gt;&lt;p&gt;亦可由鄭州東站乘坐的士，約30分鐘即可到達。</v>
      </c>
      <c r="N36" t="str">
        <f>CONCATENATE($K36,IFERROR(VLOOKUP(CONCATENATE($L36,"d3"),$B:$I,7,FALSE),""))</f>
        <v>&lt;/p&gt;&lt;p&gt;亦可由郑州东站乘坐的士，约30分钟即可到达。</v>
      </c>
      <c r="O36" t="str">
        <f>CONCATENATE($K36,IFERROR(VLOOKUP(CONCATENATE($L36,"d3"),$B:$I,8,FALSE),""))</f>
        <v>&lt;/p&gt;&lt;p&gt;Alternatively, you may take a 30-minute taxi ride from Zhengzhoudong Station.</v>
      </c>
      <c r="R36">
        <f t="shared" si="10"/>
        <v>3</v>
      </c>
      <c r="S36" t="str">
        <f>CONCATENATE("""attraction_sc"": """,VLOOKUP(CONCATENATE($R36,"a2"),$B:$I,7,FALSE),""",")</f>
        <v>"attraction_sc": "紫荆山公园",</v>
      </c>
    </row>
    <row r="37" spans="1:19" ht="16.5" thickBot="1" x14ac:dyDescent="0.3">
      <c r="A37" t="str">
        <f t="shared" si="0"/>
        <v/>
      </c>
      <c r="B37" t="str">
        <f t="shared" si="1"/>
        <v>4d3</v>
      </c>
      <c r="C37" t="str">
        <f t="shared" si="2"/>
        <v>d3</v>
      </c>
      <c r="D37">
        <f t="shared" si="3"/>
        <v>3</v>
      </c>
      <c r="E37" t="str">
        <f t="shared" si="4"/>
        <v/>
      </c>
      <c r="F37">
        <f t="shared" si="6"/>
        <v>4</v>
      </c>
      <c r="G37" s="10" t="s">
        <v>271</v>
      </c>
      <c r="H37" t="s">
        <v>1192</v>
      </c>
      <c r="I37" t="s">
        <v>745</v>
      </c>
      <c r="L37">
        <f t="shared" si="9"/>
        <v>3</v>
      </c>
      <c r="M37" t="s">
        <v>469</v>
      </c>
      <c r="N37" t="s">
        <v>469</v>
      </c>
      <c r="O37" t="s">
        <v>469</v>
      </c>
      <c r="R37">
        <f t="shared" si="10"/>
        <v>3</v>
      </c>
      <c r="S37" t="str">
        <f>CONCATENATE("""image_en"": """,CONCATENATE("/res/media/web/travel/",LOWER(SUBSTITUTE($I$1," ","_")),"/",LOWER(CONCATENATE(SUBSTITUTE(VLOOKUP(CONCATENATE($R37,"a2"),$B:$I,8,FALSE)," ","_"),".jpg"))),""",")</f>
        <v>"image_en": "/res/media/web/travel/zhengzhou/zijingshan_park.jpg",</v>
      </c>
    </row>
    <row r="38" spans="1:19" ht="15.75" x14ac:dyDescent="0.25">
      <c r="A38" t="str">
        <f t="shared" si="0"/>
        <v/>
      </c>
      <c r="B38" t="str">
        <f t="shared" si="1"/>
        <v>5a1</v>
      </c>
      <c r="C38" t="str">
        <f t="shared" si="2"/>
        <v>a1</v>
      </c>
      <c r="D38">
        <f t="shared" si="3"/>
        <v>1</v>
      </c>
      <c r="E38" t="str">
        <f t="shared" si="4"/>
        <v>a</v>
      </c>
      <c r="F38">
        <f t="shared" si="6"/>
        <v>5</v>
      </c>
      <c r="G38" s="1" t="s">
        <v>22</v>
      </c>
      <c r="H38" t="s">
        <v>958</v>
      </c>
      <c r="I38" t="s">
        <v>500</v>
      </c>
      <c r="L38">
        <f>ROUNDUP((ROW(N38)-1)/12,0)</f>
        <v>4</v>
      </c>
      <c r="M38" t="s">
        <v>465</v>
      </c>
      <c r="N38" t="s">
        <v>465</v>
      </c>
      <c r="O38" t="s">
        <v>465</v>
      </c>
      <c r="R38">
        <f t="shared" si="10"/>
        <v>3</v>
      </c>
      <c r="S38" t="str">
        <f>CONCATENATE("""image_tc"": """,CONCATENATE("/res/media/web/travel/",LOWER(SUBSTITUTE($I$1," ","_")),"/",LOWER(CONCATENATE(SUBSTITUTE(VLOOKUP(CONCATENATE($R38,"a2"),$B:$I,8,FALSE)," ","_"),".jpg"))),""",")</f>
        <v>"image_tc": "/res/media/web/travel/zhengzhou/zijingshan_park.jpg",</v>
      </c>
    </row>
    <row r="39" spans="1:19" ht="15.75" x14ac:dyDescent="0.25">
      <c r="A39" t="str">
        <f t="shared" si="0"/>
        <v>5a</v>
      </c>
      <c r="B39" t="str">
        <f t="shared" si="1"/>
        <v>5a2</v>
      </c>
      <c r="C39" t="str">
        <f t="shared" si="2"/>
        <v>a2</v>
      </c>
      <c r="D39">
        <f t="shared" si="3"/>
        <v>2</v>
      </c>
      <c r="E39" t="str">
        <f t="shared" si="4"/>
        <v/>
      </c>
      <c r="F39">
        <f t="shared" si="6"/>
        <v>5</v>
      </c>
      <c r="G39" s="9" t="s">
        <v>280</v>
      </c>
      <c r="H39" t="s">
        <v>280</v>
      </c>
      <c r="I39" t="s">
        <v>754</v>
      </c>
      <c r="L39">
        <f t="shared" ref="L39:L49" si="11">ROUNDUP((ROW(N39)-1)/12,0)</f>
        <v>4</v>
      </c>
      <c r="M39" t="str">
        <f>VLOOKUP(CONCATENATE($L39,"a2"),$B:$I,6,FALSE)</f>
        <v>鄭州城隍廟</v>
      </c>
      <c r="N39" t="str">
        <f>VLOOKUP(CONCATENATE($L39,"a2"),$B:$I,7,FALSE)</f>
        <v>郑州城隍庙</v>
      </c>
      <c r="O39" t="str">
        <f>VLOOKUP(CONCATENATE($L39,"a2"),$B:$I,8,FALSE)</f>
        <v>City God Temple of Zhengzhou</v>
      </c>
      <c r="R39">
        <f t="shared" si="10"/>
        <v>3</v>
      </c>
      <c r="S39" t="str">
        <f>CONCATENATE("""image_sc"": """,CONCATENATE("/res/media/web/travel/",LOWER(SUBSTITUTE($I$1," ","_")),"/",LOWER(CONCATENATE(SUBSTITUTE(VLOOKUP(CONCATENATE($R39,"a2"),$B:$I,8,FALSE)," ","_"),".jpg"))),""",")</f>
        <v>"image_sc": "/res/media/web/travel/zhengzhou/zijingshan_park.jpg",</v>
      </c>
    </row>
    <row r="40" spans="1:19" ht="15.75" x14ac:dyDescent="0.25">
      <c r="A40" t="str">
        <f t="shared" si="0"/>
        <v/>
      </c>
      <c r="B40" t="str">
        <f t="shared" si="1"/>
        <v>5b1</v>
      </c>
      <c r="C40" t="str">
        <f t="shared" si="2"/>
        <v>b1</v>
      </c>
      <c r="D40">
        <f t="shared" si="3"/>
        <v>1</v>
      </c>
      <c r="E40" t="str">
        <f t="shared" si="4"/>
        <v>b</v>
      </c>
      <c r="F40">
        <f t="shared" si="6"/>
        <v>5</v>
      </c>
      <c r="G40" s="4" t="s">
        <v>2</v>
      </c>
      <c r="H40" t="s">
        <v>2</v>
      </c>
      <c r="I40" t="s">
        <v>493</v>
      </c>
      <c r="L40">
        <f t="shared" si="11"/>
        <v>4</v>
      </c>
      <c r="M40" t="s">
        <v>466</v>
      </c>
      <c r="N40" t="s">
        <v>466</v>
      </c>
      <c r="O40" t="s">
        <v>466</v>
      </c>
      <c r="R40">
        <f t="shared" si="10"/>
        <v>3</v>
      </c>
      <c r="S40" t="str">
        <f>CONCATENATE("""content_en"": """,CONCATENATE("&lt;p&gt;Address：&lt;br/&gt;",VLOOKUP(CONCATENATE($R40,"b2"),$B:$I,8,FALSE)),"&lt;/p&gt;&lt;p&gt;Content：&lt;br/&gt;",SUBSTITUTE(VLOOKUP(CONCATENATE($R40,"c2"),$B:$I,8,FALSE),"""","\"""),"&lt;/p&gt;&lt;p&gt;Transportation：&lt;br/&gt;",VLOOKUP(CONCATENATE($R40,"d2"),$B:$I,8,FALSE),CONCATENATE($K36,IFERROR(VLOOKUP(CONCATENATE($L36,"d3"),$B:$I,8,FALSE),"")),"&lt;/p&gt;",""",")</f>
        <v>"content_en": "&lt;p&gt;Address：&lt;br/&gt;108 Jinshui Road, Jinshui District, Zhengzhou&lt;/p&gt;&lt;p&gt;Content：&lt;br/&gt;Part of an ancient city site of Shang Dynasty, the park has a history of more than 3,000 years. The main attractions are the Yueji Garden, the Centre Island of the lake, the Fishing Village, the Cherry Blossom Mountain, and the Mengxi Garden. The foliage of the park mainly consists of pine and cypress trees, with shrubs and flowers like bauhinias, begonias and peach blossoms as decoration in between. Many visitors are attracted every day to enjoy the flowers and interact with the pigeons.&lt;/p&gt;&lt;p&gt;Transportation：&lt;br/&gt;From High Speed Rail Zhengzhoudong Station, take Metro Line 1 towards Henan University of Technology. Get off at Zijingshan Station and walk for about 15 minutes.&lt;/p&gt;&lt;p&gt;Alternatively, you may take a 30-minute taxi ride from Zhengzhoudong Station.&lt;/p&gt;",</v>
      </c>
    </row>
    <row r="41" spans="1:19" ht="15.75" x14ac:dyDescent="0.25">
      <c r="A41" t="str">
        <f t="shared" si="0"/>
        <v>5b</v>
      </c>
      <c r="B41" t="str">
        <f t="shared" si="1"/>
        <v>5b2</v>
      </c>
      <c r="C41" t="str">
        <f t="shared" si="2"/>
        <v>b2</v>
      </c>
      <c r="D41">
        <f t="shared" si="3"/>
        <v>2</v>
      </c>
      <c r="E41" t="str">
        <f t="shared" si="4"/>
        <v/>
      </c>
      <c r="F41">
        <f t="shared" si="6"/>
        <v>5</v>
      </c>
      <c r="G41" s="9" t="s">
        <v>281</v>
      </c>
      <c r="H41" t="s">
        <v>1201</v>
      </c>
      <c r="I41" t="s">
        <v>755</v>
      </c>
      <c r="L41">
        <f t="shared" si="11"/>
        <v>4</v>
      </c>
      <c r="M41" t="str">
        <f>CONCATENATE("&lt;img src=""/res/media/web/travel/",LOWER(SUBSTITUTE($I$1," ","_")),"/",LOWER(CONCATENATE(SUBSTITUTE(VLOOKUP(CONCATENATE($L39,"a2"),$B:$I,8,FALSE)," ","_"),".jpg")),""" alt=""",M39,"""&gt;")</f>
        <v>&lt;img src="/res/media/web/travel/zhengzhou/city_god_temple_of_zhengzhou.jpg" alt="鄭州城隍廟"&gt;</v>
      </c>
      <c r="N41" t="str">
        <f>CONCATENATE("&lt;img src=""/res/media/web/travel/",LOWER(SUBSTITUTE($I$1," ","_")),"/",LOWER(CONCATENATE(SUBSTITUTE(VLOOKUP(CONCATENATE($L39,"a2"),$B:$I,8,FALSE)," ","_"),".jpg")),""" alt=""",N39,"""&gt;")</f>
        <v>&lt;img src="/res/media/web/travel/zhengzhou/city_god_temple_of_zhengzhou.jpg" alt="郑州城隍庙"&gt;</v>
      </c>
      <c r="O41" t="str">
        <f>CONCATENATE("&lt;img src=""/res/media/web/travel/",LOWER(SUBSTITUTE($I$1," ","_")),"/",LOWER(CONCATENATE(SUBSTITUTE(VLOOKUP(CONCATENATE($L39,"a2"),$B:$I,8,FALSE)," ","_"),".jpg")),""" alt=""",O39,"""&gt;")</f>
        <v>&lt;img src="/res/media/web/travel/zhengzhou/city_god_temple_of_zhengzhou.jpg" alt="City God Temple of Zhengzhou"&gt;</v>
      </c>
      <c r="R41">
        <f t="shared" si="10"/>
        <v>3</v>
      </c>
      <c r="S41" t="str">
        <f>CONCATENATE("""content_tc"": """,CONCATENATE("&lt;p&gt;地址：&lt;br/&gt;",VLOOKUP(CONCATENATE($R41,"b2"),$B:$I,6,FALSE)),"&lt;/p&gt;&lt;p&gt;介紹：&lt;br/&gt;",VLOOKUP(CONCATENATE($R41,"c2"),$B:$I,6,FALSE),"&lt;/p&gt;&lt;p&gt;交通：&lt;br/&gt;",VLOOKUP(CONCATENATE($R41,"d2"),$B:$I,6,FALSE),CONCATENATE($K36,IFERROR(VLOOKUP(CONCATENATE($L36,"d3"),$B:$I,6,FALSE),"")),"&lt;/p&gt;",""",")</f>
        <v>"content_tc": "&lt;p&gt;地址：&lt;br/&gt;鄭州市金水區金水路108號&lt;/p&gt;&lt;p&gt;介紹：&lt;br/&gt;商代舊城址的一部分，距今已有3千多年歷史，主要景點有月季園、湖心島、釣魚村、櫻花山等，夢溪園等，公園綠化主要是以蒼松翠柏做主題植物，襯以紫荆花、海棠花及桃花等，灌木點綴其間，每日都吸引不少遊人前來賞花弄鴿。&lt;/p&gt;&lt;p&gt;交通：&lt;br/&gt;於高鐵鄭州東站乘坐地鐵1號綫，往河南工業大學方向，於紫荊山站下車，步行約15分鐘。&lt;/p&gt;&lt;p&gt;亦可由鄭州東站乘坐的士，約30分鐘即可到達。&lt;/p&gt;",</v>
      </c>
    </row>
    <row r="42" spans="1:19" ht="15.75" x14ac:dyDescent="0.25">
      <c r="A42" t="str">
        <f t="shared" si="0"/>
        <v/>
      </c>
      <c r="B42" t="str">
        <f t="shared" si="1"/>
        <v>5c1</v>
      </c>
      <c r="C42" t="str">
        <f t="shared" si="2"/>
        <v>c1</v>
      </c>
      <c r="D42">
        <f t="shared" si="3"/>
        <v>1</v>
      </c>
      <c r="E42" t="str">
        <f t="shared" si="4"/>
        <v>c</v>
      </c>
      <c r="F42">
        <f t="shared" si="6"/>
        <v>5</v>
      </c>
      <c r="G42" s="4" t="s">
        <v>4</v>
      </c>
      <c r="H42" t="s">
        <v>941</v>
      </c>
      <c r="I42" t="s">
        <v>494</v>
      </c>
      <c r="L42">
        <f t="shared" si="11"/>
        <v>4</v>
      </c>
      <c r="M42" t="s">
        <v>557</v>
      </c>
      <c r="N42" t="s">
        <v>557</v>
      </c>
      <c r="O42" t="s">
        <v>1372</v>
      </c>
      <c r="R42">
        <f t="shared" si="10"/>
        <v>3</v>
      </c>
      <c r="S42" t="str">
        <f>CONCATENATE("""content_sc"": """,CONCATENATE("&lt;p&gt;地址：&lt;br/&gt;",VLOOKUP(CONCATENATE($R42,"b2"),$B:$I,7,FALSE)),"&lt;/p&gt;&lt;p&gt;介紹：&lt;br/&gt;",VLOOKUP(CONCATENATE($R42,"c2"),$B:$I,7,FALSE),"&lt;/p&gt;&lt;p&gt;交通：&lt;br/&gt;",VLOOKUP(CONCATENATE($R42,"d2"),$B:$I,7,FALSE),CONCATENATE($K36,IFERROR(VLOOKUP(CONCATENATE($L36,"d3"),$B:$I,7,FALSE),"")),"&lt;/p&gt;","""")</f>
        <v>"content_sc": "&lt;p&gt;地址：&lt;br/&gt;郑州市金水区金水路108号&lt;/p&gt;&lt;p&gt;介紹：&lt;br/&gt;商代旧城址的一部分，距今已有3千多年历史，主要景点有月季园、湖心岛、钓鱼村、樱花山等，梦溪园等，公园绿化主要是以苍松翠柏做主题植物，衬以紫荆花、海棠花及桃花等，灌木点缀其间，每日都吸引不少游人前来赏花弄鸽。&lt;/p&gt;&lt;p&gt;交通：&lt;br/&gt;于高铁郑州东站乘坐地铁1号线，往河南工业大学方向，于紫荆山站下车，步行约15分钟。&lt;/p&gt;&lt;p&gt;亦可由郑州东站乘坐的士，约30分钟即可到达。&lt;/p&gt;"</v>
      </c>
    </row>
    <row r="43" spans="1:19" ht="78.75" x14ac:dyDescent="0.25">
      <c r="A43" t="str">
        <f t="shared" si="0"/>
        <v>5c</v>
      </c>
      <c r="B43" t="str">
        <f t="shared" si="1"/>
        <v>5c2</v>
      </c>
      <c r="C43" t="str">
        <f t="shared" si="2"/>
        <v>c2</v>
      </c>
      <c r="D43">
        <f t="shared" si="3"/>
        <v>2</v>
      </c>
      <c r="E43" t="str">
        <f t="shared" si="4"/>
        <v/>
      </c>
      <c r="F43">
        <f t="shared" si="6"/>
        <v>5</v>
      </c>
      <c r="G43" s="9" t="s">
        <v>282</v>
      </c>
      <c r="H43" t="s">
        <v>1202</v>
      </c>
      <c r="I43" t="s">
        <v>756</v>
      </c>
      <c r="L43">
        <f t="shared" si="11"/>
        <v>4</v>
      </c>
      <c r="M43" t="str">
        <f>VLOOKUP(CONCATENATE($L43,"b2"),$B:$I,6,FALSE)</f>
        <v>鄭州市管城回族區商城路4號</v>
      </c>
      <c r="N43" t="str">
        <f>VLOOKUP(CONCATENATE($L43,"b2"),$B:$I,7,FALSE)</f>
        <v>郑州市管城回族区商城路4号</v>
      </c>
      <c r="O43" t="str">
        <f>VLOOKUP(CONCATENATE($L43,"b2"),$B:$I,8,FALSE)</f>
        <v>4 Shangzheng Road, Guancheng Hui Area, Zhengzhou</v>
      </c>
      <c r="R43">
        <f t="shared" si="10"/>
        <v>3</v>
      </c>
      <c r="S43" t="str">
        <f>IF(S44="","}","},")</f>
        <v>},</v>
      </c>
    </row>
    <row r="44" spans="1:19" ht="15.75" x14ac:dyDescent="0.25">
      <c r="A44" t="str">
        <f t="shared" si="0"/>
        <v>5a</v>
      </c>
      <c r="B44" t="str">
        <f t="shared" si="1"/>
        <v>5d1</v>
      </c>
      <c r="C44" t="str">
        <f t="shared" si="2"/>
        <v>d1</v>
      </c>
      <c r="D44">
        <f t="shared" si="3"/>
        <v>1</v>
      </c>
      <c r="E44" t="str">
        <f t="shared" si="4"/>
        <v>d</v>
      </c>
      <c r="F44">
        <f t="shared" si="6"/>
        <v>5</v>
      </c>
      <c r="G44" s="4" t="s">
        <v>6</v>
      </c>
      <c r="H44" t="s">
        <v>6</v>
      </c>
      <c r="I44" t="s">
        <v>496</v>
      </c>
      <c r="L44">
        <f t="shared" si="11"/>
        <v>4</v>
      </c>
      <c r="M44" t="s">
        <v>467</v>
      </c>
      <c r="N44" t="s">
        <v>467</v>
      </c>
      <c r="O44" t="s">
        <v>1373</v>
      </c>
      <c r="R44">
        <f>ROUNDUP((ROW(T44)-7)/12,0)</f>
        <v>4</v>
      </c>
      <c r="S44" t="s">
        <v>1374</v>
      </c>
    </row>
    <row r="45" spans="1:19" ht="47.25" x14ac:dyDescent="0.25">
      <c r="A45" t="str">
        <f t="shared" si="0"/>
        <v>5d</v>
      </c>
      <c r="B45" t="str">
        <f t="shared" si="1"/>
        <v>5d2</v>
      </c>
      <c r="C45" t="str">
        <f t="shared" si="2"/>
        <v>d2</v>
      </c>
      <c r="D45">
        <f t="shared" si="3"/>
        <v>2</v>
      </c>
      <c r="E45" t="str">
        <f t="shared" si="4"/>
        <v/>
      </c>
      <c r="F45">
        <f t="shared" si="6"/>
        <v>5</v>
      </c>
      <c r="G45" s="9" t="s">
        <v>283</v>
      </c>
      <c r="H45" t="s">
        <v>1203</v>
      </c>
      <c r="I45" t="s">
        <v>757</v>
      </c>
      <c r="L45">
        <f t="shared" si="11"/>
        <v>4</v>
      </c>
      <c r="M45" t="str">
        <f>VLOOKUP(CONCATENATE($L45,"c2"),$B:$I,6,FALSE)</f>
        <v>建於明代初年，是河南省保存完好的明清古建築群之一，雖經過打仗、火災等破壞，仍保留了原貌。它坐北面南，由山門、前殿、戲樓、大殿及寢宮等部份組成，建築均為琉璃瓦覆蓋，造型精緻。每年的農曆三月十八日都舉辦廟會活動，民間工藝品、風味小吃都聚於此，場面熱鬧。</v>
      </c>
      <c r="N45" t="str">
        <f>VLOOKUP(CONCATENATE($L45,"c2"),$B:$I,7,FALSE)</f>
        <v>建于明代初年，是河南省保存完好的明清古建筑群之一，虽经过打仗、火灾等破坏，仍保留了原貌。它坐北面南，由山门、前殿、戏楼、大殿及寝宫等部份组成，建筑均为琉璃瓦覆盖，造型精致。每年的农历三月十八日都举办庙会活动，民间工艺品、风味小吃都聚于此，场面热闹。</v>
      </c>
      <c r="O45" t="str">
        <f>VLOOKUP(CONCATENATE($L45,"c2"),$B:$I,8,FALSE)</f>
        <v>Built in the early years of the Ming Dynasty, the temple is one of the best-preserved ancient buildings of the Ming and Qing Dynasties in Henan Province. Although damaged by war and fire, it still retains its original appearance. Sitting on the north facing south, the temple consists of the mountain gate, the front hall, the theatre building, the main hall and the palace. The buildings are covered with exquisite glazed tiles. Every year on 18th day of the 3rd month of the lunar calendar, a temple fair takes place with folk crafts and local snacks, turning it into a vibrant scene.</v>
      </c>
      <c r="R45">
        <f t="shared" ref="R45:R55" si="12">ROUNDUP((ROW(T45)-7)/12,0)</f>
        <v>4</v>
      </c>
      <c r="S45" t="str">
        <f>CONCATENATE("""id"": ",$S$1,R45,",")</f>
        <v>"id": 104,</v>
      </c>
    </row>
    <row r="46" spans="1:19" ht="16.5" thickBot="1" x14ac:dyDescent="0.3">
      <c r="A46" t="str">
        <f t="shared" si="0"/>
        <v/>
      </c>
      <c r="B46" t="str">
        <f t="shared" si="1"/>
        <v>5d3</v>
      </c>
      <c r="C46" t="str">
        <f t="shared" si="2"/>
        <v>d3</v>
      </c>
      <c r="D46">
        <f t="shared" si="3"/>
        <v>3</v>
      </c>
      <c r="E46" t="str">
        <f t="shared" si="4"/>
        <v/>
      </c>
      <c r="F46">
        <f t="shared" si="6"/>
        <v>5</v>
      </c>
      <c r="G46" s="10" t="s">
        <v>284</v>
      </c>
      <c r="H46" t="s">
        <v>1204</v>
      </c>
      <c r="I46" t="s">
        <v>758</v>
      </c>
      <c r="L46">
        <f t="shared" si="11"/>
        <v>4</v>
      </c>
      <c r="M46" t="s">
        <v>468</v>
      </c>
      <c r="N46" t="s">
        <v>468</v>
      </c>
      <c r="O46" t="s">
        <v>1375</v>
      </c>
      <c r="R46">
        <f t="shared" si="12"/>
        <v>4</v>
      </c>
      <c r="S46" t="str">
        <f>CONCATENATE("""attraction_en"": """,VLOOKUP(CONCATENATE($R46,"a2"),$B:$I,8,FALSE),""",")</f>
        <v>"attraction_en": "City God Temple of Zhengzhou",</v>
      </c>
    </row>
    <row r="47" spans="1:19" x14ac:dyDescent="0.25">
      <c r="L47">
        <f t="shared" si="11"/>
        <v>4</v>
      </c>
      <c r="M47" t="str">
        <f>VLOOKUP(CONCATENATE($L47,"d2"),$B:$I,6,FALSE)</f>
        <v>於高鐵鄭州東站乘坐地鐵1號綫，往河南工業大學方向，然後於紫荊山站轉乘2號綫，往南四環方向，於東大街站下車，步行約13分鐘。</v>
      </c>
      <c r="N47" t="str">
        <f>VLOOKUP(CONCATENATE($L47,"d2"),$B:$I,7,FALSE)</f>
        <v>于高铁郑州东站乘坐地铁1号线，往河南工业大学方向，然后于紫荆山站换乘2号线，往南四环方向，于东大街站下车，步行约13分钟。</v>
      </c>
      <c r="O47" t="str">
        <f>VLOOKUP(CONCATENATE($L47,"d2"),$B:$I,8,FALSE)</f>
        <v>From High Speed Rail Zhengzhoudong Station, take Metro Line 1 towards Henan University of Technology. Get off at Zijingshan Station and change to Line 2 towards Nansihuan. Get off at Dongdajie Station and walk for about 13 minutes.</v>
      </c>
      <c r="R47">
        <f t="shared" si="12"/>
        <v>4</v>
      </c>
      <c r="S47" t="str">
        <f>CONCATENATE("""attraction_tc"": """,VLOOKUP(CONCATENATE($R47,"a2"),$B:$I,6,FALSE),""",")</f>
        <v>"attraction_tc": "鄭州城隍廟",</v>
      </c>
    </row>
    <row r="48" spans="1:19" x14ac:dyDescent="0.25">
      <c r="K48" t="str">
        <f>IF(ISERROR(VLOOKUP(CONCATENATE(L48,"d3"),B:G,6,FALSE)),"","&lt;/p&gt;&lt;p&gt;")</f>
        <v>&lt;/p&gt;&lt;p&gt;</v>
      </c>
      <c r="L48">
        <f t="shared" si="11"/>
        <v>4</v>
      </c>
      <c r="M48" t="str">
        <f>CONCATENATE($K48,IFERROR(VLOOKUP(CONCATENATE($L48,"d3"),$B:$I,6,FALSE),""))</f>
        <v>&lt;/p&gt;&lt;p&gt;亦可由鄭州東站乘坐的士，約30分鐘即可到達。</v>
      </c>
      <c r="N48" t="str">
        <f>CONCATENATE($K48,IFERROR(VLOOKUP(CONCATENATE($L48,"d3"),$B:$I,7,FALSE),""))</f>
        <v>&lt;/p&gt;&lt;p&gt;亦可由郑州东站乘坐的士，约30分钟即可到达。</v>
      </c>
      <c r="O48" t="str">
        <f>CONCATENATE($K48,IFERROR(VLOOKUP(CONCATENATE($L48,"d3"),$B:$I,8,FALSE),""))</f>
        <v>&lt;/p&gt;&lt;p&gt;Alternatively, you may take a 30-minute taxi ride from Zhengzhoudong Station.</v>
      </c>
      <c r="R48">
        <f t="shared" si="12"/>
        <v>4</v>
      </c>
      <c r="S48" t="str">
        <f>CONCATENATE("""attraction_sc"": """,VLOOKUP(CONCATENATE($R48,"a2"),$B:$I,7,FALSE),""",")</f>
        <v>"attraction_sc": "郑州城隍庙",</v>
      </c>
    </row>
    <row r="49" spans="9:19" x14ac:dyDescent="0.25">
      <c r="I49" t="str">
        <f>IF(ISERROR(VLOOKUP(CONCATENATE(J49,"d3"),B:G,6,FALSE)),"","&lt;p&gt;")</f>
        <v/>
      </c>
      <c r="L49">
        <f t="shared" si="11"/>
        <v>4</v>
      </c>
      <c r="M49" t="s">
        <v>469</v>
      </c>
      <c r="N49" t="s">
        <v>469</v>
      </c>
      <c r="O49" t="s">
        <v>469</v>
      </c>
      <c r="R49">
        <f t="shared" si="12"/>
        <v>4</v>
      </c>
      <c r="S49" t="str">
        <f>CONCATENATE("""image_en"": """,CONCATENATE("/res/media/web/travel/",LOWER(SUBSTITUTE($I$1," ","_")),"/",LOWER(CONCATENATE(SUBSTITUTE(VLOOKUP(CONCATENATE($R49,"a2"),$B:$I,8,FALSE)," ","_"),".jpg"))),""",")</f>
        <v>"image_en": "/res/media/web/travel/zhengzhou/city_god_temple_of_zhengzhou.jpg",</v>
      </c>
    </row>
    <row r="50" spans="9:19" x14ac:dyDescent="0.25">
      <c r="I50" t="str">
        <f>IF(ISERROR(VLOOKUP(CONCATENATE(J50,"d4"),B:G,6,FALSE)),"","&lt;br&gt;")</f>
        <v/>
      </c>
      <c r="L50">
        <f>ROUNDUP((ROW(N50)-1)/12,0)</f>
        <v>5</v>
      </c>
      <c r="M50" t="s">
        <v>465</v>
      </c>
      <c r="N50" t="s">
        <v>465</v>
      </c>
      <c r="O50" t="s">
        <v>465</v>
      </c>
      <c r="R50">
        <f t="shared" si="12"/>
        <v>4</v>
      </c>
      <c r="S50" t="str">
        <f>CONCATENATE("""image_tc"": """,CONCATENATE("/res/media/web/travel/",LOWER(SUBSTITUTE($I$1," ","_")),"/",LOWER(CONCATENATE(SUBSTITUTE(VLOOKUP(CONCATENATE($R50,"a2"),$B:$I,8,FALSE)," ","_"),".jpg"))),""",")</f>
        <v>"image_tc": "/res/media/web/travel/zhengzhou/city_god_temple_of_zhengzhou.jpg",</v>
      </c>
    </row>
    <row r="51" spans="9:19" x14ac:dyDescent="0.25">
      <c r="I51" t="str">
        <f>IF(ISERROR(VLOOKUP(CONCATENATE(J51,"d5"),B:G,6,FALSE)),"","&lt;br&gt;")</f>
        <v/>
      </c>
      <c r="L51">
        <f t="shared" ref="L51:L61" si="13">ROUNDUP((ROW(N51)-1)/12,0)</f>
        <v>5</v>
      </c>
      <c r="M51" t="str">
        <f>VLOOKUP(CONCATENATE($L51,"a2"),$B:$I,6,FALSE)</f>
        <v>少林寺</v>
      </c>
      <c r="N51" t="str">
        <f>VLOOKUP(CONCATENATE($L51,"a2"),$B:$I,7,FALSE)</f>
        <v>少林寺</v>
      </c>
      <c r="O51" t="str">
        <f>VLOOKUP(CONCATENATE($L51,"a2"),$B:$I,8,FALSE)</f>
        <v>Shaolin Temple</v>
      </c>
      <c r="R51">
        <f t="shared" si="12"/>
        <v>4</v>
      </c>
      <c r="S51" t="str">
        <f>CONCATENATE("""image_sc"": """,CONCATENATE("/res/media/web/travel/",LOWER(SUBSTITUTE($I$1," ","_")),"/",LOWER(CONCATENATE(SUBSTITUTE(VLOOKUP(CONCATENATE($R51,"a2"),$B:$I,8,FALSE)," ","_"),".jpg"))),""",")</f>
        <v>"image_sc": "/res/media/web/travel/zhengzhou/city_god_temple_of_zhengzhou.jpg",</v>
      </c>
    </row>
    <row r="52" spans="9:19" x14ac:dyDescent="0.25">
      <c r="L52">
        <f t="shared" si="13"/>
        <v>5</v>
      </c>
      <c r="M52" t="s">
        <v>466</v>
      </c>
      <c r="N52" t="s">
        <v>466</v>
      </c>
      <c r="O52" t="s">
        <v>466</v>
      </c>
      <c r="R52">
        <f t="shared" si="12"/>
        <v>4</v>
      </c>
      <c r="S52" t="str">
        <f>CONCATENATE("""content_en"": """,CONCATENATE("&lt;p&gt;Address：&lt;br/&gt;",VLOOKUP(CONCATENATE($R52,"b2"),$B:$I,8,FALSE)),"&lt;/p&gt;&lt;p&gt;Content：&lt;br/&gt;",SUBSTITUTE(VLOOKUP(CONCATENATE($R52,"c2"),$B:$I,8,FALSE),"""","\"""),"&lt;/p&gt;&lt;p&gt;Transportation：&lt;br/&gt;",VLOOKUP(CONCATENATE($R52,"d2"),$B:$I,8,FALSE),CONCATENATE($K48,IFERROR(VLOOKUP(CONCATENATE($L48,"d3"),$B:$I,8,FALSE),"")),"&lt;/p&gt;",""",")</f>
        <v>"content_en": "&lt;p&gt;Address：&lt;br/&gt;4 Shangzheng Road, Guancheng Hui Area, Zhengzhou&lt;/p&gt;&lt;p&gt;Content：&lt;br/&gt;Built in the early years of the Ming Dynasty, the temple is one of the best-preserved ancient buildings of the Ming and Qing Dynasties in Henan Province. Although damaged by war and fire, it still retains its original appearance. Sitting on the north facing south, the temple consists of the mountain gate, the front hall, the theatre building, the main hall and the palace. The buildings are covered with exquisite glazed tiles. Every year on 18th day of the 3rd month of the lunar calendar, a temple fair takes place with folk crafts and local snacks, turning it into a vibrant scene.&lt;/p&gt;&lt;p&gt;Transportation：&lt;br/&gt;From High Speed Rail Zhengzhoudong Station, take Metro Line 1 towards Henan University of Technology. Get off at Zijingshan Station and change to Line 2 towards Nansihuan. Get off at Dongdajie Station and walk for about 13 minutes.&lt;/p&gt;&lt;p&gt;Alternatively, you may take a 30-minute taxi ride from Zhengzhoudong Station.&lt;/p&gt;",</v>
      </c>
    </row>
    <row r="53" spans="9:19" x14ac:dyDescent="0.25">
      <c r="L53">
        <f t="shared" si="13"/>
        <v>5</v>
      </c>
      <c r="M53" t="str">
        <f>CONCATENATE("&lt;img src=""/res/media/web/travel/",LOWER(SUBSTITUTE($I$1," ","_")),"/",LOWER(CONCATENATE(SUBSTITUTE(VLOOKUP(CONCATENATE($L51,"a2"),$B:$I,8,FALSE)," ","_"),".jpg")),""" alt=""",M51,"""&gt;")</f>
        <v>&lt;img src="/res/media/web/travel/zhengzhou/shaolin_temple.jpg" alt="少林寺"&gt;</v>
      </c>
      <c r="N53" t="str">
        <f>CONCATENATE("&lt;img src=""/res/media/web/travel/",LOWER(SUBSTITUTE($I$1," ","_")),"/",LOWER(CONCATENATE(SUBSTITUTE(VLOOKUP(CONCATENATE($L51,"a2"),$B:$I,8,FALSE)," ","_"),".jpg")),""" alt=""",N51,"""&gt;")</f>
        <v>&lt;img src="/res/media/web/travel/zhengzhou/shaolin_temple.jpg" alt="少林寺"&gt;</v>
      </c>
      <c r="O53" t="str">
        <f>CONCATENATE("&lt;img src=""/res/media/web/travel/",LOWER(SUBSTITUTE($I$1," ","_")),"/",LOWER(CONCATENATE(SUBSTITUTE(VLOOKUP(CONCATENATE($L51,"a2"),$B:$I,8,FALSE)," ","_"),".jpg")),""" alt=""",O51,"""&gt;")</f>
        <v>&lt;img src="/res/media/web/travel/zhengzhou/shaolin_temple.jpg" alt="Shaolin Temple"&gt;</v>
      </c>
      <c r="R53">
        <f t="shared" si="12"/>
        <v>4</v>
      </c>
      <c r="S53" t="str">
        <f>CONCATENATE("""content_tc"": """,CONCATENATE("&lt;p&gt;地址：&lt;br/&gt;",VLOOKUP(CONCATENATE($R53,"b2"),$B:$I,6,FALSE)),"&lt;/p&gt;&lt;p&gt;介紹：&lt;br/&gt;",VLOOKUP(CONCATENATE($R53,"c2"),$B:$I,6,FALSE),"&lt;/p&gt;&lt;p&gt;交通：&lt;br/&gt;",VLOOKUP(CONCATENATE($R53,"d2"),$B:$I,6,FALSE),CONCATENATE($K48,IFERROR(VLOOKUP(CONCATENATE($L48,"d3"),$B:$I,6,FALSE),"")),"&lt;/p&gt;",""",")</f>
        <v>"content_tc": "&lt;p&gt;地址：&lt;br/&gt;鄭州市管城回族區商城路4號&lt;/p&gt;&lt;p&gt;介紹：&lt;br/&gt;建於明代初年，是河南省保存完好的明清古建築群之一，雖經過打仗、火災等破壞，仍保留了原貌。它坐北面南，由山門、前殿、戲樓、大殿及寢宮等部份組成，建築均為琉璃瓦覆蓋，造型精緻。每年的農曆三月十八日都舉辦廟會活動，民間工藝品、風味小吃都聚於此，場面熱鬧。&lt;/p&gt;&lt;p&gt;交通：&lt;br/&gt;於高鐵鄭州東站乘坐地鐵1號綫，往河南工業大學方向，然後於紫荊山站轉乘2號綫，往南四環方向，於東大街站下車，步行約13分鐘。&lt;/p&gt;&lt;p&gt;亦可由鄭州東站乘坐的士，約30分鐘即可到達。&lt;/p&gt;",</v>
      </c>
    </row>
    <row r="54" spans="9:19" x14ac:dyDescent="0.25">
      <c r="L54">
        <f t="shared" si="13"/>
        <v>5</v>
      </c>
      <c r="M54" t="s">
        <v>557</v>
      </c>
      <c r="N54" t="s">
        <v>557</v>
      </c>
      <c r="O54" t="s">
        <v>1372</v>
      </c>
      <c r="R54">
        <f t="shared" si="12"/>
        <v>4</v>
      </c>
      <c r="S54" t="str">
        <f>CONCATENATE("""content_sc"": """,CONCATENATE("&lt;p&gt;地址：&lt;br/&gt;",VLOOKUP(CONCATENATE($R54,"b2"),$B:$I,7,FALSE)),"&lt;/p&gt;&lt;p&gt;介紹：&lt;br/&gt;",VLOOKUP(CONCATENATE($R54,"c2"),$B:$I,7,FALSE),"&lt;/p&gt;&lt;p&gt;交通：&lt;br/&gt;",VLOOKUP(CONCATENATE($R54,"d2"),$B:$I,7,FALSE),CONCATENATE($K48,IFERROR(VLOOKUP(CONCATENATE($L48,"d3"),$B:$I,7,FALSE),"")),"&lt;/p&gt;","""")</f>
        <v>"content_sc": "&lt;p&gt;地址：&lt;br/&gt;郑州市管城回族区商城路4号&lt;/p&gt;&lt;p&gt;介紹：&lt;br/&gt;建于明代初年，是河南省保存完好的明清古建筑群之一，虽经过打仗、火灾等破坏，仍保留了原貌。它坐北面南，由山门、前殿、戏楼、大殿及寝宫等部份组成，建筑均为琉璃瓦覆盖，造型精致。每年的农历三月十八日都举办庙会活动，民间工艺品、风味小吃都聚于此，场面热闹。&lt;/p&gt;&lt;p&gt;交通：&lt;br/&gt;于高铁郑州东站乘坐地铁1号线，往河南工业大学方向，然后于紫荆山站换乘2号线，往南四环方向，于东大街站下车，步行约13分钟。&lt;/p&gt;&lt;p&gt;亦可由郑州东站乘坐的士，约30分钟即可到达。&lt;/p&gt;"</v>
      </c>
    </row>
    <row r="55" spans="9:19" x14ac:dyDescent="0.25">
      <c r="L55">
        <f t="shared" si="13"/>
        <v>5</v>
      </c>
      <c r="M55" t="str">
        <f>VLOOKUP(CONCATENATE($L55,"b2"),$B:$I,6,FALSE)</f>
        <v>鄭州市登封市嵩山少林風景區</v>
      </c>
      <c r="N55" t="str">
        <f>VLOOKUP(CONCATENATE($L55,"b2"),$B:$I,7,FALSE)</f>
        <v>郑州市登封市嵩山少林风景区</v>
      </c>
      <c r="O55" t="str">
        <f>VLOOKUP(CONCATENATE($L55,"b2"),$B:$I,8,FALSE)</f>
        <v>Songshan Shaolin Scenic Area, Dengfeng County, Zhengzhou</v>
      </c>
      <c r="R55">
        <f t="shared" si="12"/>
        <v>4</v>
      </c>
      <c r="S55" t="str">
        <f>IF(S56="","}","},")</f>
        <v>},</v>
      </c>
    </row>
    <row r="56" spans="9:19" x14ac:dyDescent="0.25">
      <c r="L56">
        <f t="shared" si="13"/>
        <v>5</v>
      </c>
      <c r="M56" t="s">
        <v>467</v>
      </c>
      <c r="N56" t="s">
        <v>467</v>
      </c>
      <c r="O56" t="s">
        <v>1373</v>
      </c>
      <c r="R56">
        <f>ROUNDUP((ROW(T56)-7)/12,0)</f>
        <v>5</v>
      </c>
      <c r="S56" t="s">
        <v>1374</v>
      </c>
    </row>
    <row r="57" spans="9:19" x14ac:dyDescent="0.25">
      <c r="L57">
        <f t="shared" si="13"/>
        <v>5</v>
      </c>
      <c r="M57" t="str">
        <f>VLOOKUP(CONCATENATE($L57,"c2"),$B:$I,6,FALSE)</f>
        <v>「天下功夫出少林」，少林寺創建於北魏太和十九年，現為5A級旅遊景區，世界文化遺產。常住院山門橫匾「少林寺」是清代康熙所提、大雄寶殿則是全寺活動的中心、而千佛殿是寺中最大的殿閣建築，這些景點都值得一遊，遊客更可於少林寺武術館觀看到少林功夫表演。</v>
      </c>
      <c r="N57" t="str">
        <f>VLOOKUP(CONCATENATE($L57,"c2"),$B:$I,7,FALSE)</f>
        <v>「天下功夫出少林」，少林寺创建于北魏太和十九年，现为5A级旅游景区，世界文化遗产。常住院山门横匾「少林寺」是清代康熙所提、大雄宝殿则是全寺活动的中心、而千佛殿是寺中最大的殿阁建筑，这些景点都值得一游，游客更可于少林寺武术馆观看到少林功夫表演。</v>
      </c>
      <c r="O57" t="str">
        <f>VLOOKUP(CONCATENATE($L57,"c2"),$B:$I,8,FALSE)</f>
        <v>It is said, "All Kung Fu in the world comes from Shaolin". The Shaolin Temple was founded in the 19th year of the Taihe Reign during the Northern Wei Dynasty. It is now a 5A Tourist Attraction of China and a World Heritage site. Places worth visiting in the temple include the Mountain Gate with an entrance tablet inscribed on top by the Emperor Kangxi of the Qing Dynasty with the characters "Shaolin Temple", the Mahavira Palace Hall that is the centre of the temple, and the Thousand Buddha Palace Hall that is the largest architecture in the temple. Visitors can also go the Shaolin Temple Wushu Training Centre to watch Shaolin Kung Fu performances.</v>
      </c>
      <c r="R57">
        <f t="shared" ref="R57:R67" si="14">ROUNDUP((ROW(T57)-7)/12,0)</f>
        <v>5</v>
      </c>
      <c r="S57" t="str">
        <f>CONCATENATE("""id"": ",$S$1,R57,",")</f>
        <v>"id": 105,</v>
      </c>
    </row>
    <row r="58" spans="9:19" x14ac:dyDescent="0.25">
      <c r="L58">
        <f t="shared" si="13"/>
        <v>5</v>
      </c>
      <c r="M58" t="s">
        <v>468</v>
      </c>
      <c r="N58" t="s">
        <v>468</v>
      </c>
      <c r="O58" t="s">
        <v>1375</v>
      </c>
      <c r="R58">
        <f t="shared" si="14"/>
        <v>5</v>
      </c>
      <c r="S58" t="str">
        <f>CONCATENATE("""attraction_en"": """,VLOOKUP(CONCATENATE($R58,"a2"),$B:$I,8,FALSE),""",")</f>
        <v>"attraction_en": "Shaolin Temple",</v>
      </c>
    </row>
    <row r="59" spans="9:19" x14ac:dyDescent="0.25">
      <c r="L59">
        <f t="shared" si="13"/>
        <v>5</v>
      </c>
      <c r="M59" t="str">
        <f>VLOOKUP(CONCATENATE($L59,"d2"),$B:$I,6,FALSE)</f>
        <v>於高鐵鄭州東站乘坐地鐵1號綫，往河南工業大學方向，於二七廣場站下車，步行約13分鐘至鄭州長途汽車中心站，轉乘旅遊巴士前往少林寺。 </v>
      </c>
      <c r="N59" t="str">
        <f>VLOOKUP(CONCATENATE($L59,"d2"),$B:$I,7,FALSE)</f>
        <v>于高铁郑州东站乘坐地铁1号线，往河南工业大学方向，于二七广场站下车，步行约13分钟至郑州长途汽车中心站，换乘旅游巴士前往少林寺。 </v>
      </c>
      <c r="O59" t="str">
        <f>VLOOKUP(CONCATENATE($L59,"d2"),$B:$I,8,FALSE)</f>
        <v>From High Speed Rail Zhengzhoudong Station, take Metro Line 1 towards Henan University of Technology. Get off at Erqiguangchang Station and walk for about 13 minutes to Zhengzhou Long Distance Bus Terminal. Change to the coach to Shaolin Temple.</v>
      </c>
      <c r="R59">
        <f t="shared" si="14"/>
        <v>5</v>
      </c>
      <c r="S59" t="str">
        <f>CONCATENATE("""attraction_tc"": """,VLOOKUP(CONCATENATE($R59,"a2"),$B:$I,6,FALSE),""",")</f>
        <v>"attraction_tc": "少林寺",</v>
      </c>
    </row>
    <row r="60" spans="9:19" x14ac:dyDescent="0.25">
      <c r="K60" t="str">
        <f>IF(ISERROR(VLOOKUP(CONCATENATE(L60,"d3"),B:G,6,FALSE)),"","&lt;/p&gt;&lt;p&gt;")</f>
        <v>&lt;/p&gt;&lt;p&gt;</v>
      </c>
      <c r="L60">
        <f t="shared" si="13"/>
        <v>5</v>
      </c>
      <c r="M60" t="str">
        <f>CONCATENATE($K60,IFERROR(VLOOKUP(CONCATENATE($L60,"d3"),$B:$I,6,FALSE),""))</f>
        <v>&lt;/p&gt;&lt;p&gt;亦可由鄭州東站乘坐的士，約1小時30分鐘即可到達。</v>
      </c>
      <c r="N60" t="str">
        <f>CONCATENATE($K60,IFERROR(VLOOKUP(CONCATENATE($L60,"d3"),$B:$I,7,FALSE),""))</f>
        <v>&lt;/p&gt;&lt;p&gt;亦可由郑州东站乘坐的士，约1小时30分钟即可到达。</v>
      </c>
      <c r="O60" t="str">
        <f>CONCATENATE($K60,IFERROR(VLOOKUP(CONCATENATE($L60,"d3"),$B:$I,8,FALSE),""))</f>
        <v>&lt;/p&gt;&lt;p&gt;Alternatively, you may take a 90-minute taxi ride from Zhengzhoudong Station.</v>
      </c>
      <c r="R60">
        <f t="shared" si="14"/>
        <v>5</v>
      </c>
      <c r="S60" t="str">
        <f>CONCATENATE("""attraction_sc"": """,VLOOKUP(CONCATENATE($R60,"a2"),$B:$I,7,FALSE),""",")</f>
        <v>"attraction_sc": "少林寺",</v>
      </c>
    </row>
    <row r="61" spans="9:19" x14ac:dyDescent="0.25">
      <c r="I61" t="str">
        <f>IF(ISERROR(VLOOKUP(CONCATENATE(J61,"c3"),B:G,6,FALSE)),"","&lt;br&gt;")</f>
        <v/>
      </c>
      <c r="L61">
        <f t="shared" si="13"/>
        <v>5</v>
      </c>
      <c r="M61" t="s">
        <v>469</v>
      </c>
      <c r="N61" t="s">
        <v>469</v>
      </c>
      <c r="O61" t="s">
        <v>469</v>
      </c>
      <c r="R61">
        <f t="shared" si="14"/>
        <v>5</v>
      </c>
      <c r="S61" t="str">
        <f>CONCATENATE("""image_en"": """,CONCATENATE("/res/media/web/travel/",LOWER(SUBSTITUTE($I$1," ","_")),"/",LOWER(CONCATENATE(SUBSTITUTE(VLOOKUP(CONCATENATE($R61,"a2"),$B:$I,8,FALSE)," ","_"),".jpg"))),""",")</f>
        <v>"image_en": "/res/media/web/travel/zhengzhou/shaolin_temple.jpg",</v>
      </c>
    </row>
    <row r="62" spans="9:19" x14ac:dyDescent="0.25">
      <c r="I62" t="str">
        <f>IF(ISERROR(VLOOKUP(CONCATENATE(J62,"c4"),B:G,6,FALSE)),"","&lt;br&gt;")</f>
        <v/>
      </c>
      <c r="R62">
        <f t="shared" si="14"/>
        <v>5</v>
      </c>
      <c r="S62" t="str">
        <f>CONCATENATE("""image_tc"": """,CONCATENATE("/res/media/web/travel/",LOWER(SUBSTITUTE($I$1," ","_")),"/",LOWER(CONCATENATE(SUBSTITUTE(VLOOKUP(CONCATENATE($R62,"a2"),$B:$I,8,FALSE)," ","_"),".jpg"))),""",")</f>
        <v>"image_tc": "/res/media/web/travel/zhengzhou/shaolin_temple.jpg",</v>
      </c>
    </row>
    <row r="63" spans="9:19" x14ac:dyDescent="0.25">
      <c r="I63" t="str">
        <f>IF(ISERROR(VLOOKUP(CONCATENATE(J63,"c5"),B:G,6,FALSE)),"","&lt;br&gt;")</f>
        <v/>
      </c>
      <c r="R63">
        <f t="shared" si="14"/>
        <v>5</v>
      </c>
      <c r="S63" t="str">
        <f>CONCATENATE("""image_sc"": """,CONCATENATE("/res/media/web/travel/",LOWER(SUBSTITUTE($I$1," ","_")),"/",LOWER(CONCATENATE(SUBSTITUTE(VLOOKUP(CONCATENATE($R63,"a2"),$B:$I,8,FALSE)," ","_"),".jpg"))),""",")</f>
        <v>"image_sc": "/res/media/web/travel/zhengzhou/shaolin_temple.jpg",</v>
      </c>
    </row>
    <row r="64" spans="9:19" x14ac:dyDescent="0.25">
      <c r="R64">
        <f t="shared" si="14"/>
        <v>5</v>
      </c>
      <c r="S64" t="str">
        <f>CONCATENATE("""content_en"": """,CONCATENATE("&lt;p&gt;Address：&lt;br/&gt;",VLOOKUP(CONCATENATE($R64,"b2"),$B:$I,8,FALSE)),"&lt;/p&gt;&lt;p&gt;Content：&lt;br/&gt;",SUBSTITUTE(VLOOKUP(CONCATENATE($R64,"c2"),$B:$I,8,FALSE),"""","\"""),"&lt;/p&gt;&lt;p&gt;Transportation：&lt;br/&gt;",VLOOKUP(CONCATENATE($R64,"d2"),$B:$I,8,FALSE),CONCATENATE($K60,IFERROR(VLOOKUP(CONCATENATE($L60,"d3"),$B:$I,8,FALSE),"")),"&lt;/p&gt;",""",")</f>
        <v>"content_en": "&lt;p&gt;Address：&lt;br/&gt;Songshan Shaolin Scenic Area, Dengfeng County, Zhengzhou&lt;/p&gt;&lt;p&gt;Content：&lt;br/&gt;It is said, \"All Kung Fu in the world comes from Shaolin\". The Shaolin Temple was founded in the 19th year of the Taihe Reign during the Northern Wei Dynasty. It is now a 5A Tourist Attraction of China and a World Heritage site. Places worth visiting in the temple include the Mountain Gate with an entrance tablet inscribed on top by the Emperor Kangxi of the Qing Dynasty with the characters \"Shaolin Temple\", the Mahavira Palace Hall that is the centre of the temple, and the Thousand Buddha Palace Hall that is the largest architecture in the temple. Visitors can also go the Shaolin Temple Wushu Training Centre to watch Shaolin Kung Fu performances.&lt;/p&gt;&lt;p&gt;Transportation：&lt;br/&gt;From High Speed Rail Zhengzhoudong Station, take Metro Line 1 towards Henan University of Technology. Get off at Erqiguangchang Station and walk for about 13 minutes to Zhengzhou Long Distance Bus Terminal. Change to the coach to Shaolin Temple.&lt;/p&gt;&lt;p&gt;Alternatively, you may take a 90-minute taxi ride from Zhengzhoudong Station.&lt;/p&gt;",</v>
      </c>
    </row>
    <row r="65" spans="9:19" x14ac:dyDescent="0.25">
      <c r="R65">
        <f t="shared" si="14"/>
        <v>5</v>
      </c>
      <c r="S65" t="str">
        <f>CONCATENATE("""content_tc"": """,CONCATENATE("&lt;p&gt;地址：&lt;br/&gt;",VLOOKUP(CONCATENATE($R65,"b2"),$B:$I,6,FALSE)),"&lt;/p&gt;&lt;p&gt;介紹：&lt;br/&gt;",VLOOKUP(CONCATENATE($R65,"c2"),$B:$I,6,FALSE),"&lt;/p&gt;&lt;p&gt;交通：&lt;br/&gt;",VLOOKUP(CONCATENATE($R65,"d2"),$B:$I,6,FALSE),CONCATENATE($K60,IFERROR(VLOOKUP(CONCATENATE($L60,"d3"),$B:$I,6,FALSE),"")),"&lt;/p&gt;",""",")</f>
        <v>"content_tc": "&lt;p&gt;地址：&lt;br/&gt;鄭州市登封市嵩山少林風景區&lt;/p&gt;&lt;p&gt;介紹：&lt;br/&gt;「天下功夫出少林」，少林寺創建於北魏太和十九年，現為5A級旅遊景區，世界文化遺產。常住院山門橫匾「少林寺」是清代康熙所提、大雄寶殿則是全寺活動的中心、而千佛殿是寺中最大的殿閣建築，這些景點都值得一遊，遊客更可於少林寺武術館觀看到少林功夫表演。&lt;/p&gt;&lt;p&gt;交通：&lt;br/&gt;於高鐵鄭州東站乘坐地鐵1號綫，往河南工業大學方向，於二七廣場站下車，步行約13分鐘至鄭州長途汽車中心站，轉乘旅遊巴士前往少林寺。 &lt;/p&gt;&lt;p&gt;亦可由鄭州東站乘坐的士，約1小時30分鐘即可到達。&lt;/p&gt;",</v>
      </c>
    </row>
    <row r="66" spans="9:19" x14ac:dyDescent="0.25">
      <c r="I66" t="str">
        <f>IF(ISERROR(VLOOKUP(CONCATENATE(J66,"d3"),B:G,6,FALSE)),"","&lt;p&gt;")</f>
        <v/>
      </c>
      <c r="R66">
        <f t="shared" si="14"/>
        <v>5</v>
      </c>
      <c r="S66" t="str">
        <f>CONCATENATE("""content_sc"": """,CONCATENATE("&lt;p&gt;地址：&lt;br/&gt;",VLOOKUP(CONCATENATE($R66,"b2"),$B:$I,7,FALSE)),"&lt;/p&gt;&lt;p&gt;介紹：&lt;br/&gt;",VLOOKUP(CONCATENATE($R66,"c2"),$B:$I,7,FALSE),"&lt;/p&gt;&lt;p&gt;交通：&lt;br/&gt;",VLOOKUP(CONCATENATE($R66,"d2"),$B:$I,7,FALSE),CONCATENATE($K60,IFERROR(VLOOKUP(CONCATENATE($L60,"d3"),$B:$I,7,FALSE),"")),"&lt;/p&gt;","""")</f>
        <v>"content_sc": "&lt;p&gt;地址：&lt;br/&gt;郑州市登封市嵩山少林风景区&lt;/p&gt;&lt;p&gt;介紹：&lt;br/&gt;「天下功夫出少林」，少林寺创建于北魏太和十九年，现为5A级旅游景区，世界文化遗产。常住院山门横匾「少林寺」是清代康熙所提、大雄宝殿则是全寺活动的中心、而千佛殿是寺中最大的殿阁建筑，这些景点都值得一游，游客更可于少林寺武术馆观看到少林功夫表演。&lt;/p&gt;&lt;p&gt;交通：&lt;br/&gt;于高铁郑州东站乘坐地铁1号线，往河南工业大学方向，于二七广场站下车，步行约13分钟至郑州长途汽车中心站，换乘旅游巴士前往少林寺。 &lt;/p&gt;&lt;p&gt;亦可由郑州东站乘坐的士，约1小时30分钟即可到达。&lt;/p&gt;"</v>
      </c>
    </row>
    <row r="67" spans="9:19" x14ac:dyDescent="0.25">
      <c r="I67" t="str">
        <f>IF(ISERROR(VLOOKUP(CONCATENATE(J67,"d4"),B:G,6,FALSE)),"","&lt;br&gt;")</f>
        <v/>
      </c>
      <c r="R67">
        <f t="shared" si="14"/>
        <v>5</v>
      </c>
      <c r="S67" t="str">
        <f>IF(S68="","}","},")</f>
        <v>}</v>
      </c>
    </row>
    <row r="68" spans="9:19" x14ac:dyDescent="0.25">
      <c r="I68" t="str">
        <f>IF(ISERROR(VLOOKUP(CONCATENATE(J68,"d5"),B:G,6,FALSE)),"","&lt;br&gt;")</f>
        <v/>
      </c>
    </row>
    <row r="78" spans="9:19" x14ac:dyDescent="0.25">
      <c r="I78" t="str">
        <f>IF(ISERROR(VLOOKUP(CONCATENATE(J78,"c3"),B:G,6,FALSE)),"","&lt;br&gt;")</f>
        <v/>
      </c>
    </row>
    <row r="79" spans="9:19" x14ac:dyDescent="0.25">
      <c r="I79" t="str">
        <f>IF(ISERROR(VLOOKUP(CONCATENATE(J79,"c4"),B:G,6,FALSE)),"","&lt;br&gt;")</f>
        <v/>
      </c>
    </row>
    <row r="80" spans="9:19" x14ac:dyDescent="0.25">
      <c r="I80" t="str">
        <f>IF(ISERROR(VLOOKUP(CONCATENATE(J80,"c5"),B:G,6,FALSE)),"","&lt;br&gt;")</f>
        <v/>
      </c>
    </row>
    <row r="83" spans="9:9" x14ac:dyDescent="0.25">
      <c r="I83" t="str">
        <f>IF(ISERROR(VLOOKUP(CONCATENATE(J83,"d3"),B:G,6,FALSE)),"","&lt;p&gt;")</f>
        <v/>
      </c>
    </row>
    <row r="84" spans="9:9" x14ac:dyDescent="0.25">
      <c r="I84" t="str">
        <f>IF(ISERROR(VLOOKUP(CONCATENATE(J84,"d4"),B:G,6,FALSE)),"","&lt;br&gt;")</f>
        <v/>
      </c>
    </row>
    <row r="85" spans="9:9" x14ac:dyDescent="0.25">
      <c r="I85" t="str">
        <f>IF(ISERROR(VLOOKUP(CONCATENATE(J85,"d5"),B:G,6,FALSE)),"","&lt;br&gt;")</f>
        <v/>
      </c>
    </row>
    <row r="95" spans="9:9" x14ac:dyDescent="0.25">
      <c r="I95" t="str">
        <f>IF(ISERROR(VLOOKUP(CONCATENATE(J95,"c3"),B:G,6,FALSE)),"","&lt;br&gt;")</f>
        <v/>
      </c>
    </row>
    <row r="96" spans="9:9" x14ac:dyDescent="0.25">
      <c r="I96" t="str">
        <f>IF(ISERROR(VLOOKUP(CONCATENATE(J96,"c4"),B:G,6,FALSE)),"","&lt;br&gt;")</f>
        <v/>
      </c>
    </row>
    <row r="97" spans="9:9" x14ac:dyDescent="0.25">
      <c r="I97" t="str">
        <f>IF(ISERROR(VLOOKUP(CONCATENATE(J97,"c5"),B:G,6,FALSE)),"","&lt;br&gt;")</f>
        <v/>
      </c>
    </row>
    <row r="100" spans="9:9" x14ac:dyDescent="0.25">
      <c r="I100" t="str">
        <f>IF(ISERROR(VLOOKUP(CONCATENATE(J100,"d3"),B:G,6,FALSE)),"","&lt;p&gt;")</f>
        <v/>
      </c>
    </row>
    <row r="101" spans="9:9" x14ac:dyDescent="0.25">
      <c r="I101" t="str">
        <f>IF(ISERROR(VLOOKUP(CONCATENATE(J101,"d4"),B:G,6,FALSE)),"","&lt;br&gt;")</f>
        <v/>
      </c>
    </row>
    <row r="102" spans="9:9" x14ac:dyDescent="0.25">
      <c r="I102" t="str">
        <f>IF(ISERROR(VLOOKUP(CONCATENATE(J102,"d5"),B:G,6,FALSE)),"","&lt;br&gt;")</f>
        <v/>
      </c>
    </row>
    <row r="112" spans="9:9" x14ac:dyDescent="0.25">
      <c r="I112" t="str">
        <f>IF(ISERROR(VLOOKUP(CONCATENATE(J112,"c3"),B:G,6,FALSE)),"","&lt;br&gt;")</f>
        <v/>
      </c>
    </row>
    <row r="113" spans="9:9" x14ac:dyDescent="0.25">
      <c r="I113" t="str">
        <f>IF(ISERROR(VLOOKUP(CONCATENATE(J113,"c4"),B:G,6,FALSE)),"","&lt;br&gt;")</f>
        <v/>
      </c>
    </row>
    <row r="114" spans="9:9" x14ac:dyDescent="0.25">
      <c r="I114" t="str">
        <f>IF(ISERROR(VLOOKUP(CONCATENATE(J114,"c5"),B:G,6,FALSE)),"","&lt;br&gt;")</f>
        <v/>
      </c>
    </row>
    <row r="117" spans="9:9" x14ac:dyDescent="0.25">
      <c r="I117" t="str">
        <f>IF(ISERROR(VLOOKUP(CONCATENATE(J117,"d3"),B:G,6,FALSE)),"","&lt;p&gt;")</f>
        <v/>
      </c>
    </row>
    <row r="118" spans="9:9" x14ac:dyDescent="0.25">
      <c r="I118" t="str">
        <f>IF(ISERROR(VLOOKUP(CONCATENATE(J118,"d4"),B:G,6,FALSE)),"","&lt;br&gt;")</f>
        <v/>
      </c>
    </row>
    <row r="119" spans="9:9" x14ac:dyDescent="0.25">
      <c r="I119" t="str">
        <f>IF(ISERROR(VLOOKUP(CONCATENATE(J119,"d5"),B:G,6,FALSE)),"","&lt;br&gt;")</f>
        <v/>
      </c>
    </row>
    <row r="129" spans="9:9" x14ac:dyDescent="0.25">
      <c r="I129" t="str">
        <f>IF(ISERROR(VLOOKUP(CONCATENATE(J129,"c3"),B:G,6,FALSE)),"","&lt;br&gt;")</f>
        <v/>
      </c>
    </row>
    <row r="130" spans="9:9" x14ac:dyDescent="0.25">
      <c r="I130" t="str">
        <f>IF(ISERROR(VLOOKUP(CONCATENATE(J130,"c4"),B:G,6,FALSE)),"","&lt;br&gt;")</f>
        <v/>
      </c>
    </row>
    <row r="131" spans="9:9" x14ac:dyDescent="0.25">
      <c r="I131" t="str">
        <f>IF(ISERROR(VLOOKUP(CONCATENATE(J131,"c5"),B:G,6,FALSE)),"","&lt;br&gt;")</f>
        <v/>
      </c>
    </row>
    <row r="134" spans="9:9" x14ac:dyDescent="0.25">
      <c r="I134" t="str">
        <f>IF(ISERROR(VLOOKUP(CONCATENATE(J134,"d3"),B:G,6,FALSE)),"","&lt;p&gt;")</f>
        <v/>
      </c>
    </row>
    <row r="135" spans="9:9" x14ac:dyDescent="0.25">
      <c r="I135" t="str">
        <f>IF(ISERROR(VLOOKUP(CONCATENATE(J135,"d4"),B:G,6,FALSE)),"","&lt;br&gt;")</f>
        <v/>
      </c>
    </row>
    <row r="136" spans="9:9" x14ac:dyDescent="0.25">
      <c r="I136" t="str">
        <f>IF(ISERROR(VLOOKUP(CONCATENATE(J136,"d5"),B:G,6,FALSE)),"","&lt;br&gt;")</f>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6"/>
  <sheetViews>
    <sheetView topLeftCell="F44" workbookViewId="0">
      <selection activeCell="S2" sqref="S2:S67"/>
    </sheetView>
  </sheetViews>
  <sheetFormatPr defaultRowHeight="15" x14ac:dyDescent="0.25"/>
  <cols>
    <col min="7" max="7" width="56.42578125" customWidth="1"/>
  </cols>
  <sheetData>
    <row r="1" spans="1:19" ht="17.25" thickBot="1" x14ac:dyDescent="0.3">
      <c r="G1" s="13" t="s">
        <v>285</v>
      </c>
      <c r="H1" t="s">
        <v>1205</v>
      </c>
      <c r="I1" t="s">
        <v>759</v>
      </c>
      <c r="S1">
        <v>11</v>
      </c>
    </row>
    <row r="2" spans="1:19" ht="15.75" x14ac:dyDescent="0.25">
      <c r="B2" t="str">
        <f>IF(G2="","",CONCATENATE(F2,C2))</f>
        <v>1a1</v>
      </c>
      <c r="C2" t="str">
        <f>IF(E2="",CONCATENATE(LEFT(C1,1),D2),CONCATENATE(E2,D2))</f>
        <v>a1</v>
      </c>
      <c r="D2">
        <f>IF(E2="",D1+1,1)</f>
        <v>1</v>
      </c>
      <c r="E2" t="str">
        <f>IF(NOT(LEFT(G2,2)="景點"),IF(NOT(LEFT(G2,2)="地址"),IF(NOT(LEFT(G2,2)="介紹"),IF(NOT(LEFT(G2,2)="交通"),"","d"),"c"),"b"),IF(LEN(G2)&lt;7,"a",""))</f>
        <v>a</v>
      </c>
      <c r="F2">
        <v>1</v>
      </c>
      <c r="G2" s="1" t="s">
        <v>0</v>
      </c>
      <c r="H2" t="s">
        <v>938</v>
      </c>
      <c r="I2" t="s">
        <v>492</v>
      </c>
      <c r="L2">
        <f>ROUNDUP((ROW(N2)-1)/12,0)</f>
        <v>1</v>
      </c>
      <c r="M2" t="s">
        <v>465</v>
      </c>
      <c r="N2" t="s">
        <v>465</v>
      </c>
      <c r="O2" t="s">
        <v>465</v>
      </c>
      <c r="R2">
        <v>0</v>
      </c>
      <c r="S2" t="s">
        <v>1374</v>
      </c>
    </row>
    <row r="3" spans="1:19" ht="15.75" x14ac:dyDescent="0.25">
      <c r="A3" t="str">
        <f t="shared" ref="A3:A46" si="0">IF(ISERROR(FIND("景點",G2)),IF(ISERROR(FIND("地址",G2)),IF(ISERROR(FIND("介紹",G2)),IF(ISERROR(FIND("交通",G2)),"",CONCATENATE(F3,"d")),CONCATENATE(F3,"c")),CONCATENATE(F3,"b")),CONCATENATE(F3,"a"))</f>
        <v>1a</v>
      </c>
      <c r="B3" t="str">
        <f t="shared" ref="B3:B46" si="1">IF(G3="","",CONCATENATE(F3,C3))</f>
        <v>1a2</v>
      </c>
      <c r="C3" t="str">
        <f t="shared" ref="C3:C46" si="2">IF(E3="",CONCATENATE(LEFT(C2,1),D3),CONCATENATE(E3,D3))</f>
        <v>a2</v>
      </c>
      <c r="D3">
        <f t="shared" ref="D3:D46" si="3">IF(E3="",D2+1,1)</f>
        <v>2</v>
      </c>
      <c r="E3" t="str">
        <f t="shared" ref="E3:E46" si="4">IF(NOT(LEFT(G3,2)="景點"),IF(NOT(LEFT(G3,2)="地址"),IF(NOT(LEFT(G3,2)="介紹"),IF(NOT(LEFT(G3,2)="交通"),"","d"),"c"),"b"),IF(LEN(G3)&lt;7,"a",""))</f>
        <v/>
      </c>
      <c r="F3">
        <f>IF(ISERROR(FIND("景點",G3)),F2,IF(LEN(G3)&lt;7,F2+1,F2))</f>
        <v>1</v>
      </c>
      <c r="G3" s="9" t="s">
        <v>286</v>
      </c>
      <c r="H3" t="s">
        <v>1206</v>
      </c>
      <c r="I3" t="s">
        <v>760</v>
      </c>
      <c r="L3">
        <f t="shared" ref="L3:L13" si="5">ROUNDUP((ROW(N3)-1)/12,0)</f>
        <v>1</v>
      </c>
      <c r="M3" t="str">
        <f>VLOOKUP(CONCATENATE($L3,"a2"),$B:$I,6,FALSE)</f>
        <v>天心閣</v>
      </c>
      <c r="N3" t="str">
        <f>VLOOKUP(CONCATENATE($L3,"a2"),$B:$I,7,FALSE)</f>
        <v>天心阁</v>
      </c>
      <c r="O3" t="str">
        <f>VLOOKUP(CONCATENATE($L3,"a2"),$B:$I,8,FALSE)</f>
        <v>Tianxin Pavilion</v>
      </c>
      <c r="R3">
        <v>0</v>
      </c>
      <c r="S3" t="s">
        <v>1387</v>
      </c>
    </row>
    <row r="4" spans="1:19" ht="15.75" x14ac:dyDescent="0.25">
      <c r="A4" t="str">
        <f t="shared" si="0"/>
        <v/>
      </c>
      <c r="B4" t="str">
        <f t="shared" si="1"/>
        <v>1b1</v>
      </c>
      <c r="C4" t="str">
        <f t="shared" si="2"/>
        <v>b1</v>
      </c>
      <c r="D4">
        <f t="shared" si="3"/>
        <v>1</v>
      </c>
      <c r="E4" t="str">
        <f t="shared" si="4"/>
        <v>b</v>
      </c>
      <c r="F4">
        <f t="shared" ref="F4:F46" si="6">IF(ISERROR(FIND("景點",G4)),F3,IF(LEN(G4)&lt;7,F3+1,F3))</f>
        <v>1</v>
      </c>
      <c r="G4" s="4" t="s">
        <v>2</v>
      </c>
      <c r="H4" t="s">
        <v>2</v>
      </c>
      <c r="I4" t="s">
        <v>493</v>
      </c>
      <c r="L4">
        <f t="shared" si="5"/>
        <v>1</v>
      </c>
      <c r="M4" t="s">
        <v>466</v>
      </c>
      <c r="N4" t="s">
        <v>466</v>
      </c>
      <c r="O4" t="s">
        <v>466</v>
      </c>
      <c r="R4">
        <v>0</v>
      </c>
      <c r="S4" t="str">
        <f>CONCATENATE("""city_en"": """,I1," Attractions"",")</f>
        <v>"city_en": "Changsha Attractions",</v>
      </c>
    </row>
    <row r="5" spans="1:19" ht="15.75" x14ac:dyDescent="0.25">
      <c r="A5" t="str">
        <f t="shared" si="0"/>
        <v>1b</v>
      </c>
      <c r="B5" t="str">
        <f t="shared" si="1"/>
        <v>1b2</v>
      </c>
      <c r="C5" t="str">
        <f t="shared" si="2"/>
        <v>b2</v>
      </c>
      <c r="D5">
        <f t="shared" si="3"/>
        <v>2</v>
      </c>
      <c r="E5" t="str">
        <f t="shared" si="4"/>
        <v/>
      </c>
      <c r="F5">
        <f t="shared" si="6"/>
        <v>1</v>
      </c>
      <c r="G5" s="9" t="s">
        <v>287</v>
      </c>
      <c r="H5" t="s">
        <v>1207</v>
      </c>
      <c r="I5" t="s">
        <v>761</v>
      </c>
      <c r="L5">
        <f t="shared" si="5"/>
        <v>1</v>
      </c>
      <c r="M5" t="str">
        <f>CONCATENATE("&lt;img src=""/res/media/web/travel/",LOWER(SUBSTITUTE($I$1," ","_")),"/",LOWER(CONCATENATE(SUBSTITUTE(VLOOKUP(CONCATENATE($L3,"a2"),$B:$I,8,FALSE)," ","_"),".jpg")),""" alt=""",M3,"""&gt;")</f>
        <v>&lt;img src="/res/media/web/travel/changsha/tianxin_pavilion.jpg" alt="天心閣"&gt;</v>
      </c>
      <c r="N5" t="str">
        <f>CONCATENATE("&lt;img src=""/res/media/web/travel/",LOWER(SUBSTITUTE($I$1," ","_")),"/",LOWER(CONCATENATE(SUBSTITUTE(VLOOKUP(CONCATENATE($L3,"a2"),$B:$I,8,FALSE)," ","_"),".jpg")),""" alt=""",N3,"""&gt;")</f>
        <v>&lt;img src="/res/media/web/travel/changsha/tianxin_pavilion.jpg" alt="天心阁"&gt;</v>
      </c>
      <c r="O5" t="str">
        <f>CONCATENATE("&lt;img src=""/res/media/web/travel/",LOWER(SUBSTITUTE($I$1," ","_")),"/",LOWER(CONCATENATE(SUBSTITUTE(VLOOKUP(CONCATENATE($L3,"a2"),$B:$I,8,FALSE)," ","_"),".jpg")),""" alt=""",O3,"""&gt;")</f>
        <v>&lt;img src="/res/media/web/travel/changsha/tianxin_pavilion.jpg" alt="Tianxin Pavilion"&gt;</v>
      </c>
      <c r="R5">
        <v>0</v>
      </c>
      <c r="S5" t="str">
        <f>CONCATENATE("""city_tc"": """,G1,"景點"",")</f>
        <v>"city_tc": "長沙景點",</v>
      </c>
    </row>
    <row r="6" spans="1:19" ht="15.75" x14ac:dyDescent="0.25">
      <c r="A6" t="str">
        <f t="shared" si="0"/>
        <v/>
      </c>
      <c r="B6" t="str">
        <f t="shared" si="1"/>
        <v>1c1</v>
      </c>
      <c r="C6" t="str">
        <f t="shared" si="2"/>
        <v>c1</v>
      </c>
      <c r="D6">
        <f t="shared" si="3"/>
        <v>1</v>
      </c>
      <c r="E6" t="str">
        <f t="shared" si="4"/>
        <v>c</v>
      </c>
      <c r="F6">
        <f t="shared" si="6"/>
        <v>1</v>
      </c>
      <c r="G6" s="4" t="s">
        <v>212</v>
      </c>
      <c r="H6" t="s">
        <v>1136</v>
      </c>
      <c r="I6" t="s">
        <v>494</v>
      </c>
      <c r="L6">
        <f t="shared" si="5"/>
        <v>1</v>
      </c>
      <c r="M6" t="s">
        <v>557</v>
      </c>
      <c r="N6" t="s">
        <v>557</v>
      </c>
      <c r="O6" t="s">
        <v>1372</v>
      </c>
      <c r="R6">
        <v>0</v>
      </c>
      <c r="S6" t="str">
        <f>CONCATENATE("""city_sc"": """,H1,"景点"",")</f>
        <v>"city_sc": "长沙景点",</v>
      </c>
    </row>
    <row r="7" spans="1:19" ht="78.75" x14ac:dyDescent="0.25">
      <c r="A7" t="str">
        <f t="shared" si="0"/>
        <v>1c</v>
      </c>
      <c r="B7" t="str">
        <f t="shared" si="1"/>
        <v>1c2</v>
      </c>
      <c r="C7" t="str">
        <f t="shared" si="2"/>
        <v>c2</v>
      </c>
      <c r="D7">
        <f t="shared" si="3"/>
        <v>2</v>
      </c>
      <c r="E7" t="str">
        <f t="shared" si="4"/>
        <v/>
      </c>
      <c r="F7">
        <f t="shared" si="6"/>
        <v>1</v>
      </c>
      <c r="G7" s="9" t="s">
        <v>288</v>
      </c>
      <c r="H7" t="s">
        <v>1208</v>
      </c>
      <c r="I7" t="s">
        <v>762</v>
      </c>
      <c r="L7">
        <f t="shared" si="5"/>
        <v>1</v>
      </c>
      <c r="M7" t="str">
        <f>VLOOKUP(CONCATENATE($L7,"b2"),$B:$I,6,FALSE)</f>
        <v>長沙市天心區天心路17號</v>
      </c>
      <c r="N7" t="str">
        <f>VLOOKUP(CONCATENATE($L7,"b2"),$B:$I,7,FALSE)</f>
        <v>长沙市天心区天心路17号</v>
      </c>
      <c r="O7" t="str">
        <f>VLOOKUP(CONCATENATE($L7,"b2"),$B:$I,8,FALSE)</f>
        <v>17 Tianxin Road, Tianxin District, Changsha</v>
      </c>
      <c r="R7">
        <v>0</v>
      </c>
      <c r="S7" t="s">
        <v>1377</v>
      </c>
    </row>
    <row r="8" spans="1:19" ht="15.75" x14ac:dyDescent="0.25">
      <c r="A8" t="str">
        <f t="shared" si="0"/>
        <v/>
      </c>
      <c r="B8" t="str">
        <f t="shared" si="1"/>
        <v>1d1</v>
      </c>
      <c r="C8" t="str">
        <f t="shared" si="2"/>
        <v>d1</v>
      </c>
      <c r="D8">
        <f t="shared" si="3"/>
        <v>1</v>
      </c>
      <c r="E8" t="str">
        <f t="shared" si="4"/>
        <v>d</v>
      </c>
      <c r="F8">
        <f t="shared" si="6"/>
        <v>1</v>
      </c>
      <c r="G8" s="4" t="s">
        <v>6</v>
      </c>
      <c r="H8" t="s">
        <v>6</v>
      </c>
      <c r="I8" t="s">
        <v>496</v>
      </c>
      <c r="L8">
        <f t="shared" si="5"/>
        <v>1</v>
      </c>
      <c r="M8" t="s">
        <v>467</v>
      </c>
      <c r="N8" t="s">
        <v>467</v>
      </c>
      <c r="O8" t="s">
        <v>1373</v>
      </c>
      <c r="R8">
        <f>ROUNDUP((ROW(T8)-7)/12,0)</f>
        <v>1</v>
      </c>
      <c r="S8" t="s">
        <v>1374</v>
      </c>
    </row>
    <row r="9" spans="1:19" ht="47.25" x14ac:dyDescent="0.25">
      <c r="A9" t="str">
        <f t="shared" si="0"/>
        <v>1d</v>
      </c>
      <c r="B9" t="str">
        <f t="shared" si="1"/>
        <v>1d2</v>
      </c>
      <c r="C9" t="str">
        <f t="shared" si="2"/>
        <v>d2</v>
      </c>
      <c r="D9">
        <f t="shared" si="3"/>
        <v>2</v>
      </c>
      <c r="E9" t="str">
        <f t="shared" si="4"/>
        <v/>
      </c>
      <c r="F9">
        <f t="shared" si="6"/>
        <v>1</v>
      </c>
      <c r="G9" s="9" t="s">
        <v>289</v>
      </c>
      <c r="H9" t="s">
        <v>1209</v>
      </c>
      <c r="I9" t="s">
        <v>763</v>
      </c>
      <c r="L9">
        <f t="shared" si="5"/>
        <v>1</v>
      </c>
      <c r="M9" t="str">
        <f>VLOOKUP(CONCATENATE($L9,"c2"),$B:$I,6,FALSE)</f>
        <v>天心閣建於乾隆十一年，由撫軍楊錫被主持興建，是當時城市的最高點，也是祭祀星宿的地方。其建築複雜而且巧妙，有樓閣3層，主閣由60根木柱支撐，上有高啄鼇頭及吻龍，閣前後石欄杆上雕有62頭石獅等石雕，其建築極具特色。</v>
      </c>
      <c r="N9" t="str">
        <f>VLOOKUP(CONCATENATE($L9,"c2"),$B:$I,7,FALSE)</f>
        <v>天心阁建于乾隆十一年，由抚军杨锡被主持兴建，是当时城市的最高点，也是祭祀星宿的地方。其建筑复杂而且巧妙，有楼阁3层，主阁由60根木柱支撑，上有高啄鳌头及吻龙，阁前后石栏杆上雕有62头石狮等石雕，其建筑极具特色。</v>
      </c>
      <c r="O9" t="str">
        <f>VLOOKUP(CONCATENATE($L9,"c2"),$B:$I,8,FALSE)</f>
        <v>Tianxin Pavilion was built by Yang Xibei of the Fu Army in the 11th year of Qianlong Reign during the Qing Dynasty. It was the highest point of the city at that time, where sacrifices were made to the stars. The 3-storey pavilion is complex and intricate. The main pavilion is supported by 60 wooden pillars, with a sea turtle and a dragon sculpture on top. There are 62 guardian lions and other stone carvings on the balustrade surrounding the pavilion, making this a very distinctive feature.</v>
      </c>
      <c r="R9">
        <f t="shared" ref="R9:R31" si="7">ROUNDUP((ROW(T9)-7)/12,0)</f>
        <v>1</v>
      </c>
      <c r="S9" t="str">
        <f>CONCATENATE("""id"": ",$S$1,R9,",")</f>
        <v>"id": 111,</v>
      </c>
    </row>
    <row r="10" spans="1:19" ht="16.5" thickBot="1" x14ac:dyDescent="0.3">
      <c r="A10" t="str">
        <f t="shared" si="0"/>
        <v/>
      </c>
      <c r="B10" t="str">
        <f t="shared" si="1"/>
        <v>1d3</v>
      </c>
      <c r="C10" t="str">
        <f t="shared" si="2"/>
        <v>d3</v>
      </c>
      <c r="D10">
        <f t="shared" si="3"/>
        <v>3</v>
      </c>
      <c r="E10" t="str">
        <f t="shared" si="4"/>
        <v/>
      </c>
      <c r="F10">
        <f t="shared" si="6"/>
        <v>1</v>
      </c>
      <c r="G10" s="10" t="s">
        <v>290</v>
      </c>
      <c r="H10" t="s">
        <v>1210</v>
      </c>
      <c r="I10" t="s">
        <v>764</v>
      </c>
      <c r="L10">
        <f t="shared" si="5"/>
        <v>1</v>
      </c>
      <c r="M10" t="s">
        <v>468</v>
      </c>
      <c r="N10" t="s">
        <v>468</v>
      </c>
      <c r="O10" t="s">
        <v>1375</v>
      </c>
      <c r="R10">
        <f t="shared" si="7"/>
        <v>1</v>
      </c>
      <c r="S10" t="str">
        <f>CONCATENATE("""attraction_en"": """,VLOOKUP(CONCATENATE($R10,"a2"),$B:$I,8,FALSE),""",")</f>
        <v>"attraction_en": "Tianxin Pavilion",</v>
      </c>
    </row>
    <row r="11" spans="1:19" ht="15.75" x14ac:dyDescent="0.25">
      <c r="A11" t="str">
        <f t="shared" si="0"/>
        <v/>
      </c>
      <c r="B11" t="str">
        <f t="shared" si="1"/>
        <v>2a1</v>
      </c>
      <c r="C11" t="str">
        <f t="shared" si="2"/>
        <v>a1</v>
      </c>
      <c r="D11">
        <f t="shared" si="3"/>
        <v>1</v>
      </c>
      <c r="E11" t="str">
        <f t="shared" si="4"/>
        <v>a</v>
      </c>
      <c r="F11">
        <f t="shared" si="6"/>
        <v>2</v>
      </c>
      <c r="G11" s="1" t="s">
        <v>8</v>
      </c>
      <c r="H11" t="s">
        <v>944</v>
      </c>
      <c r="I11" t="s">
        <v>497</v>
      </c>
      <c r="L11">
        <f t="shared" si="5"/>
        <v>1</v>
      </c>
      <c r="M11" t="str">
        <f>VLOOKUP(CONCATENATE($L11,"d2"),$B:$I,6,FALSE)</f>
        <v>於高鐵長沙南站乘長沙地鐵2號綫，往梅溪湖西方向，於五一廣場站轉乘1號綫，往尚雙塘方向，於黃興廣場站下車，步行約15分鐘。</v>
      </c>
      <c r="N11" t="str">
        <f>VLOOKUP(CONCATENATE($L11,"d2"),$B:$I,7,FALSE)</f>
        <v>于高铁长沙南站乘长沙地铁2号线，往梅溪湖西方向，于五一广场站换乘1号线，往尚双塘方向，于黄兴广场站下车，步行约15分钟。</v>
      </c>
      <c r="O11" t="str">
        <f>VLOOKUP(CONCATENATE($L11,"d2"),$B:$I,8,FALSE)</f>
        <v>From High Speed Rail Changshanan Station, take Metro Line 2 towards West Meixi Lake. Get off at Wuyi Square Station and change to Line 1 towards Shangshuangtang. Get off at Huangxing Square Station and walk for about 15 minutes.</v>
      </c>
      <c r="R11">
        <f t="shared" si="7"/>
        <v>1</v>
      </c>
      <c r="S11" t="str">
        <f>CONCATENATE("""attraction_tc"": """,VLOOKUP(CONCATENATE($R11,"a2"),$B:$I,6,FALSE),""",")</f>
        <v>"attraction_tc": "天心閣",</v>
      </c>
    </row>
    <row r="12" spans="1:19" ht="15.75" x14ac:dyDescent="0.25">
      <c r="A12" t="str">
        <f t="shared" si="0"/>
        <v>2a</v>
      </c>
      <c r="B12" t="str">
        <f t="shared" si="1"/>
        <v>2a2</v>
      </c>
      <c r="C12" t="str">
        <f t="shared" si="2"/>
        <v>a2</v>
      </c>
      <c r="D12">
        <f t="shared" si="3"/>
        <v>2</v>
      </c>
      <c r="E12" t="str">
        <f t="shared" si="4"/>
        <v/>
      </c>
      <c r="F12">
        <f t="shared" si="6"/>
        <v>2</v>
      </c>
      <c r="G12" s="9" t="s">
        <v>291</v>
      </c>
      <c r="H12" t="s">
        <v>1211</v>
      </c>
      <c r="I12" t="s">
        <v>765</v>
      </c>
      <c r="K12" t="str">
        <f>IF(ISERROR(VLOOKUP(CONCATENATE(L12,"d3"),B:G,6,FALSE)),"","&lt;/p&gt;&lt;p&gt;")</f>
        <v>&lt;/p&gt;&lt;p&gt;</v>
      </c>
      <c r="L12">
        <f t="shared" si="5"/>
        <v>1</v>
      </c>
      <c r="M12" t="str">
        <f>CONCATENATE($K12,IFERROR(VLOOKUP(CONCATENATE($L12,"d3"),$B:$I,6,FALSE),""))</f>
        <v>&lt;/p&gt;&lt;p&gt;亦可由長沙南站乘坐的士，約40分鐘即可到達。</v>
      </c>
      <c r="N12" t="str">
        <f>CONCATENATE($K12,IFERROR(VLOOKUP(CONCATENATE($L12,"d3"),$B:$I,7,FALSE),""))</f>
        <v>&lt;/p&gt;&lt;p&gt;亦可由长沙南站乘坐的士，约40分钟即可到达。</v>
      </c>
      <c r="O12" t="str">
        <f>CONCATENATE($K12,IFERROR(VLOOKUP(CONCATENATE($L12,"d3"),$B:$I,8,FALSE),""))</f>
        <v>&lt;/p&gt;&lt;p&gt;Alternatively, you may take a 40-minute taxi ride from Changshanan Station.</v>
      </c>
      <c r="R12">
        <f t="shared" si="7"/>
        <v>1</v>
      </c>
      <c r="S12" t="str">
        <f>CONCATENATE("""attraction_sc"": """,VLOOKUP(CONCATENATE($R12,"a2"),$B:$I,7,FALSE),""",")</f>
        <v>"attraction_sc": "天心阁",</v>
      </c>
    </row>
    <row r="13" spans="1:19" ht="15.75" x14ac:dyDescent="0.25">
      <c r="A13" t="str">
        <f t="shared" si="0"/>
        <v/>
      </c>
      <c r="B13" t="str">
        <f t="shared" si="1"/>
        <v>2b1</v>
      </c>
      <c r="C13" t="str">
        <f t="shared" si="2"/>
        <v>b1</v>
      </c>
      <c r="D13">
        <f t="shared" si="3"/>
        <v>1</v>
      </c>
      <c r="E13" t="str">
        <f t="shared" si="4"/>
        <v>b</v>
      </c>
      <c r="F13">
        <f t="shared" si="6"/>
        <v>2</v>
      </c>
      <c r="G13" s="4" t="s">
        <v>2</v>
      </c>
      <c r="H13" t="s">
        <v>2</v>
      </c>
      <c r="I13" t="s">
        <v>493</v>
      </c>
      <c r="L13">
        <f t="shared" si="5"/>
        <v>1</v>
      </c>
      <c r="M13" t="s">
        <v>469</v>
      </c>
      <c r="N13" t="s">
        <v>469</v>
      </c>
      <c r="O13" t="s">
        <v>469</v>
      </c>
      <c r="R13">
        <f t="shared" si="7"/>
        <v>1</v>
      </c>
      <c r="S13" t="str">
        <f>CONCATENATE("""image_en"": """,CONCATENATE("/res/media/web/travel/",LOWER(SUBSTITUTE($I$1," ","_")),"/",LOWER(CONCATENATE(SUBSTITUTE(VLOOKUP(CONCATENATE($R13,"a2"),$B:$I,8,FALSE)," ","_"),".jpg"))),""",")</f>
        <v>"image_en": "/res/media/web/travel/changsha/tianxin_pavilion.jpg",</v>
      </c>
    </row>
    <row r="14" spans="1:19" ht="15.75" x14ac:dyDescent="0.25">
      <c r="A14" t="str">
        <f t="shared" si="0"/>
        <v>2b</v>
      </c>
      <c r="B14" t="str">
        <f t="shared" si="1"/>
        <v>2b2</v>
      </c>
      <c r="C14" t="str">
        <f t="shared" si="2"/>
        <v>b2</v>
      </c>
      <c r="D14">
        <f t="shared" si="3"/>
        <v>2</v>
      </c>
      <c r="E14" t="str">
        <f t="shared" si="4"/>
        <v/>
      </c>
      <c r="F14">
        <f t="shared" si="6"/>
        <v>2</v>
      </c>
      <c r="G14" s="9" t="s">
        <v>292</v>
      </c>
      <c r="H14" t="s">
        <v>1212</v>
      </c>
      <c r="I14" t="s">
        <v>766</v>
      </c>
      <c r="L14">
        <f>ROUNDUP((ROW(N14)-1)/12,0)</f>
        <v>2</v>
      </c>
      <c r="M14" t="s">
        <v>465</v>
      </c>
      <c r="N14" t="s">
        <v>465</v>
      </c>
      <c r="O14" t="s">
        <v>465</v>
      </c>
      <c r="R14">
        <f t="shared" si="7"/>
        <v>1</v>
      </c>
      <c r="S14" t="str">
        <f>CONCATENATE("""image_tc"": """,CONCATENATE("/res/media/web/travel/",LOWER(SUBSTITUTE($I$1," ","_")),"/",LOWER(CONCATENATE(SUBSTITUTE(VLOOKUP(CONCATENATE($R14,"a2"),$B:$I,8,FALSE)," ","_"),".jpg"))),""",")</f>
        <v>"image_tc": "/res/media/web/travel/changsha/tianxin_pavilion.jpg",</v>
      </c>
    </row>
    <row r="15" spans="1:19" ht="15.75" x14ac:dyDescent="0.25">
      <c r="A15" t="str">
        <f t="shared" si="0"/>
        <v/>
      </c>
      <c r="B15" t="str">
        <f t="shared" si="1"/>
        <v>2c1</v>
      </c>
      <c r="C15" t="str">
        <f t="shared" si="2"/>
        <v>c1</v>
      </c>
      <c r="D15">
        <f t="shared" si="3"/>
        <v>1</v>
      </c>
      <c r="E15" t="str">
        <f t="shared" si="4"/>
        <v>c</v>
      </c>
      <c r="F15">
        <f t="shared" si="6"/>
        <v>2</v>
      </c>
      <c r="G15" s="4" t="s">
        <v>4</v>
      </c>
      <c r="H15" t="s">
        <v>941</v>
      </c>
      <c r="I15" t="s">
        <v>494</v>
      </c>
      <c r="L15">
        <f t="shared" ref="L15:L25" si="8">ROUNDUP((ROW(N15)-1)/12,0)</f>
        <v>2</v>
      </c>
      <c r="M15" t="str">
        <f>VLOOKUP(CONCATENATE($L15,"a2"),$B:$I,6,FALSE)</f>
        <v>黃興南路步行街</v>
      </c>
      <c r="N15" t="str">
        <f>VLOOKUP(CONCATENATE($L15,"a2"),$B:$I,7,FALSE)</f>
        <v>黄兴南路步行街</v>
      </c>
      <c r="O15" t="str">
        <f>VLOOKUP(CONCATENATE($L15,"a2"),$B:$I,8,FALSE)</f>
        <v>Huangxingnan Road Pedestrian Street</v>
      </c>
      <c r="R15">
        <f t="shared" si="7"/>
        <v>1</v>
      </c>
      <c r="S15" t="str">
        <f>CONCATENATE("""image_sc"": """,CONCATENATE("/res/media/web/travel/",LOWER(SUBSTITUTE($I$1," ","_")),"/",LOWER(CONCATENATE(SUBSTITUTE(VLOOKUP(CONCATENATE($R15,"a2"),$B:$I,8,FALSE)," ","_"),".jpg"))),""",")</f>
        <v>"image_sc": "/res/media/web/travel/changsha/tianxin_pavilion.jpg",</v>
      </c>
    </row>
    <row r="16" spans="1:19" ht="63" x14ac:dyDescent="0.25">
      <c r="A16" t="str">
        <f t="shared" si="0"/>
        <v>2c</v>
      </c>
      <c r="B16" t="str">
        <f t="shared" si="1"/>
        <v>2c2</v>
      </c>
      <c r="C16" t="str">
        <f t="shared" si="2"/>
        <v>c2</v>
      </c>
      <c r="D16">
        <f t="shared" si="3"/>
        <v>2</v>
      </c>
      <c r="E16" t="str">
        <f t="shared" si="4"/>
        <v/>
      </c>
      <c r="F16">
        <f t="shared" si="6"/>
        <v>2</v>
      </c>
      <c r="G16" s="9" t="s">
        <v>293</v>
      </c>
      <c r="H16" t="s">
        <v>1213</v>
      </c>
      <c r="I16" t="s">
        <v>767</v>
      </c>
      <c r="L16">
        <f t="shared" si="8"/>
        <v>2</v>
      </c>
      <c r="M16" t="s">
        <v>466</v>
      </c>
      <c r="N16" t="s">
        <v>466</v>
      </c>
      <c r="O16" t="s">
        <v>466</v>
      </c>
      <c r="R16">
        <f t="shared" si="7"/>
        <v>1</v>
      </c>
      <c r="S16" t="str">
        <f>CONCATENATE("""content_en"": """,CONCATENATE("&lt;p&gt;Address：&lt;br/&gt;",VLOOKUP(CONCATENATE($R16,"b2"),$B:$I,8,FALSE)),"&lt;/p&gt;&lt;p&gt;Content：&lt;br/&gt;",SUBSTITUTE(VLOOKUP(CONCATENATE($R16,"c2"),$B:$I,8,FALSE),"""","\"""),"&lt;/p&gt;&lt;p&gt;Transportation：&lt;br/&gt;",VLOOKUP(CONCATENATE($R16,"d2"),$B:$I,8,FALSE),CONCATENATE($K12,IFERROR(VLOOKUP(CONCATENATE($L12,"d3"),$B:$I,8,FALSE),"")),"&lt;/p&gt;",""",")</f>
        <v>"content_en": "&lt;p&gt;Address：&lt;br/&gt;17 Tianxin Road, Tianxin District, Changsha&lt;/p&gt;&lt;p&gt;Content：&lt;br/&gt;Tianxin Pavilion was built by Yang Xibei of the Fu Army in the 11th year of Qianlong Reign during the Qing Dynasty. It was the highest point of the city at that time, where sacrifices were made to the stars. The 3-storey pavilion is complex and intricate. The main pavilion is supported by 60 wooden pillars, with a sea turtle and a dragon sculpture on top. There are 62 guardian lions and other stone carvings on the balustrade surrounding the pavilion, making this a very distinctive feature.&lt;/p&gt;&lt;p&gt;Transportation：&lt;br/&gt;From High Speed Rail Changshanan Station, take Metro Line 2 towards West Meixi Lake. Get off at Wuyi Square Station and change to Line 1 towards Shangshuangtang. Get off at Huangxing Square Station and walk for about 15 minutes.&lt;/p&gt;&lt;p&gt;Alternatively, you may take a 40-minute taxi ride from Changshanan Station.&lt;/p&gt;",</v>
      </c>
    </row>
    <row r="17" spans="1:19" ht="15.75" x14ac:dyDescent="0.25">
      <c r="A17" t="str">
        <f t="shared" si="0"/>
        <v/>
      </c>
      <c r="B17" t="str">
        <f t="shared" si="1"/>
        <v>2d1</v>
      </c>
      <c r="C17" t="str">
        <f t="shared" si="2"/>
        <v>d1</v>
      </c>
      <c r="D17">
        <f t="shared" si="3"/>
        <v>1</v>
      </c>
      <c r="E17" t="str">
        <f t="shared" si="4"/>
        <v>d</v>
      </c>
      <c r="F17">
        <f t="shared" si="6"/>
        <v>2</v>
      </c>
      <c r="G17" s="4" t="s">
        <v>6</v>
      </c>
      <c r="H17" t="s">
        <v>6</v>
      </c>
      <c r="I17" t="s">
        <v>496</v>
      </c>
      <c r="L17">
        <f t="shared" si="8"/>
        <v>2</v>
      </c>
      <c r="M17" t="str">
        <f>CONCATENATE("&lt;img src=""/res/media/web/travel/",LOWER(SUBSTITUTE($I$1," ","_")),"/",LOWER(CONCATENATE(SUBSTITUTE(VLOOKUP(CONCATENATE($L15,"a2"),$B:$I,8,FALSE)," ","_"),".jpg")),""" alt=""",M15,"""&gt;")</f>
        <v>&lt;img src="/res/media/web/travel/changsha/huangxingnan_road_pedestrian_street.jpg" alt="黃興南路步行街"&gt;</v>
      </c>
      <c r="N17" t="str">
        <f>CONCATENATE("&lt;img src=""/res/media/web/travel/",LOWER(SUBSTITUTE($I$1," ","_")),"/",LOWER(CONCATENATE(SUBSTITUTE(VLOOKUP(CONCATENATE($L15,"a2"),$B:$I,8,FALSE)," ","_"),".jpg")),""" alt=""",N15,"""&gt;")</f>
        <v>&lt;img src="/res/media/web/travel/changsha/huangxingnan_road_pedestrian_street.jpg" alt="黄兴南路步行街"&gt;</v>
      </c>
      <c r="O17" t="str">
        <f>CONCATENATE("&lt;img src=""/res/media/web/travel/",LOWER(SUBSTITUTE($I$1," ","_")),"/",LOWER(CONCATENATE(SUBSTITUTE(VLOOKUP(CONCATENATE($L15,"a2"),$B:$I,8,FALSE)," ","_"),".jpg")),""" alt=""",O15,"""&gt;")</f>
        <v>&lt;img src="/res/media/web/travel/changsha/huangxingnan_road_pedestrian_street.jpg" alt="Huangxingnan Road Pedestrian Street"&gt;</v>
      </c>
      <c r="R17">
        <f t="shared" si="7"/>
        <v>1</v>
      </c>
      <c r="S17" t="str">
        <f>CONCATENATE("""content_tc"": """,CONCATENATE("&lt;p&gt;地址：&lt;br/&gt;",VLOOKUP(CONCATENATE($R17,"b2"),$B:$I,6,FALSE)),"&lt;/p&gt;&lt;p&gt;介紹：&lt;br/&gt;",VLOOKUP(CONCATENATE($R17,"c2"),$B:$I,6,FALSE),"&lt;/p&gt;&lt;p&gt;交通：&lt;br/&gt;",VLOOKUP(CONCATENATE($R17,"d2"),$B:$I,6,FALSE),CONCATENATE($K12,IFERROR(VLOOKUP(CONCATENATE($L12,"d3"),$B:$I,6,FALSE),"")),"&lt;/p&gt;",""",")</f>
        <v>"content_tc": "&lt;p&gt;地址：&lt;br/&gt;長沙市天心區天心路17號&lt;/p&gt;&lt;p&gt;介紹：&lt;br/&gt;天心閣建於乾隆十一年，由撫軍楊錫被主持興建，是當時城市的最高點，也是祭祀星宿的地方。其建築複雜而且巧妙，有樓閣3層，主閣由60根木柱支撐，上有高啄鼇頭及吻龍，閣前後石欄杆上雕有62頭石獅等石雕，其建築極具特色。&lt;/p&gt;&lt;p&gt;交通：&lt;br/&gt;於高鐵長沙南站乘長沙地鐵2號綫，往梅溪湖西方向，於五一廣場站轉乘1號綫，往尚雙塘方向，於黃興廣場站下車，步行約15分鐘。&lt;/p&gt;&lt;p&gt;亦可由長沙南站乘坐的士，約40分鐘即可到達。&lt;/p&gt;",</v>
      </c>
    </row>
    <row r="18" spans="1:19" ht="47.25" x14ac:dyDescent="0.25">
      <c r="A18" t="str">
        <f t="shared" si="0"/>
        <v>2d</v>
      </c>
      <c r="B18" t="str">
        <f t="shared" si="1"/>
        <v>2d2</v>
      </c>
      <c r="C18" t="str">
        <f t="shared" si="2"/>
        <v>d2</v>
      </c>
      <c r="D18">
        <f t="shared" si="3"/>
        <v>2</v>
      </c>
      <c r="E18" t="str">
        <f t="shared" si="4"/>
        <v/>
      </c>
      <c r="F18">
        <f t="shared" si="6"/>
        <v>2</v>
      </c>
      <c r="G18" s="9" t="s">
        <v>294</v>
      </c>
      <c r="H18" t="s">
        <v>1214</v>
      </c>
      <c r="I18" t="s">
        <v>768</v>
      </c>
      <c r="L18">
        <f t="shared" si="8"/>
        <v>2</v>
      </c>
      <c r="M18" t="s">
        <v>557</v>
      </c>
      <c r="N18" t="s">
        <v>557</v>
      </c>
      <c r="O18" t="s">
        <v>1372</v>
      </c>
      <c r="R18">
        <f t="shared" si="7"/>
        <v>1</v>
      </c>
      <c r="S18" t="str">
        <f>CONCATENATE("""content_sc"": """,CONCATENATE("&lt;p&gt;地址：&lt;br/&gt;",VLOOKUP(CONCATENATE($R18,"b2"),$B:$I,7,FALSE)),"&lt;/p&gt;&lt;p&gt;介紹：&lt;br/&gt;",VLOOKUP(CONCATENATE($R18,"c2"),$B:$I,7,FALSE),"&lt;/p&gt;&lt;p&gt;交通：&lt;br/&gt;",VLOOKUP(CONCATENATE($R18,"d2"),$B:$I,7,FALSE),CONCATENATE($K12,IFERROR(VLOOKUP(CONCATENATE($L12,"d3"),$B:$I,7,FALSE),"")),"&lt;/p&gt;","""")</f>
        <v>"content_sc": "&lt;p&gt;地址：&lt;br/&gt;长沙市天心区天心路17号&lt;/p&gt;&lt;p&gt;介紹：&lt;br/&gt;天心阁建于乾隆十一年，由抚军杨锡被主持兴建，是当时城市的最高点，也是祭祀星宿的地方。其建筑复杂而且巧妙，有楼阁3层，主阁由60根木柱支撑，上有高啄鳌头及吻龙，阁前后石栏杆上雕有62头石狮等石雕，其建筑极具特色。&lt;/p&gt;&lt;p&gt;交通：&lt;br/&gt;于高铁长沙南站乘长沙地铁2号线，往梅溪湖西方向，于五一广场站换乘1号线，往尚双塘方向，于黄兴广场站下车，步行约15分钟。&lt;/p&gt;&lt;p&gt;亦可由长沙南站乘坐的士，约40分钟即可到达。&lt;/p&gt;"</v>
      </c>
    </row>
    <row r="19" spans="1:19" ht="16.5" thickBot="1" x14ac:dyDescent="0.3">
      <c r="A19" t="str">
        <f t="shared" si="0"/>
        <v/>
      </c>
      <c r="B19" t="str">
        <f t="shared" si="1"/>
        <v>2d3</v>
      </c>
      <c r="C19" t="str">
        <f t="shared" si="2"/>
        <v>d3</v>
      </c>
      <c r="D19">
        <f t="shared" si="3"/>
        <v>3</v>
      </c>
      <c r="E19" t="str">
        <f t="shared" si="4"/>
        <v/>
      </c>
      <c r="F19">
        <f t="shared" si="6"/>
        <v>2</v>
      </c>
      <c r="G19" s="10" t="s">
        <v>295</v>
      </c>
      <c r="H19" t="s">
        <v>1215</v>
      </c>
      <c r="I19" t="s">
        <v>769</v>
      </c>
      <c r="L19">
        <f t="shared" si="8"/>
        <v>2</v>
      </c>
      <c r="M19" t="str">
        <f>VLOOKUP(CONCATENATE($L19,"b2"),$B:$I,6,FALSE)</f>
        <v>長沙市天心區黃興南路步行商業街</v>
      </c>
      <c r="N19" t="str">
        <f>VLOOKUP(CONCATENATE($L19,"b2"),$B:$I,7,FALSE)</f>
        <v>长沙市天心区黄兴南路步行商业街</v>
      </c>
      <c r="O19" t="str">
        <f>VLOOKUP(CONCATENATE($L19,"b2"),$B:$I,8,FALSE)</f>
        <v>Huangxingnan Road Pedestrian Street, Tianxin District, Changsha</v>
      </c>
      <c r="R19">
        <f t="shared" si="7"/>
        <v>1</v>
      </c>
      <c r="S19" t="str">
        <f>IF(S20="","}","},")</f>
        <v>},</v>
      </c>
    </row>
    <row r="20" spans="1:19" ht="15.75" x14ac:dyDescent="0.25">
      <c r="A20" t="str">
        <f t="shared" si="0"/>
        <v/>
      </c>
      <c r="B20" t="str">
        <f t="shared" si="1"/>
        <v>3a1</v>
      </c>
      <c r="C20" t="str">
        <f t="shared" si="2"/>
        <v>a1</v>
      </c>
      <c r="D20">
        <f t="shared" si="3"/>
        <v>1</v>
      </c>
      <c r="E20" t="str">
        <f t="shared" si="4"/>
        <v>a</v>
      </c>
      <c r="F20">
        <f t="shared" si="6"/>
        <v>3</v>
      </c>
      <c r="G20" s="1" t="s">
        <v>13</v>
      </c>
      <c r="H20" t="s">
        <v>949</v>
      </c>
      <c r="I20" t="s">
        <v>498</v>
      </c>
      <c r="L20">
        <f t="shared" si="8"/>
        <v>2</v>
      </c>
      <c r="M20" t="s">
        <v>467</v>
      </c>
      <c r="N20" t="s">
        <v>467</v>
      </c>
      <c r="O20" t="s">
        <v>1373</v>
      </c>
      <c r="R20">
        <f>ROUNDUP((ROW(T20)-7)/12,0)</f>
        <v>2</v>
      </c>
      <c r="S20" t="s">
        <v>1374</v>
      </c>
    </row>
    <row r="21" spans="1:19" ht="15.75" x14ac:dyDescent="0.25">
      <c r="A21" t="str">
        <f t="shared" si="0"/>
        <v>3a</v>
      </c>
      <c r="B21" t="str">
        <f t="shared" si="1"/>
        <v>3a2</v>
      </c>
      <c r="C21" t="str">
        <f t="shared" si="2"/>
        <v>a2</v>
      </c>
      <c r="D21">
        <f t="shared" si="3"/>
        <v>2</v>
      </c>
      <c r="E21" t="str">
        <f t="shared" si="4"/>
        <v/>
      </c>
      <c r="F21">
        <f t="shared" si="6"/>
        <v>3</v>
      </c>
      <c r="G21" s="9" t="s">
        <v>296</v>
      </c>
      <c r="H21" t="s">
        <v>1216</v>
      </c>
      <c r="I21" t="s">
        <v>770</v>
      </c>
      <c r="L21">
        <f t="shared" si="8"/>
        <v>2</v>
      </c>
      <c r="M21" t="str">
        <f>VLOOKUP(CONCATENATE($L21,"c2"),$B:$I,6,FALSE)</f>
        <v>老長沙百年老街，被稱為「草根之魂」，是本地人喜歡留連的地方。這裡亦包括近萬平方米的黃興廣場，吸引了不少大眾品牌進駐，是尋找心頭好和瘋狂購物的好地方。另外，遊客亦可到附近的長沙坡子街購物和品嘗地道美食。</v>
      </c>
      <c r="N21" t="str">
        <f>VLOOKUP(CONCATENATE($L21,"c2"),$B:$I,7,FALSE)</f>
        <v>老长沙百年老街，被称为「草根之魂」，是本地人喜欢留连的地方。这里亦包括近万平方米的黄兴广场，吸引了不少大众品牌进驻，是寻找心头好和疯狂购物的好地方。另外，游客亦可到附近的长沙坡子街购物和品尝地道美食。</v>
      </c>
      <c r="O21" t="str">
        <f>VLOOKUP(CONCATENATE($L21,"c2"),$B:$I,8,FALSE)</f>
        <v>A century-old Changsha street known as the "soul of grassroots", the street is a place where locals like to gather. It also includes Huangxing Square, covering almost 10,000 square metres. The Square has attracted a lot of popular brands to set up shops, making it a good place to go on a shopping spree. Visitors can also go shopping and taste authentic local food at the nearby Changsha Pozi Street.</v>
      </c>
      <c r="R21">
        <f t="shared" si="7"/>
        <v>2</v>
      </c>
      <c r="S21" t="str">
        <f>CONCATENATE("""id"": ",$S$1,R21,",")</f>
        <v>"id": 112,</v>
      </c>
    </row>
    <row r="22" spans="1:19" ht="15.75" x14ac:dyDescent="0.25">
      <c r="A22" t="str">
        <f t="shared" si="0"/>
        <v/>
      </c>
      <c r="B22" t="str">
        <f t="shared" si="1"/>
        <v>3b1</v>
      </c>
      <c r="C22" t="str">
        <f t="shared" si="2"/>
        <v>b1</v>
      </c>
      <c r="D22">
        <f t="shared" si="3"/>
        <v>1</v>
      </c>
      <c r="E22" t="str">
        <f t="shared" si="4"/>
        <v>b</v>
      </c>
      <c r="F22">
        <f t="shared" si="6"/>
        <v>3</v>
      </c>
      <c r="G22" s="4" t="s">
        <v>2</v>
      </c>
      <c r="H22" t="s">
        <v>2</v>
      </c>
      <c r="I22" t="s">
        <v>493</v>
      </c>
      <c r="L22">
        <f t="shared" si="8"/>
        <v>2</v>
      </c>
      <c r="M22" t="s">
        <v>468</v>
      </c>
      <c r="N22" t="s">
        <v>468</v>
      </c>
      <c r="O22" t="s">
        <v>1375</v>
      </c>
      <c r="R22">
        <f t="shared" si="7"/>
        <v>2</v>
      </c>
      <c r="S22" t="str">
        <f>CONCATENATE("""attraction_en"": """,VLOOKUP(CONCATENATE($R22,"a2"),$B:$I,8,FALSE),""",")</f>
        <v>"attraction_en": "Huangxingnan Road Pedestrian Street",</v>
      </c>
    </row>
    <row r="23" spans="1:19" ht="15.75" x14ac:dyDescent="0.25">
      <c r="A23" t="str">
        <f t="shared" si="0"/>
        <v>3b</v>
      </c>
      <c r="B23" t="str">
        <f t="shared" si="1"/>
        <v>3b2</v>
      </c>
      <c r="C23" t="str">
        <f t="shared" si="2"/>
        <v>b2</v>
      </c>
      <c r="D23">
        <f t="shared" si="3"/>
        <v>2</v>
      </c>
      <c r="E23" t="str">
        <f t="shared" si="4"/>
        <v/>
      </c>
      <c r="F23">
        <f t="shared" si="6"/>
        <v>3</v>
      </c>
      <c r="G23" s="9" t="s">
        <v>297</v>
      </c>
      <c r="H23" t="s">
        <v>1217</v>
      </c>
      <c r="I23" t="s">
        <v>771</v>
      </c>
      <c r="L23">
        <f t="shared" si="8"/>
        <v>2</v>
      </c>
      <c r="M23" t="str">
        <f>VLOOKUP(CONCATENATE($L23,"d2"),$B:$I,6,FALSE)</f>
        <v>於高鐵長沙南站乘坐地鐵2號綫，往梅溪湖西方向，於五一廣場站轉乘1號綫，往尚雙塘方向，於南門口站下車，步行約3分鐘。</v>
      </c>
      <c r="N23" t="str">
        <f>VLOOKUP(CONCATENATE($L23,"d2"),$B:$I,7,FALSE)</f>
        <v>于高铁长沙南站乘坐地铁2号线，往梅溪湖西方向，于五一广场站换乘1号线，往尚双塘方向，于南门口站下车，步行约3分钟。</v>
      </c>
      <c r="O23" t="str">
        <f>VLOOKUP(CONCATENATE($L23,"d2"),$B:$I,8,FALSE)</f>
        <v>From High Speed Rail Changshanan Station, take Metro Line 2 towards West Meixi Lake. Get off at Wuyi Square Station and change to Line 1 towards Shangshuangtang. Get off at Nanmenkou Station and walk for about 3 minutes.</v>
      </c>
      <c r="R23">
        <f t="shared" si="7"/>
        <v>2</v>
      </c>
      <c r="S23" t="str">
        <f>CONCATENATE("""attraction_tc"": """,VLOOKUP(CONCATENATE($R23,"a2"),$B:$I,6,FALSE),""",")</f>
        <v>"attraction_tc": "黃興南路步行街",</v>
      </c>
    </row>
    <row r="24" spans="1:19" ht="15.75" x14ac:dyDescent="0.25">
      <c r="A24" t="str">
        <f t="shared" si="0"/>
        <v/>
      </c>
      <c r="B24" t="str">
        <f t="shared" si="1"/>
        <v>3c1</v>
      </c>
      <c r="C24" t="str">
        <f t="shared" si="2"/>
        <v>c1</v>
      </c>
      <c r="D24">
        <f t="shared" si="3"/>
        <v>1</v>
      </c>
      <c r="E24" t="str">
        <f t="shared" si="4"/>
        <v>c</v>
      </c>
      <c r="F24">
        <f t="shared" si="6"/>
        <v>3</v>
      </c>
      <c r="G24" s="4" t="s">
        <v>4</v>
      </c>
      <c r="H24" t="s">
        <v>941</v>
      </c>
      <c r="I24" t="s">
        <v>494</v>
      </c>
      <c r="K24" t="str">
        <f>IF(ISERROR(VLOOKUP(CONCATENATE(L24,"d3"),B:G,6,FALSE)),"","&lt;/p&gt;&lt;p&gt;")</f>
        <v>&lt;/p&gt;&lt;p&gt;</v>
      </c>
      <c r="L24">
        <f t="shared" si="8"/>
        <v>2</v>
      </c>
      <c r="M24" t="str">
        <f>CONCATENATE($K24,IFERROR(VLOOKUP(CONCATENATE($L24,"d3"),$B:$I,6,FALSE),""))</f>
        <v>&lt;/p&gt;&lt;p&gt;亦可由長沙南站乘坐的士，約45分鐘即可到達。</v>
      </c>
      <c r="N24" t="str">
        <f>CONCATENATE($K24,IFERROR(VLOOKUP(CONCATENATE($L24,"d3"),$B:$I,7,FALSE),""))</f>
        <v>&lt;/p&gt;&lt;p&gt;亦可由长沙南站乘坐的士，约45分钟即可到达。</v>
      </c>
      <c r="O24" t="str">
        <f>CONCATENATE($K24,IFERROR(VLOOKUP(CONCATENATE($L24,"d3"),$B:$I,8,FALSE),""))</f>
        <v>&lt;/p&gt;&lt;p&gt;Alternatively, you may take a 45-minute taxi ride from Changshanan Station.</v>
      </c>
      <c r="R24">
        <f t="shared" si="7"/>
        <v>2</v>
      </c>
      <c r="S24" t="str">
        <f>CONCATENATE("""attraction_sc"": """,VLOOKUP(CONCATENATE($R24,"a2"),$B:$I,7,FALSE),""",")</f>
        <v>"attraction_sc": "黄兴南路步行街",</v>
      </c>
    </row>
    <row r="25" spans="1:19" ht="63" x14ac:dyDescent="0.25">
      <c r="A25" t="str">
        <f t="shared" si="0"/>
        <v>3c</v>
      </c>
      <c r="B25" t="str">
        <f t="shared" si="1"/>
        <v>3c2</v>
      </c>
      <c r="C25" t="str">
        <f t="shared" si="2"/>
        <v>c2</v>
      </c>
      <c r="D25">
        <f t="shared" si="3"/>
        <v>2</v>
      </c>
      <c r="E25" t="str">
        <f t="shared" si="4"/>
        <v/>
      </c>
      <c r="F25">
        <f t="shared" si="6"/>
        <v>3</v>
      </c>
      <c r="G25" s="3" t="s">
        <v>298</v>
      </c>
      <c r="H25" t="s">
        <v>1218</v>
      </c>
      <c r="I25" t="s">
        <v>772</v>
      </c>
      <c r="L25">
        <f t="shared" si="8"/>
        <v>2</v>
      </c>
      <c r="M25" t="s">
        <v>469</v>
      </c>
      <c r="N25" t="s">
        <v>469</v>
      </c>
      <c r="O25" t="s">
        <v>469</v>
      </c>
      <c r="R25">
        <f t="shared" si="7"/>
        <v>2</v>
      </c>
      <c r="S25" t="str">
        <f>CONCATENATE("""image_en"": """,CONCATENATE("/res/media/web/travel/",LOWER(SUBSTITUTE($I$1," ","_")),"/",LOWER(CONCATENATE(SUBSTITUTE(VLOOKUP(CONCATENATE($R25,"a2"),$B:$I,8,FALSE)," ","_"),".jpg"))),""",")</f>
        <v>"image_en": "/res/media/web/travel/changsha/huangxingnan_road_pedestrian_street.jpg",</v>
      </c>
    </row>
    <row r="26" spans="1:19" ht="15.75" x14ac:dyDescent="0.25">
      <c r="A26" t="str">
        <f t="shared" si="0"/>
        <v>3a</v>
      </c>
      <c r="B26" t="str">
        <f t="shared" si="1"/>
        <v>3d1</v>
      </c>
      <c r="C26" t="str">
        <f t="shared" si="2"/>
        <v>d1</v>
      </c>
      <c r="D26">
        <f t="shared" si="3"/>
        <v>1</v>
      </c>
      <c r="E26" t="str">
        <f t="shared" si="4"/>
        <v>d</v>
      </c>
      <c r="F26">
        <f t="shared" si="6"/>
        <v>3</v>
      </c>
      <c r="G26" s="4" t="s">
        <v>6</v>
      </c>
      <c r="H26" t="s">
        <v>6</v>
      </c>
      <c r="I26" t="s">
        <v>496</v>
      </c>
      <c r="L26">
        <f>ROUNDUP((ROW(N26)-1)/12,0)</f>
        <v>3</v>
      </c>
      <c r="M26" t="s">
        <v>465</v>
      </c>
      <c r="N26" t="s">
        <v>465</v>
      </c>
      <c r="O26" t="s">
        <v>465</v>
      </c>
      <c r="R26">
        <f t="shared" si="7"/>
        <v>2</v>
      </c>
      <c r="S26" t="str">
        <f>CONCATENATE("""image_tc"": """,CONCATENATE("/res/media/web/travel/",LOWER(SUBSTITUTE($I$1," ","_")),"/",LOWER(CONCATENATE(SUBSTITUTE(VLOOKUP(CONCATENATE($R26,"a2"),$B:$I,8,FALSE)," ","_"),".jpg"))),""",")</f>
        <v>"image_tc": "/res/media/web/travel/changsha/huangxingnan_road_pedestrian_street.jpg",</v>
      </c>
    </row>
    <row r="27" spans="1:19" ht="31.5" x14ac:dyDescent="0.25">
      <c r="A27" t="str">
        <f t="shared" si="0"/>
        <v>3d</v>
      </c>
      <c r="B27" t="str">
        <f t="shared" si="1"/>
        <v>3d2</v>
      </c>
      <c r="C27" t="str">
        <f t="shared" si="2"/>
        <v>d2</v>
      </c>
      <c r="D27">
        <f t="shared" si="3"/>
        <v>2</v>
      </c>
      <c r="E27" t="str">
        <f t="shared" si="4"/>
        <v/>
      </c>
      <c r="F27">
        <f t="shared" si="6"/>
        <v>3</v>
      </c>
      <c r="G27" s="9" t="s">
        <v>299</v>
      </c>
      <c r="H27" t="s">
        <v>1219</v>
      </c>
      <c r="I27" t="s">
        <v>773</v>
      </c>
      <c r="L27">
        <f t="shared" ref="L27:L37" si="9">ROUNDUP((ROW(N27)-1)/12,0)</f>
        <v>3</v>
      </c>
      <c r="M27" t="str">
        <f>VLOOKUP(CONCATENATE($L27,"a2"),$B:$I,6,FALSE)</f>
        <v>嶽麓山</v>
      </c>
      <c r="N27" t="str">
        <f>VLOOKUP(CONCATENATE($L27,"a2"),$B:$I,7,FALSE)</f>
        <v>岳麓山</v>
      </c>
      <c r="O27" t="str">
        <f>VLOOKUP(CONCATENATE($L27,"a2"),$B:$I,8,FALSE)</f>
        <v>Mount Yuelu</v>
      </c>
      <c r="R27">
        <f t="shared" si="7"/>
        <v>2</v>
      </c>
      <c r="S27" t="str">
        <f>CONCATENATE("""image_sc"": """,CONCATENATE("/res/media/web/travel/",LOWER(SUBSTITUTE($I$1," ","_")),"/",LOWER(CONCATENATE(SUBSTITUTE(VLOOKUP(CONCATENATE($R27,"a2"),$B:$I,8,FALSE)," ","_"),".jpg"))),""",")</f>
        <v>"image_sc": "/res/media/web/travel/changsha/huangxingnan_road_pedestrian_street.jpg",</v>
      </c>
    </row>
    <row r="28" spans="1:19" ht="16.5" thickBot="1" x14ac:dyDescent="0.3">
      <c r="A28" t="str">
        <f t="shared" si="0"/>
        <v/>
      </c>
      <c r="B28" t="str">
        <f t="shared" si="1"/>
        <v>3d3</v>
      </c>
      <c r="C28" t="str">
        <f t="shared" si="2"/>
        <v>d3</v>
      </c>
      <c r="D28">
        <f t="shared" si="3"/>
        <v>3</v>
      </c>
      <c r="E28" t="str">
        <f t="shared" si="4"/>
        <v/>
      </c>
      <c r="F28">
        <f t="shared" si="6"/>
        <v>3</v>
      </c>
      <c r="G28" s="10" t="s">
        <v>300</v>
      </c>
      <c r="H28" t="s">
        <v>1220</v>
      </c>
      <c r="I28" t="s">
        <v>774</v>
      </c>
      <c r="L28">
        <f t="shared" si="9"/>
        <v>3</v>
      </c>
      <c r="M28" t="s">
        <v>466</v>
      </c>
      <c r="N28" t="s">
        <v>466</v>
      </c>
      <c r="O28" t="s">
        <v>466</v>
      </c>
      <c r="R28">
        <f t="shared" si="7"/>
        <v>2</v>
      </c>
      <c r="S28" t="str">
        <f>CONCATENATE("""content_en"": """,CONCATENATE("&lt;p&gt;Address：&lt;br/&gt;",VLOOKUP(CONCATENATE($R28,"b2"),$B:$I,8,FALSE)),"&lt;/p&gt;&lt;p&gt;Content：&lt;br/&gt;",SUBSTITUTE(VLOOKUP(CONCATENATE($R28,"c2"),$B:$I,8,FALSE),"""","\"""),"&lt;/p&gt;&lt;p&gt;Transportation：&lt;br/&gt;",VLOOKUP(CONCATENATE($R28,"d2"),$B:$I,8,FALSE),CONCATENATE($K24,IFERROR(VLOOKUP(CONCATENATE($L24,"d3"),$B:$I,8,FALSE),"")),"&lt;/p&gt;",""",")</f>
        <v>"content_en": "&lt;p&gt;Address：&lt;br/&gt;Huangxingnan Road Pedestrian Street, Tianxin District, Changsha&lt;/p&gt;&lt;p&gt;Content：&lt;br/&gt;A century-old Changsha street known as the \"soul of grassroots\", the street is a place where locals like to gather. It also includes Huangxing Square, covering almost 10,000 square metres. The Square has attracted a lot of popular brands to set up shops, making it a good place to go on a shopping spree. Visitors can also go shopping and taste authentic local food at the nearby Changsha Pozi Street.&lt;/p&gt;&lt;p&gt;Transportation：&lt;br/&gt;From High Speed Rail Changshanan Station, take Metro Line 2 towards West Meixi Lake. Get off at Wuyi Square Station and change to Line 1 towards Shangshuangtang. Get off at Nanmenkou Station and walk for about 3 minutes.&lt;/p&gt;&lt;p&gt;Alternatively, you may take a 45-minute taxi ride from Changshanan Station.&lt;/p&gt;",</v>
      </c>
    </row>
    <row r="29" spans="1:19" ht="15.75" x14ac:dyDescent="0.25">
      <c r="A29" t="str">
        <f t="shared" si="0"/>
        <v/>
      </c>
      <c r="B29" t="str">
        <f t="shared" si="1"/>
        <v>4a1</v>
      </c>
      <c r="C29" t="str">
        <f t="shared" si="2"/>
        <v>a1</v>
      </c>
      <c r="D29">
        <f t="shared" si="3"/>
        <v>1</v>
      </c>
      <c r="E29" t="str">
        <f t="shared" si="4"/>
        <v>a</v>
      </c>
      <c r="F29">
        <f t="shared" si="6"/>
        <v>4</v>
      </c>
      <c r="G29" s="1" t="s">
        <v>18</v>
      </c>
      <c r="H29" t="s">
        <v>954</v>
      </c>
      <c r="I29" t="s">
        <v>499</v>
      </c>
      <c r="L29">
        <f t="shared" si="9"/>
        <v>3</v>
      </c>
      <c r="M29" t="str">
        <f>CONCATENATE("&lt;img src=""/res/media/web/travel/",LOWER(SUBSTITUTE($I$1," ","_")),"/",LOWER(CONCATENATE(SUBSTITUTE(VLOOKUP(CONCATENATE($L27,"a2"),$B:$I,8,FALSE)," ","_"),".jpg")),""" alt=""",M27,"""&gt;")</f>
        <v>&lt;img src="/res/media/web/travel/changsha/mount_yuelu.jpg" alt="嶽麓山"&gt;</v>
      </c>
      <c r="N29" t="str">
        <f>CONCATENATE("&lt;img src=""/res/media/web/travel/",LOWER(SUBSTITUTE($I$1," ","_")),"/",LOWER(CONCATENATE(SUBSTITUTE(VLOOKUP(CONCATENATE($L27,"a2"),$B:$I,8,FALSE)," ","_"),".jpg")),""" alt=""",N27,"""&gt;")</f>
        <v>&lt;img src="/res/media/web/travel/changsha/mount_yuelu.jpg" alt="岳麓山"&gt;</v>
      </c>
      <c r="O29" t="str">
        <f>CONCATENATE("&lt;img src=""/res/media/web/travel/",LOWER(SUBSTITUTE($I$1," ","_")),"/",LOWER(CONCATENATE(SUBSTITUTE(VLOOKUP(CONCATENATE($L27,"a2"),$B:$I,8,FALSE)," ","_"),".jpg")),""" alt=""",O27,"""&gt;")</f>
        <v>&lt;img src="/res/media/web/travel/changsha/mount_yuelu.jpg" alt="Mount Yuelu"&gt;</v>
      </c>
      <c r="R29">
        <f t="shared" si="7"/>
        <v>2</v>
      </c>
      <c r="S29" t="str">
        <f>CONCATENATE("""content_tc"": """,CONCATENATE("&lt;p&gt;地址：&lt;br/&gt;",VLOOKUP(CONCATENATE($R29,"b2"),$B:$I,6,FALSE)),"&lt;/p&gt;&lt;p&gt;介紹：&lt;br/&gt;",VLOOKUP(CONCATENATE($R29,"c2"),$B:$I,6,FALSE),"&lt;/p&gt;&lt;p&gt;交通：&lt;br/&gt;",VLOOKUP(CONCATENATE($R29,"d2"),$B:$I,6,FALSE),CONCATENATE($K24,IFERROR(VLOOKUP(CONCATENATE($L24,"d3"),$B:$I,6,FALSE),"")),"&lt;/p&gt;",""",")</f>
        <v>"content_tc": "&lt;p&gt;地址：&lt;br/&gt;長沙市天心區黃興南路步行商業街&lt;/p&gt;&lt;p&gt;介紹：&lt;br/&gt;老長沙百年老街，被稱為「草根之魂」，是本地人喜歡留連的地方。這裡亦包括近萬平方米的黃興廣場，吸引了不少大眾品牌進駐，是尋找心頭好和瘋狂購物的好地方。另外，遊客亦可到附近的長沙坡子街購物和品嘗地道美食。&lt;/p&gt;&lt;p&gt;交通：&lt;br/&gt;於高鐵長沙南站乘坐地鐵2號綫，往梅溪湖西方向，於五一廣場站轉乘1號綫，往尚雙塘方向，於南門口站下車，步行約3分鐘。&lt;/p&gt;&lt;p&gt;亦可由長沙南站乘坐的士，約45分鐘即可到達。&lt;/p&gt;",</v>
      </c>
    </row>
    <row r="30" spans="1:19" ht="15.75" x14ac:dyDescent="0.25">
      <c r="A30" t="str">
        <f t="shared" si="0"/>
        <v>4a</v>
      </c>
      <c r="B30" t="str">
        <f t="shared" si="1"/>
        <v>4a2</v>
      </c>
      <c r="C30" t="str">
        <f t="shared" si="2"/>
        <v>a2</v>
      </c>
      <c r="D30">
        <f t="shared" si="3"/>
        <v>2</v>
      </c>
      <c r="E30" t="str">
        <f t="shared" si="4"/>
        <v/>
      </c>
      <c r="F30">
        <f t="shared" si="6"/>
        <v>4</v>
      </c>
      <c r="G30" s="9" t="s">
        <v>301</v>
      </c>
      <c r="H30" t="s">
        <v>301</v>
      </c>
      <c r="I30" t="s">
        <v>775</v>
      </c>
      <c r="L30">
        <f t="shared" si="9"/>
        <v>3</v>
      </c>
      <c r="M30" t="s">
        <v>557</v>
      </c>
      <c r="N30" t="s">
        <v>557</v>
      </c>
      <c r="O30" t="s">
        <v>1372</v>
      </c>
      <c r="R30">
        <f t="shared" si="7"/>
        <v>2</v>
      </c>
      <c r="S30" t="str">
        <f>CONCATENATE("""content_sc"": """,CONCATENATE("&lt;p&gt;地址：&lt;br/&gt;",VLOOKUP(CONCATENATE($R30,"b2"),$B:$I,7,FALSE)),"&lt;/p&gt;&lt;p&gt;介紹：&lt;br/&gt;",VLOOKUP(CONCATENATE($R30,"c2"),$B:$I,7,FALSE),"&lt;/p&gt;&lt;p&gt;交通：&lt;br/&gt;",VLOOKUP(CONCATENATE($R30,"d2"),$B:$I,7,FALSE),CONCATENATE($K24,IFERROR(VLOOKUP(CONCATENATE($L24,"d3"),$B:$I,7,FALSE),"")),"&lt;/p&gt;","""")</f>
        <v>"content_sc": "&lt;p&gt;地址：&lt;br/&gt;长沙市天心区黄兴南路步行商业街&lt;/p&gt;&lt;p&gt;介紹：&lt;br/&gt;老长沙百年老街，被称为「草根之魂」，是本地人喜欢留连的地方。这里亦包括近万平方米的黄兴广场，吸引了不少大众品牌进驻，是寻找心头好和疯狂购物的好地方。另外，游客亦可到附近的长沙坡子街购物和品尝地道美食。&lt;/p&gt;&lt;p&gt;交通：&lt;br/&gt;于高铁长沙南站乘坐地铁2号线，往梅溪湖西方向，于五一广场站换乘1号线，往尚双塘方向，于南门口站下车，步行约3分钟。&lt;/p&gt;&lt;p&gt;亦可由长沙南站乘坐的士，约45分钟即可到达。&lt;/p&gt;"</v>
      </c>
    </row>
    <row r="31" spans="1:19" ht="15.75" x14ac:dyDescent="0.25">
      <c r="A31" t="str">
        <f t="shared" si="0"/>
        <v/>
      </c>
      <c r="B31" t="str">
        <f t="shared" si="1"/>
        <v>4b1</v>
      </c>
      <c r="C31" t="str">
        <f t="shared" si="2"/>
        <v>b1</v>
      </c>
      <c r="D31">
        <f t="shared" si="3"/>
        <v>1</v>
      </c>
      <c r="E31" t="str">
        <f t="shared" si="4"/>
        <v>b</v>
      </c>
      <c r="F31">
        <f t="shared" si="6"/>
        <v>4</v>
      </c>
      <c r="G31" s="4" t="s">
        <v>2</v>
      </c>
      <c r="H31" t="s">
        <v>2</v>
      </c>
      <c r="I31" t="s">
        <v>493</v>
      </c>
      <c r="L31">
        <f t="shared" si="9"/>
        <v>3</v>
      </c>
      <c r="M31" t="str">
        <f>VLOOKUP(CONCATENATE($L31,"b2"),$B:$I,6,FALSE)</f>
        <v>長沙市嶽麓區麓山路82號</v>
      </c>
      <c r="N31" t="str">
        <f>VLOOKUP(CONCATENATE($L31,"b2"),$B:$I,7,FALSE)</f>
        <v>长沙市岳麓区麓山路82号</v>
      </c>
      <c r="O31" t="str">
        <f>VLOOKUP(CONCATENATE($L31,"b2"),$B:$I,8,FALSE)</f>
        <v>82 Lushan Road, Yuelu District, Chengsha</v>
      </c>
      <c r="R31">
        <f t="shared" si="7"/>
        <v>2</v>
      </c>
      <c r="S31" t="str">
        <f>IF(S32="","}","},")</f>
        <v>},</v>
      </c>
    </row>
    <row r="32" spans="1:19" ht="15.75" x14ac:dyDescent="0.25">
      <c r="A32" t="str">
        <f t="shared" si="0"/>
        <v>4b</v>
      </c>
      <c r="B32" t="str">
        <f t="shared" si="1"/>
        <v>4b2</v>
      </c>
      <c r="C32" t="str">
        <f t="shared" si="2"/>
        <v>b2</v>
      </c>
      <c r="D32">
        <f t="shared" si="3"/>
        <v>2</v>
      </c>
      <c r="E32" t="str">
        <f t="shared" si="4"/>
        <v/>
      </c>
      <c r="F32">
        <f t="shared" si="6"/>
        <v>4</v>
      </c>
      <c r="G32" s="9" t="s">
        <v>302</v>
      </c>
      <c r="H32" t="s">
        <v>1221</v>
      </c>
      <c r="I32" t="s">
        <v>776</v>
      </c>
      <c r="L32">
        <f t="shared" si="9"/>
        <v>3</v>
      </c>
      <c r="M32" t="s">
        <v>467</v>
      </c>
      <c r="N32" t="s">
        <v>467</v>
      </c>
      <c r="O32" t="s">
        <v>1373</v>
      </c>
      <c r="R32">
        <f>ROUNDUP((ROW(T32)-7)/12,0)</f>
        <v>3</v>
      </c>
      <c r="S32" t="s">
        <v>1374</v>
      </c>
    </row>
    <row r="33" spans="1:19" ht="15.75" x14ac:dyDescent="0.25">
      <c r="A33" t="str">
        <f t="shared" si="0"/>
        <v/>
      </c>
      <c r="B33" t="str">
        <f t="shared" si="1"/>
        <v>4c1</v>
      </c>
      <c r="C33" t="str">
        <f t="shared" si="2"/>
        <v>c1</v>
      </c>
      <c r="D33">
        <f t="shared" si="3"/>
        <v>1</v>
      </c>
      <c r="E33" t="str">
        <f t="shared" si="4"/>
        <v>c</v>
      </c>
      <c r="F33">
        <f t="shared" si="6"/>
        <v>4</v>
      </c>
      <c r="G33" s="4" t="s">
        <v>4</v>
      </c>
      <c r="H33" t="s">
        <v>941</v>
      </c>
      <c r="I33" t="s">
        <v>494</v>
      </c>
      <c r="L33">
        <f t="shared" si="9"/>
        <v>3</v>
      </c>
      <c r="M33" t="str">
        <f>VLOOKUP(CONCATENATE($L33,"c2"),$B:$I,6,FALSE)</f>
        <v>5A級旅遊景區，海拔300米，為罕見的集「山、水、洲、城」於一體的風景區，它是南嶽衡山72峰的最後一峰，亦是中國四大賞楓勝地之一。景區內有嶽麓書院、愛晚亭、麓山寺、雲麓宮、新民學會舊址等景點，值得一遊。</v>
      </c>
      <c r="N33" t="str">
        <f>VLOOKUP(CONCATENATE($L33,"c2"),$B:$I,7,FALSE)</f>
        <v>5A级旅游景区，海拔300米，为罕见的集「山、水、洲、城」于一体的风景区，它是南岳衡山72峰的最后一峰，亦是中国四大赏枫胜地之一。景区内有岳麓书院、爱晚亭、麓山寺、云麓宫、新民学会旧址等景点，值得一游。</v>
      </c>
      <c r="O33" t="str">
        <f>VLOOKUP(CONCATENATE($L33,"c2"),$B:$I,8,FALSE)</f>
        <v>A 5A Tourist Attraction of China with an altitude of 300 metres, the mountain is located in a distinctive scenic area integrating mountains, water, sandbanks and the city. It is the last peak of the 72 peaks of Hengshan Mountain, the most southern mountain of the Five Great Mountains. It is also one of the four best spots to view maples in China. Attractions in the area such as Yuelu Academy, Aiwan Pavilion, Lushan Temple, Yunlu Palace, and the former site of the Xinmin Society are all worth a visit.</v>
      </c>
      <c r="R33">
        <f t="shared" ref="R33:R43" si="10">ROUNDUP((ROW(T33)-7)/12,0)</f>
        <v>3</v>
      </c>
      <c r="S33" t="str">
        <f>CONCATENATE("""id"": ",$S$1,R33,",")</f>
        <v>"id": 113,</v>
      </c>
    </row>
    <row r="34" spans="1:19" ht="63" x14ac:dyDescent="0.25">
      <c r="A34" t="str">
        <f t="shared" si="0"/>
        <v>4c</v>
      </c>
      <c r="B34" t="str">
        <f t="shared" si="1"/>
        <v>4c2</v>
      </c>
      <c r="C34" t="str">
        <f t="shared" si="2"/>
        <v>c2</v>
      </c>
      <c r="D34">
        <f t="shared" si="3"/>
        <v>2</v>
      </c>
      <c r="E34" t="str">
        <f t="shared" si="4"/>
        <v/>
      </c>
      <c r="F34">
        <f t="shared" si="6"/>
        <v>4</v>
      </c>
      <c r="G34" s="3" t="s">
        <v>303</v>
      </c>
      <c r="H34" t="s">
        <v>1222</v>
      </c>
      <c r="I34" t="s">
        <v>777</v>
      </c>
      <c r="L34">
        <f t="shared" si="9"/>
        <v>3</v>
      </c>
      <c r="M34" t="s">
        <v>468</v>
      </c>
      <c r="N34" t="s">
        <v>468</v>
      </c>
      <c r="O34" t="s">
        <v>1375</v>
      </c>
      <c r="R34">
        <f t="shared" si="10"/>
        <v>3</v>
      </c>
      <c r="S34" t="str">
        <f>CONCATENATE("""attraction_en"": """,VLOOKUP(CONCATENATE($R34,"a2"),$B:$I,8,FALSE),""",")</f>
        <v>"attraction_en": "Mount Yuelu",</v>
      </c>
    </row>
    <row r="35" spans="1:19" ht="15.75" x14ac:dyDescent="0.25">
      <c r="A35" t="str">
        <f t="shared" si="0"/>
        <v/>
      </c>
      <c r="B35" t="str">
        <f t="shared" si="1"/>
        <v>4d1</v>
      </c>
      <c r="C35" t="str">
        <f t="shared" si="2"/>
        <v>d1</v>
      </c>
      <c r="D35">
        <f t="shared" si="3"/>
        <v>1</v>
      </c>
      <c r="E35" t="str">
        <f t="shared" si="4"/>
        <v>d</v>
      </c>
      <c r="F35">
        <f t="shared" si="6"/>
        <v>4</v>
      </c>
      <c r="G35" s="4" t="s">
        <v>6</v>
      </c>
      <c r="H35" t="s">
        <v>6</v>
      </c>
      <c r="I35" t="s">
        <v>496</v>
      </c>
      <c r="L35">
        <f t="shared" si="9"/>
        <v>3</v>
      </c>
      <c r="M35" t="str">
        <f>VLOOKUP(CONCATENATE($L35,"d2"),$B:$I,6,FALSE)</f>
        <v>於高鐵長沙南站乘坐地鐵2號綫，往梅溪湖西方向，於濚灣鎮站下車，步行約13分鐘。</v>
      </c>
      <c r="N35" t="str">
        <f>VLOOKUP(CONCATENATE($L35,"d2"),$B:$I,7,FALSE)</f>
        <v>于高铁长沙南站乘坐地铁2号线，往梅溪湖西方向，于濚湾镇站下车，步行约13分钟。</v>
      </c>
      <c r="O35" t="str">
        <f>VLOOKUP(CONCATENATE($L35,"d2"),$B:$I,8,FALSE)</f>
        <v>From High Speed Rail Changshanan Station, take Metro Line 2 towards West Meixi Lake. Get off at Yingwanzhen Station and walk for about 13 minutes.</v>
      </c>
      <c r="R35">
        <f t="shared" si="10"/>
        <v>3</v>
      </c>
      <c r="S35" t="str">
        <f>CONCATENATE("""attraction_tc"": """,VLOOKUP(CONCATENATE($R35,"a2"),$B:$I,6,FALSE),""",")</f>
        <v>"attraction_tc": "嶽麓山",</v>
      </c>
    </row>
    <row r="36" spans="1:19" ht="31.5" x14ac:dyDescent="0.25">
      <c r="A36" t="str">
        <f t="shared" si="0"/>
        <v>4d</v>
      </c>
      <c r="B36" t="str">
        <f t="shared" si="1"/>
        <v>4d2</v>
      </c>
      <c r="C36" t="str">
        <f t="shared" si="2"/>
        <v>d2</v>
      </c>
      <c r="D36">
        <f t="shared" si="3"/>
        <v>2</v>
      </c>
      <c r="E36" t="str">
        <f t="shared" si="4"/>
        <v/>
      </c>
      <c r="F36">
        <f t="shared" si="6"/>
        <v>4</v>
      </c>
      <c r="G36" s="9" t="s">
        <v>304</v>
      </c>
      <c r="H36" t="s">
        <v>1223</v>
      </c>
      <c r="I36" t="s">
        <v>778</v>
      </c>
      <c r="K36" t="str">
        <f>IF(ISERROR(VLOOKUP(CONCATENATE(L36,"d3"),B:G,6,FALSE)),"","&lt;/p&gt;&lt;p&gt;")</f>
        <v>&lt;/p&gt;&lt;p&gt;</v>
      </c>
      <c r="L36">
        <f t="shared" si="9"/>
        <v>3</v>
      </c>
      <c r="M36" t="str">
        <f>CONCATENATE($K36,IFERROR(VLOOKUP(CONCATENATE($L36,"d3"),$B:$I,6,FALSE),""))</f>
        <v>&lt;/p&gt;&lt;p&gt;亦可由長沙南站乘坐的士，約50分鐘即可到達。</v>
      </c>
      <c r="N36" t="str">
        <f>CONCATENATE($K36,IFERROR(VLOOKUP(CONCATENATE($L36,"d3"),$B:$I,7,FALSE),""))</f>
        <v>&lt;/p&gt;&lt;p&gt;亦可由长沙南站乘坐的士，约50分钟即可到达。</v>
      </c>
      <c r="O36" t="str">
        <f>CONCATENATE($K36,IFERROR(VLOOKUP(CONCATENATE($L36,"d3"),$B:$I,8,FALSE),""))</f>
        <v>&lt;/p&gt;&lt;p&gt;Alternatively, you may take a 50-minute taxi ride from Changshanan Station.</v>
      </c>
      <c r="R36">
        <f t="shared" si="10"/>
        <v>3</v>
      </c>
      <c r="S36" t="str">
        <f>CONCATENATE("""attraction_sc"": """,VLOOKUP(CONCATENATE($R36,"a2"),$B:$I,7,FALSE),""",")</f>
        <v>"attraction_sc": "岳麓山",</v>
      </c>
    </row>
    <row r="37" spans="1:19" ht="16.5" thickBot="1" x14ac:dyDescent="0.3">
      <c r="A37" t="str">
        <f t="shared" si="0"/>
        <v/>
      </c>
      <c r="B37" t="str">
        <f t="shared" si="1"/>
        <v>4d3</v>
      </c>
      <c r="C37" t="str">
        <f t="shared" si="2"/>
        <v>d3</v>
      </c>
      <c r="D37">
        <f t="shared" si="3"/>
        <v>3</v>
      </c>
      <c r="E37" t="str">
        <f t="shared" si="4"/>
        <v/>
      </c>
      <c r="F37">
        <f t="shared" si="6"/>
        <v>4</v>
      </c>
      <c r="G37" s="10" t="s">
        <v>300</v>
      </c>
      <c r="H37" t="s">
        <v>1220</v>
      </c>
      <c r="I37" t="s">
        <v>774</v>
      </c>
      <c r="L37">
        <f t="shared" si="9"/>
        <v>3</v>
      </c>
      <c r="M37" t="s">
        <v>469</v>
      </c>
      <c r="N37" t="s">
        <v>469</v>
      </c>
      <c r="O37" t="s">
        <v>469</v>
      </c>
      <c r="R37">
        <f t="shared" si="10"/>
        <v>3</v>
      </c>
      <c r="S37" t="str">
        <f>CONCATENATE("""image_en"": """,CONCATENATE("/res/media/web/travel/",LOWER(SUBSTITUTE($I$1," ","_")),"/",LOWER(CONCATENATE(SUBSTITUTE(VLOOKUP(CONCATENATE($R37,"a2"),$B:$I,8,FALSE)," ","_"),".jpg"))),""",")</f>
        <v>"image_en": "/res/media/web/travel/changsha/mount_yuelu.jpg",</v>
      </c>
    </row>
    <row r="38" spans="1:19" ht="15.75" x14ac:dyDescent="0.25">
      <c r="A38" t="str">
        <f t="shared" si="0"/>
        <v/>
      </c>
      <c r="B38" t="str">
        <f t="shared" si="1"/>
        <v>5a1</v>
      </c>
      <c r="C38" t="str">
        <f t="shared" si="2"/>
        <v>a1</v>
      </c>
      <c r="D38">
        <f t="shared" si="3"/>
        <v>1</v>
      </c>
      <c r="E38" t="str">
        <f t="shared" si="4"/>
        <v>a</v>
      </c>
      <c r="F38">
        <f t="shared" si="6"/>
        <v>5</v>
      </c>
      <c r="G38" s="1" t="s">
        <v>22</v>
      </c>
      <c r="H38" t="s">
        <v>958</v>
      </c>
      <c r="I38" t="s">
        <v>500</v>
      </c>
      <c r="L38">
        <f>ROUNDUP((ROW(N38)-1)/12,0)</f>
        <v>4</v>
      </c>
      <c r="M38" t="s">
        <v>465</v>
      </c>
      <c r="N38" t="s">
        <v>465</v>
      </c>
      <c r="O38" t="s">
        <v>465</v>
      </c>
      <c r="R38">
        <f t="shared" si="10"/>
        <v>3</v>
      </c>
      <c r="S38" t="str">
        <f>CONCATENATE("""image_tc"": """,CONCATENATE("/res/media/web/travel/",LOWER(SUBSTITUTE($I$1," ","_")),"/",LOWER(CONCATENATE(SUBSTITUTE(VLOOKUP(CONCATENATE($R38,"a2"),$B:$I,8,FALSE)," ","_"),".jpg"))),""",")</f>
        <v>"image_tc": "/res/media/web/travel/changsha/mount_yuelu.jpg",</v>
      </c>
    </row>
    <row r="39" spans="1:19" ht="15.75" x14ac:dyDescent="0.25">
      <c r="A39" t="str">
        <f t="shared" si="0"/>
        <v>5a</v>
      </c>
      <c r="B39" t="str">
        <f t="shared" si="1"/>
        <v>5a2</v>
      </c>
      <c r="C39" t="str">
        <f t="shared" si="2"/>
        <v>a2</v>
      </c>
      <c r="D39">
        <f t="shared" si="3"/>
        <v>2</v>
      </c>
      <c r="E39" t="str">
        <f t="shared" si="4"/>
        <v/>
      </c>
      <c r="F39">
        <f t="shared" si="6"/>
        <v>5</v>
      </c>
      <c r="G39" s="9" t="s">
        <v>305</v>
      </c>
      <c r="H39" t="s">
        <v>305</v>
      </c>
      <c r="I39" t="s">
        <v>779</v>
      </c>
      <c r="L39">
        <f t="shared" ref="L39:L49" si="11">ROUNDUP((ROW(N39)-1)/12,0)</f>
        <v>4</v>
      </c>
      <c r="M39" t="str">
        <f>VLOOKUP(CONCATENATE($L39,"a2"),$B:$I,6,FALSE)</f>
        <v>橘子洲</v>
      </c>
      <c r="N39" t="str">
        <f>VLOOKUP(CONCATENATE($L39,"a2"),$B:$I,7,FALSE)</f>
        <v>橘子洲</v>
      </c>
      <c r="O39" t="str">
        <f>VLOOKUP(CONCATENATE($L39,"a2"),$B:$I,8,FALSE)</f>
        <v>Orange Isle</v>
      </c>
      <c r="R39">
        <f t="shared" si="10"/>
        <v>3</v>
      </c>
      <c r="S39" t="str">
        <f>CONCATENATE("""image_sc"": """,CONCATENATE("/res/media/web/travel/",LOWER(SUBSTITUTE($I$1," ","_")),"/",LOWER(CONCATENATE(SUBSTITUTE(VLOOKUP(CONCATENATE($R39,"a2"),$B:$I,8,FALSE)," ","_"),".jpg"))),""",")</f>
        <v>"image_sc": "/res/media/web/travel/changsha/mount_yuelu.jpg",</v>
      </c>
    </row>
    <row r="40" spans="1:19" ht="15.75" x14ac:dyDescent="0.25">
      <c r="A40" t="str">
        <f t="shared" si="0"/>
        <v/>
      </c>
      <c r="B40" t="str">
        <f t="shared" si="1"/>
        <v>5b1</v>
      </c>
      <c r="C40" t="str">
        <f t="shared" si="2"/>
        <v>b1</v>
      </c>
      <c r="D40">
        <f t="shared" si="3"/>
        <v>1</v>
      </c>
      <c r="E40" t="str">
        <f t="shared" si="4"/>
        <v>b</v>
      </c>
      <c r="F40">
        <f t="shared" si="6"/>
        <v>5</v>
      </c>
      <c r="G40" s="4" t="s">
        <v>2</v>
      </c>
      <c r="H40" t="s">
        <v>2</v>
      </c>
      <c r="I40" t="s">
        <v>493</v>
      </c>
      <c r="L40">
        <f t="shared" si="11"/>
        <v>4</v>
      </c>
      <c r="M40" t="s">
        <v>466</v>
      </c>
      <c r="N40" t="s">
        <v>466</v>
      </c>
      <c r="O40" t="s">
        <v>466</v>
      </c>
      <c r="R40">
        <f t="shared" si="10"/>
        <v>3</v>
      </c>
      <c r="S40" t="str">
        <f>CONCATENATE("""content_en"": """,CONCATENATE("&lt;p&gt;Address：&lt;br/&gt;",VLOOKUP(CONCATENATE($R40,"b2"),$B:$I,8,FALSE)),"&lt;/p&gt;&lt;p&gt;Content：&lt;br/&gt;",SUBSTITUTE(VLOOKUP(CONCATENATE($R40,"c2"),$B:$I,8,FALSE),"""","\"""),"&lt;/p&gt;&lt;p&gt;Transportation：&lt;br/&gt;",VLOOKUP(CONCATENATE($R40,"d2"),$B:$I,8,FALSE),CONCATENATE($K36,IFERROR(VLOOKUP(CONCATENATE($L36,"d3"),$B:$I,8,FALSE),"")),"&lt;/p&gt;",""",")</f>
        <v>"content_en": "&lt;p&gt;Address：&lt;br/&gt;82 Lushan Road, Yuelu District, Chengsha&lt;/p&gt;&lt;p&gt;Content：&lt;br/&gt;A 5A Tourist Attraction of China with an altitude of 300 metres, the mountain is located in a distinctive scenic area integrating mountains, water, sandbanks and the city. It is the last peak of the 72 peaks of Hengshan Mountain, the most southern mountain of the Five Great Mountains. It is also one of the four best spots to view maples in China. Attractions in the area such as Yuelu Academy, Aiwan Pavilion, Lushan Temple, Yunlu Palace, and the former site of the Xinmin Society are all worth a visit.&lt;/p&gt;&lt;p&gt;Transportation：&lt;br/&gt;From High Speed Rail Changshanan Station, take Metro Line 2 towards West Meixi Lake. Get off at Yingwanzhen Station and walk for about 13 minutes.&lt;/p&gt;&lt;p&gt;Alternatively, you may take a 50-minute taxi ride from Changshanan Station.&lt;/p&gt;",</v>
      </c>
    </row>
    <row r="41" spans="1:19" ht="15.75" x14ac:dyDescent="0.25">
      <c r="A41" t="str">
        <f t="shared" si="0"/>
        <v>5b</v>
      </c>
      <c r="B41" t="str">
        <f t="shared" si="1"/>
        <v>5b2</v>
      </c>
      <c r="C41" t="str">
        <f t="shared" si="2"/>
        <v>b2</v>
      </c>
      <c r="D41">
        <f t="shared" si="3"/>
        <v>2</v>
      </c>
      <c r="E41" t="str">
        <f t="shared" si="4"/>
        <v/>
      </c>
      <c r="F41">
        <f t="shared" si="6"/>
        <v>5</v>
      </c>
      <c r="G41" s="9" t="s">
        <v>306</v>
      </c>
      <c r="H41" t="s">
        <v>1224</v>
      </c>
      <c r="I41" t="s">
        <v>780</v>
      </c>
      <c r="L41">
        <f t="shared" si="11"/>
        <v>4</v>
      </c>
      <c r="M41" t="str">
        <f>CONCATENATE("&lt;img src=""/res/media/web/travel/",LOWER(SUBSTITUTE($I$1," ","_")),"/",LOWER(CONCATENATE(SUBSTITUTE(VLOOKUP(CONCATENATE($L39,"a2"),$B:$I,8,FALSE)," ","_"),".jpg")),""" alt=""",M39,"""&gt;")</f>
        <v>&lt;img src="/res/media/web/travel/changsha/orange_isle.jpg" alt="橘子洲"&gt;</v>
      </c>
      <c r="N41" t="str">
        <f>CONCATENATE("&lt;img src=""/res/media/web/travel/",LOWER(SUBSTITUTE($I$1," ","_")),"/",LOWER(CONCATENATE(SUBSTITUTE(VLOOKUP(CONCATENATE($L39,"a2"),$B:$I,8,FALSE)," ","_"),".jpg")),""" alt=""",N39,"""&gt;")</f>
        <v>&lt;img src="/res/media/web/travel/changsha/orange_isle.jpg" alt="橘子洲"&gt;</v>
      </c>
      <c r="O41" t="str">
        <f>CONCATENATE("&lt;img src=""/res/media/web/travel/",LOWER(SUBSTITUTE($I$1," ","_")),"/",LOWER(CONCATENATE(SUBSTITUTE(VLOOKUP(CONCATENATE($L39,"a2"),$B:$I,8,FALSE)," ","_"),".jpg")),""" alt=""",O39,"""&gt;")</f>
        <v>&lt;img src="/res/media/web/travel/changsha/orange_isle.jpg" alt="Orange Isle"&gt;</v>
      </c>
      <c r="R41">
        <f t="shared" si="10"/>
        <v>3</v>
      </c>
      <c r="S41" t="str">
        <f>CONCATENATE("""content_tc"": """,CONCATENATE("&lt;p&gt;地址：&lt;br/&gt;",VLOOKUP(CONCATENATE($R41,"b2"),$B:$I,6,FALSE)),"&lt;/p&gt;&lt;p&gt;介紹：&lt;br/&gt;",VLOOKUP(CONCATENATE($R41,"c2"),$B:$I,6,FALSE),"&lt;/p&gt;&lt;p&gt;交通：&lt;br/&gt;",VLOOKUP(CONCATENATE($R41,"d2"),$B:$I,6,FALSE),CONCATENATE($K36,IFERROR(VLOOKUP(CONCATENATE($L36,"d3"),$B:$I,6,FALSE),"")),"&lt;/p&gt;",""",")</f>
        <v>"content_tc": "&lt;p&gt;地址：&lt;br/&gt;長沙市嶽麓區麓山路82號&lt;/p&gt;&lt;p&gt;介紹：&lt;br/&gt;5A級旅遊景區，海拔300米，為罕見的集「山、水、洲、城」於一體的風景區，它是南嶽衡山72峰的最後一峰，亦是中國四大賞楓勝地之一。景區內有嶽麓書院、愛晚亭、麓山寺、雲麓宮、新民學會舊址等景點，值得一遊。&lt;/p&gt;&lt;p&gt;交通：&lt;br/&gt;於高鐵長沙南站乘坐地鐵2號綫，往梅溪湖西方向，於濚灣鎮站下車，步行約13分鐘。&lt;/p&gt;&lt;p&gt;亦可由長沙南站乘坐的士，約50分鐘即可到達。&lt;/p&gt;",</v>
      </c>
    </row>
    <row r="42" spans="1:19" ht="15.75" x14ac:dyDescent="0.25">
      <c r="A42" t="str">
        <f t="shared" si="0"/>
        <v/>
      </c>
      <c r="B42" t="str">
        <f t="shared" si="1"/>
        <v>5c1</v>
      </c>
      <c r="C42" t="str">
        <f t="shared" si="2"/>
        <v>c1</v>
      </c>
      <c r="D42">
        <f t="shared" si="3"/>
        <v>1</v>
      </c>
      <c r="E42" t="str">
        <f t="shared" si="4"/>
        <v>c</v>
      </c>
      <c r="F42">
        <f t="shared" si="6"/>
        <v>5</v>
      </c>
      <c r="G42" s="4" t="s">
        <v>4</v>
      </c>
      <c r="H42" t="s">
        <v>941</v>
      </c>
      <c r="I42" t="s">
        <v>494</v>
      </c>
      <c r="L42">
        <f t="shared" si="11"/>
        <v>4</v>
      </c>
      <c r="M42" t="s">
        <v>557</v>
      </c>
      <c r="N42" t="s">
        <v>557</v>
      </c>
      <c r="O42" t="s">
        <v>1372</v>
      </c>
      <c r="R42">
        <f t="shared" si="10"/>
        <v>3</v>
      </c>
      <c r="S42" t="str">
        <f>CONCATENATE("""content_sc"": """,CONCATENATE("&lt;p&gt;地址：&lt;br/&gt;",VLOOKUP(CONCATENATE($R42,"b2"),$B:$I,7,FALSE)),"&lt;/p&gt;&lt;p&gt;介紹：&lt;br/&gt;",VLOOKUP(CONCATENATE($R42,"c2"),$B:$I,7,FALSE),"&lt;/p&gt;&lt;p&gt;交通：&lt;br/&gt;",VLOOKUP(CONCATENATE($R42,"d2"),$B:$I,7,FALSE),CONCATENATE($K36,IFERROR(VLOOKUP(CONCATENATE($L36,"d3"),$B:$I,7,FALSE),"")),"&lt;/p&gt;","""")</f>
        <v>"content_sc": "&lt;p&gt;地址：&lt;br/&gt;长沙市岳麓区麓山路82号&lt;/p&gt;&lt;p&gt;介紹：&lt;br/&gt;5A级旅游景区，海拔300米，为罕见的集「山、水、洲、城」于一体的风景区，它是南岳衡山72峰的最后一峰，亦是中国四大赏枫胜地之一。景区内有岳麓书院、爱晚亭、麓山寺、云麓宫、新民学会旧址等景点，值得一游。&lt;/p&gt;&lt;p&gt;交通：&lt;br/&gt;于高铁长沙南站乘坐地铁2号线，往梅溪湖西方向，于濚湾镇站下车，步行约13分钟。&lt;/p&gt;&lt;p&gt;亦可由长沙南站乘坐的士，约50分钟即可到达。&lt;/p&gt;"</v>
      </c>
    </row>
    <row r="43" spans="1:19" ht="63" x14ac:dyDescent="0.25">
      <c r="A43" t="str">
        <f t="shared" si="0"/>
        <v>5c</v>
      </c>
      <c r="B43" t="str">
        <f t="shared" si="1"/>
        <v>5c2</v>
      </c>
      <c r="C43" t="str">
        <f t="shared" si="2"/>
        <v>c2</v>
      </c>
      <c r="D43">
        <f t="shared" si="3"/>
        <v>2</v>
      </c>
      <c r="E43" t="str">
        <f t="shared" si="4"/>
        <v/>
      </c>
      <c r="F43">
        <f t="shared" si="6"/>
        <v>5</v>
      </c>
      <c r="G43" s="3" t="s">
        <v>307</v>
      </c>
      <c r="H43" t="s">
        <v>1225</v>
      </c>
      <c r="I43" t="s">
        <v>781</v>
      </c>
      <c r="L43">
        <f t="shared" si="11"/>
        <v>4</v>
      </c>
      <c r="M43" t="str">
        <f>VLOOKUP(CONCATENATE($L43,"b2"),$B:$I,6,FALSE)</f>
        <v>長沙市岳麓區橘子洲頭2號</v>
      </c>
      <c r="N43" t="str">
        <f>VLOOKUP(CONCATENATE($L43,"b2"),$B:$I,7,FALSE)</f>
        <v>长沙市岳麓区橘子洲头2号</v>
      </c>
      <c r="O43" t="str">
        <f>VLOOKUP(CONCATENATE($L43,"b2"),$B:$I,8,FALSE)</f>
        <v>No. 2 Orange Isle, Yuelu District, Chengsha</v>
      </c>
      <c r="R43">
        <f t="shared" si="10"/>
        <v>3</v>
      </c>
      <c r="S43" t="str">
        <f>IF(S44="","}","},")</f>
        <v>},</v>
      </c>
    </row>
    <row r="44" spans="1:19" ht="15.75" x14ac:dyDescent="0.25">
      <c r="A44" t="str">
        <f t="shared" si="0"/>
        <v>5a</v>
      </c>
      <c r="B44" t="str">
        <f t="shared" si="1"/>
        <v>5d1</v>
      </c>
      <c r="C44" t="str">
        <f t="shared" si="2"/>
        <v>d1</v>
      </c>
      <c r="D44">
        <f t="shared" si="3"/>
        <v>1</v>
      </c>
      <c r="E44" t="str">
        <f t="shared" si="4"/>
        <v>d</v>
      </c>
      <c r="F44">
        <f t="shared" si="6"/>
        <v>5</v>
      </c>
      <c r="G44" s="4" t="s">
        <v>6</v>
      </c>
      <c r="H44" t="s">
        <v>6</v>
      </c>
      <c r="I44" t="s">
        <v>496</v>
      </c>
      <c r="L44">
        <f t="shared" si="11"/>
        <v>4</v>
      </c>
      <c r="M44" t="s">
        <v>467</v>
      </c>
      <c r="N44" t="s">
        <v>467</v>
      </c>
      <c r="O44" t="s">
        <v>1373</v>
      </c>
      <c r="R44">
        <f>ROUNDUP((ROW(T44)-7)/12,0)</f>
        <v>4</v>
      </c>
      <c r="S44" t="s">
        <v>1374</v>
      </c>
    </row>
    <row r="45" spans="1:19" ht="47.25" x14ac:dyDescent="0.25">
      <c r="A45" t="str">
        <f t="shared" si="0"/>
        <v>5d</v>
      </c>
      <c r="B45" t="str">
        <f t="shared" si="1"/>
        <v>5d2</v>
      </c>
      <c r="C45" t="str">
        <f t="shared" si="2"/>
        <v>d2</v>
      </c>
      <c r="D45">
        <f t="shared" si="3"/>
        <v>2</v>
      </c>
      <c r="E45" t="str">
        <f t="shared" si="4"/>
        <v/>
      </c>
      <c r="F45">
        <f t="shared" si="6"/>
        <v>5</v>
      </c>
      <c r="G45" s="9" t="s">
        <v>308</v>
      </c>
      <c r="H45" t="s">
        <v>1226</v>
      </c>
      <c r="I45" t="s">
        <v>782</v>
      </c>
      <c r="L45">
        <f t="shared" si="11"/>
        <v>4</v>
      </c>
      <c r="M45" t="str">
        <f>VLOOKUP(CONCATENATE($L45,"c2"),$B:$I,6,FALSE)</f>
        <v>5A級旅遊景區，是湘江中的一個衝擊沙洲，也是世界上最大的內陸洲。長沙橘子洲頭有超巨型毛澤東青年藝術雕塑，總高度32米、長83米、寬41米，以1925年青年時期的毛澤東形象為造型基礎，其基座為毛澤東紀念展廳。</v>
      </c>
      <c r="N45" t="str">
        <f>VLOOKUP(CONCATENATE($L45,"c2"),$B:$I,7,FALSE)</f>
        <v>5A级旅游景区，是湘江中的一个冲击沙洲，也是世界上最大的内陆洲。长沙橘子洲头有超巨型毛泽东青年艺术雕塑，总高度32米、长83米、宽41米，以1925年青年时期的毛泽东形象为造型基础，其基座为毛泽东纪念展厅。</v>
      </c>
      <c r="O45" t="str">
        <f>VLOOKUP(CONCATENATE($L45,"c2"),$B:$I,8,FALSE)</f>
        <v>A 5A Tourist Attraction of China, the Orange Isle is a fluvial sandbank on the Xiang River and the largest inland bank in the world. There is a  gigantic Youth Mao Zedong Statue at 32 metres tall, 83 metres long and 41 metres wide. Its design is based on Mao’s youthful image in 1925, and the Mao Zedong Memorial Exhibition Hall is at the base of the statue.</v>
      </c>
      <c r="R45">
        <f t="shared" ref="R45:R55" si="12">ROUNDUP((ROW(T45)-7)/12,0)</f>
        <v>4</v>
      </c>
      <c r="S45" t="str">
        <f>CONCATENATE("""id"": ",$S$1,R45,",")</f>
        <v>"id": 114,</v>
      </c>
    </row>
    <row r="46" spans="1:19" ht="16.5" thickBot="1" x14ac:dyDescent="0.3">
      <c r="A46" t="str">
        <f t="shared" si="0"/>
        <v/>
      </c>
      <c r="B46" t="str">
        <f t="shared" si="1"/>
        <v>5d3</v>
      </c>
      <c r="C46" t="str">
        <f t="shared" si="2"/>
        <v>d3</v>
      </c>
      <c r="D46">
        <f t="shared" si="3"/>
        <v>3</v>
      </c>
      <c r="E46" t="str">
        <f t="shared" si="4"/>
        <v/>
      </c>
      <c r="F46">
        <f t="shared" si="6"/>
        <v>5</v>
      </c>
      <c r="G46" s="10" t="s">
        <v>300</v>
      </c>
      <c r="H46" t="s">
        <v>1220</v>
      </c>
      <c r="I46" t="s">
        <v>774</v>
      </c>
      <c r="L46">
        <f t="shared" si="11"/>
        <v>4</v>
      </c>
      <c r="M46" t="s">
        <v>468</v>
      </c>
      <c r="N46" t="s">
        <v>468</v>
      </c>
      <c r="O46" t="s">
        <v>1375</v>
      </c>
      <c r="R46">
        <f t="shared" si="12"/>
        <v>4</v>
      </c>
      <c r="S46" t="str">
        <f>CONCATENATE("""attraction_en"": """,VLOOKUP(CONCATENATE($R46,"a2"),$B:$I,8,FALSE),""",")</f>
        <v>"attraction_en": "Orange Isle",</v>
      </c>
    </row>
    <row r="47" spans="1:19" x14ac:dyDescent="0.25">
      <c r="L47">
        <f t="shared" si="11"/>
        <v>4</v>
      </c>
      <c r="M47" t="str">
        <f>VLOOKUP(CONCATENATE($L47,"d2"),$B:$I,6,FALSE)</f>
        <v>於高鐵長沙南站乘坐地鐵2號綫，往梅溪湖西方向，於橘子洲站下車，步行約15分鐘。</v>
      </c>
      <c r="N47" t="str">
        <f>VLOOKUP(CONCATENATE($L47,"d2"),$B:$I,7,FALSE)</f>
        <v>于高铁长沙南站乘坐地铁2号线，往梅溪湖西方向，于橘子洲站下车，步行约15分钟。</v>
      </c>
      <c r="O47" t="str">
        <f>VLOOKUP(CONCATENATE($L47,"d2"),$B:$I,8,FALSE)</f>
        <v>From High Speed Rail Changshanan Station, take Metro Line 2 towards West Meixi Lake. Get off at Juzizhou Station and walk for about 15 minutes.</v>
      </c>
      <c r="R47">
        <f t="shared" si="12"/>
        <v>4</v>
      </c>
      <c r="S47" t="str">
        <f>CONCATENATE("""attraction_tc"": """,VLOOKUP(CONCATENATE($R47,"a2"),$B:$I,6,FALSE),""",")</f>
        <v>"attraction_tc": "橘子洲",</v>
      </c>
    </row>
    <row r="48" spans="1:19" x14ac:dyDescent="0.25">
      <c r="K48" t="str">
        <f>IF(ISERROR(VLOOKUP(CONCATENATE(L48,"d3"),B:G,6,FALSE)),"","&lt;/p&gt;&lt;p&gt;")</f>
        <v>&lt;/p&gt;&lt;p&gt;</v>
      </c>
      <c r="L48">
        <f t="shared" si="11"/>
        <v>4</v>
      </c>
      <c r="M48" t="str">
        <f>CONCATENATE($K48,IFERROR(VLOOKUP(CONCATENATE($L48,"d3"),$B:$I,6,FALSE),""))</f>
        <v>&lt;/p&gt;&lt;p&gt;亦可由長沙南站乘坐的士，約50分鐘即可到達。</v>
      </c>
      <c r="N48" t="str">
        <f>CONCATENATE($K48,IFERROR(VLOOKUP(CONCATENATE($L48,"d3"),$B:$I,7,FALSE),""))</f>
        <v>&lt;/p&gt;&lt;p&gt;亦可由长沙南站乘坐的士，约50分钟即可到达。</v>
      </c>
      <c r="O48" t="str">
        <f>CONCATENATE($K48,IFERROR(VLOOKUP(CONCATENATE($L48,"d3"),$B:$I,8,FALSE),""))</f>
        <v>&lt;/p&gt;&lt;p&gt;Alternatively, you may take a 50-minute taxi ride from Changshanan Station.</v>
      </c>
      <c r="R48">
        <f t="shared" si="12"/>
        <v>4</v>
      </c>
      <c r="S48" t="str">
        <f>CONCATENATE("""attraction_sc"": """,VLOOKUP(CONCATENATE($R48,"a2"),$B:$I,7,FALSE),""",")</f>
        <v>"attraction_sc": "橘子洲",</v>
      </c>
    </row>
    <row r="49" spans="9:19" x14ac:dyDescent="0.25">
      <c r="I49" t="str">
        <f>IF(ISERROR(VLOOKUP(CONCATENATE(J49,"d3"),B:G,6,FALSE)),"","&lt;p&gt;")</f>
        <v/>
      </c>
      <c r="L49">
        <f t="shared" si="11"/>
        <v>4</v>
      </c>
      <c r="M49" t="s">
        <v>469</v>
      </c>
      <c r="N49" t="s">
        <v>469</v>
      </c>
      <c r="O49" t="s">
        <v>469</v>
      </c>
      <c r="R49">
        <f t="shared" si="12"/>
        <v>4</v>
      </c>
      <c r="S49" t="str">
        <f>CONCATENATE("""image_en"": """,CONCATENATE("/res/media/web/travel/",LOWER(SUBSTITUTE($I$1," ","_")),"/",LOWER(CONCATENATE(SUBSTITUTE(VLOOKUP(CONCATENATE($R49,"a2"),$B:$I,8,FALSE)," ","_"),".jpg"))),""",")</f>
        <v>"image_en": "/res/media/web/travel/changsha/orange_isle.jpg",</v>
      </c>
    </row>
    <row r="50" spans="9:19" x14ac:dyDescent="0.25">
      <c r="I50" t="str">
        <f>IF(ISERROR(VLOOKUP(CONCATENATE(J50,"d4"),B:G,6,FALSE)),"","&lt;br&gt;")</f>
        <v/>
      </c>
      <c r="L50">
        <f>ROUNDUP((ROW(N50)-1)/12,0)</f>
        <v>5</v>
      </c>
      <c r="M50" t="s">
        <v>465</v>
      </c>
      <c r="N50" t="s">
        <v>465</v>
      </c>
      <c r="O50" t="s">
        <v>465</v>
      </c>
      <c r="R50">
        <f t="shared" si="12"/>
        <v>4</v>
      </c>
      <c r="S50" t="str">
        <f>CONCATENATE("""image_tc"": """,CONCATENATE("/res/media/web/travel/",LOWER(SUBSTITUTE($I$1," ","_")),"/",LOWER(CONCATENATE(SUBSTITUTE(VLOOKUP(CONCATENATE($R50,"a2"),$B:$I,8,FALSE)," ","_"),".jpg"))),""",")</f>
        <v>"image_tc": "/res/media/web/travel/changsha/orange_isle.jpg",</v>
      </c>
    </row>
    <row r="51" spans="9:19" x14ac:dyDescent="0.25">
      <c r="I51" t="str">
        <f>IF(ISERROR(VLOOKUP(CONCATENATE(J51,"d5"),B:G,6,FALSE)),"","&lt;br&gt;")</f>
        <v/>
      </c>
      <c r="L51">
        <f t="shared" ref="L51:L61" si="13">ROUNDUP((ROW(N51)-1)/12,0)</f>
        <v>5</v>
      </c>
      <c r="M51" t="str">
        <f>VLOOKUP(CONCATENATE($L51,"a2"),$B:$I,6,FALSE)</f>
        <v>石燕湖</v>
      </c>
      <c r="N51" t="str">
        <f>VLOOKUP(CONCATENATE($L51,"a2"),$B:$I,7,FALSE)</f>
        <v>石燕湖</v>
      </c>
      <c r="O51" t="str">
        <f>VLOOKUP(CONCATENATE($L51,"a2"),$B:$I,8,FALSE)</f>
        <v>Shiyan Lake</v>
      </c>
      <c r="R51">
        <f t="shared" si="12"/>
        <v>4</v>
      </c>
      <c r="S51" t="str">
        <f>CONCATENATE("""image_sc"": """,CONCATENATE("/res/media/web/travel/",LOWER(SUBSTITUTE($I$1," ","_")),"/",LOWER(CONCATENATE(SUBSTITUTE(VLOOKUP(CONCATENATE($R51,"a2"),$B:$I,8,FALSE)," ","_"),".jpg"))),""",")</f>
        <v>"image_sc": "/res/media/web/travel/changsha/orange_isle.jpg",</v>
      </c>
    </row>
    <row r="52" spans="9:19" x14ac:dyDescent="0.25">
      <c r="L52">
        <f t="shared" si="13"/>
        <v>5</v>
      </c>
      <c r="M52" t="s">
        <v>466</v>
      </c>
      <c r="N52" t="s">
        <v>466</v>
      </c>
      <c r="O52" t="s">
        <v>466</v>
      </c>
      <c r="R52">
        <f t="shared" si="12"/>
        <v>4</v>
      </c>
      <c r="S52" t="str">
        <f>CONCATENATE("""content_en"": """,CONCATENATE("&lt;p&gt;Address：&lt;br/&gt;",VLOOKUP(CONCATENATE($R52,"b2"),$B:$I,8,FALSE)),"&lt;/p&gt;&lt;p&gt;Content：&lt;br/&gt;",SUBSTITUTE(VLOOKUP(CONCATENATE($R52,"c2"),$B:$I,8,FALSE),"""","\"""),"&lt;/p&gt;&lt;p&gt;Transportation：&lt;br/&gt;",VLOOKUP(CONCATENATE($R52,"d2"),$B:$I,8,FALSE),CONCATENATE($K48,IFERROR(VLOOKUP(CONCATENATE($L48,"d3"),$B:$I,8,FALSE),"")),"&lt;/p&gt;",""",")</f>
        <v>"content_en": "&lt;p&gt;Address：&lt;br/&gt;No. 2 Orange Isle, Yuelu District, Chengsha&lt;/p&gt;&lt;p&gt;Content：&lt;br/&gt;A 5A Tourist Attraction of China, the Orange Isle is a fluvial sandbank on the Xiang River and the largest inland bank in the world. There is a  gigantic Youth Mao Zedong Statue at 32 metres tall, 83 metres long and 41 metres wide. Its design is based on Mao’s youthful image in 1925, and the Mao Zedong Memorial Exhibition Hall is at the base of the statue.&lt;/p&gt;&lt;p&gt;Transportation：&lt;br/&gt;From High Speed Rail Changshanan Station, take Metro Line 2 towards West Meixi Lake. Get off at Juzizhou Station and walk for about 15 minutes.&lt;/p&gt;&lt;p&gt;Alternatively, you may take a 50-minute taxi ride from Changshanan Station.&lt;/p&gt;",</v>
      </c>
    </row>
    <row r="53" spans="9:19" x14ac:dyDescent="0.25">
      <c r="L53">
        <f t="shared" si="13"/>
        <v>5</v>
      </c>
      <c r="M53" t="str">
        <f>CONCATENATE("&lt;img src=""/res/media/web/travel/",LOWER(SUBSTITUTE($I$1," ","_")),"/",LOWER(CONCATENATE(SUBSTITUTE(VLOOKUP(CONCATENATE($L51,"a2"),$B:$I,8,FALSE)," ","_"),".jpg")),""" alt=""",M51,"""&gt;")</f>
        <v>&lt;img src="/res/media/web/travel/changsha/shiyan_lake.jpg" alt="石燕湖"&gt;</v>
      </c>
      <c r="N53" t="str">
        <f>CONCATENATE("&lt;img src=""/res/media/web/travel/",LOWER(SUBSTITUTE($I$1," ","_")),"/",LOWER(CONCATENATE(SUBSTITUTE(VLOOKUP(CONCATENATE($L51,"a2"),$B:$I,8,FALSE)," ","_"),".jpg")),""" alt=""",N51,"""&gt;")</f>
        <v>&lt;img src="/res/media/web/travel/changsha/shiyan_lake.jpg" alt="石燕湖"&gt;</v>
      </c>
      <c r="O53" t="str">
        <f>CONCATENATE("&lt;img src=""/res/media/web/travel/",LOWER(SUBSTITUTE($I$1," ","_")),"/",LOWER(CONCATENATE(SUBSTITUTE(VLOOKUP(CONCATENATE($L51,"a2"),$B:$I,8,FALSE)," ","_"),".jpg")),""" alt=""",O51,"""&gt;")</f>
        <v>&lt;img src="/res/media/web/travel/changsha/shiyan_lake.jpg" alt="Shiyan Lake"&gt;</v>
      </c>
      <c r="R53">
        <f t="shared" si="12"/>
        <v>4</v>
      </c>
      <c r="S53" t="str">
        <f>CONCATENATE("""content_tc"": """,CONCATENATE("&lt;p&gt;地址：&lt;br/&gt;",VLOOKUP(CONCATENATE($R53,"b2"),$B:$I,6,FALSE)),"&lt;/p&gt;&lt;p&gt;介紹：&lt;br/&gt;",VLOOKUP(CONCATENATE($R53,"c2"),$B:$I,6,FALSE),"&lt;/p&gt;&lt;p&gt;交通：&lt;br/&gt;",VLOOKUP(CONCATENATE($R53,"d2"),$B:$I,6,FALSE),CONCATENATE($K48,IFERROR(VLOOKUP(CONCATENATE($L48,"d3"),$B:$I,6,FALSE),"")),"&lt;/p&gt;",""",")</f>
        <v>"content_tc": "&lt;p&gt;地址：&lt;br/&gt;長沙市岳麓區橘子洲頭2號&lt;/p&gt;&lt;p&gt;介紹：&lt;br/&gt;5A級旅遊景區，是湘江中的一個衝擊沙洲，也是世界上最大的內陸洲。長沙橘子洲頭有超巨型毛澤東青年藝術雕塑，總高度32米、長83米、寬41米，以1925年青年時期的毛澤東形象為造型基礎，其基座為毛澤東紀念展廳。&lt;/p&gt;&lt;p&gt;交通：&lt;br/&gt;於高鐵長沙南站乘坐地鐵2號綫，往梅溪湖西方向，於橘子洲站下車，步行約15分鐘。&lt;/p&gt;&lt;p&gt;亦可由長沙南站乘坐的士，約50分鐘即可到達。&lt;/p&gt;",</v>
      </c>
    </row>
    <row r="54" spans="9:19" x14ac:dyDescent="0.25">
      <c r="L54">
        <f t="shared" si="13"/>
        <v>5</v>
      </c>
      <c r="M54" t="s">
        <v>557</v>
      </c>
      <c r="N54" t="s">
        <v>557</v>
      </c>
      <c r="O54" t="s">
        <v>1372</v>
      </c>
      <c r="R54">
        <f t="shared" si="12"/>
        <v>4</v>
      </c>
      <c r="S54" t="str">
        <f>CONCATENATE("""content_sc"": """,CONCATENATE("&lt;p&gt;地址：&lt;br/&gt;",VLOOKUP(CONCATENATE($R54,"b2"),$B:$I,7,FALSE)),"&lt;/p&gt;&lt;p&gt;介紹：&lt;br/&gt;",VLOOKUP(CONCATENATE($R54,"c2"),$B:$I,7,FALSE),"&lt;/p&gt;&lt;p&gt;交通：&lt;br/&gt;",VLOOKUP(CONCATENATE($R54,"d2"),$B:$I,7,FALSE),CONCATENATE($K48,IFERROR(VLOOKUP(CONCATENATE($L48,"d3"),$B:$I,7,FALSE),"")),"&lt;/p&gt;","""")</f>
        <v>"content_sc": "&lt;p&gt;地址：&lt;br/&gt;长沙市岳麓区橘子洲头2号&lt;/p&gt;&lt;p&gt;介紹：&lt;br/&gt;5A级旅游景区，是湘江中的一个冲击沙洲，也是世界上最大的内陆洲。长沙橘子洲头有超巨型毛泽东青年艺术雕塑，总高度32米、长83米、宽41米，以1925年青年时期的毛泽东形象为造型基础，其基座为毛泽东纪念展厅。&lt;/p&gt;&lt;p&gt;交通：&lt;br/&gt;于高铁长沙南站乘坐地铁2号线，往梅溪湖西方向，于橘子洲站下车，步行约15分钟。&lt;/p&gt;&lt;p&gt;亦可由长沙南站乘坐的士，约50分钟即可到达。&lt;/p&gt;"</v>
      </c>
    </row>
    <row r="55" spans="9:19" x14ac:dyDescent="0.25">
      <c r="L55">
        <f t="shared" si="13"/>
        <v>5</v>
      </c>
      <c r="M55" t="str">
        <f>VLOOKUP(CONCATENATE($L55,"b2"),$B:$I,6,FALSE)</f>
        <v>長沙市雨花區跳馬鄉石燕湖</v>
      </c>
      <c r="N55" t="str">
        <f>VLOOKUP(CONCATENATE($L55,"b2"),$B:$I,7,FALSE)</f>
        <v>长沙市雨花区跳马乡石燕湖</v>
      </c>
      <c r="O55" t="str">
        <f>VLOOKUP(CONCATENATE($L55,"b2"),$B:$I,8,FALSE)</f>
        <v>Shiyan Lake, Tiaoma Town, Yuhua District, Chengsha</v>
      </c>
      <c r="R55">
        <f t="shared" si="12"/>
        <v>4</v>
      </c>
      <c r="S55" t="str">
        <f>IF(S56="","}","},")</f>
        <v>},</v>
      </c>
    </row>
    <row r="56" spans="9:19" x14ac:dyDescent="0.25">
      <c r="L56">
        <f t="shared" si="13"/>
        <v>5</v>
      </c>
      <c r="M56" t="s">
        <v>467</v>
      </c>
      <c r="N56" t="s">
        <v>467</v>
      </c>
      <c r="O56" t="s">
        <v>1373</v>
      </c>
      <c r="R56">
        <f>ROUNDUP((ROW(T56)-7)/12,0)</f>
        <v>5</v>
      </c>
      <c r="S56" t="s">
        <v>1374</v>
      </c>
    </row>
    <row r="57" spans="9:19" x14ac:dyDescent="0.25">
      <c r="L57">
        <f t="shared" si="13"/>
        <v>5</v>
      </c>
      <c r="M57" t="str">
        <f>VLOOKUP(CONCATENATE($L57,"c2"),$B:$I,6,FALSE)</f>
        <v>4A級旅遊景區，集合生態、歷史及水上活動一身的景點。遊客可以參觀三億年前的魚化石及石燕化石，也可乘大型遊艇暢遊石燕湖，又或參與休閒娛樂項目，如：漂流、龍舟、碧水飛索等，是休閒玩樂的好地方。</v>
      </c>
      <c r="N57" t="str">
        <f>VLOOKUP(CONCATENATE($L57,"c2"),$B:$I,7,FALSE)</f>
        <v>4A级旅游景区，集合生态、历史及水上活动一身的景点。游客可以参观三亿年前的鱼化石及石燕化石，也可乘大型游艇畅游石燕湖，又或参与休闲娱乐项目，如：漂流、龙舟、碧水飞索等，是休闲玩乐的好地方。</v>
      </c>
      <c r="O57" t="str">
        <f>VLOOKUP(CONCATENATE($L57,"c2"),$B:$I,8,FALSE)</f>
        <v>A 4A Tourist Attraction of China, the area combines ecology, history and water sports. Visitors can take a look at the fish fossils and mucrospirifer fossils from 300 million years ago, sail around Shiyan Lake on a big yacht, or participate in recreational activities such as rafting, dragon boating, and zip lining. The area is a great place for leisure and fun.</v>
      </c>
      <c r="R57">
        <f t="shared" ref="R57:R67" si="14">ROUNDUP((ROW(T57)-7)/12,0)</f>
        <v>5</v>
      </c>
      <c r="S57" t="str">
        <f>CONCATENATE("""id"": ",$S$1,R57,",")</f>
        <v>"id": 115,</v>
      </c>
    </row>
    <row r="58" spans="9:19" x14ac:dyDescent="0.25">
      <c r="L58">
        <f t="shared" si="13"/>
        <v>5</v>
      </c>
      <c r="M58" t="s">
        <v>468</v>
      </c>
      <c r="N58" t="s">
        <v>468</v>
      </c>
      <c r="O58" t="s">
        <v>1375</v>
      </c>
      <c r="R58">
        <f t="shared" si="14"/>
        <v>5</v>
      </c>
      <c r="S58" t="str">
        <f>CONCATENATE("""attraction_en"": """,VLOOKUP(CONCATENATE($R58,"a2"),$B:$I,8,FALSE),""",")</f>
        <v>"attraction_en": "Shiyan Lake",</v>
      </c>
    </row>
    <row r="59" spans="9:19" x14ac:dyDescent="0.25">
      <c r="L59">
        <f t="shared" si="13"/>
        <v>5</v>
      </c>
      <c r="M59" t="str">
        <f>VLOOKUP(CONCATENATE($L59,"d2"),$B:$I,6,FALSE)</f>
        <v>於高鐵長沙南站乘長沙地鐵2號綫，往梅溪湖西方向，然後於五一廣場站轉乘1號綫，於中信廣場站下車，轉乘的士前往約30分鐘。</v>
      </c>
      <c r="N59" t="str">
        <f>VLOOKUP(CONCATENATE($L59,"d2"),$B:$I,7,FALSE)</f>
        <v>于高铁长沙南站乘长沙地铁2号线，往梅溪湖西方向，然后于五一广场站换乘1号线，于中信广场站下车，换乘的士前往约30分钟。</v>
      </c>
      <c r="O59" t="str">
        <f>VLOOKUP(CONCATENATE($L59,"d2"),$B:$I,8,FALSE)</f>
        <v>From High Speed Rail Changshanan Station, take Metro Line 2 towards West Meixi Lake. Get off at Wuyi Square Station and change to Line 1 towards Shangshuangtang. Get off at Zhongxin Square Station and take a taxi for about 30 minutes.</v>
      </c>
      <c r="R59">
        <f t="shared" si="14"/>
        <v>5</v>
      </c>
      <c r="S59" t="str">
        <f>CONCATENATE("""attraction_tc"": """,VLOOKUP(CONCATENATE($R59,"a2"),$B:$I,6,FALSE),""",")</f>
        <v>"attraction_tc": "石燕湖",</v>
      </c>
    </row>
    <row r="60" spans="9:19" x14ac:dyDescent="0.25">
      <c r="K60" t="str">
        <f>IF(ISERROR(VLOOKUP(CONCATENATE(L60,"d3"),B:G,6,FALSE)),"","&lt;/p&gt;&lt;p&gt;")</f>
        <v>&lt;/p&gt;&lt;p&gt;</v>
      </c>
      <c r="L60">
        <f t="shared" si="13"/>
        <v>5</v>
      </c>
      <c r="M60" t="str">
        <f>CONCATENATE($K60,IFERROR(VLOOKUP(CONCATENATE($L60,"d3"),$B:$I,6,FALSE),""))</f>
        <v>&lt;/p&gt;&lt;p&gt;亦可由長沙南站乘坐的士，約50分鐘即可到達。</v>
      </c>
      <c r="N60" t="str">
        <f>CONCATENATE($K60,IFERROR(VLOOKUP(CONCATENATE($L60,"d3"),$B:$I,7,FALSE),""))</f>
        <v>&lt;/p&gt;&lt;p&gt;亦可由长沙南站乘坐的士，约50分钟即可到达。</v>
      </c>
      <c r="O60" t="str">
        <f>CONCATENATE($K60,IFERROR(VLOOKUP(CONCATENATE($L60,"d3"),$B:$I,8,FALSE),""))</f>
        <v>&lt;/p&gt;&lt;p&gt;Alternatively, you may take a 50-minute taxi ride from Changshanan Station.</v>
      </c>
      <c r="R60">
        <f t="shared" si="14"/>
        <v>5</v>
      </c>
      <c r="S60" t="str">
        <f>CONCATENATE("""attraction_sc"": """,VLOOKUP(CONCATENATE($R60,"a2"),$B:$I,7,FALSE),""",")</f>
        <v>"attraction_sc": "石燕湖",</v>
      </c>
    </row>
    <row r="61" spans="9:19" x14ac:dyDescent="0.25">
      <c r="I61" t="str">
        <f>IF(ISERROR(VLOOKUP(CONCATENATE(J61,"c3"),B:G,6,FALSE)),"","&lt;br&gt;")</f>
        <v/>
      </c>
      <c r="L61">
        <f t="shared" si="13"/>
        <v>5</v>
      </c>
      <c r="M61" t="s">
        <v>469</v>
      </c>
      <c r="N61" t="s">
        <v>469</v>
      </c>
      <c r="O61" t="s">
        <v>469</v>
      </c>
      <c r="R61">
        <f t="shared" si="14"/>
        <v>5</v>
      </c>
      <c r="S61" t="str">
        <f>CONCATENATE("""image_en"": """,CONCATENATE("/res/media/web/travel/",LOWER(SUBSTITUTE($I$1," ","_")),"/",LOWER(CONCATENATE(SUBSTITUTE(VLOOKUP(CONCATENATE($R61,"a2"),$B:$I,8,FALSE)," ","_"),".jpg"))),""",")</f>
        <v>"image_en": "/res/media/web/travel/changsha/shiyan_lake.jpg",</v>
      </c>
    </row>
    <row r="62" spans="9:19" x14ac:dyDescent="0.25">
      <c r="I62" t="str">
        <f>IF(ISERROR(VLOOKUP(CONCATENATE(J62,"c4"),B:G,6,FALSE)),"","&lt;br&gt;")</f>
        <v/>
      </c>
      <c r="R62">
        <f t="shared" si="14"/>
        <v>5</v>
      </c>
      <c r="S62" t="str">
        <f>CONCATENATE("""image_tc"": """,CONCATENATE("/res/media/web/travel/",LOWER(SUBSTITUTE($I$1," ","_")),"/",LOWER(CONCATENATE(SUBSTITUTE(VLOOKUP(CONCATENATE($R62,"a2"),$B:$I,8,FALSE)," ","_"),".jpg"))),""",")</f>
        <v>"image_tc": "/res/media/web/travel/changsha/shiyan_lake.jpg",</v>
      </c>
    </row>
    <row r="63" spans="9:19" x14ac:dyDescent="0.25">
      <c r="I63" t="str">
        <f>IF(ISERROR(VLOOKUP(CONCATENATE(J63,"c5"),B:G,6,FALSE)),"","&lt;br&gt;")</f>
        <v/>
      </c>
      <c r="R63">
        <f t="shared" si="14"/>
        <v>5</v>
      </c>
      <c r="S63" t="str">
        <f>CONCATENATE("""image_sc"": """,CONCATENATE("/res/media/web/travel/",LOWER(SUBSTITUTE($I$1," ","_")),"/",LOWER(CONCATENATE(SUBSTITUTE(VLOOKUP(CONCATENATE($R63,"a2"),$B:$I,8,FALSE)," ","_"),".jpg"))),""",")</f>
        <v>"image_sc": "/res/media/web/travel/changsha/shiyan_lake.jpg",</v>
      </c>
    </row>
    <row r="64" spans="9:19" x14ac:dyDescent="0.25">
      <c r="R64">
        <f t="shared" si="14"/>
        <v>5</v>
      </c>
      <c r="S64" t="str">
        <f>CONCATENATE("""content_en"": """,CONCATENATE("&lt;p&gt;Address：&lt;br/&gt;",VLOOKUP(CONCATENATE($R64,"b2"),$B:$I,8,FALSE)),"&lt;/p&gt;&lt;p&gt;Content：&lt;br/&gt;",SUBSTITUTE(VLOOKUP(CONCATENATE($R64,"c2"),$B:$I,8,FALSE),"""","\"""),"&lt;/p&gt;&lt;p&gt;Transportation：&lt;br/&gt;",VLOOKUP(CONCATENATE($R64,"d2"),$B:$I,8,FALSE),CONCATENATE($K60,IFERROR(VLOOKUP(CONCATENATE($L60,"d3"),$B:$I,8,FALSE),"")),"&lt;/p&gt;",""",")</f>
        <v>"content_en": "&lt;p&gt;Address：&lt;br/&gt;Shiyan Lake, Tiaoma Town, Yuhua District, Chengsha&lt;/p&gt;&lt;p&gt;Content：&lt;br/&gt;A 4A Tourist Attraction of China, the area combines ecology, history and water sports. Visitors can take a look at the fish fossils and mucrospirifer fossils from 300 million years ago, sail around Shiyan Lake on a big yacht, or participate in recreational activities such as rafting, dragon boating, and zip lining. The area is a great place for leisure and fun.&lt;/p&gt;&lt;p&gt;Transportation：&lt;br/&gt;From High Speed Rail Changshanan Station, take Metro Line 2 towards West Meixi Lake. Get off at Wuyi Square Station and change to Line 1 towards Shangshuangtang. Get off at Zhongxin Square Station and take a taxi for about 30 minutes.&lt;/p&gt;&lt;p&gt;Alternatively, you may take a 50-minute taxi ride from Changshanan Station.&lt;/p&gt;",</v>
      </c>
    </row>
    <row r="65" spans="9:19" x14ac:dyDescent="0.25">
      <c r="R65">
        <f t="shared" si="14"/>
        <v>5</v>
      </c>
      <c r="S65" t="str">
        <f>CONCATENATE("""content_tc"": """,CONCATENATE("&lt;p&gt;地址：&lt;br/&gt;",VLOOKUP(CONCATENATE($R65,"b2"),$B:$I,6,FALSE)),"&lt;/p&gt;&lt;p&gt;介紹：&lt;br/&gt;",VLOOKUP(CONCATENATE($R65,"c2"),$B:$I,6,FALSE),"&lt;/p&gt;&lt;p&gt;交通：&lt;br/&gt;",VLOOKUP(CONCATENATE($R65,"d2"),$B:$I,6,FALSE),CONCATENATE($K60,IFERROR(VLOOKUP(CONCATENATE($L60,"d3"),$B:$I,6,FALSE),"")),"&lt;/p&gt;",""",")</f>
        <v>"content_tc": "&lt;p&gt;地址：&lt;br/&gt;長沙市雨花區跳馬鄉石燕湖&lt;/p&gt;&lt;p&gt;介紹：&lt;br/&gt;4A級旅遊景區，集合生態、歷史及水上活動一身的景點。遊客可以參觀三億年前的魚化石及石燕化石，也可乘大型遊艇暢遊石燕湖，又或參與休閒娛樂項目，如：漂流、龍舟、碧水飛索等，是休閒玩樂的好地方。&lt;/p&gt;&lt;p&gt;交通：&lt;br/&gt;於高鐵長沙南站乘長沙地鐵2號綫，往梅溪湖西方向，然後於五一廣場站轉乘1號綫，於中信廣場站下車，轉乘的士前往約30分鐘。&lt;/p&gt;&lt;p&gt;亦可由長沙南站乘坐的士，約50分鐘即可到達。&lt;/p&gt;",</v>
      </c>
    </row>
    <row r="66" spans="9:19" x14ac:dyDescent="0.25">
      <c r="I66" t="str">
        <f>IF(ISERROR(VLOOKUP(CONCATENATE(J66,"d3"),B:G,6,FALSE)),"","&lt;p&gt;")</f>
        <v/>
      </c>
      <c r="R66">
        <f t="shared" si="14"/>
        <v>5</v>
      </c>
      <c r="S66" t="str">
        <f>CONCATENATE("""content_sc"": """,CONCATENATE("&lt;p&gt;地址：&lt;br/&gt;",VLOOKUP(CONCATENATE($R66,"b2"),$B:$I,7,FALSE)),"&lt;/p&gt;&lt;p&gt;介紹：&lt;br/&gt;",VLOOKUP(CONCATENATE($R66,"c2"),$B:$I,7,FALSE),"&lt;/p&gt;&lt;p&gt;交通：&lt;br/&gt;",VLOOKUP(CONCATENATE($R66,"d2"),$B:$I,7,FALSE),CONCATENATE($K60,IFERROR(VLOOKUP(CONCATENATE($L60,"d3"),$B:$I,7,FALSE),"")),"&lt;/p&gt;","""")</f>
        <v>"content_sc": "&lt;p&gt;地址：&lt;br/&gt;长沙市雨花区跳马乡石燕湖&lt;/p&gt;&lt;p&gt;介紹：&lt;br/&gt;4A级旅游景区，集合生态、历史及水上活动一身的景点。游客可以参观三亿年前的鱼化石及石燕化石，也可乘大型游艇畅游石燕湖，又或参与休闲娱乐项目，如：漂流、龙舟、碧水飞索等，是休闲玩乐的好地方。&lt;/p&gt;&lt;p&gt;交通：&lt;br/&gt;于高铁长沙南站乘长沙地铁2号线，往梅溪湖西方向，然后于五一广场站换乘1号线，于中信广场站下车，换乘的士前往约30分钟。&lt;/p&gt;&lt;p&gt;亦可由长沙南站乘坐的士，约50分钟即可到达。&lt;/p&gt;"</v>
      </c>
    </row>
    <row r="67" spans="9:19" x14ac:dyDescent="0.25">
      <c r="I67" t="str">
        <f>IF(ISERROR(VLOOKUP(CONCATENATE(J67,"d4"),B:G,6,FALSE)),"","&lt;br&gt;")</f>
        <v/>
      </c>
      <c r="R67">
        <f t="shared" si="14"/>
        <v>5</v>
      </c>
      <c r="S67" t="str">
        <f>IF(S68="","}","},")</f>
        <v>}</v>
      </c>
    </row>
    <row r="68" spans="9:19" x14ac:dyDescent="0.25">
      <c r="I68" t="str">
        <f>IF(ISERROR(VLOOKUP(CONCATENATE(J68,"d5"),B:G,6,FALSE)),"","&lt;br&gt;")</f>
        <v/>
      </c>
    </row>
    <row r="78" spans="9:19" x14ac:dyDescent="0.25">
      <c r="I78" t="str">
        <f>IF(ISERROR(VLOOKUP(CONCATENATE(J78,"c3"),B:G,6,FALSE)),"","&lt;br&gt;")</f>
        <v/>
      </c>
    </row>
    <row r="79" spans="9:19" x14ac:dyDescent="0.25">
      <c r="I79" t="str">
        <f>IF(ISERROR(VLOOKUP(CONCATENATE(J79,"c4"),B:G,6,FALSE)),"","&lt;br&gt;")</f>
        <v/>
      </c>
    </row>
    <row r="80" spans="9:19" x14ac:dyDescent="0.25">
      <c r="I80" t="str">
        <f>IF(ISERROR(VLOOKUP(CONCATENATE(J80,"c5"),B:G,6,FALSE)),"","&lt;br&gt;")</f>
        <v/>
      </c>
    </row>
    <row r="83" spans="9:9" x14ac:dyDescent="0.25">
      <c r="I83" t="str">
        <f>IF(ISERROR(VLOOKUP(CONCATENATE(J83,"d3"),B:G,6,FALSE)),"","&lt;p&gt;")</f>
        <v/>
      </c>
    </row>
    <row r="84" spans="9:9" x14ac:dyDescent="0.25">
      <c r="I84" t="str">
        <f>IF(ISERROR(VLOOKUP(CONCATENATE(J84,"d4"),B:G,6,FALSE)),"","&lt;br&gt;")</f>
        <v/>
      </c>
    </row>
    <row r="85" spans="9:9" x14ac:dyDescent="0.25">
      <c r="I85" t="str">
        <f>IF(ISERROR(VLOOKUP(CONCATENATE(J85,"d5"),B:G,6,FALSE)),"","&lt;br&gt;")</f>
        <v/>
      </c>
    </row>
    <row r="95" spans="9:9" x14ac:dyDescent="0.25">
      <c r="I95" t="str">
        <f>IF(ISERROR(VLOOKUP(CONCATENATE(J95,"c3"),B:G,6,FALSE)),"","&lt;br&gt;")</f>
        <v/>
      </c>
    </row>
    <row r="96" spans="9:9" x14ac:dyDescent="0.25">
      <c r="I96" t="str">
        <f>IF(ISERROR(VLOOKUP(CONCATENATE(J96,"c4"),B:G,6,FALSE)),"","&lt;br&gt;")</f>
        <v/>
      </c>
    </row>
    <row r="97" spans="9:9" x14ac:dyDescent="0.25">
      <c r="I97" t="str">
        <f>IF(ISERROR(VLOOKUP(CONCATENATE(J97,"c5"),B:G,6,FALSE)),"","&lt;br&gt;")</f>
        <v/>
      </c>
    </row>
    <row r="100" spans="9:9" x14ac:dyDescent="0.25">
      <c r="I100" t="str">
        <f>IF(ISERROR(VLOOKUP(CONCATENATE(J100,"d3"),B:G,6,FALSE)),"","&lt;p&gt;")</f>
        <v/>
      </c>
    </row>
    <row r="101" spans="9:9" x14ac:dyDescent="0.25">
      <c r="I101" t="str">
        <f>IF(ISERROR(VLOOKUP(CONCATENATE(J101,"d4"),B:G,6,FALSE)),"","&lt;br&gt;")</f>
        <v/>
      </c>
    </row>
    <row r="102" spans="9:9" x14ac:dyDescent="0.25">
      <c r="I102" t="str">
        <f>IF(ISERROR(VLOOKUP(CONCATENATE(J102,"d5"),B:G,6,FALSE)),"","&lt;br&gt;")</f>
        <v/>
      </c>
    </row>
    <row r="112" spans="9:9" x14ac:dyDescent="0.25">
      <c r="I112" t="str">
        <f>IF(ISERROR(VLOOKUP(CONCATENATE(J112,"c3"),B:G,6,FALSE)),"","&lt;br&gt;")</f>
        <v/>
      </c>
    </row>
    <row r="113" spans="9:9" x14ac:dyDescent="0.25">
      <c r="I113" t="str">
        <f>IF(ISERROR(VLOOKUP(CONCATENATE(J113,"c4"),B:G,6,FALSE)),"","&lt;br&gt;")</f>
        <v/>
      </c>
    </row>
    <row r="114" spans="9:9" x14ac:dyDescent="0.25">
      <c r="I114" t="str">
        <f>IF(ISERROR(VLOOKUP(CONCATENATE(J114,"c5"),B:G,6,FALSE)),"","&lt;br&gt;")</f>
        <v/>
      </c>
    </row>
    <row r="117" spans="9:9" x14ac:dyDescent="0.25">
      <c r="I117" t="str">
        <f>IF(ISERROR(VLOOKUP(CONCATENATE(J117,"d3"),B:G,6,FALSE)),"","&lt;p&gt;")</f>
        <v/>
      </c>
    </row>
    <row r="118" spans="9:9" x14ac:dyDescent="0.25">
      <c r="I118" t="str">
        <f>IF(ISERROR(VLOOKUP(CONCATENATE(J118,"d4"),B:G,6,FALSE)),"","&lt;br&gt;")</f>
        <v/>
      </c>
    </row>
    <row r="119" spans="9:9" x14ac:dyDescent="0.25">
      <c r="I119" t="str">
        <f>IF(ISERROR(VLOOKUP(CONCATENATE(J119,"d5"),B:G,6,FALSE)),"","&lt;br&gt;")</f>
        <v/>
      </c>
    </row>
    <row r="129" spans="9:9" x14ac:dyDescent="0.25">
      <c r="I129" t="str">
        <f>IF(ISERROR(VLOOKUP(CONCATENATE(J129,"c3"),B:G,6,FALSE)),"","&lt;br&gt;")</f>
        <v/>
      </c>
    </row>
    <row r="130" spans="9:9" x14ac:dyDescent="0.25">
      <c r="I130" t="str">
        <f>IF(ISERROR(VLOOKUP(CONCATENATE(J130,"c4"),B:G,6,FALSE)),"","&lt;br&gt;")</f>
        <v/>
      </c>
    </row>
    <row r="131" spans="9:9" x14ac:dyDescent="0.25">
      <c r="I131" t="str">
        <f>IF(ISERROR(VLOOKUP(CONCATENATE(J131,"c5"),B:G,6,FALSE)),"","&lt;br&gt;")</f>
        <v/>
      </c>
    </row>
    <row r="134" spans="9:9" x14ac:dyDescent="0.25">
      <c r="I134" t="str">
        <f>IF(ISERROR(VLOOKUP(CONCATENATE(J134,"d3"),B:G,6,FALSE)),"","&lt;p&gt;")</f>
        <v/>
      </c>
    </row>
    <row r="135" spans="9:9" x14ac:dyDescent="0.25">
      <c r="I135" t="str">
        <f>IF(ISERROR(VLOOKUP(CONCATENATE(J135,"d4"),B:G,6,FALSE)),"","&lt;br&gt;")</f>
        <v/>
      </c>
    </row>
    <row r="136" spans="9:9" x14ac:dyDescent="0.25">
      <c r="I136" t="str">
        <f>IF(ISERROR(VLOOKUP(CONCATENATE(J136,"d5"),B:G,6,FALSE)),"","&lt;br&gt;")</f>
        <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6"/>
  <sheetViews>
    <sheetView topLeftCell="F43" workbookViewId="0">
      <selection activeCell="S2" sqref="S2:S67"/>
    </sheetView>
  </sheetViews>
  <sheetFormatPr defaultRowHeight="15" x14ac:dyDescent="0.25"/>
  <cols>
    <col min="7" max="7" width="56.42578125" customWidth="1"/>
  </cols>
  <sheetData>
    <row r="1" spans="1:19" ht="17.25" thickBot="1" x14ac:dyDescent="0.3">
      <c r="G1" s="13" t="s">
        <v>309</v>
      </c>
      <c r="H1" t="s">
        <v>309</v>
      </c>
      <c r="I1" t="s">
        <v>783</v>
      </c>
      <c r="S1">
        <v>12</v>
      </c>
    </row>
    <row r="2" spans="1:19" ht="15.75" x14ac:dyDescent="0.25">
      <c r="B2" t="str">
        <f>IF(G2="","",CONCATENATE(F2,C2))</f>
        <v>1a1</v>
      </c>
      <c r="C2" t="str">
        <f>IF(E2="",CONCATENATE(LEFT(C1,1),D2),CONCATENATE(E2,D2))</f>
        <v>a1</v>
      </c>
      <c r="D2">
        <f>IF(E2="",D1+1,1)</f>
        <v>1</v>
      </c>
      <c r="E2" t="str">
        <f>IF(NOT(LEFT(G2,2)="景點"),IF(NOT(LEFT(G2,2)="地址"),IF(NOT(LEFT(G2,2)="介紹"),IF(NOT(LEFT(G2,2)="交通"),"","d"),"c"),"b"),IF(LEN(G2)&lt;7,"a",""))</f>
        <v>a</v>
      </c>
      <c r="F2">
        <v>1</v>
      </c>
      <c r="G2" s="1" t="s">
        <v>0</v>
      </c>
      <c r="H2" t="s">
        <v>938</v>
      </c>
      <c r="I2" t="s">
        <v>492</v>
      </c>
      <c r="L2">
        <f>ROUNDUP((ROW(N2)-1)/12,0)</f>
        <v>1</v>
      </c>
      <c r="M2" t="s">
        <v>465</v>
      </c>
      <c r="N2" t="s">
        <v>465</v>
      </c>
      <c r="O2" t="s">
        <v>465</v>
      </c>
      <c r="R2">
        <v>0</v>
      </c>
      <c r="S2" t="s">
        <v>1374</v>
      </c>
    </row>
    <row r="3" spans="1:19" ht="15.75" x14ac:dyDescent="0.25">
      <c r="A3" t="str">
        <f t="shared" ref="A3:A46" si="0">IF(ISERROR(FIND("景點",G2)),IF(ISERROR(FIND("地址",G2)),IF(ISERROR(FIND("介紹",G2)),IF(ISERROR(FIND("交通",G2)),"",CONCATENATE(F3,"d")),CONCATENATE(F3,"c")),CONCATENATE(F3,"b")),CONCATENATE(F3,"a"))</f>
        <v>1a</v>
      </c>
      <c r="B3" t="str">
        <f t="shared" ref="B3:B46" si="1">IF(G3="","",CONCATENATE(F3,C3))</f>
        <v>1a2</v>
      </c>
      <c r="C3" t="str">
        <f t="shared" ref="C3:C46" si="2">IF(E3="",CONCATENATE(LEFT(C2,1),D3),CONCATENATE(E3,D3))</f>
        <v>a2</v>
      </c>
      <c r="D3">
        <f t="shared" ref="D3:D46" si="3">IF(E3="",D2+1,1)</f>
        <v>2</v>
      </c>
      <c r="E3" t="str">
        <f t="shared" ref="E3:E46" si="4">IF(NOT(LEFT(G3,2)="景點"),IF(NOT(LEFT(G3,2)="地址"),IF(NOT(LEFT(G3,2)="介紹"),IF(NOT(LEFT(G3,2)="交通"),"","d"),"c"),"b"),IF(LEN(G3)&lt;7,"a",""))</f>
        <v/>
      </c>
      <c r="F3">
        <f>IF(ISERROR(FIND("景點",G3)),F2,IF(LEN(G3)&lt;7,F2+1,F2))</f>
        <v>1</v>
      </c>
      <c r="G3" s="9" t="s">
        <v>310</v>
      </c>
      <c r="H3" t="s">
        <v>1227</v>
      </c>
      <c r="I3" t="s">
        <v>784</v>
      </c>
      <c r="L3">
        <f t="shared" ref="L3:L13" si="5">ROUNDUP((ROW(N3)-1)/12,0)</f>
        <v>1</v>
      </c>
      <c r="M3" t="str">
        <f>VLOOKUP(CONCATENATE($L3,"a2"),$B:$I,6,FALSE)</f>
        <v>秋水廣場</v>
      </c>
      <c r="N3" t="str">
        <f>VLOOKUP(CONCATENATE($L3,"a2"),$B:$I,7,FALSE)</f>
        <v>秋水广场</v>
      </c>
      <c r="O3" t="str">
        <f>VLOOKUP(CONCATENATE($L3,"a2"),$B:$I,8,FALSE)</f>
        <v>Qiushui Square</v>
      </c>
      <c r="R3">
        <v>0</v>
      </c>
      <c r="S3" t="s">
        <v>1388</v>
      </c>
    </row>
    <row r="4" spans="1:19" ht="15.75" x14ac:dyDescent="0.25">
      <c r="A4" t="str">
        <f t="shared" si="0"/>
        <v/>
      </c>
      <c r="B4" t="str">
        <f t="shared" si="1"/>
        <v>1b1</v>
      </c>
      <c r="C4" t="str">
        <f t="shared" si="2"/>
        <v>b1</v>
      </c>
      <c r="D4">
        <f t="shared" si="3"/>
        <v>1</v>
      </c>
      <c r="E4" t="str">
        <f t="shared" si="4"/>
        <v>b</v>
      </c>
      <c r="F4">
        <f t="shared" ref="F4:F46" si="6">IF(ISERROR(FIND("景點",G4)),F3,IF(LEN(G4)&lt;7,F3+1,F3))</f>
        <v>1</v>
      </c>
      <c r="G4" s="4" t="s">
        <v>2</v>
      </c>
      <c r="H4" t="s">
        <v>2</v>
      </c>
      <c r="I4" t="s">
        <v>493</v>
      </c>
      <c r="L4">
        <f t="shared" si="5"/>
        <v>1</v>
      </c>
      <c r="M4" t="s">
        <v>466</v>
      </c>
      <c r="N4" t="s">
        <v>466</v>
      </c>
      <c r="O4" t="s">
        <v>466</v>
      </c>
      <c r="R4">
        <v>0</v>
      </c>
      <c r="S4" t="str">
        <f>CONCATENATE("""city_en"": """,I1," Attractions"",")</f>
        <v>"city_en": "Nanchang Attractions",</v>
      </c>
    </row>
    <row r="5" spans="1:19" ht="15.75" x14ac:dyDescent="0.25">
      <c r="A5" t="str">
        <f t="shared" si="0"/>
        <v>1b</v>
      </c>
      <c r="B5" t="str">
        <f t="shared" si="1"/>
        <v>1b2</v>
      </c>
      <c r="C5" t="str">
        <f t="shared" si="2"/>
        <v>b2</v>
      </c>
      <c r="D5">
        <f t="shared" si="3"/>
        <v>2</v>
      </c>
      <c r="E5" t="str">
        <f t="shared" si="4"/>
        <v/>
      </c>
      <c r="F5">
        <f t="shared" si="6"/>
        <v>1</v>
      </c>
      <c r="G5" s="9" t="s">
        <v>311</v>
      </c>
      <c r="H5" t="s">
        <v>1228</v>
      </c>
      <c r="I5" t="s">
        <v>785</v>
      </c>
      <c r="L5">
        <f t="shared" si="5"/>
        <v>1</v>
      </c>
      <c r="M5" t="str">
        <f>CONCATENATE("&lt;img src=""/res/media/web/travel/",LOWER(SUBSTITUTE($I$1," ","_")),"/",LOWER(CONCATENATE(SUBSTITUTE(VLOOKUP(CONCATENATE($L3,"a2"),$B:$I,8,FALSE)," ","_"),".jpg")),""" alt=""",M3,"""&gt;")</f>
        <v>&lt;img src="/res/media/web/travel/nanchang/qiushui_square.jpg" alt="秋水廣場"&gt;</v>
      </c>
      <c r="N5" t="str">
        <f>CONCATENATE("&lt;img src=""/res/media/web/travel/",LOWER(SUBSTITUTE($I$1," ","_")),"/",LOWER(CONCATENATE(SUBSTITUTE(VLOOKUP(CONCATENATE($L3,"a2"),$B:$I,8,FALSE)," ","_"),".jpg")),""" alt=""",N3,"""&gt;")</f>
        <v>&lt;img src="/res/media/web/travel/nanchang/qiushui_square.jpg" alt="秋水广场"&gt;</v>
      </c>
      <c r="O5" t="str">
        <f>CONCATENATE("&lt;img src=""/res/media/web/travel/",LOWER(SUBSTITUTE($I$1," ","_")),"/",LOWER(CONCATENATE(SUBSTITUTE(VLOOKUP(CONCATENATE($L3,"a2"),$B:$I,8,FALSE)," ","_"),".jpg")),""" alt=""",O3,"""&gt;")</f>
        <v>&lt;img src="/res/media/web/travel/nanchang/qiushui_square.jpg" alt="Qiushui Square"&gt;</v>
      </c>
      <c r="R5">
        <v>0</v>
      </c>
      <c r="S5" t="str">
        <f>CONCATENATE("""city_tc"": """,G1,"景點"",")</f>
        <v>"city_tc": "南昌景點",</v>
      </c>
    </row>
    <row r="6" spans="1:19" ht="15.75" x14ac:dyDescent="0.25">
      <c r="A6" t="str">
        <f t="shared" si="0"/>
        <v/>
      </c>
      <c r="B6" t="str">
        <f t="shared" si="1"/>
        <v>1c1</v>
      </c>
      <c r="C6" t="str">
        <f t="shared" si="2"/>
        <v>c1</v>
      </c>
      <c r="D6">
        <f t="shared" si="3"/>
        <v>1</v>
      </c>
      <c r="E6" t="str">
        <f t="shared" si="4"/>
        <v>c</v>
      </c>
      <c r="F6">
        <f t="shared" si="6"/>
        <v>1</v>
      </c>
      <c r="G6" s="4" t="s">
        <v>4</v>
      </c>
      <c r="H6" t="s">
        <v>941</v>
      </c>
      <c r="I6" t="s">
        <v>494</v>
      </c>
      <c r="L6">
        <f t="shared" si="5"/>
        <v>1</v>
      </c>
      <c r="M6" t="s">
        <v>557</v>
      </c>
      <c r="N6" t="s">
        <v>557</v>
      </c>
      <c r="O6" t="s">
        <v>1372</v>
      </c>
      <c r="R6">
        <v>0</v>
      </c>
      <c r="S6" t="str">
        <f>CONCATENATE("""city_sc"": """,H1,"景点"",")</f>
        <v>"city_sc": "南昌景点",</v>
      </c>
    </row>
    <row r="7" spans="1:19" ht="110.25" x14ac:dyDescent="0.25">
      <c r="A7" t="str">
        <f t="shared" si="0"/>
        <v>1c</v>
      </c>
      <c r="B7" t="str">
        <f t="shared" si="1"/>
        <v>1c2</v>
      </c>
      <c r="C7" t="str">
        <f t="shared" si="2"/>
        <v>c2</v>
      </c>
      <c r="D7">
        <f t="shared" si="3"/>
        <v>2</v>
      </c>
      <c r="E7" t="str">
        <f t="shared" si="4"/>
        <v/>
      </c>
      <c r="F7">
        <f t="shared" si="6"/>
        <v>1</v>
      </c>
      <c r="G7" s="9" t="s">
        <v>312</v>
      </c>
      <c r="H7" t="s">
        <v>1229</v>
      </c>
      <c r="I7" t="s">
        <v>786</v>
      </c>
      <c r="L7">
        <f t="shared" si="5"/>
        <v>1</v>
      </c>
      <c r="M7" t="str">
        <f>VLOOKUP(CONCATENATE($L7,"b2"),$B:$I,6,FALSE)</f>
        <v>南昌市東湖區贛江中大道秋水廣場</v>
      </c>
      <c r="N7" t="str">
        <f>VLOOKUP(CONCATENATE($L7,"b2"),$B:$I,7,FALSE)</f>
        <v>南昌市东湖区赣江中大道秋水广场</v>
      </c>
      <c r="O7" t="str">
        <f>VLOOKUP(CONCATENATE($L7,"b2"),$B:$I,8,FALSE)</f>
        <v>Qiushui Square, Minjiang Central Avenue, Donghu District, Nanchang</v>
      </c>
      <c r="R7">
        <v>0</v>
      </c>
      <c r="S7" t="s">
        <v>1377</v>
      </c>
    </row>
    <row r="8" spans="1:19" ht="15.75" x14ac:dyDescent="0.25">
      <c r="A8" t="str">
        <f t="shared" si="0"/>
        <v/>
      </c>
      <c r="B8" t="str">
        <f t="shared" si="1"/>
        <v>1d1</v>
      </c>
      <c r="C8" t="str">
        <f t="shared" si="2"/>
        <v>d1</v>
      </c>
      <c r="D8">
        <f t="shared" si="3"/>
        <v>1</v>
      </c>
      <c r="E8" t="str">
        <f t="shared" si="4"/>
        <v>d</v>
      </c>
      <c r="F8">
        <f t="shared" si="6"/>
        <v>1</v>
      </c>
      <c r="G8" s="4" t="s">
        <v>6</v>
      </c>
      <c r="H8" t="s">
        <v>6</v>
      </c>
      <c r="I8" t="s">
        <v>496</v>
      </c>
      <c r="L8">
        <f t="shared" si="5"/>
        <v>1</v>
      </c>
      <c r="M8" t="s">
        <v>467</v>
      </c>
      <c r="N8" t="s">
        <v>467</v>
      </c>
      <c r="O8" t="s">
        <v>1373</v>
      </c>
      <c r="R8">
        <f>ROUNDUP((ROW(T8)-7)/12,0)</f>
        <v>1</v>
      </c>
      <c r="S8" t="s">
        <v>1374</v>
      </c>
    </row>
    <row r="9" spans="1:19" ht="47.25" x14ac:dyDescent="0.25">
      <c r="A9" t="str">
        <f t="shared" si="0"/>
        <v>1d</v>
      </c>
      <c r="B9" t="str">
        <f t="shared" si="1"/>
        <v>1d2</v>
      </c>
      <c r="C9" t="str">
        <f t="shared" si="2"/>
        <v>d2</v>
      </c>
      <c r="D9">
        <f t="shared" si="3"/>
        <v>2</v>
      </c>
      <c r="E9" t="str">
        <f t="shared" si="4"/>
        <v/>
      </c>
      <c r="F9">
        <f t="shared" si="6"/>
        <v>1</v>
      </c>
      <c r="G9" s="9" t="s">
        <v>313</v>
      </c>
      <c r="H9" t="s">
        <v>1230</v>
      </c>
      <c r="I9" t="s">
        <v>787</v>
      </c>
      <c r="L9">
        <f t="shared" si="5"/>
        <v>1</v>
      </c>
      <c r="M9" t="str">
        <f>VLOOKUP(CONCATENATE($L9,"c2"),$B:$I,6,FALSE)</f>
        <v>秋水廣場擁有亞洲最大的音樂噴泉，噴水池主噴高度達128米，在噴泉表演同時，更可同時欣賞到滕王閣之壯麗。廣場附近是南昌紅谷灘濱江大道，每晚上演極具氣勢的燈光秀，有「小外灘」之美名。騎著單車在江邊漫遊，亦可以看到八一大橋。它是江西省南昌市最長的一條斜拉索橋，橋型對稱佈置甚具氣勢，尤其清晨和夕陽的時候，吸引不少攝影愛好者來拍攝。</v>
      </c>
      <c r="N9" t="str">
        <f>VLOOKUP(CONCATENATE($L9,"c2"),$B:$I,7,FALSE)</f>
        <v>秋水广场拥有亚洲最大的音乐喷泉，喷水池主喷高度达128米，在喷泉表演同时，更可同时欣赏到滕王阁之壮丽。广场附近是南昌红谷滩滨江大道，每晚上演极具气势的灯光秀，有「小外滩」之美名。骑着单车在江边漫游，亦可以看到八一大桥。它是江西省南昌市最长的一条斜拉索桥，桥型对称布置甚具气势，尤其清晨和夕阳的时候，吸引不少摄影爱好者来拍摄。</v>
      </c>
      <c r="O9" t="str">
        <f>VLOOKUP(CONCATENATE($L9,"c2"),$B:$I,8,FALSE)</f>
        <v>Qiushui Square boasts the largest musical fountain in Asia, blasting water up to 128 metres. While watching the fountain show, visitors can also enjoy the magnificence of the Tengwang Pavilion. Near the square, the Nanchang Honggutan Binjiang Avenue features a spectacular light show every night, earning it the reputation of “Little Bund”. The Bayi Bridge can also be seen while riding a bicycle alongside the river. It is the longest cable-stayed bridge in Nanchang, Jiangxi Province. The symmetrical shape arrangement is very imposing, especially during sunrise and sunset, attracting many photography enthusiasts to come and take photos.</v>
      </c>
      <c r="R9">
        <f t="shared" ref="R9:R31" si="7">ROUNDUP((ROW(T9)-7)/12,0)</f>
        <v>1</v>
      </c>
      <c r="S9" t="str">
        <f>CONCATENATE("""id"": ",$S$1,R9,",")</f>
        <v>"id": 121,</v>
      </c>
    </row>
    <row r="10" spans="1:19" ht="16.5" thickBot="1" x14ac:dyDescent="0.3">
      <c r="A10" t="str">
        <f t="shared" si="0"/>
        <v/>
      </c>
      <c r="B10" t="str">
        <f t="shared" si="1"/>
        <v>1d3</v>
      </c>
      <c r="C10" t="str">
        <f t="shared" si="2"/>
        <v>d3</v>
      </c>
      <c r="D10">
        <f t="shared" si="3"/>
        <v>3</v>
      </c>
      <c r="E10" t="str">
        <f t="shared" si="4"/>
        <v/>
      </c>
      <c r="F10">
        <f t="shared" si="6"/>
        <v>1</v>
      </c>
      <c r="G10" s="10" t="s">
        <v>314</v>
      </c>
      <c r="H10" t="s">
        <v>1231</v>
      </c>
      <c r="I10" t="s">
        <v>788</v>
      </c>
      <c r="L10">
        <f t="shared" si="5"/>
        <v>1</v>
      </c>
      <c r="M10" t="s">
        <v>468</v>
      </c>
      <c r="N10" t="s">
        <v>468</v>
      </c>
      <c r="O10" t="s">
        <v>1375</v>
      </c>
      <c r="R10">
        <f t="shared" si="7"/>
        <v>1</v>
      </c>
      <c r="S10" t="str">
        <f>CONCATENATE("""attraction_en"": """,VLOOKUP(CONCATENATE($R10,"a2"),$B:$I,8,FALSE),""",")</f>
        <v>"attraction_en": "Qiushui Square",</v>
      </c>
    </row>
    <row r="11" spans="1:19" ht="15.75" x14ac:dyDescent="0.25">
      <c r="A11" t="str">
        <f t="shared" si="0"/>
        <v/>
      </c>
      <c r="B11" t="str">
        <f t="shared" si="1"/>
        <v>2a1</v>
      </c>
      <c r="C11" t="str">
        <f t="shared" si="2"/>
        <v>a1</v>
      </c>
      <c r="D11">
        <f t="shared" si="3"/>
        <v>1</v>
      </c>
      <c r="E11" t="str">
        <f t="shared" si="4"/>
        <v>a</v>
      </c>
      <c r="F11">
        <f t="shared" si="6"/>
        <v>2</v>
      </c>
      <c r="G11" s="1" t="s">
        <v>8</v>
      </c>
      <c r="H11" t="s">
        <v>944</v>
      </c>
      <c r="I11" t="s">
        <v>497</v>
      </c>
      <c r="L11">
        <f t="shared" si="5"/>
        <v>1</v>
      </c>
      <c r="M11" t="str">
        <f>VLOOKUP(CONCATENATE($L11,"d2"),$B:$I,6,FALSE)</f>
        <v>於高鐵南昌西站乘坐地鐵2號綫，往地鐵大廈方向，於地鐵大廈站轉乘1號綫，往瑤湖西方向，於秋水廣場下車，步行約5分鐘。</v>
      </c>
      <c r="N11" t="str">
        <f>VLOOKUP(CONCATENATE($L11,"d2"),$B:$I,7,FALSE)</f>
        <v>于高铁南昌西站乘坐地铁2号线，往地铁大厦方向，于地铁大厦站换乘1号线，往瑶湖西方向，于秋水广场下车，步行约5分钟。</v>
      </c>
      <c r="O11" t="str">
        <f>VLOOKUP(CONCATENATE($L11,"d2"),$B:$I,8,FALSE)</f>
        <v>From High Speed Rail Nanchangxi Station, take Metro Line 2 towards Metro Central. Get off at Metro Central Station and change to Line 1 towards Yaohu Lake West. Get off at Qiushui Square Station and walk for about 5 minutes.</v>
      </c>
      <c r="R11">
        <f t="shared" si="7"/>
        <v>1</v>
      </c>
      <c r="S11" t="str">
        <f>CONCATENATE("""attraction_tc"": """,VLOOKUP(CONCATENATE($R11,"a2"),$B:$I,6,FALSE),""",")</f>
        <v>"attraction_tc": "秋水廣場",</v>
      </c>
    </row>
    <row r="12" spans="1:19" ht="15.75" x14ac:dyDescent="0.25">
      <c r="A12" t="str">
        <f t="shared" si="0"/>
        <v>2a</v>
      </c>
      <c r="B12" t="str">
        <f t="shared" si="1"/>
        <v>2a2</v>
      </c>
      <c r="C12" t="str">
        <f t="shared" si="2"/>
        <v>a2</v>
      </c>
      <c r="D12">
        <f t="shared" si="3"/>
        <v>2</v>
      </c>
      <c r="E12" t="str">
        <f t="shared" si="4"/>
        <v/>
      </c>
      <c r="F12">
        <f t="shared" si="6"/>
        <v>2</v>
      </c>
      <c r="G12" s="9" t="s">
        <v>315</v>
      </c>
      <c r="H12" t="s">
        <v>1232</v>
      </c>
      <c r="I12" t="s">
        <v>789</v>
      </c>
      <c r="K12" t="str">
        <f>IF(ISERROR(VLOOKUP(CONCATENATE(L12,"d3"),B:G,6,FALSE)),"","&lt;/p&gt;&lt;p&gt;")</f>
        <v>&lt;/p&gt;&lt;p&gt;</v>
      </c>
      <c r="L12">
        <f t="shared" si="5"/>
        <v>1</v>
      </c>
      <c r="M12" t="str">
        <f>CONCATENATE($K12,IFERROR(VLOOKUP(CONCATENATE($L12,"d3"),$B:$I,6,FALSE),""))</f>
        <v>&lt;/p&gt;&lt;p&gt;亦可由南昌西站乘坐的士，約20分鐘即可到達。</v>
      </c>
      <c r="N12" t="str">
        <f>CONCATENATE($K12,IFERROR(VLOOKUP(CONCATENATE($L12,"d3"),$B:$I,7,FALSE),""))</f>
        <v>&lt;/p&gt;&lt;p&gt;亦可由南昌西站乘坐的士，约20分钟即可到达。</v>
      </c>
      <c r="O12" t="str">
        <f>CONCATENATE($K12,IFERROR(VLOOKUP(CONCATENATE($L12,"d3"),$B:$I,8,FALSE),""))</f>
        <v>&lt;/p&gt;&lt;p&gt;Alternatively, you may take a 20-minute taxi ride from Nanchangxi Station.</v>
      </c>
      <c r="R12">
        <f t="shared" si="7"/>
        <v>1</v>
      </c>
      <c r="S12" t="str">
        <f>CONCATENATE("""attraction_sc"": """,VLOOKUP(CONCATENATE($R12,"a2"),$B:$I,7,FALSE),""",")</f>
        <v>"attraction_sc": "秋水广场",</v>
      </c>
    </row>
    <row r="13" spans="1:19" ht="15.75" x14ac:dyDescent="0.25">
      <c r="A13" t="str">
        <f t="shared" si="0"/>
        <v/>
      </c>
      <c r="B13" t="str">
        <f t="shared" si="1"/>
        <v>2b1</v>
      </c>
      <c r="C13" t="str">
        <f t="shared" si="2"/>
        <v>b1</v>
      </c>
      <c r="D13">
        <f t="shared" si="3"/>
        <v>1</v>
      </c>
      <c r="E13" t="str">
        <f t="shared" si="4"/>
        <v>b</v>
      </c>
      <c r="F13">
        <f t="shared" si="6"/>
        <v>2</v>
      </c>
      <c r="G13" s="4" t="s">
        <v>2</v>
      </c>
      <c r="H13" t="s">
        <v>2</v>
      </c>
      <c r="I13" t="s">
        <v>493</v>
      </c>
      <c r="L13">
        <f t="shared" si="5"/>
        <v>1</v>
      </c>
      <c r="M13" t="s">
        <v>469</v>
      </c>
      <c r="N13" t="s">
        <v>469</v>
      </c>
      <c r="O13" t="s">
        <v>469</v>
      </c>
      <c r="R13">
        <f t="shared" si="7"/>
        <v>1</v>
      </c>
      <c r="S13" t="str">
        <f>CONCATENATE("""image_en"": """,CONCATENATE("/res/media/web/travel/",LOWER(SUBSTITUTE($I$1," ","_")),"/",LOWER(CONCATENATE(SUBSTITUTE(VLOOKUP(CONCATENATE($R13,"a2"),$B:$I,8,FALSE)," ","_"),".jpg"))),""",")</f>
        <v>"image_en": "/res/media/web/travel/nanchang/qiushui_square.jpg",</v>
      </c>
    </row>
    <row r="14" spans="1:19" ht="15.75" x14ac:dyDescent="0.25">
      <c r="A14" t="str">
        <f t="shared" si="0"/>
        <v>2b</v>
      </c>
      <c r="B14" t="str">
        <f t="shared" si="1"/>
        <v>2b2</v>
      </c>
      <c r="C14" t="str">
        <f t="shared" si="2"/>
        <v>b2</v>
      </c>
      <c r="D14">
        <f t="shared" si="3"/>
        <v>2</v>
      </c>
      <c r="E14" t="str">
        <f t="shared" si="4"/>
        <v/>
      </c>
      <c r="F14">
        <f t="shared" si="6"/>
        <v>2</v>
      </c>
      <c r="G14" s="9" t="s">
        <v>316</v>
      </c>
      <c r="H14" t="s">
        <v>1233</v>
      </c>
      <c r="I14" t="s">
        <v>790</v>
      </c>
      <c r="L14">
        <f>ROUNDUP((ROW(N14)-1)/12,0)</f>
        <v>2</v>
      </c>
      <c r="M14" t="s">
        <v>465</v>
      </c>
      <c r="N14" t="s">
        <v>465</v>
      </c>
      <c r="O14" t="s">
        <v>465</v>
      </c>
      <c r="R14">
        <f t="shared" si="7"/>
        <v>1</v>
      </c>
      <c r="S14" t="str">
        <f>CONCATENATE("""image_tc"": """,CONCATENATE("/res/media/web/travel/",LOWER(SUBSTITUTE($I$1," ","_")),"/",LOWER(CONCATENATE(SUBSTITUTE(VLOOKUP(CONCATENATE($R14,"a2"),$B:$I,8,FALSE)," ","_"),".jpg"))),""",")</f>
        <v>"image_tc": "/res/media/web/travel/nanchang/qiushui_square.jpg",</v>
      </c>
    </row>
    <row r="15" spans="1:19" ht="15.75" x14ac:dyDescent="0.25">
      <c r="A15" t="str">
        <f t="shared" si="0"/>
        <v/>
      </c>
      <c r="B15" t="str">
        <f t="shared" si="1"/>
        <v>2c1</v>
      </c>
      <c r="C15" t="str">
        <f t="shared" si="2"/>
        <v>c1</v>
      </c>
      <c r="D15">
        <f t="shared" si="3"/>
        <v>1</v>
      </c>
      <c r="E15" t="str">
        <f t="shared" si="4"/>
        <v>c</v>
      </c>
      <c r="F15">
        <f t="shared" si="6"/>
        <v>2</v>
      </c>
      <c r="G15" s="4" t="s">
        <v>4</v>
      </c>
      <c r="H15" t="s">
        <v>941</v>
      </c>
      <c r="I15" t="s">
        <v>494</v>
      </c>
      <c r="L15">
        <f t="shared" ref="L15:L25" si="8">ROUNDUP((ROW(N15)-1)/12,0)</f>
        <v>2</v>
      </c>
      <c r="M15" t="str">
        <f>VLOOKUP(CONCATENATE($L15,"a2"),$B:$I,6,FALSE)</f>
        <v>江西省博物館</v>
      </c>
      <c r="N15" t="str">
        <f>VLOOKUP(CONCATENATE($L15,"a2"),$B:$I,7,FALSE)</f>
        <v>江西省博物馆</v>
      </c>
      <c r="O15" t="str">
        <f>VLOOKUP(CONCATENATE($L15,"a2"),$B:$I,8,FALSE)</f>
        <v>Jiangxi Provincial Museum</v>
      </c>
      <c r="R15">
        <f t="shared" si="7"/>
        <v>1</v>
      </c>
      <c r="S15" t="str">
        <f>CONCATENATE("""image_sc"": """,CONCATENATE("/res/media/web/travel/",LOWER(SUBSTITUTE($I$1," ","_")),"/",LOWER(CONCATENATE(SUBSTITUTE(VLOOKUP(CONCATENATE($R15,"a2"),$B:$I,8,FALSE)," ","_"),".jpg"))),""",")</f>
        <v>"image_sc": "/res/media/web/travel/nanchang/qiushui_square.jpg",</v>
      </c>
    </row>
    <row r="16" spans="1:19" ht="78.75" x14ac:dyDescent="0.25">
      <c r="A16" t="str">
        <f t="shared" si="0"/>
        <v>2c</v>
      </c>
      <c r="B16" t="str">
        <f t="shared" si="1"/>
        <v>2c2</v>
      </c>
      <c r="C16" t="str">
        <f t="shared" si="2"/>
        <v>c2</v>
      </c>
      <c r="D16">
        <f t="shared" si="3"/>
        <v>2</v>
      </c>
      <c r="E16" t="str">
        <f t="shared" si="4"/>
        <v/>
      </c>
      <c r="F16">
        <f t="shared" si="6"/>
        <v>2</v>
      </c>
      <c r="G16" s="9" t="s">
        <v>317</v>
      </c>
      <c r="H16" t="s">
        <v>1234</v>
      </c>
      <c r="I16" t="s">
        <v>791</v>
      </c>
      <c r="L16">
        <f t="shared" si="8"/>
        <v>2</v>
      </c>
      <c r="M16" t="s">
        <v>466</v>
      </c>
      <c r="N16" t="s">
        <v>466</v>
      </c>
      <c r="O16" t="s">
        <v>466</v>
      </c>
      <c r="R16">
        <f t="shared" si="7"/>
        <v>1</v>
      </c>
      <c r="S16" t="str">
        <f>CONCATENATE("""content_en"": """,CONCATENATE("&lt;p&gt;Address：&lt;br/&gt;",VLOOKUP(CONCATENATE($R16,"b2"),$B:$I,8,FALSE)),"&lt;/p&gt;&lt;p&gt;Content：&lt;br/&gt;",SUBSTITUTE(VLOOKUP(CONCATENATE($R16,"c2"),$B:$I,8,FALSE),"""","\"""),"&lt;/p&gt;&lt;p&gt;Transportation：&lt;br/&gt;",VLOOKUP(CONCATENATE($R16,"d2"),$B:$I,8,FALSE),CONCATENATE($K12,IFERROR(VLOOKUP(CONCATENATE($L12,"d3"),$B:$I,8,FALSE),"")),"&lt;/p&gt;",""",")</f>
        <v>"content_en": "&lt;p&gt;Address：&lt;br/&gt;Qiushui Square, Minjiang Central Avenue, Donghu District, Nanchang&lt;/p&gt;&lt;p&gt;Content：&lt;br/&gt;Qiushui Square boasts the largest musical fountain in Asia, blasting water up to 128 metres. While watching the fountain show, visitors can also enjoy the magnificence of the Tengwang Pavilion. Near the square, the Nanchang Honggutan Binjiang Avenue features a spectacular light show every night, earning it the reputation of “Little Bund”. The Bayi Bridge can also be seen while riding a bicycle alongside the river. It is the longest cable-stayed bridge in Nanchang, Jiangxi Province. The symmetrical shape arrangement is very imposing, especially during sunrise and sunset, attracting many photography enthusiasts to come and take photos.&lt;/p&gt;&lt;p&gt;Transportation：&lt;br/&gt;From High Speed Rail Nanchangxi Station, take Metro Line 2 towards Metro Central. Get off at Metro Central Station and change to Line 1 towards Yaohu Lake West. Get off at Qiushui Square Station and walk for about 5 minutes.&lt;/p&gt;&lt;p&gt;Alternatively, you may take a 20-minute taxi ride from Nanchangxi Station.&lt;/p&gt;",</v>
      </c>
    </row>
    <row r="17" spans="1:19" ht="15.75" x14ac:dyDescent="0.25">
      <c r="A17" t="str">
        <f t="shared" si="0"/>
        <v/>
      </c>
      <c r="B17" t="str">
        <f t="shared" si="1"/>
        <v>2d1</v>
      </c>
      <c r="C17" t="str">
        <f t="shared" si="2"/>
        <v>d1</v>
      </c>
      <c r="D17">
        <f t="shared" si="3"/>
        <v>1</v>
      </c>
      <c r="E17" t="str">
        <f t="shared" si="4"/>
        <v>d</v>
      </c>
      <c r="F17">
        <f t="shared" si="6"/>
        <v>2</v>
      </c>
      <c r="G17" s="4" t="s">
        <v>6</v>
      </c>
      <c r="H17" t="s">
        <v>6</v>
      </c>
      <c r="I17" t="s">
        <v>496</v>
      </c>
      <c r="L17">
        <f t="shared" si="8"/>
        <v>2</v>
      </c>
      <c r="M17" t="str">
        <f>CONCATENATE("&lt;img src=""/res/media/web/travel/",LOWER(SUBSTITUTE($I$1," ","_")),"/",LOWER(CONCATENATE(SUBSTITUTE(VLOOKUP(CONCATENATE($L15,"a2"),$B:$I,8,FALSE)," ","_"),".jpg")),""" alt=""",M15,"""&gt;")</f>
        <v>&lt;img src="/res/media/web/travel/nanchang/jiangxi_provincial_museum.jpg" alt="江西省博物館"&gt;</v>
      </c>
      <c r="N17" t="str">
        <f>CONCATENATE("&lt;img src=""/res/media/web/travel/",LOWER(SUBSTITUTE($I$1," ","_")),"/",LOWER(CONCATENATE(SUBSTITUTE(VLOOKUP(CONCATENATE($L15,"a2"),$B:$I,8,FALSE)," ","_"),".jpg")),""" alt=""",N15,"""&gt;")</f>
        <v>&lt;img src="/res/media/web/travel/nanchang/jiangxi_provincial_museum.jpg" alt="江西省博物馆"&gt;</v>
      </c>
      <c r="O17" t="str">
        <f>CONCATENATE("&lt;img src=""/res/media/web/travel/",LOWER(SUBSTITUTE($I$1," ","_")),"/",LOWER(CONCATENATE(SUBSTITUTE(VLOOKUP(CONCATENATE($L15,"a2"),$B:$I,8,FALSE)," ","_"),".jpg")),""" alt=""",O15,"""&gt;")</f>
        <v>&lt;img src="/res/media/web/travel/nanchang/jiangxi_provincial_museum.jpg" alt="Jiangxi Provincial Museum"&gt;</v>
      </c>
      <c r="R17">
        <f t="shared" si="7"/>
        <v>1</v>
      </c>
      <c r="S17" t="str">
        <f>CONCATENATE("""content_tc"": """,CONCATENATE("&lt;p&gt;地址：&lt;br/&gt;",VLOOKUP(CONCATENATE($R17,"b2"),$B:$I,6,FALSE)),"&lt;/p&gt;&lt;p&gt;介紹：&lt;br/&gt;",VLOOKUP(CONCATENATE($R17,"c2"),$B:$I,6,FALSE),"&lt;/p&gt;&lt;p&gt;交通：&lt;br/&gt;",VLOOKUP(CONCATENATE($R17,"d2"),$B:$I,6,FALSE),CONCATENATE($K12,IFERROR(VLOOKUP(CONCATENATE($L12,"d3"),$B:$I,6,FALSE),"")),"&lt;/p&gt;",""",")</f>
        <v>"content_tc": "&lt;p&gt;地址：&lt;br/&gt;南昌市東湖區贛江中大道秋水廣場&lt;/p&gt;&lt;p&gt;介紹：&lt;br/&gt;秋水廣場擁有亞洲最大的音樂噴泉，噴水池主噴高度達128米，在噴泉表演同時，更可同時欣賞到滕王閣之壯麗。廣場附近是南昌紅谷灘濱江大道，每晚上演極具氣勢的燈光秀，有「小外灘」之美名。騎著單車在江邊漫遊，亦可以看到八一大橋。它是江西省南昌市最長的一條斜拉索橋，橋型對稱佈置甚具氣勢，尤其清晨和夕陽的時候，吸引不少攝影愛好者來拍攝。&lt;/p&gt;&lt;p&gt;交通：&lt;br/&gt;於高鐵南昌西站乘坐地鐵2號綫，往地鐵大廈方向，於地鐵大廈站轉乘1號綫，往瑤湖西方向，於秋水廣場下車，步行約5分鐘。&lt;/p&gt;&lt;p&gt;亦可由南昌西站乘坐的士，約20分鐘即可到達。&lt;/p&gt;",</v>
      </c>
    </row>
    <row r="18" spans="1:19" ht="47.25" x14ac:dyDescent="0.25">
      <c r="A18" t="str">
        <f t="shared" si="0"/>
        <v>2d</v>
      </c>
      <c r="B18" t="str">
        <f t="shared" si="1"/>
        <v>2d2</v>
      </c>
      <c r="C18" t="str">
        <f t="shared" si="2"/>
        <v>d2</v>
      </c>
      <c r="D18">
        <f t="shared" si="3"/>
        <v>2</v>
      </c>
      <c r="E18" t="str">
        <f t="shared" si="4"/>
        <v/>
      </c>
      <c r="F18">
        <f t="shared" si="6"/>
        <v>2</v>
      </c>
      <c r="G18" s="9" t="s">
        <v>318</v>
      </c>
      <c r="H18" t="s">
        <v>1235</v>
      </c>
      <c r="I18" t="s">
        <v>792</v>
      </c>
      <c r="L18">
        <f t="shared" si="8"/>
        <v>2</v>
      </c>
      <c r="M18" t="s">
        <v>557</v>
      </c>
      <c r="N18" t="s">
        <v>557</v>
      </c>
      <c r="O18" t="s">
        <v>1372</v>
      </c>
      <c r="R18">
        <f t="shared" si="7"/>
        <v>1</v>
      </c>
      <c r="S18" t="str">
        <f>CONCATENATE("""content_sc"": """,CONCATENATE("&lt;p&gt;地址：&lt;br/&gt;",VLOOKUP(CONCATENATE($R18,"b2"),$B:$I,7,FALSE)),"&lt;/p&gt;&lt;p&gt;介紹：&lt;br/&gt;",VLOOKUP(CONCATENATE($R18,"c2"),$B:$I,7,FALSE),"&lt;/p&gt;&lt;p&gt;交通：&lt;br/&gt;",VLOOKUP(CONCATENATE($R18,"d2"),$B:$I,7,FALSE),CONCATENATE($K12,IFERROR(VLOOKUP(CONCATENATE($L12,"d3"),$B:$I,7,FALSE),"")),"&lt;/p&gt;","""")</f>
        <v>"content_sc": "&lt;p&gt;地址：&lt;br/&gt;南昌市东湖区赣江中大道秋水广场&lt;/p&gt;&lt;p&gt;介紹：&lt;br/&gt;秋水广场拥有亚洲最大的音乐喷泉，喷水池主喷高度达128米，在喷泉表演同时，更可同时欣赏到滕王阁之壮丽。广场附近是南昌红谷滩滨江大道，每晚上演极具气势的灯光秀，有「小外滩」之美名。骑着单车在江边漫游，亦可以看到八一大桥。它是江西省南昌市最长的一条斜拉索桥，桥型对称布置甚具气势，尤其清晨和夕阳的时候，吸引不少摄影爱好者来拍摄。&lt;/p&gt;&lt;p&gt;交通：&lt;br/&gt;于高铁南昌西站乘坐地铁2号线，往地铁大厦方向，于地铁大厦站换乘1号线，往瑶湖西方向，于秋水广场下车，步行约5分钟。&lt;/p&gt;&lt;p&gt;亦可由南昌西站乘坐的士，约20分钟即可到达。&lt;/p&gt;"</v>
      </c>
    </row>
    <row r="19" spans="1:19" ht="16.5" thickBot="1" x14ac:dyDescent="0.3">
      <c r="A19" t="str">
        <f t="shared" si="0"/>
        <v/>
      </c>
      <c r="B19" t="str">
        <f t="shared" si="1"/>
        <v>2d3</v>
      </c>
      <c r="C19" t="str">
        <f t="shared" si="2"/>
        <v>d3</v>
      </c>
      <c r="D19">
        <f t="shared" si="3"/>
        <v>3</v>
      </c>
      <c r="E19" t="str">
        <f t="shared" si="4"/>
        <v/>
      </c>
      <c r="F19">
        <f t="shared" si="6"/>
        <v>2</v>
      </c>
      <c r="G19" s="10" t="s">
        <v>319</v>
      </c>
      <c r="H19" t="s">
        <v>1236</v>
      </c>
      <c r="I19" t="s">
        <v>793</v>
      </c>
      <c r="L19">
        <f t="shared" si="8"/>
        <v>2</v>
      </c>
      <c r="M19" t="str">
        <f>VLOOKUP(CONCATENATE($L19,"b2"),$B:$I,6,FALSE)</f>
        <v>南昌市東湖區新洲路2號</v>
      </c>
      <c r="N19" t="str">
        <f>VLOOKUP(CONCATENATE($L19,"b2"),$B:$I,7,FALSE)</f>
        <v>南昌市东湖区新洲路2号</v>
      </c>
      <c r="O19" t="str">
        <f>VLOOKUP(CONCATENATE($L19,"b2"),$B:$I,8,FALSE)</f>
        <v>2 Xinzhou Road, Donghu District, Nanchang</v>
      </c>
      <c r="R19">
        <f t="shared" si="7"/>
        <v>1</v>
      </c>
      <c r="S19" t="str">
        <f>IF(S20="","}","},")</f>
        <v>},</v>
      </c>
    </row>
    <row r="20" spans="1:19" ht="15.75" x14ac:dyDescent="0.25">
      <c r="A20" t="str">
        <f t="shared" si="0"/>
        <v/>
      </c>
      <c r="B20" t="str">
        <f t="shared" si="1"/>
        <v>3a1</v>
      </c>
      <c r="C20" t="str">
        <f t="shared" si="2"/>
        <v>a1</v>
      </c>
      <c r="D20">
        <f t="shared" si="3"/>
        <v>1</v>
      </c>
      <c r="E20" t="str">
        <f t="shared" si="4"/>
        <v>a</v>
      </c>
      <c r="F20">
        <f t="shared" si="6"/>
        <v>3</v>
      </c>
      <c r="G20" s="1" t="s">
        <v>13</v>
      </c>
      <c r="H20" t="s">
        <v>949</v>
      </c>
      <c r="I20" t="s">
        <v>498</v>
      </c>
      <c r="L20">
        <f t="shared" si="8"/>
        <v>2</v>
      </c>
      <c r="M20" t="s">
        <v>467</v>
      </c>
      <c r="N20" t="s">
        <v>467</v>
      </c>
      <c r="O20" t="s">
        <v>1373</v>
      </c>
      <c r="R20">
        <f>ROUNDUP((ROW(T20)-7)/12,0)</f>
        <v>2</v>
      </c>
      <c r="S20" t="s">
        <v>1374</v>
      </c>
    </row>
    <row r="21" spans="1:19" ht="15.75" x14ac:dyDescent="0.25">
      <c r="A21" t="str">
        <f t="shared" si="0"/>
        <v>3a</v>
      </c>
      <c r="B21" t="str">
        <f t="shared" si="1"/>
        <v>3a2</v>
      </c>
      <c r="C21" t="str">
        <f t="shared" si="2"/>
        <v>a2</v>
      </c>
      <c r="D21">
        <f t="shared" si="3"/>
        <v>2</v>
      </c>
      <c r="E21" t="str">
        <f t="shared" si="4"/>
        <v/>
      </c>
      <c r="F21">
        <f t="shared" si="6"/>
        <v>3</v>
      </c>
      <c r="G21" s="9" t="s">
        <v>320</v>
      </c>
      <c r="H21" t="s">
        <v>1237</v>
      </c>
      <c r="I21" t="s">
        <v>794</v>
      </c>
      <c r="L21">
        <f t="shared" si="8"/>
        <v>2</v>
      </c>
      <c r="M21" t="str">
        <f>VLOOKUP(CONCATENATE($L21,"c2"),$B:$I,6,FALSE)</f>
        <v>江西省博物館於1961年正式開館，彙集了江西各地發現的珍貴歷史文物和古代藝術精品，共有藏品近6萬件收藏品，包括貴溪崖墓出土東周漆木器和原始瓷器、明代藩王文物、歷代陶瓷器、江西名人書畫、江西近現代革命文物等，是全省收藏文物最多的單位。</v>
      </c>
      <c r="N21" t="str">
        <f>VLOOKUP(CONCATENATE($L21,"c2"),$B:$I,7,FALSE)</f>
        <v>江西省博物馆于1961年正式开馆，汇集了江西各地发现的珍贵历史文物和古代艺术精品，共有藏品近6万件收藏品，包括贵溪崖墓出土东周漆木器和原始瓷器、明代藩王文物、历代陶瓷器、江西名人书画、江西近现代革命文物等，是全省收藏文物最多的单位。</v>
      </c>
      <c r="O21" t="str">
        <f>VLOOKUP(CONCATENATE($L21,"c2"),$B:$I,8,FALSE)</f>
        <v>Officially opened in 1961, the Jiangxi Provincial Museum has brought together precious historical relics and ancient artworks discovered in various places in Jiangxi. It boasts a collection of nearly 60,000 items, including lacquerware and primitive porcelain from the Eastern Zhou Dynasty unearthed from the Guixi cliff tomb, artefacts from the Ming Dynasty’s feudal princes, ceramics from various times, the paintings and calligraphy of Jiangxi personages, and the contemporary revolutionary cultural relics of Jiangxi. The museum has the largest collection of cultural relics in the province.</v>
      </c>
      <c r="R21">
        <f t="shared" si="7"/>
        <v>2</v>
      </c>
      <c r="S21" t="str">
        <f>CONCATENATE("""id"": ",$S$1,R21,",")</f>
        <v>"id": 122,</v>
      </c>
    </row>
    <row r="22" spans="1:19" ht="15.75" x14ac:dyDescent="0.25">
      <c r="A22" t="str">
        <f t="shared" si="0"/>
        <v/>
      </c>
      <c r="B22" t="str">
        <f t="shared" si="1"/>
        <v>3b1</v>
      </c>
      <c r="C22" t="str">
        <f t="shared" si="2"/>
        <v>b1</v>
      </c>
      <c r="D22">
        <f t="shared" si="3"/>
        <v>1</v>
      </c>
      <c r="E22" t="str">
        <f t="shared" si="4"/>
        <v>b</v>
      </c>
      <c r="F22">
        <f t="shared" si="6"/>
        <v>3</v>
      </c>
      <c r="G22" s="4" t="s">
        <v>2</v>
      </c>
      <c r="H22" t="s">
        <v>2</v>
      </c>
      <c r="I22" t="s">
        <v>493</v>
      </c>
      <c r="L22">
        <f t="shared" si="8"/>
        <v>2</v>
      </c>
      <c r="M22" t="s">
        <v>468</v>
      </c>
      <c r="N22" t="s">
        <v>468</v>
      </c>
      <c r="O22" t="s">
        <v>1375</v>
      </c>
      <c r="R22">
        <f t="shared" si="7"/>
        <v>2</v>
      </c>
      <c r="S22" t="str">
        <f>CONCATENATE("""attraction_en"": """,VLOOKUP(CONCATENATE($R22,"a2"),$B:$I,8,FALSE),""",")</f>
        <v>"attraction_en": "Jiangxi Provincial Museum",</v>
      </c>
    </row>
    <row r="23" spans="1:19" ht="15.75" x14ac:dyDescent="0.25">
      <c r="A23" t="str">
        <f t="shared" si="0"/>
        <v>3b</v>
      </c>
      <c r="B23" t="str">
        <f t="shared" si="1"/>
        <v>3b2</v>
      </c>
      <c r="C23" t="str">
        <f t="shared" si="2"/>
        <v>b2</v>
      </c>
      <c r="D23">
        <f t="shared" si="3"/>
        <v>2</v>
      </c>
      <c r="E23" t="str">
        <f t="shared" si="4"/>
        <v/>
      </c>
      <c r="F23">
        <f t="shared" si="6"/>
        <v>3</v>
      </c>
      <c r="G23" s="9" t="s">
        <v>321</v>
      </c>
      <c r="H23" t="s">
        <v>1238</v>
      </c>
      <c r="I23" t="s">
        <v>795</v>
      </c>
      <c r="L23">
        <f t="shared" si="8"/>
        <v>2</v>
      </c>
      <c r="M23" t="str">
        <f>VLOOKUP(CONCATENATE($L23,"d2"),$B:$I,6,FALSE)</f>
        <v>於高鐵南昌西站乘坐地鐵2號綫，往地鐵大廈方向，於地鐵大廈站轉乘1號綫，往瑤湖西方向，於滕王閣站下車，步行約11分鐘。</v>
      </c>
      <c r="N23" t="str">
        <f>VLOOKUP(CONCATENATE($L23,"d2"),$B:$I,7,FALSE)</f>
        <v>于高铁南昌西站乘坐地铁2号线，往地铁大厦方向，于地铁大厦站换乘1号线，往瑶湖西方向，于滕王阁站下车，步行约11分钟。</v>
      </c>
      <c r="O23" t="str">
        <f>VLOOKUP(CONCATENATE($L23,"d2"),$B:$I,8,FALSE)</f>
        <v>From High Speed Rail Nanchangxi Station, take Metro Line 2 towards Metro Central. Get off at Metro Central Station and change to Line 1 towards Yaohu Lake West. Get off at Tengwang Pavilion Station and walk for about 11 minutes.</v>
      </c>
      <c r="R23">
        <f t="shared" si="7"/>
        <v>2</v>
      </c>
      <c r="S23" t="str">
        <f>CONCATENATE("""attraction_tc"": """,VLOOKUP(CONCATENATE($R23,"a2"),$B:$I,6,FALSE),""",")</f>
        <v>"attraction_tc": "江西省博物館",</v>
      </c>
    </row>
    <row r="24" spans="1:19" ht="15.75" x14ac:dyDescent="0.25">
      <c r="A24" t="str">
        <f t="shared" si="0"/>
        <v/>
      </c>
      <c r="B24" t="str">
        <f t="shared" si="1"/>
        <v>3c1</v>
      </c>
      <c r="C24" t="str">
        <f t="shared" si="2"/>
        <v>c1</v>
      </c>
      <c r="D24">
        <f t="shared" si="3"/>
        <v>1</v>
      </c>
      <c r="E24" t="str">
        <f t="shared" si="4"/>
        <v>c</v>
      </c>
      <c r="F24">
        <f t="shared" si="6"/>
        <v>3</v>
      </c>
      <c r="G24" s="4" t="s">
        <v>212</v>
      </c>
      <c r="H24" t="s">
        <v>1136</v>
      </c>
      <c r="I24" t="s">
        <v>494</v>
      </c>
      <c r="K24" t="str">
        <f>IF(ISERROR(VLOOKUP(CONCATENATE(L24,"d3"),B:G,6,FALSE)),"","&lt;/p&gt;&lt;p&gt;")</f>
        <v>&lt;/p&gt;&lt;p&gt;</v>
      </c>
      <c r="L24">
        <f t="shared" si="8"/>
        <v>2</v>
      </c>
      <c r="M24" t="str">
        <f>CONCATENATE($K24,IFERROR(VLOOKUP(CONCATENATE($L24,"d3"),$B:$I,6,FALSE),""))</f>
        <v>&lt;/p&gt;&lt;p&gt;亦可由南昌西站乘坐的士，約25分鐘即可到達。</v>
      </c>
      <c r="N24" t="str">
        <f>CONCATENATE($K24,IFERROR(VLOOKUP(CONCATENATE($L24,"d3"),$B:$I,7,FALSE),""))</f>
        <v>&lt;/p&gt;&lt;p&gt;亦可由南昌西站乘坐的士，约25分钟即可到达。</v>
      </c>
      <c r="O24" t="str">
        <f>CONCATENATE($K24,IFERROR(VLOOKUP(CONCATENATE($L24,"d3"),$B:$I,8,FALSE),""))</f>
        <v>&lt;/p&gt;&lt;p&gt;Alternatively, you may take a 25-minute taxi ride from Nanchangxi Station.</v>
      </c>
      <c r="R24">
        <f t="shared" si="7"/>
        <v>2</v>
      </c>
      <c r="S24" t="str">
        <f>CONCATENATE("""attraction_sc"": """,VLOOKUP(CONCATENATE($R24,"a2"),$B:$I,7,FALSE),""",")</f>
        <v>"attraction_sc": "江西省博物馆",</v>
      </c>
    </row>
    <row r="25" spans="1:19" ht="78.75" x14ac:dyDescent="0.25">
      <c r="A25" t="str">
        <f t="shared" si="0"/>
        <v>3c</v>
      </c>
      <c r="B25" t="str">
        <f t="shared" si="1"/>
        <v>3c2</v>
      </c>
      <c r="C25" t="str">
        <f t="shared" si="2"/>
        <v>c2</v>
      </c>
      <c r="D25">
        <f t="shared" si="3"/>
        <v>2</v>
      </c>
      <c r="E25" t="str">
        <f t="shared" si="4"/>
        <v/>
      </c>
      <c r="F25">
        <f t="shared" si="6"/>
        <v>3</v>
      </c>
      <c r="G25" s="3" t="s">
        <v>322</v>
      </c>
      <c r="H25" t="s">
        <v>1239</v>
      </c>
      <c r="I25" t="s">
        <v>796</v>
      </c>
      <c r="L25">
        <f t="shared" si="8"/>
        <v>2</v>
      </c>
      <c r="M25" t="s">
        <v>469</v>
      </c>
      <c r="N25" t="s">
        <v>469</v>
      </c>
      <c r="O25" t="s">
        <v>469</v>
      </c>
      <c r="R25">
        <f t="shared" si="7"/>
        <v>2</v>
      </c>
      <c r="S25" t="str">
        <f>CONCATENATE("""image_en"": """,CONCATENATE("/res/media/web/travel/",LOWER(SUBSTITUTE($I$1," ","_")),"/",LOWER(CONCATENATE(SUBSTITUTE(VLOOKUP(CONCATENATE($R25,"a2"),$B:$I,8,FALSE)," ","_"),".jpg"))),""",")</f>
        <v>"image_en": "/res/media/web/travel/nanchang/jiangxi_provincial_museum.jpg",</v>
      </c>
    </row>
    <row r="26" spans="1:19" ht="15.75" x14ac:dyDescent="0.25">
      <c r="A26" t="str">
        <f t="shared" si="0"/>
        <v/>
      </c>
      <c r="B26" t="str">
        <f t="shared" si="1"/>
        <v>3d1</v>
      </c>
      <c r="C26" t="str">
        <f t="shared" si="2"/>
        <v>d1</v>
      </c>
      <c r="D26">
        <f t="shared" si="3"/>
        <v>1</v>
      </c>
      <c r="E26" t="str">
        <f t="shared" si="4"/>
        <v>d</v>
      </c>
      <c r="F26">
        <f t="shared" si="6"/>
        <v>3</v>
      </c>
      <c r="G26" s="4" t="s">
        <v>6</v>
      </c>
      <c r="H26" t="s">
        <v>6</v>
      </c>
      <c r="I26" t="s">
        <v>496</v>
      </c>
      <c r="L26">
        <f>ROUNDUP((ROW(N26)-1)/12,0)</f>
        <v>3</v>
      </c>
      <c r="M26" t="s">
        <v>465</v>
      </c>
      <c r="N26" t="s">
        <v>465</v>
      </c>
      <c r="O26" t="s">
        <v>465</v>
      </c>
      <c r="R26">
        <f t="shared" si="7"/>
        <v>2</v>
      </c>
      <c r="S26" t="str">
        <f>CONCATENATE("""image_tc"": """,CONCATENATE("/res/media/web/travel/",LOWER(SUBSTITUTE($I$1," ","_")),"/",LOWER(CONCATENATE(SUBSTITUTE(VLOOKUP(CONCATENATE($R26,"a2"),$B:$I,8,FALSE)," ","_"),".jpg"))),""",")</f>
        <v>"image_tc": "/res/media/web/travel/nanchang/jiangxi_provincial_museum.jpg",</v>
      </c>
    </row>
    <row r="27" spans="1:19" ht="47.25" x14ac:dyDescent="0.25">
      <c r="A27" t="str">
        <f t="shared" si="0"/>
        <v>3d</v>
      </c>
      <c r="B27" t="str">
        <f t="shared" si="1"/>
        <v>3d2</v>
      </c>
      <c r="C27" t="str">
        <f t="shared" si="2"/>
        <v>d2</v>
      </c>
      <c r="D27">
        <f t="shared" si="3"/>
        <v>2</v>
      </c>
      <c r="E27" t="str">
        <f t="shared" si="4"/>
        <v/>
      </c>
      <c r="F27">
        <f t="shared" si="6"/>
        <v>3</v>
      </c>
      <c r="G27" s="9" t="s">
        <v>323</v>
      </c>
      <c r="H27" t="s">
        <v>1240</v>
      </c>
      <c r="I27" t="s">
        <v>797</v>
      </c>
      <c r="L27">
        <f t="shared" ref="L27:L37" si="9">ROUNDUP((ROW(N27)-1)/12,0)</f>
        <v>3</v>
      </c>
      <c r="M27" t="str">
        <f>VLOOKUP(CONCATENATE($L27,"a2"),$B:$I,6,FALSE)</f>
        <v>八一南昌起義紀念館</v>
      </c>
      <c r="N27" t="str">
        <f>VLOOKUP(CONCATENATE($L27,"a2"),$B:$I,7,FALSE)</f>
        <v>八一南昌起义纪念馆</v>
      </c>
      <c r="O27" t="str">
        <f>VLOOKUP(CONCATENATE($L27,"a2"),$B:$I,8,FALSE)</f>
        <v>Nanchang August 1st Uprising Memorial Hall</v>
      </c>
      <c r="R27">
        <f t="shared" si="7"/>
        <v>2</v>
      </c>
      <c r="S27" t="str">
        <f>CONCATENATE("""image_sc"": """,CONCATENATE("/res/media/web/travel/",LOWER(SUBSTITUTE($I$1," ","_")),"/",LOWER(CONCATENATE(SUBSTITUTE(VLOOKUP(CONCATENATE($R27,"a2"),$B:$I,8,FALSE)," ","_"),".jpg"))),""",")</f>
        <v>"image_sc": "/res/media/web/travel/nanchang/jiangxi_provincial_museum.jpg",</v>
      </c>
    </row>
    <row r="28" spans="1:19" ht="16.5" thickBot="1" x14ac:dyDescent="0.3">
      <c r="A28" t="str">
        <f t="shared" si="0"/>
        <v/>
      </c>
      <c r="B28" t="str">
        <f t="shared" si="1"/>
        <v>3d3</v>
      </c>
      <c r="C28" t="str">
        <f t="shared" si="2"/>
        <v>d3</v>
      </c>
      <c r="D28">
        <f t="shared" si="3"/>
        <v>3</v>
      </c>
      <c r="E28" t="str">
        <f t="shared" si="4"/>
        <v/>
      </c>
      <c r="F28">
        <f t="shared" si="6"/>
        <v>3</v>
      </c>
      <c r="G28" s="10" t="s">
        <v>324</v>
      </c>
      <c r="H28" t="s">
        <v>1241</v>
      </c>
      <c r="I28" t="s">
        <v>798</v>
      </c>
      <c r="L28">
        <f t="shared" si="9"/>
        <v>3</v>
      </c>
      <c r="M28" t="s">
        <v>466</v>
      </c>
      <c r="N28" t="s">
        <v>466</v>
      </c>
      <c r="O28" t="s">
        <v>466</v>
      </c>
      <c r="R28">
        <f t="shared" si="7"/>
        <v>2</v>
      </c>
      <c r="S28" t="str">
        <f>CONCATENATE("""content_en"": """,CONCATENATE("&lt;p&gt;Address：&lt;br/&gt;",VLOOKUP(CONCATENATE($R28,"b2"),$B:$I,8,FALSE)),"&lt;/p&gt;&lt;p&gt;Content：&lt;br/&gt;",SUBSTITUTE(VLOOKUP(CONCATENATE($R28,"c2"),$B:$I,8,FALSE),"""","\"""),"&lt;/p&gt;&lt;p&gt;Transportation：&lt;br/&gt;",VLOOKUP(CONCATENATE($R28,"d2"),$B:$I,8,FALSE),CONCATENATE($K24,IFERROR(VLOOKUP(CONCATENATE($L24,"d3"),$B:$I,8,FALSE),"")),"&lt;/p&gt;",""",")</f>
        <v>"content_en": "&lt;p&gt;Address：&lt;br/&gt;2 Xinzhou Road, Donghu District, Nanchang&lt;/p&gt;&lt;p&gt;Content：&lt;br/&gt;Officially opened in 1961, the Jiangxi Provincial Museum has brought together precious historical relics and ancient artworks discovered in various places in Jiangxi. It boasts a collection of nearly 60,000 items, including lacquerware and primitive porcelain from the Eastern Zhou Dynasty unearthed from the Guixi cliff tomb, artefacts from the Ming Dynasty’s feudal princes, ceramics from various times, the paintings and calligraphy of Jiangxi personages, and the contemporary revolutionary cultural relics of Jiangxi. The museum has the largest collection of cultural relics in the province.&lt;/p&gt;&lt;p&gt;Transportation：&lt;br/&gt;From High Speed Rail Nanchangxi Station, take Metro Line 2 towards Metro Central. Get off at Metro Central Station and change to Line 1 towards Yaohu Lake West. Get off at Tengwang Pavilion Station and walk for about 11 minutes.&lt;/p&gt;&lt;p&gt;Alternatively, you may take a 25-minute taxi ride from Nanchangxi Station.&lt;/p&gt;",</v>
      </c>
    </row>
    <row r="29" spans="1:19" ht="15.75" x14ac:dyDescent="0.25">
      <c r="A29" t="str">
        <f t="shared" si="0"/>
        <v/>
      </c>
      <c r="B29" t="str">
        <f t="shared" si="1"/>
        <v>4a1</v>
      </c>
      <c r="C29" t="str">
        <f t="shared" si="2"/>
        <v>a1</v>
      </c>
      <c r="D29">
        <f t="shared" si="3"/>
        <v>1</v>
      </c>
      <c r="E29" t="str">
        <f t="shared" si="4"/>
        <v>a</v>
      </c>
      <c r="F29">
        <f t="shared" si="6"/>
        <v>4</v>
      </c>
      <c r="G29" s="1" t="s">
        <v>18</v>
      </c>
      <c r="H29" t="s">
        <v>954</v>
      </c>
      <c r="I29" t="s">
        <v>499</v>
      </c>
      <c r="L29">
        <f t="shared" si="9"/>
        <v>3</v>
      </c>
      <c r="M29" t="str">
        <f>CONCATENATE("&lt;img src=""/res/media/web/travel/",LOWER(SUBSTITUTE($I$1," ","_")),"/",LOWER(CONCATENATE(SUBSTITUTE(VLOOKUP(CONCATENATE($L27,"a2"),$B:$I,8,FALSE)," ","_"),".jpg")),""" alt=""",M27,"""&gt;")</f>
        <v>&lt;img src="/res/media/web/travel/nanchang/nanchang_august_1st_uprising_memorial_hall.jpg" alt="八一南昌起義紀念館"&gt;</v>
      </c>
      <c r="N29" t="str">
        <f>CONCATENATE("&lt;img src=""/res/media/web/travel/",LOWER(SUBSTITUTE($I$1," ","_")),"/",LOWER(CONCATENATE(SUBSTITUTE(VLOOKUP(CONCATENATE($L27,"a2"),$B:$I,8,FALSE)," ","_"),".jpg")),""" alt=""",N27,"""&gt;")</f>
        <v>&lt;img src="/res/media/web/travel/nanchang/nanchang_august_1st_uprising_memorial_hall.jpg" alt="八一南昌起义纪念馆"&gt;</v>
      </c>
      <c r="O29" t="str">
        <f>CONCATENATE("&lt;img src=""/res/media/web/travel/",LOWER(SUBSTITUTE($I$1," ","_")),"/",LOWER(CONCATENATE(SUBSTITUTE(VLOOKUP(CONCATENATE($L27,"a2"),$B:$I,8,FALSE)," ","_"),".jpg")),""" alt=""",O27,"""&gt;")</f>
        <v>&lt;img src="/res/media/web/travel/nanchang/nanchang_august_1st_uprising_memorial_hall.jpg" alt="Nanchang August 1st Uprising Memorial Hall"&gt;</v>
      </c>
      <c r="R29">
        <f t="shared" si="7"/>
        <v>2</v>
      </c>
      <c r="S29" t="str">
        <f>CONCATENATE("""content_tc"": """,CONCATENATE("&lt;p&gt;地址：&lt;br/&gt;",VLOOKUP(CONCATENATE($R29,"b2"),$B:$I,6,FALSE)),"&lt;/p&gt;&lt;p&gt;介紹：&lt;br/&gt;",VLOOKUP(CONCATENATE($R29,"c2"),$B:$I,6,FALSE),"&lt;/p&gt;&lt;p&gt;交通：&lt;br/&gt;",VLOOKUP(CONCATENATE($R29,"d2"),$B:$I,6,FALSE),CONCATENATE($K24,IFERROR(VLOOKUP(CONCATENATE($L24,"d3"),$B:$I,6,FALSE),"")),"&lt;/p&gt;",""",")</f>
        <v>"content_tc": "&lt;p&gt;地址：&lt;br/&gt;南昌市東湖區新洲路2號&lt;/p&gt;&lt;p&gt;介紹：&lt;br/&gt;江西省博物館於1961年正式開館，彙集了江西各地發現的珍貴歷史文物和古代藝術精品，共有藏品近6萬件收藏品，包括貴溪崖墓出土東周漆木器和原始瓷器、明代藩王文物、歷代陶瓷器、江西名人書畫、江西近現代革命文物等，是全省收藏文物最多的單位。&lt;/p&gt;&lt;p&gt;交通：&lt;br/&gt;於高鐵南昌西站乘坐地鐵2號綫，往地鐵大廈方向，於地鐵大廈站轉乘1號綫，往瑤湖西方向，於滕王閣站下車，步行約11分鐘。&lt;/p&gt;&lt;p&gt;亦可由南昌西站乘坐的士，約25分鐘即可到達。&lt;/p&gt;",</v>
      </c>
    </row>
    <row r="30" spans="1:19" ht="15.75" x14ac:dyDescent="0.25">
      <c r="A30" t="str">
        <f t="shared" si="0"/>
        <v>4a</v>
      </c>
      <c r="B30" t="str">
        <f t="shared" si="1"/>
        <v>4a2</v>
      </c>
      <c r="C30" t="str">
        <f t="shared" si="2"/>
        <v>a2</v>
      </c>
      <c r="D30">
        <f t="shared" si="3"/>
        <v>2</v>
      </c>
      <c r="E30" t="str">
        <f t="shared" si="4"/>
        <v/>
      </c>
      <c r="F30">
        <f t="shared" si="6"/>
        <v>4</v>
      </c>
      <c r="G30" s="9" t="s">
        <v>325</v>
      </c>
      <c r="H30" t="s">
        <v>1242</v>
      </c>
      <c r="I30" t="s">
        <v>799</v>
      </c>
      <c r="L30">
        <f t="shared" si="9"/>
        <v>3</v>
      </c>
      <c r="M30" t="s">
        <v>557</v>
      </c>
      <c r="N30" t="s">
        <v>557</v>
      </c>
      <c r="O30" t="s">
        <v>1372</v>
      </c>
      <c r="R30">
        <f t="shared" si="7"/>
        <v>2</v>
      </c>
      <c r="S30" t="str">
        <f>CONCATENATE("""content_sc"": """,CONCATENATE("&lt;p&gt;地址：&lt;br/&gt;",VLOOKUP(CONCATENATE($R30,"b2"),$B:$I,7,FALSE)),"&lt;/p&gt;&lt;p&gt;介紹：&lt;br/&gt;",VLOOKUP(CONCATENATE($R30,"c2"),$B:$I,7,FALSE),"&lt;/p&gt;&lt;p&gt;交通：&lt;br/&gt;",VLOOKUP(CONCATENATE($R30,"d2"),$B:$I,7,FALSE),CONCATENATE($K24,IFERROR(VLOOKUP(CONCATENATE($L24,"d3"),$B:$I,7,FALSE),"")),"&lt;/p&gt;","""")</f>
        <v>"content_sc": "&lt;p&gt;地址：&lt;br/&gt;南昌市东湖区新洲路2号&lt;/p&gt;&lt;p&gt;介紹：&lt;br/&gt;江西省博物馆于1961年正式开馆，汇集了江西各地发现的珍贵历史文物和古代艺术精品，共有藏品近6万件收藏品，包括贵溪崖墓出土东周漆木器和原始瓷器、明代藩王文物、历代陶瓷器、江西名人书画、江西近现代革命文物等，是全省收藏文物最多的单位。&lt;/p&gt;&lt;p&gt;交通：&lt;br/&gt;于高铁南昌西站乘坐地铁2号线，往地铁大厦方向，于地铁大厦站换乘1号线，往瑶湖西方向，于滕王阁站下车，步行约11分钟。&lt;/p&gt;&lt;p&gt;亦可由南昌西站乘坐的士，约25分钟即可到达。&lt;/p&gt;"</v>
      </c>
    </row>
    <row r="31" spans="1:19" ht="15.75" x14ac:dyDescent="0.25">
      <c r="A31" t="str">
        <f t="shared" si="0"/>
        <v/>
      </c>
      <c r="B31" t="str">
        <f t="shared" si="1"/>
        <v>4b1</v>
      </c>
      <c r="C31" t="str">
        <f t="shared" si="2"/>
        <v>b1</v>
      </c>
      <c r="D31">
        <f t="shared" si="3"/>
        <v>1</v>
      </c>
      <c r="E31" t="str">
        <f t="shared" si="4"/>
        <v>b</v>
      </c>
      <c r="F31">
        <f t="shared" si="6"/>
        <v>4</v>
      </c>
      <c r="G31" s="4" t="s">
        <v>236</v>
      </c>
      <c r="H31" t="s">
        <v>1159</v>
      </c>
      <c r="I31" t="s">
        <v>493</v>
      </c>
      <c r="L31">
        <f t="shared" si="9"/>
        <v>3</v>
      </c>
      <c r="M31" t="str">
        <f>VLOOKUP(CONCATENATE($L31,"b2"),$B:$I,6,FALSE)</f>
        <v>南昌市西湖區中山路380號</v>
      </c>
      <c r="N31" t="str">
        <f>VLOOKUP(CONCATENATE($L31,"b2"),$B:$I,7,FALSE)</f>
        <v>南昌市西湖区中山路380号</v>
      </c>
      <c r="O31" t="str">
        <f>VLOOKUP(CONCATENATE($L31,"b2"),$B:$I,8,FALSE)</f>
        <v>380 Zhongshan Road, Xihu District, Nanchang</v>
      </c>
      <c r="R31">
        <f t="shared" si="7"/>
        <v>2</v>
      </c>
      <c r="S31" t="str">
        <f>IF(S32="","}","},")</f>
        <v>},</v>
      </c>
    </row>
    <row r="32" spans="1:19" ht="15.75" x14ac:dyDescent="0.25">
      <c r="A32" t="str">
        <f t="shared" si="0"/>
        <v>4b</v>
      </c>
      <c r="B32" t="str">
        <f t="shared" si="1"/>
        <v>4b2</v>
      </c>
      <c r="C32" t="str">
        <f t="shared" si="2"/>
        <v>b2</v>
      </c>
      <c r="D32">
        <f t="shared" si="3"/>
        <v>2</v>
      </c>
      <c r="E32" t="str">
        <f t="shared" si="4"/>
        <v/>
      </c>
      <c r="F32">
        <f t="shared" si="6"/>
        <v>4</v>
      </c>
      <c r="G32" s="9" t="s">
        <v>326</v>
      </c>
      <c r="H32" t="s">
        <v>1243</v>
      </c>
      <c r="I32" t="s">
        <v>800</v>
      </c>
      <c r="L32">
        <f t="shared" si="9"/>
        <v>3</v>
      </c>
      <c r="M32" t="s">
        <v>467</v>
      </c>
      <c r="N32" t="s">
        <v>467</v>
      </c>
      <c r="O32" t="s">
        <v>1373</v>
      </c>
      <c r="R32">
        <f>ROUNDUP((ROW(T32)-7)/12,0)</f>
        <v>3</v>
      </c>
      <c r="S32" t="s">
        <v>1374</v>
      </c>
    </row>
    <row r="33" spans="1:19" ht="15.75" x14ac:dyDescent="0.25">
      <c r="A33" t="str">
        <f t="shared" si="0"/>
        <v/>
      </c>
      <c r="B33" t="str">
        <f t="shared" si="1"/>
        <v>4c1</v>
      </c>
      <c r="C33" t="str">
        <f t="shared" si="2"/>
        <v>c1</v>
      </c>
      <c r="D33">
        <f t="shared" si="3"/>
        <v>1</v>
      </c>
      <c r="E33" t="str">
        <f t="shared" si="4"/>
        <v>c</v>
      </c>
      <c r="F33">
        <f t="shared" si="6"/>
        <v>4</v>
      </c>
      <c r="G33" s="4" t="s">
        <v>4</v>
      </c>
      <c r="H33" t="s">
        <v>941</v>
      </c>
      <c r="I33" t="s">
        <v>494</v>
      </c>
      <c r="L33">
        <f t="shared" si="9"/>
        <v>3</v>
      </c>
      <c r="M33" t="str">
        <f>VLOOKUP(CONCATENATE($L33,"c2"),$B:$I,6,FALSE)</f>
        <v>4A級旅遊景區，1927年8月1日中共前敵委員會書記周恩來率領起義，反擊國民黨反動派屠殺共產黨人。1956年人民政府建立了紀念館，館址就設在當時的總指揮部舊址內，館內以大量的圖片和翊翊如生的模型與遊人一起重溫革命的來龍去脈。</v>
      </c>
      <c r="N33" t="str">
        <f>VLOOKUP(CONCATENATE($L33,"c2"),$B:$I,7,FALSE)</f>
        <v>4A级旅游景区，1927年8月1日中共前敌委员会书记周恩来率领起义，反击国民党反动派屠杀共产党人。1956年人民政府建立了纪念馆，馆址就设在当时的总指挥部旧址内，馆内以大量的图片和翊翊如生的模型与游人一起重温革命的来龙去脉。</v>
      </c>
      <c r="O33" t="str">
        <f>VLOOKUP(CONCATENATE($L33,"c2"),$B:$I,8,FALSE)</f>
        <v>This historic spot is a 4A Tourist Attraction of China. On August 1st of 1927, Zhou Enlai, the former secretary of the Enemy Committee of the Chinese Communist Party, led an uprising against the Kuomintang reactionaries who slaughtered Communists. In 1956, the People's Government established a memorial hall located in the former headquarter of the General Command at the time. The museum has used many pictures and lifelike models to bring visitors back to the history of the revolution.</v>
      </c>
      <c r="R33">
        <f t="shared" ref="R33:R43" si="10">ROUNDUP((ROW(T33)-7)/12,0)</f>
        <v>3</v>
      </c>
      <c r="S33" t="str">
        <f>CONCATENATE("""id"": ",$S$1,R33,",")</f>
        <v>"id": 123,</v>
      </c>
    </row>
    <row r="34" spans="1:19" ht="63" x14ac:dyDescent="0.25">
      <c r="A34" t="str">
        <f t="shared" si="0"/>
        <v>4c</v>
      </c>
      <c r="B34" t="str">
        <f t="shared" si="1"/>
        <v>4c2</v>
      </c>
      <c r="C34" t="str">
        <f t="shared" si="2"/>
        <v>c2</v>
      </c>
      <c r="D34">
        <f t="shared" si="3"/>
        <v>2</v>
      </c>
      <c r="E34" t="str">
        <f t="shared" si="4"/>
        <v/>
      </c>
      <c r="F34">
        <f t="shared" si="6"/>
        <v>4</v>
      </c>
      <c r="G34" s="3" t="s">
        <v>327</v>
      </c>
      <c r="H34" t="s">
        <v>1244</v>
      </c>
      <c r="I34" t="s">
        <v>801</v>
      </c>
      <c r="L34">
        <f t="shared" si="9"/>
        <v>3</v>
      </c>
      <c r="M34" t="s">
        <v>468</v>
      </c>
      <c r="N34" t="s">
        <v>468</v>
      </c>
      <c r="O34" t="s">
        <v>1375</v>
      </c>
      <c r="R34">
        <f t="shared" si="10"/>
        <v>3</v>
      </c>
      <c r="S34" t="str">
        <f>CONCATENATE("""attraction_en"": """,VLOOKUP(CONCATENATE($R34,"a2"),$B:$I,8,FALSE),""",")</f>
        <v>"attraction_en": "Nanchang August 1st Uprising Memorial Hall",</v>
      </c>
    </row>
    <row r="35" spans="1:19" ht="15.75" x14ac:dyDescent="0.25">
      <c r="A35" t="str">
        <f t="shared" si="0"/>
        <v/>
      </c>
      <c r="B35" t="str">
        <f t="shared" si="1"/>
        <v>4d1</v>
      </c>
      <c r="C35" t="str">
        <f t="shared" si="2"/>
        <v>d1</v>
      </c>
      <c r="D35">
        <f t="shared" si="3"/>
        <v>1</v>
      </c>
      <c r="E35" t="str">
        <f t="shared" si="4"/>
        <v>d</v>
      </c>
      <c r="F35">
        <f t="shared" si="6"/>
        <v>4</v>
      </c>
      <c r="G35" s="4" t="s">
        <v>6</v>
      </c>
      <c r="H35" t="s">
        <v>6</v>
      </c>
      <c r="I35" t="s">
        <v>496</v>
      </c>
      <c r="L35">
        <f t="shared" si="9"/>
        <v>3</v>
      </c>
      <c r="M35" t="str">
        <f>VLOOKUP(CONCATENATE($L35,"d2"),$B:$I,6,FALSE)</f>
        <v>於高鐵南昌西站乘坐地鐵2號綫，往地鐵大廈方向，於地鐵大廈站轉乘1號綫，往瑤湖西方向，於八一館站下車，步行約4分鐘。</v>
      </c>
      <c r="N35" t="str">
        <f>VLOOKUP(CONCATENATE($L35,"d2"),$B:$I,7,FALSE)</f>
        <v>于高铁南昌西站乘坐地铁2号线，往地铁大厦方向，于地铁大厦站换乘1号线，往瑶湖西方向，于八一馆站下车，步行约4分钟。</v>
      </c>
      <c r="O35" t="str">
        <f>VLOOKUP(CONCATENATE($L35,"d2"),$B:$I,8,FALSE)</f>
        <v>From High Speed Rail Nanchangxi Station, take Metro Line 2 towards Metro Central. Get off at Metro Central Station and change to Line 1 towards Yaohu Lake West. Get off at Bayi Memorial Station and walk for about 4 minutes.</v>
      </c>
      <c r="R35">
        <f t="shared" si="10"/>
        <v>3</v>
      </c>
      <c r="S35" t="str">
        <f>CONCATENATE("""attraction_tc"": """,VLOOKUP(CONCATENATE($R35,"a2"),$B:$I,6,FALSE),""",")</f>
        <v>"attraction_tc": "八一南昌起義紀念館",</v>
      </c>
    </row>
    <row r="36" spans="1:19" ht="31.5" x14ac:dyDescent="0.25">
      <c r="A36" t="str">
        <f t="shared" si="0"/>
        <v>4d</v>
      </c>
      <c r="B36" t="str">
        <f t="shared" si="1"/>
        <v>4d2</v>
      </c>
      <c r="C36" t="str">
        <f t="shared" si="2"/>
        <v>d2</v>
      </c>
      <c r="D36">
        <f t="shared" si="3"/>
        <v>2</v>
      </c>
      <c r="E36" t="str">
        <f t="shared" si="4"/>
        <v/>
      </c>
      <c r="F36">
        <f t="shared" si="6"/>
        <v>4</v>
      </c>
      <c r="G36" s="9" t="s">
        <v>328</v>
      </c>
      <c r="H36" t="s">
        <v>1245</v>
      </c>
      <c r="I36" t="s">
        <v>802</v>
      </c>
      <c r="K36" t="str">
        <f>IF(ISERROR(VLOOKUP(CONCATENATE(L36,"d3"),B:G,6,FALSE)),"","&lt;/p&gt;&lt;p&gt;")</f>
        <v>&lt;/p&gt;&lt;p&gt;</v>
      </c>
      <c r="L36">
        <f t="shared" si="9"/>
        <v>3</v>
      </c>
      <c r="M36" t="str">
        <f>CONCATENATE($K36,IFERROR(VLOOKUP(CONCATENATE($L36,"d3"),$B:$I,6,FALSE),""))</f>
        <v>&lt;/p&gt;&lt;p&gt;亦可由南昌西站乘坐的士，約30分鐘即可到達。</v>
      </c>
      <c r="N36" t="str">
        <f>CONCATENATE($K36,IFERROR(VLOOKUP(CONCATENATE($L36,"d3"),$B:$I,7,FALSE),""))</f>
        <v>&lt;/p&gt;&lt;p&gt;亦可由南昌西站乘坐的士，约30分钟即可到达。</v>
      </c>
      <c r="O36" t="str">
        <f>CONCATENATE($K36,IFERROR(VLOOKUP(CONCATENATE($L36,"d3"),$B:$I,8,FALSE),""))</f>
        <v>&lt;/p&gt;&lt;p&gt;Alternatively, you may take a 30-minute taxi ride from Nanchangxi Station.</v>
      </c>
      <c r="R36">
        <f t="shared" si="10"/>
        <v>3</v>
      </c>
      <c r="S36" t="str">
        <f>CONCATENATE("""attraction_sc"": """,VLOOKUP(CONCATENATE($R36,"a2"),$B:$I,7,FALSE),""",")</f>
        <v>"attraction_sc": "八一南昌起义纪念馆",</v>
      </c>
    </row>
    <row r="37" spans="1:19" ht="16.5" thickBot="1" x14ac:dyDescent="0.3">
      <c r="A37" t="str">
        <f t="shared" si="0"/>
        <v/>
      </c>
      <c r="B37" t="str">
        <f t="shared" si="1"/>
        <v>4d3</v>
      </c>
      <c r="C37" t="str">
        <f t="shared" si="2"/>
        <v>d3</v>
      </c>
      <c r="D37">
        <f t="shared" si="3"/>
        <v>3</v>
      </c>
      <c r="E37" t="str">
        <f t="shared" si="4"/>
        <v/>
      </c>
      <c r="F37">
        <f t="shared" si="6"/>
        <v>4</v>
      </c>
      <c r="G37" s="10" t="s">
        <v>329</v>
      </c>
      <c r="H37" t="s">
        <v>1246</v>
      </c>
      <c r="I37" t="s">
        <v>803</v>
      </c>
      <c r="L37">
        <f t="shared" si="9"/>
        <v>3</v>
      </c>
      <c r="M37" t="s">
        <v>469</v>
      </c>
      <c r="N37" t="s">
        <v>469</v>
      </c>
      <c r="O37" t="s">
        <v>469</v>
      </c>
      <c r="R37">
        <f t="shared" si="10"/>
        <v>3</v>
      </c>
      <c r="S37" t="str">
        <f>CONCATENATE("""image_en"": """,CONCATENATE("/res/media/web/travel/",LOWER(SUBSTITUTE($I$1," ","_")),"/",LOWER(CONCATENATE(SUBSTITUTE(VLOOKUP(CONCATENATE($R37,"a2"),$B:$I,8,FALSE)," ","_"),".jpg"))),""",")</f>
        <v>"image_en": "/res/media/web/travel/nanchang/nanchang_august_1st_uprising_memorial_hall.jpg",</v>
      </c>
    </row>
    <row r="38" spans="1:19" ht="15.75" x14ac:dyDescent="0.25">
      <c r="A38" t="str">
        <f t="shared" si="0"/>
        <v/>
      </c>
      <c r="B38" t="str">
        <f t="shared" si="1"/>
        <v>5a1</v>
      </c>
      <c r="C38" t="str">
        <f t="shared" si="2"/>
        <v>a1</v>
      </c>
      <c r="D38">
        <f t="shared" si="3"/>
        <v>1</v>
      </c>
      <c r="E38" t="str">
        <f t="shared" si="4"/>
        <v>a</v>
      </c>
      <c r="F38">
        <f t="shared" si="6"/>
        <v>5</v>
      </c>
      <c r="G38" s="1" t="s">
        <v>22</v>
      </c>
      <c r="H38" t="s">
        <v>958</v>
      </c>
      <c r="I38" t="s">
        <v>500</v>
      </c>
      <c r="L38">
        <f>ROUNDUP((ROW(N38)-1)/12,0)</f>
        <v>4</v>
      </c>
      <c r="M38" t="s">
        <v>465</v>
      </c>
      <c r="N38" t="s">
        <v>465</v>
      </c>
      <c r="O38" t="s">
        <v>465</v>
      </c>
      <c r="R38">
        <f t="shared" si="10"/>
        <v>3</v>
      </c>
      <c r="S38" t="str">
        <f>CONCATENATE("""image_tc"": """,CONCATENATE("/res/media/web/travel/",LOWER(SUBSTITUTE($I$1," ","_")),"/",LOWER(CONCATENATE(SUBSTITUTE(VLOOKUP(CONCATENATE($R38,"a2"),$B:$I,8,FALSE)," ","_"),".jpg"))),""",")</f>
        <v>"image_tc": "/res/media/web/travel/nanchang/nanchang_august_1st_uprising_memorial_hall.jpg",</v>
      </c>
    </row>
    <row r="39" spans="1:19" ht="15.75" x14ac:dyDescent="0.25">
      <c r="A39" t="str">
        <f t="shared" si="0"/>
        <v>5a</v>
      </c>
      <c r="B39" t="str">
        <f t="shared" si="1"/>
        <v>5a2</v>
      </c>
      <c r="C39" t="str">
        <f t="shared" si="2"/>
        <v>a2</v>
      </c>
      <c r="D39">
        <f t="shared" si="3"/>
        <v>2</v>
      </c>
      <c r="E39" t="str">
        <f t="shared" si="4"/>
        <v/>
      </c>
      <c r="F39">
        <f t="shared" si="6"/>
        <v>5</v>
      </c>
      <c r="G39" s="9" t="s">
        <v>330</v>
      </c>
      <c r="H39" t="s">
        <v>1247</v>
      </c>
      <c r="I39" t="s">
        <v>804</v>
      </c>
      <c r="L39">
        <f t="shared" ref="L39:L49" si="11">ROUNDUP((ROW(N39)-1)/12,0)</f>
        <v>4</v>
      </c>
      <c r="M39" t="str">
        <f>VLOOKUP(CONCATENATE($L39,"a2"),$B:$I,6,FALSE)</f>
        <v>繩金塔</v>
      </c>
      <c r="N39" t="str">
        <f>VLOOKUP(CONCATENATE($L39,"a2"),$B:$I,7,FALSE)</f>
        <v>绳金塔</v>
      </c>
      <c r="O39" t="str">
        <f>VLOOKUP(CONCATENATE($L39,"a2"),$B:$I,8,FALSE)</f>
        <v>Shengjin Tower</v>
      </c>
      <c r="R39">
        <f t="shared" si="10"/>
        <v>3</v>
      </c>
      <c r="S39" t="str">
        <f>CONCATENATE("""image_sc"": """,CONCATENATE("/res/media/web/travel/",LOWER(SUBSTITUTE($I$1," ","_")),"/",LOWER(CONCATENATE(SUBSTITUTE(VLOOKUP(CONCATENATE($R39,"a2"),$B:$I,8,FALSE)," ","_"),".jpg"))),""",")</f>
        <v>"image_sc": "/res/media/web/travel/nanchang/nanchang_august_1st_uprising_memorial_hall.jpg",</v>
      </c>
    </row>
    <row r="40" spans="1:19" ht="15.75" x14ac:dyDescent="0.25">
      <c r="A40" t="str">
        <f t="shared" si="0"/>
        <v/>
      </c>
      <c r="B40" t="str">
        <f t="shared" si="1"/>
        <v>5b1</v>
      </c>
      <c r="C40" t="str">
        <f t="shared" si="2"/>
        <v>b1</v>
      </c>
      <c r="D40">
        <f t="shared" si="3"/>
        <v>1</v>
      </c>
      <c r="E40" t="str">
        <f t="shared" si="4"/>
        <v>b</v>
      </c>
      <c r="F40">
        <f t="shared" si="6"/>
        <v>5</v>
      </c>
      <c r="G40" s="4" t="s">
        <v>2</v>
      </c>
      <c r="H40" t="s">
        <v>2</v>
      </c>
      <c r="I40" t="s">
        <v>493</v>
      </c>
      <c r="L40">
        <f t="shared" si="11"/>
        <v>4</v>
      </c>
      <c r="M40" t="s">
        <v>466</v>
      </c>
      <c r="N40" t="s">
        <v>466</v>
      </c>
      <c r="O40" t="s">
        <v>466</v>
      </c>
      <c r="R40">
        <f t="shared" si="10"/>
        <v>3</v>
      </c>
      <c r="S40" t="str">
        <f>CONCATENATE("""content_en"": """,CONCATENATE("&lt;p&gt;Address：&lt;br/&gt;",VLOOKUP(CONCATENATE($R40,"b2"),$B:$I,8,FALSE)),"&lt;/p&gt;&lt;p&gt;Content：&lt;br/&gt;",SUBSTITUTE(VLOOKUP(CONCATENATE($R40,"c2"),$B:$I,8,FALSE),"""","\"""),"&lt;/p&gt;&lt;p&gt;Transportation：&lt;br/&gt;",VLOOKUP(CONCATENATE($R40,"d2"),$B:$I,8,FALSE),CONCATENATE($K36,IFERROR(VLOOKUP(CONCATENATE($L36,"d3"),$B:$I,8,FALSE),"")),"&lt;/p&gt;",""",")</f>
        <v>"content_en": "&lt;p&gt;Address：&lt;br/&gt;380 Zhongshan Road, Xihu District, Nanchang&lt;/p&gt;&lt;p&gt;Content：&lt;br/&gt;This historic spot is a 4A Tourist Attraction of China. On August 1st of 1927, Zhou Enlai, the former secretary of the Enemy Committee of the Chinese Communist Party, led an uprising against the Kuomintang reactionaries who slaughtered Communists. In 1956, the People's Government established a memorial hall located in the former headquarter of the General Command at the time. The museum has used many pictures and lifelike models to bring visitors back to the history of the revolution.&lt;/p&gt;&lt;p&gt;Transportation：&lt;br/&gt;From High Speed Rail Nanchangxi Station, take Metro Line 2 towards Metro Central. Get off at Metro Central Station and change to Line 1 towards Yaohu Lake West. Get off at Bayi Memorial Station and walk for about 4 minutes.&lt;/p&gt;&lt;p&gt;Alternatively, you may take a 30-minute taxi ride from Nanchangxi Station.&lt;/p&gt;",</v>
      </c>
    </row>
    <row r="41" spans="1:19" ht="15.75" x14ac:dyDescent="0.25">
      <c r="A41" t="str">
        <f t="shared" si="0"/>
        <v>5b</v>
      </c>
      <c r="B41" t="str">
        <f t="shared" si="1"/>
        <v>5b2</v>
      </c>
      <c r="C41" t="str">
        <f t="shared" si="2"/>
        <v>b2</v>
      </c>
      <c r="D41">
        <f t="shared" si="3"/>
        <v>2</v>
      </c>
      <c r="E41" t="str">
        <f t="shared" si="4"/>
        <v/>
      </c>
      <c r="F41">
        <f t="shared" si="6"/>
        <v>5</v>
      </c>
      <c r="G41" s="9" t="s">
        <v>331</v>
      </c>
      <c r="H41" t="s">
        <v>1248</v>
      </c>
      <c r="I41" t="s">
        <v>805</v>
      </c>
      <c r="L41">
        <f t="shared" si="11"/>
        <v>4</v>
      </c>
      <c r="M41" t="str">
        <f>CONCATENATE("&lt;img src=""/res/media/web/travel/",LOWER(SUBSTITUTE($I$1," ","_")),"/",LOWER(CONCATENATE(SUBSTITUTE(VLOOKUP(CONCATENATE($L39,"a2"),$B:$I,8,FALSE)," ","_"),".jpg")),""" alt=""",M39,"""&gt;")</f>
        <v>&lt;img src="/res/media/web/travel/nanchang/shengjin_tower.jpg" alt="繩金塔"&gt;</v>
      </c>
      <c r="N41" t="str">
        <f>CONCATENATE("&lt;img src=""/res/media/web/travel/",LOWER(SUBSTITUTE($I$1," ","_")),"/",LOWER(CONCATENATE(SUBSTITUTE(VLOOKUP(CONCATENATE($L39,"a2"),$B:$I,8,FALSE)," ","_"),".jpg")),""" alt=""",N39,"""&gt;")</f>
        <v>&lt;img src="/res/media/web/travel/nanchang/shengjin_tower.jpg" alt="绳金塔"&gt;</v>
      </c>
      <c r="O41" t="str">
        <f>CONCATENATE("&lt;img src=""/res/media/web/travel/",LOWER(SUBSTITUTE($I$1," ","_")),"/",LOWER(CONCATENATE(SUBSTITUTE(VLOOKUP(CONCATENATE($L39,"a2"),$B:$I,8,FALSE)," ","_"),".jpg")),""" alt=""",O39,"""&gt;")</f>
        <v>&lt;img src="/res/media/web/travel/nanchang/shengjin_tower.jpg" alt="Shengjin Tower"&gt;</v>
      </c>
      <c r="R41">
        <f t="shared" si="10"/>
        <v>3</v>
      </c>
      <c r="S41" t="str">
        <f>CONCATENATE("""content_tc"": """,CONCATENATE("&lt;p&gt;地址：&lt;br/&gt;",VLOOKUP(CONCATENATE($R41,"b2"),$B:$I,6,FALSE)),"&lt;/p&gt;&lt;p&gt;介紹：&lt;br/&gt;",VLOOKUP(CONCATENATE($R41,"c2"),$B:$I,6,FALSE),"&lt;/p&gt;&lt;p&gt;交通：&lt;br/&gt;",VLOOKUP(CONCATENATE($R41,"d2"),$B:$I,6,FALSE),CONCATENATE($K36,IFERROR(VLOOKUP(CONCATENATE($L36,"d3"),$B:$I,6,FALSE),"")),"&lt;/p&gt;",""",")</f>
        <v>"content_tc": "&lt;p&gt;地址：&lt;br/&gt;南昌市西湖區中山路380號&lt;/p&gt;&lt;p&gt;介紹：&lt;br/&gt;4A級旅遊景區，1927年8月1日中共前敵委員會書記周恩來率領起義，反擊國民黨反動派屠殺共產黨人。1956年人民政府建立了紀念館，館址就設在當時的總指揮部舊址內，館內以大量的圖片和翊翊如生的模型與遊人一起重溫革命的來龍去脈。&lt;/p&gt;&lt;p&gt;交通：&lt;br/&gt;於高鐵南昌西站乘坐地鐵2號綫，往地鐵大廈方向，於地鐵大廈站轉乘1號綫，往瑤湖西方向，於八一館站下車，步行約4分鐘。&lt;/p&gt;&lt;p&gt;亦可由南昌西站乘坐的士，約30分鐘即可到達。&lt;/p&gt;",</v>
      </c>
    </row>
    <row r="42" spans="1:19" ht="15.75" x14ac:dyDescent="0.25">
      <c r="A42" t="str">
        <f t="shared" si="0"/>
        <v/>
      </c>
      <c r="B42" t="str">
        <f t="shared" si="1"/>
        <v>5c1</v>
      </c>
      <c r="C42" t="str">
        <f t="shared" si="2"/>
        <v>c1</v>
      </c>
      <c r="D42">
        <f t="shared" si="3"/>
        <v>1</v>
      </c>
      <c r="E42" t="str">
        <f t="shared" si="4"/>
        <v>c</v>
      </c>
      <c r="F42">
        <f t="shared" si="6"/>
        <v>5</v>
      </c>
      <c r="G42" s="4" t="s">
        <v>4</v>
      </c>
      <c r="H42" t="s">
        <v>941</v>
      </c>
      <c r="I42" t="s">
        <v>494</v>
      </c>
      <c r="L42">
        <f t="shared" si="11"/>
        <v>4</v>
      </c>
      <c r="M42" t="s">
        <v>557</v>
      </c>
      <c r="N42" t="s">
        <v>557</v>
      </c>
      <c r="O42" t="s">
        <v>1372</v>
      </c>
      <c r="R42">
        <f t="shared" si="10"/>
        <v>3</v>
      </c>
      <c r="S42" t="str">
        <f>CONCATENATE("""content_sc"": """,CONCATENATE("&lt;p&gt;地址：&lt;br/&gt;",VLOOKUP(CONCATENATE($R42,"b2"),$B:$I,7,FALSE)),"&lt;/p&gt;&lt;p&gt;介紹：&lt;br/&gt;",VLOOKUP(CONCATENATE($R42,"c2"),$B:$I,7,FALSE),"&lt;/p&gt;&lt;p&gt;交通：&lt;br/&gt;",VLOOKUP(CONCATENATE($R42,"d2"),$B:$I,7,FALSE),CONCATENATE($K36,IFERROR(VLOOKUP(CONCATENATE($L36,"d3"),$B:$I,7,FALSE),"")),"&lt;/p&gt;","""")</f>
        <v>"content_sc": "&lt;p&gt;地址：&lt;br/&gt;南昌市西湖区中山路380号&lt;/p&gt;&lt;p&gt;介紹：&lt;br/&gt;4A级旅游景区，1927年8月1日中共前敌委员会书记周恩来率领起义，反击国民党反动派屠杀共产党人。1956年人民政府建立了纪念馆，馆址就设在当时的总指挥部旧址内，馆内以大量的图片和翊翊如生的模型与游人一起重温革命的来龙去脉。&lt;/p&gt;&lt;p&gt;交通：&lt;br/&gt;于高铁南昌西站乘坐地铁2号线，往地铁大厦方向，于地铁大厦站换乘1号线，往瑶湖西方向，于八一馆站下车，步行约4分钟。&lt;/p&gt;&lt;p&gt;亦可由南昌西站乘坐的士，约30分钟即可到达。&lt;/p&gt;"</v>
      </c>
    </row>
    <row r="43" spans="1:19" ht="47.25" x14ac:dyDescent="0.25">
      <c r="A43" t="str">
        <f t="shared" si="0"/>
        <v>5c</v>
      </c>
      <c r="B43" t="str">
        <f t="shared" si="1"/>
        <v>5c2</v>
      </c>
      <c r="C43" t="str">
        <f t="shared" si="2"/>
        <v>c2</v>
      </c>
      <c r="D43">
        <f t="shared" si="3"/>
        <v>2</v>
      </c>
      <c r="E43" t="str">
        <f t="shared" si="4"/>
        <v/>
      </c>
      <c r="F43">
        <f t="shared" si="6"/>
        <v>5</v>
      </c>
      <c r="G43" s="3" t="s">
        <v>332</v>
      </c>
      <c r="H43" t="s">
        <v>1249</v>
      </c>
      <c r="I43" t="s">
        <v>806</v>
      </c>
      <c r="L43">
        <f t="shared" si="11"/>
        <v>4</v>
      </c>
      <c r="M43" t="str">
        <f>VLOOKUP(CONCATENATE($L43,"b2"),$B:$I,6,FALSE)</f>
        <v>南昌市西湖區繩金塔街1號</v>
      </c>
      <c r="N43" t="str">
        <f>VLOOKUP(CONCATENATE($L43,"b2"),$B:$I,7,FALSE)</f>
        <v>南昌市西湖区绳金塔街1号</v>
      </c>
      <c r="O43" t="str">
        <f>VLOOKUP(CONCATENATE($L43,"b2"),$B:$I,8,FALSE)</f>
        <v>1 Jinta Street, Xihu District, Nanchang</v>
      </c>
      <c r="R43">
        <f t="shared" si="10"/>
        <v>3</v>
      </c>
      <c r="S43" t="str">
        <f>IF(S44="","}","},")</f>
        <v>},</v>
      </c>
    </row>
    <row r="44" spans="1:19" ht="15.75" x14ac:dyDescent="0.25">
      <c r="A44" t="str">
        <f t="shared" si="0"/>
        <v/>
      </c>
      <c r="B44" t="str">
        <f t="shared" si="1"/>
        <v>5d1</v>
      </c>
      <c r="C44" t="str">
        <f t="shared" si="2"/>
        <v>d1</v>
      </c>
      <c r="D44">
        <f t="shared" si="3"/>
        <v>1</v>
      </c>
      <c r="E44" t="str">
        <f t="shared" si="4"/>
        <v>d</v>
      </c>
      <c r="F44">
        <f t="shared" si="6"/>
        <v>5</v>
      </c>
      <c r="G44" s="4" t="s">
        <v>6</v>
      </c>
      <c r="H44" t="s">
        <v>6</v>
      </c>
      <c r="I44" t="s">
        <v>496</v>
      </c>
      <c r="L44">
        <f t="shared" si="11"/>
        <v>4</v>
      </c>
      <c r="M44" t="s">
        <v>467</v>
      </c>
      <c r="N44" t="s">
        <v>467</v>
      </c>
      <c r="O44" t="s">
        <v>1373</v>
      </c>
      <c r="R44">
        <f>ROUNDUP((ROW(T44)-7)/12,0)</f>
        <v>4</v>
      </c>
      <c r="S44" t="s">
        <v>1374</v>
      </c>
    </row>
    <row r="45" spans="1:19" ht="47.25" x14ac:dyDescent="0.25">
      <c r="A45" t="str">
        <f t="shared" si="0"/>
        <v>5d</v>
      </c>
      <c r="B45" t="str">
        <f t="shared" si="1"/>
        <v>5d2</v>
      </c>
      <c r="C45" t="str">
        <f t="shared" si="2"/>
        <v>d2</v>
      </c>
      <c r="D45">
        <f t="shared" si="3"/>
        <v>2</v>
      </c>
      <c r="E45" t="str">
        <f t="shared" si="4"/>
        <v/>
      </c>
      <c r="F45">
        <f t="shared" si="6"/>
        <v>5</v>
      </c>
      <c r="G45" s="9" t="s">
        <v>333</v>
      </c>
      <c r="H45" t="s">
        <v>1250</v>
      </c>
      <c r="I45" t="s">
        <v>807</v>
      </c>
      <c r="L45">
        <f t="shared" si="11"/>
        <v>4</v>
      </c>
      <c r="M45" t="str">
        <f>VLOOKUP(CONCATENATE($L45,"c2"),$B:$I,6,FALSE)</f>
        <v>3A級旅遊景區，是江南典型的磚木結構樓閣式塔。塔高50米，塔身為七層八面，相傳建塔前掘地得鐵函（包裹舍利子用的鐵盒子）一隻，內有金繩四匝，古劍三把還有金瓶一個，盛有舍利子三百粒，繩金塔因此而得名。</v>
      </c>
      <c r="N45" t="str">
        <f>VLOOKUP(CONCATENATE($L45,"c2"),$B:$I,7,FALSE)</f>
        <v>3A级旅游景区，是江南典型的砖木结构楼阁式塔。塔高50米，塔身为七层八面，相传建塔前掘地得铁函（包裹舍利子用的铁盒子）一只，内有金绳四匝，古剑三把还有金瓶一个，盛有舍利子三百粒，绳金塔因此而得名。</v>
      </c>
      <c r="O45" t="str">
        <f>VLOOKUP(CONCATENATE($L45,"c2"),$B:$I,8,FALSE)</f>
        <v>A 3A Tourist Attraction of China, the tower is a typical pavilion structure of southern China composed of bricks and wood. The tower is 50 metres high with seven stories and eight sides. According to legend, an iron box carrying ashes was found on the foundation of the tower, with four gold ropes, three ancient swords and a gold bottle with 300 packs of ashes in it, hence the name of the tower.</v>
      </c>
      <c r="R45">
        <f t="shared" ref="R45:R55" si="12">ROUNDUP((ROW(T45)-7)/12,0)</f>
        <v>4</v>
      </c>
      <c r="S45" t="str">
        <f>CONCATENATE("""id"": ",$S$1,R45,",")</f>
        <v>"id": 124,</v>
      </c>
    </row>
    <row r="46" spans="1:19" ht="16.5" thickBot="1" x14ac:dyDescent="0.3">
      <c r="A46" t="str">
        <f t="shared" si="0"/>
        <v/>
      </c>
      <c r="B46" t="str">
        <f t="shared" si="1"/>
        <v>5d3</v>
      </c>
      <c r="C46" t="str">
        <f t="shared" si="2"/>
        <v>d3</v>
      </c>
      <c r="D46">
        <f t="shared" si="3"/>
        <v>3</v>
      </c>
      <c r="E46" t="str">
        <f t="shared" si="4"/>
        <v/>
      </c>
      <c r="F46">
        <f t="shared" si="6"/>
        <v>5</v>
      </c>
      <c r="G46" s="10" t="s">
        <v>334</v>
      </c>
      <c r="H46" t="s">
        <v>1251</v>
      </c>
      <c r="I46" t="s">
        <v>808</v>
      </c>
      <c r="L46">
        <f t="shared" si="11"/>
        <v>4</v>
      </c>
      <c r="M46" t="s">
        <v>468</v>
      </c>
      <c r="N46" t="s">
        <v>468</v>
      </c>
      <c r="O46" t="s">
        <v>1375</v>
      </c>
      <c r="R46">
        <f t="shared" si="12"/>
        <v>4</v>
      </c>
      <c r="S46" t="str">
        <f>CONCATENATE("""attraction_en"": """,VLOOKUP(CONCATENATE($R46,"a2"),$B:$I,8,FALSE),""",")</f>
        <v>"attraction_en": "Shengjin Tower",</v>
      </c>
    </row>
    <row r="47" spans="1:19" x14ac:dyDescent="0.25">
      <c r="L47">
        <f t="shared" si="11"/>
        <v>4</v>
      </c>
      <c r="M47" t="str">
        <f>VLOOKUP(CONCATENATE($L47,"d2"),$B:$I,6,FALSE)</f>
        <v>由高鐵南昌西站步行約5分鐘，於高鐵西客站東樞紐站乘坐233路公交車，於繩金塔站下車，步行約4分鐘。</v>
      </c>
      <c r="N47" t="str">
        <f>VLOOKUP(CONCATENATE($L47,"d2"),$B:$I,7,FALSE)</f>
        <v>由高铁南昌西站步行约5分钟，于高铁西客站东枢纽站乘坐233路公交车，于绳金塔站下车，步行约4分钟。</v>
      </c>
      <c r="O47" t="str">
        <f>VLOOKUP(CONCATENATE($L47,"d2"),$B:$I,8,FALSE)</f>
        <v>From High Speed Rail Nanchangxi Station, walk for about 5 minutes to Nanchangxi Station East Terminal bus stop and change to Bus 223. Get off at Shengjin Tower and walk for about 4 minutes.</v>
      </c>
      <c r="R47">
        <f t="shared" si="12"/>
        <v>4</v>
      </c>
      <c r="S47" t="str">
        <f>CONCATENATE("""attraction_tc"": """,VLOOKUP(CONCATENATE($R47,"a2"),$B:$I,6,FALSE),""",")</f>
        <v>"attraction_tc": "繩金塔",</v>
      </c>
    </row>
    <row r="48" spans="1:19" x14ac:dyDescent="0.25">
      <c r="K48" t="str">
        <f>IF(ISERROR(VLOOKUP(CONCATENATE(L48,"d3"),B:G,6,FALSE)),"","&lt;/p&gt;&lt;p&gt;")</f>
        <v>&lt;/p&gt;&lt;p&gt;</v>
      </c>
      <c r="L48">
        <f t="shared" si="11"/>
        <v>4</v>
      </c>
      <c r="M48" t="str">
        <f>CONCATENATE($K48,IFERROR(VLOOKUP(CONCATENATE($L48,"d3"),$B:$I,6,FALSE),""))</f>
        <v>&lt;/p&gt;&lt;p&gt;亦可由南昌西站乘坐的士，約35分鐘即可到達。</v>
      </c>
      <c r="N48" t="str">
        <f>CONCATENATE($K48,IFERROR(VLOOKUP(CONCATENATE($L48,"d3"),$B:$I,7,FALSE),""))</f>
        <v>&lt;/p&gt;&lt;p&gt;亦可由南昌西站乘坐的士，约35分钟即可到达。</v>
      </c>
      <c r="O48" t="str">
        <f>CONCATENATE($K48,IFERROR(VLOOKUP(CONCATENATE($L48,"d3"),$B:$I,8,FALSE),""))</f>
        <v>&lt;/p&gt;&lt;p&gt;Alternatively, you may take a 35-minute taxi ride from Nanchangxi Station.</v>
      </c>
      <c r="R48">
        <f t="shared" si="12"/>
        <v>4</v>
      </c>
      <c r="S48" t="str">
        <f>CONCATENATE("""attraction_sc"": """,VLOOKUP(CONCATENATE($R48,"a2"),$B:$I,7,FALSE),""",")</f>
        <v>"attraction_sc": "绳金塔",</v>
      </c>
    </row>
    <row r="49" spans="9:19" x14ac:dyDescent="0.25">
      <c r="I49" t="str">
        <f>IF(ISERROR(VLOOKUP(CONCATENATE(J49,"d3"),B:G,6,FALSE)),"","&lt;p&gt;")</f>
        <v/>
      </c>
      <c r="L49">
        <f t="shared" si="11"/>
        <v>4</v>
      </c>
      <c r="M49" t="s">
        <v>469</v>
      </c>
      <c r="N49" t="s">
        <v>469</v>
      </c>
      <c r="O49" t="s">
        <v>469</v>
      </c>
      <c r="R49">
        <f t="shared" si="12"/>
        <v>4</v>
      </c>
      <c r="S49" t="str">
        <f>CONCATENATE("""image_en"": """,CONCATENATE("/res/media/web/travel/",LOWER(SUBSTITUTE($I$1," ","_")),"/",LOWER(CONCATENATE(SUBSTITUTE(VLOOKUP(CONCATENATE($R49,"a2"),$B:$I,8,FALSE)," ","_"),".jpg"))),""",")</f>
        <v>"image_en": "/res/media/web/travel/nanchang/shengjin_tower.jpg",</v>
      </c>
    </row>
    <row r="50" spans="9:19" x14ac:dyDescent="0.25">
      <c r="I50" t="str">
        <f>IF(ISERROR(VLOOKUP(CONCATENATE(J50,"d4"),B:G,6,FALSE)),"","&lt;br&gt;")</f>
        <v/>
      </c>
      <c r="L50">
        <f>ROUNDUP((ROW(N50)-1)/12,0)</f>
        <v>5</v>
      </c>
      <c r="M50" t="s">
        <v>465</v>
      </c>
      <c r="N50" t="s">
        <v>465</v>
      </c>
      <c r="O50" t="s">
        <v>465</v>
      </c>
      <c r="R50">
        <f t="shared" si="12"/>
        <v>4</v>
      </c>
      <c r="S50" t="str">
        <f>CONCATENATE("""image_tc"": """,CONCATENATE("/res/media/web/travel/",LOWER(SUBSTITUTE($I$1," ","_")),"/",LOWER(CONCATENATE(SUBSTITUTE(VLOOKUP(CONCATENATE($R50,"a2"),$B:$I,8,FALSE)," ","_"),".jpg"))),""",")</f>
        <v>"image_tc": "/res/media/web/travel/nanchang/shengjin_tower.jpg",</v>
      </c>
    </row>
    <row r="51" spans="9:19" x14ac:dyDescent="0.25">
      <c r="I51" t="str">
        <f>IF(ISERROR(VLOOKUP(CONCATENATE(J51,"d5"),B:G,6,FALSE)),"","&lt;br&gt;")</f>
        <v/>
      </c>
      <c r="L51">
        <f t="shared" ref="L51:L61" si="13">ROUNDUP((ROW(N51)-1)/12,0)</f>
        <v>5</v>
      </c>
      <c r="M51" t="str">
        <f>VLOOKUP(CONCATENATE($L51,"a2"),$B:$I,6,FALSE)</f>
        <v>滕王閣</v>
      </c>
      <c r="N51" t="str">
        <f>VLOOKUP(CONCATENATE($L51,"a2"),$B:$I,7,FALSE)</f>
        <v>滕王阁</v>
      </c>
      <c r="O51" t="str">
        <f>VLOOKUP(CONCATENATE($L51,"a2"),$B:$I,8,FALSE)</f>
        <v>Tengwang Pavilion</v>
      </c>
      <c r="R51">
        <f t="shared" si="12"/>
        <v>4</v>
      </c>
      <c r="S51" t="str">
        <f>CONCATENATE("""image_sc"": """,CONCATENATE("/res/media/web/travel/",LOWER(SUBSTITUTE($I$1," ","_")),"/",LOWER(CONCATENATE(SUBSTITUTE(VLOOKUP(CONCATENATE($R51,"a2"),$B:$I,8,FALSE)," ","_"),".jpg"))),""",")</f>
        <v>"image_sc": "/res/media/web/travel/nanchang/shengjin_tower.jpg",</v>
      </c>
    </row>
    <row r="52" spans="9:19" x14ac:dyDescent="0.25">
      <c r="L52">
        <f t="shared" si="13"/>
        <v>5</v>
      </c>
      <c r="M52" t="s">
        <v>466</v>
      </c>
      <c r="N52" t="s">
        <v>466</v>
      </c>
      <c r="O52" t="s">
        <v>466</v>
      </c>
      <c r="R52">
        <f t="shared" si="12"/>
        <v>4</v>
      </c>
      <c r="S52" t="str">
        <f>CONCATENATE("""content_en"": """,CONCATENATE("&lt;p&gt;Address：&lt;br/&gt;",VLOOKUP(CONCATENATE($R52,"b2"),$B:$I,8,FALSE)),"&lt;/p&gt;&lt;p&gt;Content：&lt;br/&gt;",SUBSTITUTE(VLOOKUP(CONCATENATE($R52,"c2"),$B:$I,8,FALSE),"""","\"""),"&lt;/p&gt;&lt;p&gt;Transportation：&lt;br/&gt;",VLOOKUP(CONCATENATE($R52,"d2"),$B:$I,8,FALSE),CONCATENATE($K48,IFERROR(VLOOKUP(CONCATENATE($L48,"d3"),$B:$I,8,FALSE),"")),"&lt;/p&gt;",""",")</f>
        <v>"content_en": "&lt;p&gt;Address：&lt;br/&gt;1 Jinta Street, Xihu District, Nanchang&lt;/p&gt;&lt;p&gt;Content：&lt;br/&gt;A 3A Tourist Attraction of China, the tower is a typical pavilion structure of southern China composed of bricks and wood. The tower is 50 metres high with seven stories and eight sides. According to legend, an iron box carrying ashes was found on the foundation of the tower, with four gold ropes, three ancient swords and a gold bottle with 300 packs of ashes in it, hence the name of the tower.&lt;/p&gt;&lt;p&gt;Transportation：&lt;br/&gt;From High Speed Rail Nanchangxi Station, walk for about 5 minutes to Nanchangxi Station East Terminal bus stop and change to Bus 223. Get off at Shengjin Tower and walk for about 4 minutes.&lt;/p&gt;&lt;p&gt;Alternatively, you may take a 35-minute taxi ride from Nanchangxi Station.&lt;/p&gt;",</v>
      </c>
    </row>
    <row r="53" spans="9:19" x14ac:dyDescent="0.25">
      <c r="L53">
        <f t="shared" si="13"/>
        <v>5</v>
      </c>
      <c r="M53" t="str">
        <f>CONCATENATE("&lt;img src=""/res/media/web/travel/",LOWER(SUBSTITUTE($I$1," ","_")),"/",LOWER(CONCATENATE(SUBSTITUTE(VLOOKUP(CONCATENATE($L51,"a2"),$B:$I,8,FALSE)," ","_"),".jpg")),""" alt=""",M51,"""&gt;")</f>
        <v>&lt;img src="/res/media/web/travel/nanchang/tengwang_pavilion.jpg" alt="滕王閣"&gt;</v>
      </c>
      <c r="N53" t="str">
        <f>CONCATENATE("&lt;img src=""/res/media/web/travel/",LOWER(SUBSTITUTE($I$1," ","_")),"/",LOWER(CONCATENATE(SUBSTITUTE(VLOOKUP(CONCATENATE($L51,"a2"),$B:$I,8,FALSE)," ","_"),".jpg")),""" alt=""",N51,"""&gt;")</f>
        <v>&lt;img src="/res/media/web/travel/nanchang/tengwang_pavilion.jpg" alt="滕王阁"&gt;</v>
      </c>
      <c r="O53" t="str">
        <f>CONCATENATE("&lt;img src=""/res/media/web/travel/",LOWER(SUBSTITUTE($I$1," ","_")),"/",LOWER(CONCATENATE(SUBSTITUTE(VLOOKUP(CONCATENATE($L51,"a2"),$B:$I,8,FALSE)," ","_"),".jpg")),""" alt=""",O51,"""&gt;")</f>
        <v>&lt;img src="/res/media/web/travel/nanchang/tengwang_pavilion.jpg" alt="Tengwang Pavilion"&gt;</v>
      </c>
      <c r="R53">
        <f t="shared" si="12"/>
        <v>4</v>
      </c>
      <c r="S53" t="str">
        <f>CONCATENATE("""content_tc"": """,CONCATENATE("&lt;p&gt;地址：&lt;br/&gt;",VLOOKUP(CONCATENATE($R53,"b2"),$B:$I,6,FALSE)),"&lt;/p&gt;&lt;p&gt;介紹：&lt;br/&gt;",VLOOKUP(CONCATENATE($R53,"c2"),$B:$I,6,FALSE),"&lt;/p&gt;&lt;p&gt;交通：&lt;br/&gt;",VLOOKUP(CONCATENATE($R53,"d2"),$B:$I,6,FALSE),CONCATENATE($K48,IFERROR(VLOOKUP(CONCATENATE($L48,"d3"),$B:$I,6,FALSE),"")),"&lt;/p&gt;",""",")</f>
        <v>"content_tc": "&lt;p&gt;地址：&lt;br/&gt;南昌市西湖區繩金塔街1號&lt;/p&gt;&lt;p&gt;介紹：&lt;br/&gt;3A級旅遊景區，是江南典型的磚木結構樓閣式塔。塔高50米，塔身為七層八面，相傳建塔前掘地得鐵函（包裹舍利子用的鐵盒子）一隻，內有金繩四匝，古劍三把還有金瓶一個，盛有舍利子三百粒，繩金塔因此而得名。&lt;/p&gt;&lt;p&gt;交通：&lt;br/&gt;由高鐵南昌西站步行約5分鐘，於高鐵西客站東樞紐站乘坐233路公交車，於繩金塔站下車，步行約4分鐘。&lt;/p&gt;&lt;p&gt;亦可由南昌西站乘坐的士，約35分鐘即可到達。&lt;/p&gt;",</v>
      </c>
    </row>
    <row r="54" spans="9:19" x14ac:dyDescent="0.25">
      <c r="L54">
        <f t="shared" si="13"/>
        <v>5</v>
      </c>
      <c r="M54" t="s">
        <v>557</v>
      </c>
      <c r="N54" t="s">
        <v>557</v>
      </c>
      <c r="O54" t="s">
        <v>1372</v>
      </c>
      <c r="R54">
        <f t="shared" si="12"/>
        <v>4</v>
      </c>
      <c r="S54" t="str">
        <f>CONCATENATE("""content_sc"": """,CONCATENATE("&lt;p&gt;地址：&lt;br/&gt;",VLOOKUP(CONCATENATE($R54,"b2"),$B:$I,7,FALSE)),"&lt;/p&gt;&lt;p&gt;介紹：&lt;br/&gt;",VLOOKUP(CONCATENATE($R54,"c2"),$B:$I,7,FALSE),"&lt;/p&gt;&lt;p&gt;交通：&lt;br/&gt;",VLOOKUP(CONCATENATE($R54,"d2"),$B:$I,7,FALSE),CONCATENATE($K48,IFERROR(VLOOKUP(CONCATENATE($L48,"d3"),$B:$I,7,FALSE),"")),"&lt;/p&gt;","""")</f>
        <v>"content_sc": "&lt;p&gt;地址：&lt;br/&gt;南昌市西湖区绳金塔街1号&lt;/p&gt;&lt;p&gt;介紹：&lt;br/&gt;3A级旅游景区，是江南典型的砖木结构楼阁式塔。塔高50米，塔身为七层八面，相传建塔前掘地得铁函（包裹舍利子用的铁盒子）一只，内有金绳四匝，古剑三把还有金瓶一个，盛有舍利子三百粒，绳金塔因此而得名。&lt;/p&gt;&lt;p&gt;交通：&lt;br/&gt;由高铁南昌西站步行约5分钟，于高铁西客站东枢纽站乘坐233路公交车，于绳金塔站下车，步行约4分钟。&lt;/p&gt;&lt;p&gt;亦可由南昌西站乘坐的士，约35分钟即可到达。&lt;/p&gt;"</v>
      </c>
    </row>
    <row r="55" spans="9:19" x14ac:dyDescent="0.25">
      <c r="L55">
        <f t="shared" si="13"/>
        <v>5</v>
      </c>
      <c r="M55" t="str">
        <f>VLOOKUP(CONCATENATE($L55,"b2"),$B:$I,6,FALSE)</f>
        <v>南昌市東湖區仿古街58號</v>
      </c>
      <c r="N55" t="str">
        <f>VLOOKUP(CONCATENATE($L55,"b2"),$B:$I,7,FALSE)</f>
        <v>南昌市东湖区仿古街58号</v>
      </c>
      <c r="O55" t="str">
        <f>VLOOKUP(CONCATENATE($L55,"b2"),$B:$I,8,FALSE)</f>
        <v>58 Fanggu Street, Donghu District, Nanchang</v>
      </c>
      <c r="R55">
        <f t="shared" si="12"/>
        <v>4</v>
      </c>
      <c r="S55" t="str">
        <f>IF(S56="","}","},")</f>
        <v>},</v>
      </c>
    </row>
    <row r="56" spans="9:19" x14ac:dyDescent="0.25">
      <c r="L56">
        <f t="shared" si="13"/>
        <v>5</v>
      </c>
      <c r="M56" t="s">
        <v>467</v>
      </c>
      <c r="N56" t="s">
        <v>467</v>
      </c>
      <c r="O56" t="s">
        <v>1373</v>
      </c>
      <c r="R56">
        <f>ROUNDUP((ROW(T56)-7)/12,0)</f>
        <v>5</v>
      </c>
      <c r="S56" t="s">
        <v>1374</v>
      </c>
    </row>
    <row r="57" spans="9:19" x14ac:dyDescent="0.25">
      <c r="L57">
        <f t="shared" si="13"/>
        <v>5</v>
      </c>
      <c r="M57" t="str">
        <f>VLOOKUP(CONCATENATE($L57,"c2"),$B:$I,6,FALSE)</f>
        <v>4A級旅遊景區，始建於唐永徽四年，是江南三大名樓之一。主閣取「明三暗七」格式，即從外面看是三層帶回廊建築，而內部卻有七層，甚有氣勢。</v>
      </c>
      <c r="N57" t="str">
        <f>VLOOKUP(CONCATENATE($L57,"c2"),$B:$I,7,FALSE)</f>
        <v>4A级旅游景区，始建于唐永徽四年，是江南三大名楼之一。主阁取「明三暗七」格式，即从外面看是三层带回廊建筑，而内部却有七层，甚有气势。</v>
      </c>
      <c r="O57" t="str">
        <f>VLOOKUP(CONCATENATE($L57,"c2"),$B:$I,8,FALSE)</f>
        <v>A 4A Tourist Attraction of China, the pavilion was built in the 4th year of the Yonghui Regin during the Tang Dynasty  and is one of the Three Great Towers of southern China. The main pavilion takes the imposing form of "seemingly three, actually seven", a 3-storey building appearing as a cloister from the outside but with 7 levels on the inside.</v>
      </c>
      <c r="R57">
        <f t="shared" ref="R57:R67" si="14">ROUNDUP((ROW(T57)-7)/12,0)</f>
        <v>5</v>
      </c>
      <c r="S57" t="str">
        <f>CONCATENATE("""id"": ",$S$1,R57,",")</f>
        <v>"id": 125,</v>
      </c>
    </row>
    <row r="58" spans="9:19" x14ac:dyDescent="0.25">
      <c r="L58">
        <f t="shared" si="13"/>
        <v>5</v>
      </c>
      <c r="M58" t="s">
        <v>468</v>
      </c>
      <c r="N58" t="s">
        <v>468</v>
      </c>
      <c r="O58" t="s">
        <v>1375</v>
      </c>
      <c r="R58">
        <f t="shared" si="14"/>
        <v>5</v>
      </c>
      <c r="S58" t="str">
        <f>CONCATENATE("""attraction_en"": """,VLOOKUP(CONCATENATE($R58,"a2"),$B:$I,8,FALSE),""",")</f>
        <v>"attraction_en": "Tengwang Pavilion",</v>
      </c>
    </row>
    <row r="59" spans="9:19" x14ac:dyDescent="0.25">
      <c r="L59">
        <f t="shared" si="13"/>
        <v>5</v>
      </c>
      <c r="M59" t="str">
        <f>VLOOKUP(CONCATENATE($L59,"d2"),$B:$I,6,FALSE)</f>
        <v>於高鐵南昌西站乘坐地鐵2號綫，往地鐵大廈方向，於地鐵大廈站轉乘1號綫，往瑤湖西方向，於萬壽宮站下車，步行約12分鐘。</v>
      </c>
      <c r="N59" t="str">
        <f>VLOOKUP(CONCATENATE($L59,"d2"),$B:$I,7,FALSE)</f>
        <v>于高铁南昌西站乘坐地铁2号线，往地铁大厦方向，于地铁大厦站换乘1号线，往瑶湖西方向，于万寿宫站下车，步行约12分钟。</v>
      </c>
      <c r="O59" t="str">
        <f>VLOOKUP(CONCATENATE($L59,"d2"),$B:$I,8,FALSE)</f>
        <v>From High Speed Rail Nanchangxi Station, take Metro Line 2 towards Metro Central. Get off at Metro Central Station and change to Line 1 towards Yaohu Lake West. Get off at Wanshou Palace Station and walk for about 12 minutes.</v>
      </c>
      <c r="R59">
        <f t="shared" si="14"/>
        <v>5</v>
      </c>
      <c r="S59" t="str">
        <f>CONCATENATE("""attraction_tc"": """,VLOOKUP(CONCATENATE($R59,"a2"),$B:$I,6,FALSE),""",")</f>
        <v>"attraction_tc": "滕王閣",</v>
      </c>
    </row>
    <row r="60" spans="9:19" x14ac:dyDescent="0.25">
      <c r="K60" t="str">
        <f>IF(ISERROR(VLOOKUP(CONCATENATE(L60,"d3"),B:G,6,FALSE)),"","&lt;/p&gt;&lt;p&gt;")</f>
        <v>&lt;/p&gt;&lt;p&gt;</v>
      </c>
      <c r="L60">
        <f t="shared" si="13"/>
        <v>5</v>
      </c>
      <c r="M60" t="str">
        <f>CONCATENATE($K60,IFERROR(VLOOKUP(CONCATENATE($L60,"d3"),$B:$I,6,FALSE),""))</f>
        <v>&lt;/p&gt;&lt;p&gt;亦可由南昌西站乘坐的士，約40分鐘即可到達。</v>
      </c>
      <c r="N60" t="str">
        <f>CONCATENATE($K60,IFERROR(VLOOKUP(CONCATENATE($L60,"d3"),$B:$I,7,FALSE),""))</f>
        <v>&lt;/p&gt;&lt;p&gt;亦可由南昌西站乘坐的士，约40分钟即可到达。</v>
      </c>
      <c r="O60" t="str">
        <f>CONCATENATE($K60,IFERROR(VLOOKUP(CONCATENATE($L60,"d3"),$B:$I,8,FALSE),""))</f>
        <v>&lt;/p&gt;&lt;p&gt;Alternatively, you may take a 40-minute taxi ride from Nanchangxi Station.</v>
      </c>
      <c r="R60">
        <f t="shared" si="14"/>
        <v>5</v>
      </c>
      <c r="S60" t="str">
        <f>CONCATENATE("""attraction_sc"": """,VLOOKUP(CONCATENATE($R60,"a2"),$B:$I,7,FALSE),""",")</f>
        <v>"attraction_sc": "滕王阁",</v>
      </c>
    </row>
    <row r="61" spans="9:19" x14ac:dyDescent="0.25">
      <c r="I61" t="str">
        <f>IF(ISERROR(VLOOKUP(CONCATENATE(J61,"c3"),B:G,6,FALSE)),"","&lt;br&gt;")</f>
        <v/>
      </c>
      <c r="L61">
        <f t="shared" si="13"/>
        <v>5</v>
      </c>
      <c r="M61" t="s">
        <v>469</v>
      </c>
      <c r="N61" t="s">
        <v>469</v>
      </c>
      <c r="O61" t="s">
        <v>469</v>
      </c>
      <c r="R61">
        <f t="shared" si="14"/>
        <v>5</v>
      </c>
      <c r="S61" t="str">
        <f>CONCATENATE("""image_en"": """,CONCATENATE("/res/media/web/travel/",LOWER(SUBSTITUTE($I$1," ","_")),"/",LOWER(CONCATENATE(SUBSTITUTE(VLOOKUP(CONCATENATE($R61,"a2"),$B:$I,8,FALSE)," ","_"),".jpg"))),""",")</f>
        <v>"image_en": "/res/media/web/travel/nanchang/tengwang_pavilion.jpg",</v>
      </c>
    </row>
    <row r="62" spans="9:19" x14ac:dyDescent="0.25">
      <c r="I62" t="str">
        <f>IF(ISERROR(VLOOKUP(CONCATENATE(J62,"c4"),B:G,6,FALSE)),"","&lt;br&gt;")</f>
        <v/>
      </c>
      <c r="R62">
        <f t="shared" si="14"/>
        <v>5</v>
      </c>
      <c r="S62" t="str">
        <f>CONCATENATE("""image_tc"": """,CONCATENATE("/res/media/web/travel/",LOWER(SUBSTITUTE($I$1," ","_")),"/",LOWER(CONCATENATE(SUBSTITUTE(VLOOKUP(CONCATENATE($R62,"a2"),$B:$I,8,FALSE)," ","_"),".jpg"))),""",")</f>
        <v>"image_tc": "/res/media/web/travel/nanchang/tengwang_pavilion.jpg",</v>
      </c>
    </row>
    <row r="63" spans="9:19" x14ac:dyDescent="0.25">
      <c r="I63" t="str">
        <f>IF(ISERROR(VLOOKUP(CONCATENATE(J63,"c5"),B:G,6,FALSE)),"","&lt;br&gt;")</f>
        <v/>
      </c>
      <c r="R63">
        <f t="shared" si="14"/>
        <v>5</v>
      </c>
      <c r="S63" t="str">
        <f>CONCATENATE("""image_sc"": """,CONCATENATE("/res/media/web/travel/",LOWER(SUBSTITUTE($I$1," ","_")),"/",LOWER(CONCATENATE(SUBSTITUTE(VLOOKUP(CONCATENATE($R63,"a2"),$B:$I,8,FALSE)," ","_"),".jpg"))),""",")</f>
        <v>"image_sc": "/res/media/web/travel/nanchang/tengwang_pavilion.jpg",</v>
      </c>
    </row>
    <row r="64" spans="9:19" x14ac:dyDescent="0.25">
      <c r="R64">
        <f t="shared" si="14"/>
        <v>5</v>
      </c>
      <c r="S64" t="str">
        <f>CONCATENATE("""content_en"": """,CONCATENATE("&lt;p&gt;Address：&lt;br/&gt;",VLOOKUP(CONCATENATE($R64,"b2"),$B:$I,8,FALSE)),"&lt;/p&gt;&lt;p&gt;Content：&lt;br/&gt;",SUBSTITUTE(VLOOKUP(CONCATENATE($R64,"c2"),$B:$I,8,FALSE),"""","\"""),"&lt;/p&gt;&lt;p&gt;Transportation：&lt;br/&gt;",VLOOKUP(CONCATENATE($R64,"d2"),$B:$I,8,FALSE),CONCATENATE($K60,IFERROR(VLOOKUP(CONCATENATE($L60,"d3"),$B:$I,8,FALSE),"")),"&lt;/p&gt;",""",")</f>
        <v>"content_en": "&lt;p&gt;Address：&lt;br/&gt;58 Fanggu Street, Donghu District, Nanchang&lt;/p&gt;&lt;p&gt;Content：&lt;br/&gt;A 4A Tourist Attraction of China, the pavilion was built in the 4th year of the Yonghui Regin during the Tang Dynasty  and is one of the Three Great Towers of southern China. The main pavilion takes the imposing form of \"seemingly three, actually seven\", a 3-storey building appearing as a cloister from the outside but with 7 levels on the inside.&lt;/p&gt;&lt;p&gt;Transportation：&lt;br/&gt;From High Speed Rail Nanchangxi Station, take Metro Line 2 towards Metro Central. Get off at Metro Central Station and change to Line 1 towards Yaohu Lake West. Get off at Wanshou Palace Station and walk for about 12 minutes.&lt;/p&gt;&lt;p&gt;Alternatively, you may take a 40-minute taxi ride from Nanchangxi Station.&lt;/p&gt;",</v>
      </c>
    </row>
    <row r="65" spans="9:19" x14ac:dyDescent="0.25">
      <c r="R65">
        <f t="shared" si="14"/>
        <v>5</v>
      </c>
      <c r="S65" t="str">
        <f>CONCATENATE("""content_tc"": """,CONCATENATE("&lt;p&gt;地址：&lt;br/&gt;",VLOOKUP(CONCATENATE($R65,"b2"),$B:$I,6,FALSE)),"&lt;/p&gt;&lt;p&gt;介紹：&lt;br/&gt;",VLOOKUP(CONCATENATE($R65,"c2"),$B:$I,6,FALSE),"&lt;/p&gt;&lt;p&gt;交通：&lt;br/&gt;",VLOOKUP(CONCATENATE($R65,"d2"),$B:$I,6,FALSE),CONCATENATE($K60,IFERROR(VLOOKUP(CONCATENATE($L60,"d3"),$B:$I,6,FALSE),"")),"&lt;/p&gt;",""",")</f>
        <v>"content_tc": "&lt;p&gt;地址：&lt;br/&gt;南昌市東湖區仿古街58號&lt;/p&gt;&lt;p&gt;介紹：&lt;br/&gt;4A級旅遊景區，始建於唐永徽四年，是江南三大名樓之一。主閣取「明三暗七」格式，即從外面看是三層帶回廊建築，而內部卻有七層，甚有氣勢。&lt;/p&gt;&lt;p&gt;交通：&lt;br/&gt;於高鐵南昌西站乘坐地鐵2號綫，往地鐵大廈方向，於地鐵大廈站轉乘1號綫，往瑤湖西方向，於萬壽宮站下車，步行約12分鐘。&lt;/p&gt;&lt;p&gt;亦可由南昌西站乘坐的士，約40分鐘即可到達。&lt;/p&gt;",</v>
      </c>
    </row>
    <row r="66" spans="9:19" x14ac:dyDescent="0.25">
      <c r="I66" t="str">
        <f>IF(ISERROR(VLOOKUP(CONCATENATE(J66,"d3"),B:G,6,FALSE)),"","&lt;p&gt;")</f>
        <v/>
      </c>
      <c r="R66">
        <f t="shared" si="14"/>
        <v>5</v>
      </c>
      <c r="S66" t="str">
        <f>CONCATENATE("""content_sc"": """,CONCATENATE("&lt;p&gt;地址：&lt;br/&gt;",VLOOKUP(CONCATENATE($R66,"b2"),$B:$I,7,FALSE)),"&lt;/p&gt;&lt;p&gt;介紹：&lt;br/&gt;",VLOOKUP(CONCATENATE($R66,"c2"),$B:$I,7,FALSE),"&lt;/p&gt;&lt;p&gt;交通：&lt;br/&gt;",VLOOKUP(CONCATENATE($R66,"d2"),$B:$I,7,FALSE),CONCATENATE($K60,IFERROR(VLOOKUP(CONCATENATE($L60,"d3"),$B:$I,7,FALSE),"")),"&lt;/p&gt;","""")</f>
        <v>"content_sc": "&lt;p&gt;地址：&lt;br/&gt;南昌市东湖区仿古街58号&lt;/p&gt;&lt;p&gt;介紹：&lt;br/&gt;4A级旅游景区，始建于唐永徽四年，是江南三大名楼之一。主阁取「明三暗七」格式，即从外面看是三层带回廊建筑，而内部却有七层，甚有气势。&lt;/p&gt;&lt;p&gt;交通：&lt;br/&gt;于高铁南昌西站乘坐地铁2号线，往地铁大厦方向，于地铁大厦站换乘1号线，往瑶湖西方向，于万寿宫站下车，步行约12分钟。&lt;/p&gt;&lt;p&gt;亦可由南昌西站乘坐的士，约40分钟即可到达。&lt;/p&gt;"</v>
      </c>
    </row>
    <row r="67" spans="9:19" x14ac:dyDescent="0.25">
      <c r="I67" t="str">
        <f>IF(ISERROR(VLOOKUP(CONCATENATE(J67,"d4"),B:G,6,FALSE)),"","&lt;br&gt;")</f>
        <v/>
      </c>
      <c r="R67">
        <f t="shared" si="14"/>
        <v>5</v>
      </c>
      <c r="S67" t="str">
        <f>IF(S68="","}","},")</f>
        <v>}</v>
      </c>
    </row>
    <row r="68" spans="9:19" x14ac:dyDescent="0.25">
      <c r="I68" t="str">
        <f>IF(ISERROR(VLOOKUP(CONCATENATE(J68,"d5"),B:G,6,FALSE)),"","&lt;br&gt;")</f>
        <v/>
      </c>
    </row>
    <row r="78" spans="9:19" x14ac:dyDescent="0.25">
      <c r="I78" t="str">
        <f>IF(ISERROR(VLOOKUP(CONCATENATE(J78,"c3"),B:G,6,FALSE)),"","&lt;br&gt;")</f>
        <v/>
      </c>
    </row>
    <row r="79" spans="9:19" x14ac:dyDescent="0.25">
      <c r="I79" t="str">
        <f>IF(ISERROR(VLOOKUP(CONCATENATE(J79,"c4"),B:G,6,FALSE)),"","&lt;br&gt;")</f>
        <v/>
      </c>
    </row>
    <row r="80" spans="9:19" x14ac:dyDescent="0.25">
      <c r="I80" t="str">
        <f>IF(ISERROR(VLOOKUP(CONCATENATE(J80,"c5"),B:G,6,FALSE)),"","&lt;br&gt;")</f>
        <v/>
      </c>
    </row>
    <row r="83" spans="9:9" x14ac:dyDescent="0.25">
      <c r="I83" t="str">
        <f>IF(ISERROR(VLOOKUP(CONCATENATE(J83,"d3"),B:G,6,FALSE)),"","&lt;p&gt;")</f>
        <v/>
      </c>
    </row>
    <row r="84" spans="9:9" x14ac:dyDescent="0.25">
      <c r="I84" t="str">
        <f>IF(ISERROR(VLOOKUP(CONCATENATE(J84,"d4"),B:G,6,FALSE)),"","&lt;br&gt;")</f>
        <v/>
      </c>
    </row>
    <row r="85" spans="9:9" x14ac:dyDescent="0.25">
      <c r="I85" t="str">
        <f>IF(ISERROR(VLOOKUP(CONCATENATE(J85,"d5"),B:G,6,FALSE)),"","&lt;br&gt;")</f>
        <v/>
      </c>
    </row>
    <row r="95" spans="9:9" x14ac:dyDescent="0.25">
      <c r="I95" t="str">
        <f>IF(ISERROR(VLOOKUP(CONCATENATE(J95,"c3"),B:G,6,FALSE)),"","&lt;br&gt;")</f>
        <v/>
      </c>
    </row>
    <row r="96" spans="9:9" x14ac:dyDescent="0.25">
      <c r="I96" t="str">
        <f>IF(ISERROR(VLOOKUP(CONCATENATE(J96,"c4"),B:G,6,FALSE)),"","&lt;br&gt;")</f>
        <v/>
      </c>
    </row>
    <row r="97" spans="9:9" x14ac:dyDescent="0.25">
      <c r="I97" t="str">
        <f>IF(ISERROR(VLOOKUP(CONCATENATE(J97,"c5"),B:G,6,FALSE)),"","&lt;br&gt;")</f>
        <v/>
      </c>
    </row>
    <row r="100" spans="9:9" x14ac:dyDescent="0.25">
      <c r="I100" t="str">
        <f>IF(ISERROR(VLOOKUP(CONCATENATE(J100,"d3"),B:G,6,FALSE)),"","&lt;p&gt;")</f>
        <v/>
      </c>
    </row>
    <row r="101" spans="9:9" x14ac:dyDescent="0.25">
      <c r="I101" t="str">
        <f>IF(ISERROR(VLOOKUP(CONCATENATE(J101,"d4"),B:G,6,FALSE)),"","&lt;br&gt;")</f>
        <v/>
      </c>
    </row>
    <row r="102" spans="9:9" x14ac:dyDescent="0.25">
      <c r="I102" t="str">
        <f>IF(ISERROR(VLOOKUP(CONCATENATE(J102,"d5"),B:G,6,FALSE)),"","&lt;br&gt;")</f>
        <v/>
      </c>
    </row>
    <row r="112" spans="9:9" x14ac:dyDescent="0.25">
      <c r="I112" t="str">
        <f>IF(ISERROR(VLOOKUP(CONCATENATE(J112,"c3"),B:G,6,FALSE)),"","&lt;br&gt;")</f>
        <v/>
      </c>
    </row>
    <row r="113" spans="9:9" x14ac:dyDescent="0.25">
      <c r="I113" t="str">
        <f>IF(ISERROR(VLOOKUP(CONCATENATE(J113,"c4"),B:G,6,FALSE)),"","&lt;br&gt;")</f>
        <v/>
      </c>
    </row>
    <row r="114" spans="9:9" x14ac:dyDescent="0.25">
      <c r="I114" t="str">
        <f>IF(ISERROR(VLOOKUP(CONCATENATE(J114,"c5"),B:G,6,FALSE)),"","&lt;br&gt;")</f>
        <v/>
      </c>
    </row>
    <row r="117" spans="9:9" x14ac:dyDescent="0.25">
      <c r="I117" t="str">
        <f>IF(ISERROR(VLOOKUP(CONCATENATE(J117,"d3"),B:G,6,FALSE)),"","&lt;p&gt;")</f>
        <v/>
      </c>
    </row>
    <row r="118" spans="9:9" x14ac:dyDescent="0.25">
      <c r="I118" t="str">
        <f>IF(ISERROR(VLOOKUP(CONCATENATE(J118,"d4"),B:G,6,FALSE)),"","&lt;br&gt;")</f>
        <v/>
      </c>
    </row>
    <row r="119" spans="9:9" x14ac:dyDescent="0.25">
      <c r="I119" t="str">
        <f>IF(ISERROR(VLOOKUP(CONCATENATE(J119,"d5"),B:G,6,FALSE)),"","&lt;br&gt;")</f>
        <v/>
      </c>
    </row>
    <row r="129" spans="9:9" x14ac:dyDescent="0.25">
      <c r="I129" t="str">
        <f>IF(ISERROR(VLOOKUP(CONCATENATE(J129,"c3"),B:G,6,FALSE)),"","&lt;br&gt;")</f>
        <v/>
      </c>
    </row>
    <row r="130" spans="9:9" x14ac:dyDescent="0.25">
      <c r="I130" t="str">
        <f>IF(ISERROR(VLOOKUP(CONCATENATE(J130,"c4"),B:G,6,FALSE)),"","&lt;br&gt;")</f>
        <v/>
      </c>
    </row>
    <row r="131" spans="9:9" x14ac:dyDescent="0.25">
      <c r="I131" t="str">
        <f>IF(ISERROR(VLOOKUP(CONCATENATE(J131,"c5"),B:G,6,FALSE)),"","&lt;br&gt;")</f>
        <v/>
      </c>
    </row>
    <row r="134" spans="9:9" x14ac:dyDescent="0.25">
      <c r="I134" t="str">
        <f>IF(ISERROR(VLOOKUP(CONCATENATE(J134,"d3"),B:G,6,FALSE)),"","&lt;p&gt;")</f>
        <v/>
      </c>
    </row>
    <row r="135" spans="9:9" x14ac:dyDescent="0.25">
      <c r="I135" t="str">
        <f>IF(ISERROR(VLOOKUP(CONCATENATE(J135,"d4"),B:G,6,FALSE)),"","&lt;br&gt;")</f>
        <v/>
      </c>
    </row>
    <row r="136" spans="9:9" x14ac:dyDescent="0.25">
      <c r="I136" t="str">
        <f>IF(ISERROR(VLOOKUP(CONCATENATE(J136,"d5"),B:G,6,FALSE)),"","&lt;br&gt;")</f>
        <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6"/>
  <sheetViews>
    <sheetView topLeftCell="G1" workbookViewId="0">
      <selection activeCell="S43" sqref="S2:S43"/>
    </sheetView>
  </sheetViews>
  <sheetFormatPr defaultRowHeight="15" x14ac:dyDescent="0.25"/>
  <cols>
    <col min="7" max="7" width="74.42578125" customWidth="1"/>
  </cols>
  <sheetData>
    <row r="1" spans="1:19" ht="17.25" thickBot="1" x14ac:dyDescent="0.3">
      <c r="G1" s="13" t="s">
        <v>335</v>
      </c>
      <c r="H1" t="s">
        <v>1252</v>
      </c>
      <c r="I1" t="s">
        <v>809</v>
      </c>
      <c r="S1">
        <v>13</v>
      </c>
    </row>
    <row r="2" spans="1:19" ht="15.75" x14ac:dyDescent="0.25">
      <c r="B2" t="str">
        <f>IF(G2="","",CONCATENATE(F2,C2))</f>
        <v>1a1</v>
      </c>
      <c r="C2" t="str">
        <f>IF(E2="",CONCATENATE(LEFT(C1,1),D2),CONCATENATE(E2,D2))</f>
        <v>a1</v>
      </c>
      <c r="D2">
        <f>IF(E2="",D1+1,1)</f>
        <v>1</v>
      </c>
      <c r="E2" t="str">
        <f>IF(NOT(LEFT(G2,2)="景點"),IF(NOT(LEFT(G2,2)="地址"),IF(NOT(LEFT(G2,2)="介紹"),IF(NOT(LEFT(G2,2)="交通"),"","d"),"c"),"b"),IF(LEN(G2)&lt;7,"a",""))</f>
        <v>a</v>
      </c>
      <c r="F2">
        <v>1</v>
      </c>
      <c r="G2" s="1" t="s">
        <v>0</v>
      </c>
      <c r="H2" t="s">
        <v>938</v>
      </c>
      <c r="I2" t="s">
        <v>492</v>
      </c>
      <c r="L2">
        <f>ROUNDUP((ROW(N2)-1)/12,0)</f>
        <v>1</v>
      </c>
      <c r="M2" t="s">
        <v>465</v>
      </c>
      <c r="N2" t="s">
        <v>465</v>
      </c>
      <c r="O2" t="s">
        <v>465</v>
      </c>
      <c r="R2">
        <v>0</v>
      </c>
      <c r="S2" t="s">
        <v>1374</v>
      </c>
    </row>
    <row r="3" spans="1:19" ht="15.75" x14ac:dyDescent="0.25">
      <c r="A3" t="str">
        <f t="shared" ref="A3:A25" si="0">IF(ISERROR(FIND("景點",G2)),IF(ISERROR(FIND("地址",G2)),IF(ISERROR(FIND("介紹",G2)),IF(ISERROR(FIND("交通",G2)),"",CONCATENATE(F3,"d")),CONCATENATE(F3,"c")),CONCATENATE(F3,"b")),CONCATENATE(F3,"a"))</f>
        <v>1a</v>
      </c>
      <c r="B3" t="str">
        <f t="shared" ref="B3:B25" si="1">IF(G3="","",CONCATENATE(F3,C3))</f>
        <v>1a2</v>
      </c>
      <c r="C3" t="str">
        <f t="shared" ref="C3:C25" si="2">IF(E3="",CONCATENATE(LEFT(C2,1),D3),CONCATENATE(E3,D3))</f>
        <v>a2</v>
      </c>
      <c r="D3">
        <f t="shared" ref="D3:D25" si="3">IF(E3="",D2+1,1)</f>
        <v>2</v>
      </c>
      <c r="E3" t="str">
        <f t="shared" ref="E3:E25" si="4">IF(NOT(LEFT(G3,2)="景點"),IF(NOT(LEFT(G3,2)="地址"),IF(NOT(LEFT(G3,2)="介紹"),IF(NOT(LEFT(G3,2)="交通"),"","d"),"c"),"b"),IF(LEN(G3)&lt;7,"a",""))</f>
        <v/>
      </c>
      <c r="F3">
        <f>IF(ISERROR(FIND("景點",G3)),F2,IF(LEN(G3)&lt;7,F2+1,F2))</f>
        <v>1</v>
      </c>
      <c r="G3" s="9" t="s">
        <v>336</v>
      </c>
      <c r="H3" t="s">
        <v>1253</v>
      </c>
      <c r="I3" t="s">
        <v>810</v>
      </c>
      <c r="L3">
        <f t="shared" ref="L3:L13" si="5">ROUNDUP((ROW(N3)-1)/12,0)</f>
        <v>1</v>
      </c>
      <c r="M3" t="str">
        <f>VLOOKUP(CONCATENATE($L3,"a2"),$B:$I,6,FALSE)</f>
        <v>石家莊動物園</v>
      </c>
      <c r="N3" t="str">
        <f>VLOOKUP(CONCATENATE($L3,"a2"),$B:$I,7,FALSE)</f>
        <v>石家庄动物园</v>
      </c>
      <c r="O3" t="str">
        <f>VLOOKUP(CONCATENATE($L3,"a2"),$B:$I,8,FALSE)</f>
        <v>Shijiazhuang Zoo</v>
      </c>
      <c r="R3">
        <v>0</v>
      </c>
      <c r="S3" t="s">
        <v>1389</v>
      </c>
    </row>
    <row r="4" spans="1:19" ht="15.75" x14ac:dyDescent="0.25">
      <c r="A4" t="str">
        <f t="shared" si="0"/>
        <v/>
      </c>
      <c r="B4" t="str">
        <f t="shared" si="1"/>
        <v>1b1</v>
      </c>
      <c r="C4" t="str">
        <f t="shared" si="2"/>
        <v>b1</v>
      </c>
      <c r="D4">
        <f t="shared" si="3"/>
        <v>1</v>
      </c>
      <c r="E4" t="str">
        <f t="shared" si="4"/>
        <v>b</v>
      </c>
      <c r="F4">
        <f t="shared" ref="F4:F25" si="6">IF(ISERROR(FIND("景點",G4)),F3,IF(LEN(G4)&lt;7,F3+1,F3))</f>
        <v>1</v>
      </c>
      <c r="G4" s="4" t="s">
        <v>2</v>
      </c>
      <c r="H4" t="s">
        <v>2</v>
      </c>
      <c r="I4" t="s">
        <v>493</v>
      </c>
      <c r="L4">
        <f t="shared" si="5"/>
        <v>1</v>
      </c>
      <c r="M4" t="s">
        <v>466</v>
      </c>
      <c r="N4" t="s">
        <v>466</v>
      </c>
      <c r="O4" t="s">
        <v>466</v>
      </c>
      <c r="R4">
        <v>0</v>
      </c>
      <c r="S4" t="str">
        <f>CONCATENATE("""city_en"": """,I1," Attractions"",")</f>
        <v>"city_en": "Shijiazhuang Attractions",</v>
      </c>
    </row>
    <row r="5" spans="1:19" ht="15.75" x14ac:dyDescent="0.25">
      <c r="A5" t="str">
        <f t="shared" si="0"/>
        <v>1b</v>
      </c>
      <c r="B5" t="str">
        <f t="shared" si="1"/>
        <v>1b2</v>
      </c>
      <c r="C5" t="str">
        <f t="shared" si="2"/>
        <v>b2</v>
      </c>
      <c r="D5">
        <f t="shared" si="3"/>
        <v>2</v>
      </c>
      <c r="E5" t="str">
        <f t="shared" si="4"/>
        <v/>
      </c>
      <c r="F5">
        <f t="shared" si="6"/>
        <v>1</v>
      </c>
      <c r="G5" s="9" t="s">
        <v>337</v>
      </c>
      <c r="H5" t="s">
        <v>1254</v>
      </c>
      <c r="I5" t="s">
        <v>811</v>
      </c>
      <c r="L5">
        <f t="shared" si="5"/>
        <v>1</v>
      </c>
      <c r="M5" t="str">
        <f>CONCATENATE("&lt;img src=""/res/media/web/travel/",LOWER(SUBSTITUTE($I$1," ","_")),"/",LOWER(CONCATENATE(SUBSTITUTE(VLOOKUP(CONCATENATE($L3,"a2"),$B:$I,8,FALSE)," ","_"),".jpg")),""" alt=""",M3,"""&gt;")</f>
        <v>&lt;img src="/res/media/web/travel/shijiazhuang/shijiazhuang_zoo.jpg" alt="石家莊動物園"&gt;</v>
      </c>
      <c r="N5" t="str">
        <f>CONCATENATE("&lt;img src=""/res/media/web/travel/",LOWER(SUBSTITUTE($I$1," ","_")),"/",LOWER(CONCATENATE(SUBSTITUTE(VLOOKUP(CONCATENATE($L3,"a2"),$B:$I,8,FALSE)," ","_"),".jpg")),""" alt=""",N3,"""&gt;")</f>
        <v>&lt;img src="/res/media/web/travel/shijiazhuang/shijiazhuang_zoo.jpg" alt="石家庄动物园"&gt;</v>
      </c>
      <c r="O5" t="str">
        <f>CONCATENATE("&lt;img src=""/res/media/web/travel/",LOWER(SUBSTITUTE($I$1," ","_")),"/",LOWER(CONCATENATE(SUBSTITUTE(VLOOKUP(CONCATENATE($L3,"a2"),$B:$I,8,FALSE)," ","_"),".jpg")),""" alt=""",O3,"""&gt;")</f>
        <v>&lt;img src="/res/media/web/travel/shijiazhuang/shijiazhuang_zoo.jpg" alt="Shijiazhuang Zoo"&gt;</v>
      </c>
      <c r="R5">
        <v>0</v>
      </c>
      <c r="S5" t="str">
        <f>CONCATENATE("""city_tc"": """,G1,"景點"",")</f>
        <v>"city_tc": "石家莊景點",</v>
      </c>
    </row>
    <row r="6" spans="1:19" ht="15.75" x14ac:dyDescent="0.25">
      <c r="A6" t="str">
        <f t="shared" si="0"/>
        <v/>
      </c>
      <c r="B6" t="str">
        <f t="shared" si="1"/>
        <v>1c1</v>
      </c>
      <c r="C6" t="str">
        <f t="shared" si="2"/>
        <v>c1</v>
      </c>
      <c r="D6">
        <f t="shared" si="3"/>
        <v>1</v>
      </c>
      <c r="E6" t="str">
        <f t="shared" si="4"/>
        <v>c</v>
      </c>
      <c r="F6">
        <f t="shared" si="6"/>
        <v>1</v>
      </c>
      <c r="G6" s="4" t="s">
        <v>212</v>
      </c>
      <c r="H6" t="s">
        <v>1136</v>
      </c>
      <c r="I6" t="s">
        <v>494</v>
      </c>
      <c r="L6">
        <f t="shared" si="5"/>
        <v>1</v>
      </c>
      <c r="M6" t="s">
        <v>557</v>
      </c>
      <c r="N6" t="s">
        <v>557</v>
      </c>
      <c r="O6" t="s">
        <v>1372</v>
      </c>
      <c r="R6">
        <v>0</v>
      </c>
      <c r="S6" t="str">
        <f>CONCATENATE("""city_sc"": """,H1,"景点"",")</f>
        <v>"city_sc": "石家庄景点",</v>
      </c>
    </row>
    <row r="7" spans="1:19" ht="78.75" x14ac:dyDescent="0.25">
      <c r="A7" t="str">
        <f t="shared" si="0"/>
        <v>1c</v>
      </c>
      <c r="B7" t="str">
        <f t="shared" si="1"/>
        <v>1c2</v>
      </c>
      <c r="C7" t="str">
        <f t="shared" si="2"/>
        <v>c2</v>
      </c>
      <c r="D7">
        <f t="shared" si="3"/>
        <v>2</v>
      </c>
      <c r="E7" t="str">
        <f t="shared" si="4"/>
        <v/>
      </c>
      <c r="F7">
        <f t="shared" si="6"/>
        <v>1</v>
      </c>
      <c r="G7" s="9" t="s">
        <v>338</v>
      </c>
      <c r="H7" t="s">
        <v>1255</v>
      </c>
      <c r="I7" t="s">
        <v>812</v>
      </c>
      <c r="L7">
        <f t="shared" si="5"/>
        <v>1</v>
      </c>
      <c r="M7" t="str">
        <f>VLOOKUP(CONCATENATE($L7,"b2"),$B:$I,6,FALSE)</f>
        <v>石家莊鹿泉區向陽南大街</v>
      </c>
      <c r="N7" t="str">
        <f>VLOOKUP(CONCATENATE($L7,"b2"),$B:$I,7,FALSE)</f>
        <v>石家庄鹿泉区向阳南大街</v>
      </c>
      <c r="O7" t="str">
        <f>VLOOKUP(CONCATENATE($L7,"b2"),$B:$I,8,FALSE)</f>
        <v>Xiangyang South Avenue, Luquan District, Shijiazhuang</v>
      </c>
      <c r="R7">
        <v>0</v>
      </c>
      <c r="S7" t="s">
        <v>1377</v>
      </c>
    </row>
    <row r="8" spans="1:19" ht="15.75" x14ac:dyDescent="0.25">
      <c r="A8" t="str">
        <f t="shared" si="0"/>
        <v/>
      </c>
      <c r="B8" t="str">
        <f t="shared" si="1"/>
        <v>1d1</v>
      </c>
      <c r="C8" t="str">
        <f t="shared" si="2"/>
        <v>d1</v>
      </c>
      <c r="D8">
        <f t="shared" si="3"/>
        <v>1</v>
      </c>
      <c r="E8" t="str">
        <f t="shared" si="4"/>
        <v>d</v>
      </c>
      <c r="F8">
        <f t="shared" si="6"/>
        <v>1</v>
      </c>
      <c r="G8" s="4" t="s">
        <v>6</v>
      </c>
      <c r="H8" t="s">
        <v>6</v>
      </c>
      <c r="I8" t="s">
        <v>496</v>
      </c>
      <c r="L8">
        <f t="shared" si="5"/>
        <v>1</v>
      </c>
      <c r="M8" t="s">
        <v>467</v>
      </c>
      <c r="N8" t="s">
        <v>467</v>
      </c>
      <c r="O8" t="s">
        <v>1373</v>
      </c>
      <c r="R8">
        <f>ROUNDUP((ROW(T8)-7)/12,0)</f>
        <v>1</v>
      </c>
      <c r="S8" t="s">
        <v>1374</v>
      </c>
    </row>
    <row r="9" spans="1:19" ht="16.5" thickBot="1" x14ac:dyDescent="0.3">
      <c r="A9" t="str">
        <f t="shared" si="0"/>
        <v>1d</v>
      </c>
      <c r="B9" t="str">
        <f t="shared" si="1"/>
        <v>1d2</v>
      </c>
      <c r="C9" t="str">
        <f t="shared" si="2"/>
        <v>d2</v>
      </c>
      <c r="D9">
        <f t="shared" si="3"/>
        <v>2</v>
      </c>
      <c r="E9" t="str">
        <f t="shared" si="4"/>
        <v/>
      </c>
      <c r="F9">
        <f t="shared" si="6"/>
        <v>1</v>
      </c>
      <c r="G9" s="10" t="s">
        <v>339</v>
      </c>
      <c r="H9" t="s">
        <v>1256</v>
      </c>
      <c r="I9" t="s">
        <v>813</v>
      </c>
      <c r="L9">
        <f t="shared" si="5"/>
        <v>1</v>
      </c>
      <c r="M9" t="str">
        <f>VLOOKUP(CONCATENATE($L9,"c2"),$B:$I,6,FALSE)</f>
        <v>動物園巧妙地將自然景色與人工建築結合在一起，園內分為濕地禽鳥動物區、鳥語林區、猛禽動物區等，住了250多種可觀性動物，包括國寶級大熊貓、大紅鸛、金絲猴、東北虎、亞洲象及長頸鹿等，每日都有不同表演，如老虎雜耍及黑熊單車表演等。另外，園內的海洋館也有海豚、海獅為大家帶來精彩的表演，令人樂而忘返。</v>
      </c>
      <c r="N9" t="str">
        <f>VLOOKUP(CONCATENATE($L9,"c2"),$B:$I,7,FALSE)</f>
        <v>动物园巧妙地将自然景色与人工建筑结合在一起，园内分为湿地禽鸟动物区、鸟语林区、猛禽动物区等，住了250多种可观性动物，包括国宝级大熊猫、大红鹳、金丝猴、东北虎、亚洲象及长颈鹿等，每日都有不同表演，如老虎杂耍及黑熊单车表演等。另外，园内的海洋馆也有海豚、海狮为大家带来精彩的表演，令人乐而忘返。</v>
      </c>
      <c r="O9" t="str">
        <f>VLOOKUP(CONCATENATE($L9,"c2"),$B:$I,8,FALSE)</f>
        <v>The zoo cleverly combines natural scenery with artificial buildings. The park is divided into areas such as a wetland bird and animal area, a forest and bird area and predatory animal area, with over 250 kinds of animals, including flamingos, golden snub-nosed monkeys, Siberian tigers, Asian elephants, giraffes, and China’s national treasure — giant pandas. Different performances take place every day, such as tiger juggling and black bear cycling performances. In addition, the aquarium in the park hosts wonderful performances by dolphins and sea lions, ensuring a memorable visit.</v>
      </c>
      <c r="R9">
        <f t="shared" ref="R9:R31" si="7">ROUNDUP((ROW(T9)-7)/12,0)</f>
        <v>1</v>
      </c>
      <c r="S9" t="str">
        <f>CONCATENATE("""id"": ",$S$1,R9,",")</f>
        <v>"id": 131,</v>
      </c>
    </row>
    <row r="10" spans="1:19" ht="15.75" x14ac:dyDescent="0.25">
      <c r="A10" t="str">
        <f t="shared" si="0"/>
        <v/>
      </c>
      <c r="B10" t="str">
        <f t="shared" si="1"/>
        <v>2a1</v>
      </c>
      <c r="C10" t="str">
        <f t="shared" si="2"/>
        <v>a1</v>
      </c>
      <c r="D10">
        <f t="shared" si="3"/>
        <v>1</v>
      </c>
      <c r="E10" t="str">
        <f t="shared" si="4"/>
        <v>a</v>
      </c>
      <c r="F10">
        <f t="shared" si="6"/>
        <v>2</v>
      </c>
      <c r="G10" s="1" t="s">
        <v>8</v>
      </c>
      <c r="H10" t="s">
        <v>944</v>
      </c>
      <c r="I10" t="s">
        <v>497</v>
      </c>
      <c r="L10">
        <f t="shared" si="5"/>
        <v>1</v>
      </c>
      <c r="M10" t="s">
        <v>468</v>
      </c>
      <c r="N10" t="s">
        <v>468</v>
      </c>
      <c r="O10" t="s">
        <v>1375</v>
      </c>
      <c r="R10">
        <f t="shared" si="7"/>
        <v>1</v>
      </c>
      <c r="S10" t="str">
        <f>CONCATENATE("""attraction_en"": """,VLOOKUP(CONCATENATE($R10,"a2"),$B:$I,8,FALSE),""",")</f>
        <v>"attraction_en": "Shijiazhuang Zoo",</v>
      </c>
    </row>
    <row r="11" spans="1:19" ht="15.75" x14ac:dyDescent="0.25">
      <c r="A11" t="str">
        <f t="shared" si="0"/>
        <v>2a</v>
      </c>
      <c r="B11" t="str">
        <f t="shared" si="1"/>
        <v>2a2</v>
      </c>
      <c r="C11" t="str">
        <f t="shared" si="2"/>
        <v>a2</v>
      </c>
      <c r="D11">
        <f t="shared" si="3"/>
        <v>2</v>
      </c>
      <c r="E11" t="str">
        <f t="shared" si="4"/>
        <v/>
      </c>
      <c r="F11">
        <f t="shared" si="6"/>
        <v>2</v>
      </c>
      <c r="G11" s="9" t="s">
        <v>340</v>
      </c>
      <c r="H11" t="s">
        <v>1257</v>
      </c>
      <c r="I11" t="s">
        <v>814</v>
      </c>
      <c r="L11">
        <f t="shared" si="5"/>
        <v>1</v>
      </c>
      <c r="M11" t="str">
        <f>VLOOKUP(CONCATENATE($L11,"d2"),$B:$I,6,FALSE)</f>
        <v>由高鐵石家莊站乘坐的士約35分鐘。</v>
      </c>
      <c r="N11" t="str">
        <f>VLOOKUP(CONCATENATE($L11,"d2"),$B:$I,7,FALSE)</f>
        <v>由高铁石家庄站乘坐的士约35分钟。</v>
      </c>
      <c r="O11" t="str">
        <f>VLOOKUP(CONCATENATE($L11,"d2"),$B:$I,8,FALSE)</f>
        <v>Take a 35-minute taxi ride from High Speed Rail Shijiazhuang  Station.</v>
      </c>
      <c r="R11">
        <f t="shared" si="7"/>
        <v>1</v>
      </c>
      <c r="S11" t="str">
        <f>CONCATENATE("""attraction_tc"": """,VLOOKUP(CONCATENATE($R11,"a2"),$B:$I,6,FALSE),""",")</f>
        <v>"attraction_tc": "石家莊動物園",</v>
      </c>
    </row>
    <row r="12" spans="1:19" ht="15.75" x14ac:dyDescent="0.25">
      <c r="A12" t="str">
        <f t="shared" si="0"/>
        <v/>
      </c>
      <c r="B12" t="str">
        <f t="shared" si="1"/>
        <v>2b1</v>
      </c>
      <c r="C12" t="str">
        <f t="shared" si="2"/>
        <v>b1</v>
      </c>
      <c r="D12">
        <f t="shared" si="3"/>
        <v>1</v>
      </c>
      <c r="E12" t="str">
        <f t="shared" si="4"/>
        <v>b</v>
      </c>
      <c r="F12">
        <f t="shared" si="6"/>
        <v>2</v>
      </c>
      <c r="G12" s="4" t="s">
        <v>2</v>
      </c>
      <c r="H12" t="s">
        <v>2</v>
      </c>
      <c r="I12" t="s">
        <v>493</v>
      </c>
      <c r="K12" t="str">
        <f>IF(ISERROR(VLOOKUP(CONCATENATE(L12,"d3"),B:G,6,FALSE)),"","&lt;/p&gt;&lt;p&gt;")</f>
        <v/>
      </c>
      <c r="L12">
        <f t="shared" si="5"/>
        <v>1</v>
      </c>
      <c r="M12" t="str">
        <f>CONCATENATE($K12,IFERROR(VLOOKUP(CONCATENATE($L12,"d3"),$B:$I,6,FALSE),""))</f>
        <v/>
      </c>
      <c r="N12" t="str">
        <f>CONCATENATE($K12,IFERROR(VLOOKUP(CONCATENATE($L12,"d3"),$B:$I,7,FALSE),""))</f>
        <v/>
      </c>
      <c r="O12" t="str">
        <f>CONCATENATE($K12,IFERROR(VLOOKUP(CONCATENATE($L12,"d3"),$B:$I,8,FALSE),""))</f>
        <v/>
      </c>
      <c r="R12">
        <f t="shared" si="7"/>
        <v>1</v>
      </c>
      <c r="S12" t="str">
        <f>CONCATENATE("""attraction_sc"": """,VLOOKUP(CONCATENATE($R12,"a2"),$B:$I,7,FALSE),""",")</f>
        <v>"attraction_sc": "石家庄动物园",</v>
      </c>
    </row>
    <row r="13" spans="1:19" ht="15.75" x14ac:dyDescent="0.25">
      <c r="A13" t="str">
        <f t="shared" si="0"/>
        <v>2b</v>
      </c>
      <c r="B13" t="str">
        <f t="shared" si="1"/>
        <v>2b2</v>
      </c>
      <c r="C13" t="str">
        <f t="shared" si="2"/>
        <v>b2</v>
      </c>
      <c r="D13">
        <f t="shared" si="3"/>
        <v>2</v>
      </c>
      <c r="E13" t="str">
        <f t="shared" si="4"/>
        <v/>
      </c>
      <c r="F13">
        <f t="shared" si="6"/>
        <v>2</v>
      </c>
      <c r="G13" s="9" t="s">
        <v>341</v>
      </c>
      <c r="H13" t="s">
        <v>1258</v>
      </c>
      <c r="I13" t="s">
        <v>815</v>
      </c>
      <c r="L13">
        <f t="shared" si="5"/>
        <v>1</v>
      </c>
      <c r="M13" t="s">
        <v>469</v>
      </c>
      <c r="N13" t="s">
        <v>469</v>
      </c>
      <c r="O13" t="s">
        <v>469</v>
      </c>
      <c r="R13">
        <f t="shared" si="7"/>
        <v>1</v>
      </c>
      <c r="S13" t="str">
        <f>CONCATENATE("""image_en"": """,CONCATENATE("/res/media/web/travel/",LOWER(SUBSTITUTE($I$1," ","_")),"/",LOWER(CONCATENATE(SUBSTITUTE(VLOOKUP(CONCATENATE($R13,"a2"),$B:$I,8,FALSE)," ","_"),".jpg"))),""",")</f>
        <v>"image_en": "/res/media/web/travel/shijiazhuang/shijiazhuang_zoo.jpg",</v>
      </c>
    </row>
    <row r="14" spans="1:19" ht="15.75" x14ac:dyDescent="0.25">
      <c r="A14" t="str">
        <f t="shared" si="0"/>
        <v/>
      </c>
      <c r="B14" t="str">
        <f t="shared" si="1"/>
        <v>2c1</v>
      </c>
      <c r="C14" t="str">
        <f t="shared" si="2"/>
        <v>c1</v>
      </c>
      <c r="D14">
        <f t="shared" si="3"/>
        <v>1</v>
      </c>
      <c r="E14" t="str">
        <f t="shared" si="4"/>
        <v>c</v>
      </c>
      <c r="F14">
        <f t="shared" si="6"/>
        <v>2</v>
      </c>
      <c r="G14" s="4" t="s">
        <v>4</v>
      </c>
      <c r="H14" t="s">
        <v>941</v>
      </c>
      <c r="I14" t="s">
        <v>494</v>
      </c>
      <c r="L14">
        <f>ROUNDUP((ROW(N14)-1)/12,0)</f>
        <v>2</v>
      </c>
      <c r="M14" t="s">
        <v>465</v>
      </c>
      <c r="N14" t="s">
        <v>465</v>
      </c>
      <c r="O14" t="s">
        <v>465</v>
      </c>
      <c r="R14">
        <f t="shared" si="7"/>
        <v>1</v>
      </c>
      <c r="S14" t="str">
        <f>CONCATENATE("""image_tc"": """,CONCATENATE("/res/media/web/travel/",LOWER(SUBSTITUTE($I$1," ","_")),"/",LOWER(CONCATENATE(SUBSTITUTE(VLOOKUP(CONCATENATE($R14,"a2"),$B:$I,8,FALSE)," ","_"),".jpg"))),""",")</f>
        <v>"image_tc": "/res/media/web/travel/shijiazhuang/shijiazhuang_zoo.jpg",</v>
      </c>
    </row>
    <row r="15" spans="1:19" ht="63" x14ac:dyDescent="0.25">
      <c r="A15" t="str">
        <f t="shared" si="0"/>
        <v>2c</v>
      </c>
      <c r="B15" t="str">
        <f t="shared" si="1"/>
        <v>2c2</v>
      </c>
      <c r="C15" t="str">
        <f t="shared" si="2"/>
        <v>c2</v>
      </c>
      <c r="D15">
        <f t="shared" si="3"/>
        <v>2</v>
      </c>
      <c r="E15" t="str">
        <f t="shared" si="4"/>
        <v/>
      </c>
      <c r="F15">
        <f t="shared" si="6"/>
        <v>2</v>
      </c>
      <c r="G15" s="3" t="s">
        <v>342</v>
      </c>
      <c r="H15" t="s">
        <v>1259</v>
      </c>
      <c r="I15" t="s">
        <v>816</v>
      </c>
      <c r="L15">
        <f t="shared" ref="L15:L25" si="8">ROUNDUP((ROW(N15)-1)/12,0)</f>
        <v>2</v>
      </c>
      <c r="M15" t="str">
        <f>VLOOKUP(CONCATENATE($L15,"a2"),$B:$I,6,FALSE)</f>
        <v>抱犢寨</v>
      </c>
      <c r="N15" t="str">
        <f>VLOOKUP(CONCATENATE($L15,"a2"),$B:$I,7,FALSE)</f>
        <v>抱犊寨</v>
      </c>
      <c r="O15" t="str">
        <f>VLOOKUP(CONCATENATE($L15,"a2"),$B:$I,8,FALSE)</f>
        <v>Baoduzhai</v>
      </c>
      <c r="R15">
        <f t="shared" si="7"/>
        <v>1</v>
      </c>
      <c r="S15" t="str">
        <f>CONCATENATE("""image_sc"": """,CONCATENATE("/res/media/web/travel/",LOWER(SUBSTITUTE($I$1," ","_")),"/",LOWER(CONCATENATE(SUBSTITUTE(VLOOKUP(CONCATENATE($R15,"a2"),$B:$I,8,FALSE)," ","_"),".jpg"))),""",")</f>
        <v>"image_sc": "/res/media/web/travel/shijiazhuang/shijiazhuang_zoo.jpg",</v>
      </c>
    </row>
    <row r="16" spans="1:19" ht="15.75" x14ac:dyDescent="0.25">
      <c r="A16" t="str">
        <f t="shared" si="0"/>
        <v/>
      </c>
      <c r="B16" t="str">
        <f t="shared" si="1"/>
        <v>2d1</v>
      </c>
      <c r="C16" t="str">
        <f t="shared" si="2"/>
        <v>d1</v>
      </c>
      <c r="D16">
        <f t="shared" si="3"/>
        <v>1</v>
      </c>
      <c r="E16" t="str">
        <f t="shared" si="4"/>
        <v>d</v>
      </c>
      <c r="F16">
        <f t="shared" si="6"/>
        <v>2</v>
      </c>
      <c r="G16" s="4" t="s">
        <v>6</v>
      </c>
      <c r="H16" t="s">
        <v>6</v>
      </c>
      <c r="I16" t="s">
        <v>496</v>
      </c>
      <c r="L16">
        <f t="shared" si="8"/>
        <v>2</v>
      </c>
      <c r="M16" t="s">
        <v>466</v>
      </c>
      <c r="N16" t="s">
        <v>466</v>
      </c>
      <c r="O16" t="s">
        <v>466</v>
      </c>
      <c r="R16">
        <f t="shared" si="7"/>
        <v>1</v>
      </c>
      <c r="S16" t="str">
        <f>CONCATENATE("""content_en"": """,CONCATENATE("&lt;p&gt;Address：&lt;br/&gt;",VLOOKUP(CONCATENATE($R16,"b2"),$B:$I,8,FALSE)),"&lt;/p&gt;&lt;p&gt;Content：&lt;br/&gt;",SUBSTITUTE(VLOOKUP(CONCATENATE($R16,"c2"),$B:$I,8,FALSE),"""","\"""),"&lt;/p&gt;&lt;p&gt;Transportation：&lt;br/&gt;",VLOOKUP(CONCATENATE($R16,"d2"),$B:$I,8,FALSE),CONCATENATE($K12,IFERROR(VLOOKUP(CONCATENATE($L12,"d3"),$B:$I,8,FALSE),"")),"&lt;/p&gt;",""",")</f>
        <v>"content_en": "&lt;p&gt;Address：&lt;br/&gt;Xiangyang South Avenue, Luquan District, Shijiazhuang&lt;/p&gt;&lt;p&gt;Content：&lt;br/&gt;The zoo cleverly combines natural scenery with artificial buildings. The park is divided into areas such as a wetland bird and animal area, a forest and bird area and predatory animal area, with over 250 kinds of animals, including flamingos, golden snub-nosed monkeys, Siberian tigers, Asian elephants, giraffes, and China’s national treasure — giant pandas. Different performances take place every day, such as tiger juggling and black bear cycling performances. In addition, the aquarium in the park hosts wonderful performances by dolphins and sea lions, ensuring a memorable visit.&lt;/p&gt;&lt;p&gt;Transportation：&lt;br/&gt;Take a 35-minute taxi ride from High Speed Rail Shijiazhuang  Station.&lt;/p&gt;",</v>
      </c>
    </row>
    <row r="17" spans="1:19" ht="16.5" thickBot="1" x14ac:dyDescent="0.3">
      <c r="A17" t="str">
        <f t="shared" si="0"/>
        <v>2d</v>
      </c>
      <c r="B17" t="str">
        <f t="shared" si="1"/>
        <v>2d2</v>
      </c>
      <c r="C17" t="str">
        <f t="shared" si="2"/>
        <v>d2</v>
      </c>
      <c r="D17">
        <f t="shared" si="3"/>
        <v>2</v>
      </c>
      <c r="E17" t="str">
        <f t="shared" si="4"/>
        <v/>
      </c>
      <c r="F17">
        <f t="shared" si="6"/>
        <v>2</v>
      </c>
      <c r="G17" s="10" t="s">
        <v>343</v>
      </c>
      <c r="H17" t="s">
        <v>1260</v>
      </c>
      <c r="I17" t="s">
        <v>817</v>
      </c>
      <c r="L17">
        <f t="shared" si="8"/>
        <v>2</v>
      </c>
      <c r="M17" t="str">
        <f>CONCATENATE("&lt;img src=""/res/media/web/travel/",LOWER(SUBSTITUTE($I$1," ","_")),"/",LOWER(CONCATENATE(SUBSTITUTE(VLOOKUP(CONCATENATE($L15,"a2"),$B:$I,8,FALSE)," ","_"),".jpg")),""" alt=""",M15,"""&gt;")</f>
        <v>&lt;img src="/res/media/web/travel/shijiazhuang/baoduzhai.jpg" alt="抱犢寨"&gt;</v>
      </c>
      <c r="N17" t="str">
        <f>CONCATENATE("&lt;img src=""/res/media/web/travel/",LOWER(SUBSTITUTE($I$1," ","_")),"/",LOWER(CONCATENATE(SUBSTITUTE(VLOOKUP(CONCATENATE($L15,"a2"),$B:$I,8,FALSE)," ","_"),".jpg")),""" alt=""",N15,"""&gt;")</f>
        <v>&lt;img src="/res/media/web/travel/shijiazhuang/baoduzhai.jpg" alt="抱犊寨"&gt;</v>
      </c>
      <c r="O17" t="str">
        <f>CONCATENATE("&lt;img src=""/res/media/web/travel/",LOWER(SUBSTITUTE($I$1," ","_")),"/",LOWER(CONCATENATE(SUBSTITUTE(VLOOKUP(CONCATENATE($L15,"a2"),$B:$I,8,FALSE)," ","_"),".jpg")),""" alt=""",O15,"""&gt;")</f>
        <v>&lt;img src="/res/media/web/travel/shijiazhuang/baoduzhai.jpg" alt="Baoduzhai"&gt;</v>
      </c>
      <c r="R17">
        <f t="shared" si="7"/>
        <v>1</v>
      </c>
      <c r="S17" t="str">
        <f>CONCATENATE("""content_tc"": """,CONCATENATE("&lt;p&gt;地址：&lt;br/&gt;",VLOOKUP(CONCATENATE($R17,"b2"),$B:$I,6,FALSE)),"&lt;/p&gt;&lt;p&gt;介紹：&lt;br/&gt;",VLOOKUP(CONCATENATE($R17,"c2"),$B:$I,6,FALSE),"&lt;/p&gt;&lt;p&gt;交通：&lt;br/&gt;",VLOOKUP(CONCATENATE($R17,"d2"),$B:$I,6,FALSE),CONCATENATE($K12,IFERROR(VLOOKUP(CONCATENATE($L12,"d3"),$B:$I,6,FALSE),"")),"&lt;/p&gt;",""",")</f>
        <v>"content_tc": "&lt;p&gt;地址：&lt;br/&gt;石家莊鹿泉區向陽南大街&lt;/p&gt;&lt;p&gt;介紹：&lt;br/&gt;動物園巧妙地將自然景色與人工建築結合在一起，園內分為濕地禽鳥動物區、鳥語林區、猛禽動物區等，住了250多種可觀性動物，包括國寶級大熊貓、大紅鸛、金絲猴、東北虎、亞洲象及長頸鹿等，每日都有不同表演，如老虎雜耍及黑熊單車表演等。另外，園內的海洋館也有海豚、海獅為大家帶來精彩的表演，令人樂而忘返。&lt;/p&gt;&lt;p&gt;交通：&lt;br/&gt;由高鐵石家莊站乘坐的士約35分鐘。&lt;/p&gt;",</v>
      </c>
    </row>
    <row r="18" spans="1:19" ht="15.75" x14ac:dyDescent="0.25">
      <c r="A18" t="str">
        <f t="shared" si="0"/>
        <v/>
      </c>
      <c r="B18" t="str">
        <f t="shared" si="1"/>
        <v>3a1</v>
      </c>
      <c r="C18" t="str">
        <f t="shared" si="2"/>
        <v>a1</v>
      </c>
      <c r="D18">
        <f t="shared" si="3"/>
        <v>1</v>
      </c>
      <c r="E18" t="str">
        <f t="shared" si="4"/>
        <v>a</v>
      </c>
      <c r="F18">
        <f t="shared" si="6"/>
        <v>3</v>
      </c>
      <c r="G18" s="1" t="s">
        <v>344</v>
      </c>
      <c r="H18" t="s">
        <v>1261</v>
      </c>
      <c r="I18" t="s">
        <v>498</v>
      </c>
      <c r="L18">
        <f t="shared" si="8"/>
        <v>2</v>
      </c>
      <c r="M18" t="s">
        <v>557</v>
      </c>
      <c r="N18" t="s">
        <v>557</v>
      </c>
      <c r="O18" t="s">
        <v>1372</v>
      </c>
      <c r="R18">
        <f t="shared" si="7"/>
        <v>1</v>
      </c>
      <c r="S18" t="str">
        <f>CONCATENATE("""content_sc"": """,CONCATENATE("&lt;p&gt;地址：&lt;br/&gt;",VLOOKUP(CONCATENATE($R18,"b2"),$B:$I,7,FALSE)),"&lt;/p&gt;&lt;p&gt;介紹：&lt;br/&gt;",VLOOKUP(CONCATENATE($R18,"c2"),$B:$I,7,FALSE),"&lt;/p&gt;&lt;p&gt;交通：&lt;br/&gt;",VLOOKUP(CONCATENATE($R18,"d2"),$B:$I,7,FALSE),CONCATENATE($K12,IFERROR(VLOOKUP(CONCATENATE($L12,"d3"),$B:$I,7,FALSE),"")),"&lt;/p&gt;","""")</f>
        <v>"content_sc": "&lt;p&gt;地址：&lt;br/&gt;石家庄鹿泉区向阳南大街&lt;/p&gt;&lt;p&gt;介紹：&lt;br/&gt;动物园巧妙地将自然景色与人工建筑结合在一起，园内分为湿地禽鸟动物区、鸟语林区、猛禽动物区等，住了250多种可观性动物，包括国宝级大熊猫、大红鹳、金丝猴、东北虎、亚洲象及长颈鹿等，每日都有不同表演，如老虎杂耍及黑熊单车表演等。另外，园内的海洋馆也有海豚、海狮为大家带来精彩的表演，令人乐而忘返。&lt;/p&gt;&lt;p&gt;交通：&lt;br/&gt;由高铁石家庄站乘坐的士约35分钟。&lt;/p&gt;"</v>
      </c>
    </row>
    <row r="19" spans="1:19" ht="15.75" x14ac:dyDescent="0.25">
      <c r="A19" t="str">
        <f t="shared" si="0"/>
        <v>3a</v>
      </c>
      <c r="B19" t="str">
        <f t="shared" si="1"/>
        <v>3a2</v>
      </c>
      <c r="C19" t="str">
        <f t="shared" si="2"/>
        <v>a2</v>
      </c>
      <c r="D19">
        <f t="shared" si="3"/>
        <v>2</v>
      </c>
      <c r="E19" t="str">
        <f t="shared" si="4"/>
        <v/>
      </c>
      <c r="F19">
        <f t="shared" si="6"/>
        <v>3</v>
      </c>
      <c r="G19" s="9" t="s">
        <v>345</v>
      </c>
      <c r="H19" t="s">
        <v>1262</v>
      </c>
      <c r="I19" t="s">
        <v>818</v>
      </c>
      <c r="L19">
        <f t="shared" si="8"/>
        <v>2</v>
      </c>
      <c r="M19" t="str">
        <f>VLOOKUP(CONCATENATE($L19,"b2"),$B:$I,6,FALSE)</f>
        <v>石家莊市鹿泉區抱犢寨</v>
      </c>
      <c r="N19" t="str">
        <f>VLOOKUP(CONCATENATE($L19,"b2"),$B:$I,7,FALSE)</f>
        <v>石家庄市鹿泉区抱犊寨</v>
      </c>
      <c r="O19" t="str">
        <f>VLOOKUP(CONCATENATE($L19,"b2"),$B:$I,8,FALSE)</f>
        <v>Baoduzhai, Luquan District, Shijiazhuang</v>
      </c>
      <c r="R19">
        <f t="shared" si="7"/>
        <v>1</v>
      </c>
      <c r="S19" t="str">
        <f>IF(S20="","}","},")</f>
        <v>},</v>
      </c>
    </row>
    <row r="20" spans="1:19" ht="15.75" x14ac:dyDescent="0.25">
      <c r="A20" t="str">
        <f t="shared" si="0"/>
        <v/>
      </c>
      <c r="B20" t="str">
        <f t="shared" si="1"/>
        <v>3b1</v>
      </c>
      <c r="C20" t="str">
        <f t="shared" si="2"/>
        <v>b1</v>
      </c>
      <c r="D20">
        <f t="shared" si="3"/>
        <v>1</v>
      </c>
      <c r="E20" t="str">
        <f t="shared" si="4"/>
        <v>b</v>
      </c>
      <c r="F20">
        <f t="shared" si="6"/>
        <v>3</v>
      </c>
      <c r="G20" s="4" t="s">
        <v>2</v>
      </c>
      <c r="H20" t="s">
        <v>2</v>
      </c>
      <c r="I20" t="s">
        <v>493</v>
      </c>
      <c r="L20">
        <f t="shared" si="8"/>
        <v>2</v>
      </c>
      <c r="M20" t="s">
        <v>467</v>
      </c>
      <c r="N20" t="s">
        <v>467</v>
      </c>
      <c r="O20" t="s">
        <v>1373</v>
      </c>
      <c r="R20">
        <f>ROUNDUP((ROW(T20)-7)/12,0)</f>
        <v>2</v>
      </c>
      <c r="S20" t="s">
        <v>1374</v>
      </c>
    </row>
    <row r="21" spans="1:19" ht="15.75" x14ac:dyDescent="0.25">
      <c r="A21" t="str">
        <f t="shared" si="0"/>
        <v>3b</v>
      </c>
      <c r="B21" t="str">
        <f t="shared" si="1"/>
        <v>3b2</v>
      </c>
      <c r="C21" t="str">
        <f t="shared" si="2"/>
        <v>b2</v>
      </c>
      <c r="D21">
        <f t="shared" si="3"/>
        <v>2</v>
      </c>
      <c r="E21" t="str">
        <f t="shared" si="4"/>
        <v/>
      </c>
      <c r="F21">
        <f t="shared" si="6"/>
        <v>3</v>
      </c>
      <c r="G21" s="9" t="s">
        <v>346</v>
      </c>
      <c r="H21" t="s">
        <v>1263</v>
      </c>
      <c r="I21" t="s">
        <v>819</v>
      </c>
      <c r="L21">
        <f t="shared" si="8"/>
        <v>2</v>
      </c>
      <c r="M21" t="str">
        <f>VLOOKUP(CONCATENATE($L21,"c2"),$B:$I,6,FALSE)</f>
        <v>4A級旅遊景區，四周都是懸崖絕壁。於這個名山古寨中，遊客可一睹全國最大山頂門坊「南天門」、全國第一座山頂地下石雕「五百羅漢堂」、全國最大的漆壁畫裝飾的韓信祠、以及長城寨墻。當然亦不要錯過懸空最高271米、全長1,800多米的抱犢寨客運索道。</v>
      </c>
      <c r="N21" t="str">
        <f>VLOOKUP(CONCATENATE($L21,"c2"),$B:$I,7,FALSE)</f>
        <v>4A级旅游景区，四周都是悬崖绝壁。于这个名山古寨中，游客可一睹全国最大山顶门坊「南天门」、全国第一座山顶地下石雕「五百罗汉堂」、全国最大的漆壁画装饰的韩信祠、以及长城寨墙。当然亦不要错过悬空最高271米、全长1,800多米的抱犊寨客运索道。</v>
      </c>
      <c r="O21" t="str">
        <f>VLOOKUP(CONCATENATE($L21,"c2"),$B:$I,8,FALSE)</f>
        <v>A 4A Tourist Attraction of China, this famous mountain ancient village is surrounded by cliffs. Visitors can admire the "Nantianmen", the largest mountain gate in the country; "Hall of the Five Hundred Arhats", the first underground stone sculpture on a mountain top in the country; Hanxin Temple, with the largest paint mural decoration in the country; and a part of the Great Wall. Don't miss the Baojizhai passenger cableway with a maximum of 271 metres high and a total length of over 1,800 metres.</v>
      </c>
      <c r="R21">
        <f t="shared" si="7"/>
        <v>2</v>
      </c>
      <c r="S21" t="str">
        <f>CONCATENATE("""id"": ",$S$1,R21,",")</f>
        <v>"id": 132,</v>
      </c>
    </row>
    <row r="22" spans="1:19" ht="15.75" x14ac:dyDescent="0.25">
      <c r="A22" t="str">
        <f t="shared" si="0"/>
        <v/>
      </c>
      <c r="B22" t="str">
        <f t="shared" si="1"/>
        <v>3c1</v>
      </c>
      <c r="C22" t="str">
        <f t="shared" si="2"/>
        <v>c1</v>
      </c>
      <c r="D22">
        <f t="shared" si="3"/>
        <v>1</v>
      </c>
      <c r="E22" t="str">
        <f t="shared" si="4"/>
        <v>c</v>
      </c>
      <c r="F22">
        <f t="shared" si="6"/>
        <v>3</v>
      </c>
      <c r="G22" s="4" t="s">
        <v>4</v>
      </c>
      <c r="H22" t="s">
        <v>941</v>
      </c>
      <c r="I22" t="s">
        <v>494</v>
      </c>
      <c r="L22">
        <f t="shared" si="8"/>
        <v>2</v>
      </c>
      <c r="M22" t="s">
        <v>468</v>
      </c>
      <c r="N22" t="s">
        <v>468</v>
      </c>
      <c r="O22" t="s">
        <v>1375</v>
      </c>
      <c r="R22">
        <f t="shared" si="7"/>
        <v>2</v>
      </c>
      <c r="S22" t="str">
        <f>CONCATENATE("""attraction_en"": """,VLOOKUP(CONCATENATE($R22,"a2"),$B:$I,8,FALSE),""",")</f>
        <v>"attraction_en": "Baoduzhai",</v>
      </c>
    </row>
    <row r="23" spans="1:19" ht="63" x14ac:dyDescent="0.25">
      <c r="A23" t="str">
        <f t="shared" si="0"/>
        <v>3c</v>
      </c>
      <c r="B23" t="str">
        <f t="shared" si="1"/>
        <v>3c2</v>
      </c>
      <c r="C23" t="str">
        <f t="shared" si="2"/>
        <v>c2</v>
      </c>
      <c r="D23">
        <f t="shared" si="3"/>
        <v>2</v>
      </c>
      <c r="E23" t="str">
        <f t="shared" si="4"/>
        <v/>
      </c>
      <c r="F23">
        <f t="shared" si="6"/>
        <v>3</v>
      </c>
      <c r="G23" s="3" t="s">
        <v>347</v>
      </c>
      <c r="H23" t="s">
        <v>1264</v>
      </c>
      <c r="I23" t="s">
        <v>820</v>
      </c>
      <c r="L23">
        <f t="shared" si="8"/>
        <v>2</v>
      </c>
      <c r="M23" t="str">
        <f>VLOOKUP(CONCATENATE($L23,"d2"),$B:$I,6,FALSE)</f>
        <v>由高鐵石家莊站乘坐的士約40分鐘。</v>
      </c>
      <c r="N23" t="str">
        <f>VLOOKUP(CONCATENATE($L23,"d2"),$B:$I,7,FALSE)</f>
        <v>由高铁石家庄站乘坐的士约40分钟。</v>
      </c>
      <c r="O23" t="str">
        <f>VLOOKUP(CONCATENATE($L23,"d2"),$B:$I,8,FALSE)</f>
        <v>Take a 40-minute taxi ride from High Speed Rail Shijiazhuang  Station.</v>
      </c>
      <c r="R23">
        <f t="shared" si="7"/>
        <v>2</v>
      </c>
      <c r="S23" t="str">
        <f>CONCATENATE("""attraction_tc"": """,VLOOKUP(CONCATENATE($R23,"a2"),$B:$I,6,FALSE),""",")</f>
        <v>"attraction_tc": "抱犢寨",</v>
      </c>
    </row>
    <row r="24" spans="1:19" ht="15.75" x14ac:dyDescent="0.25">
      <c r="A24" t="str">
        <f t="shared" si="0"/>
        <v>3a</v>
      </c>
      <c r="B24" t="str">
        <f t="shared" si="1"/>
        <v>3d1</v>
      </c>
      <c r="C24" t="str">
        <f t="shared" si="2"/>
        <v>d1</v>
      </c>
      <c r="D24">
        <f t="shared" si="3"/>
        <v>1</v>
      </c>
      <c r="E24" t="str">
        <f t="shared" si="4"/>
        <v>d</v>
      </c>
      <c r="F24">
        <f t="shared" si="6"/>
        <v>3</v>
      </c>
      <c r="G24" s="4" t="s">
        <v>31</v>
      </c>
      <c r="H24" t="s">
        <v>966</v>
      </c>
      <c r="I24" t="s">
        <v>496</v>
      </c>
      <c r="K24" t="str">
        <f>IF(ISERROR(VLOOKUP(CONCATENATE(L24,"d3"),B:G,6,FALSE)),"","&lt;/p&gt;&lt;p&gt;")</f>
        <v/>
      </c>
      <c r="L24">
        <f t="shared" si="8"/>
        <v>2</v>
      </c>
      <c r="M24" t="str">
        <f>CONCATENATE($K24,IFERROR(VLOOKUP(CONCATENATE($L24,"d3"),$B:$I,6,FALSE),""))</f>
        <v/>
      </c>
      <c r="N24" t="str">
        <f>CONCATENATE($K24,IFERROR(VLOOKUP(CONCATENATE($L24,"d3"),$B:$I,7,FALSE),""))</f>
        <v/>
      </c>
      <c r="O24" t="str">
        <f>CONCATENATE($K24,IFERROR(VLOOKUP(CONCATENATE($L24,"d3"),$B:$I,8,FALSE),""))</f>
        <v/>
      </c>
      <c r="R24">
        <f t="shared" si="7"/>
        <v>2</v>
      </c>
      <c r="S24" t="str">
        <f>CONCATENATE("""attraction_sc"": """,VLOOKUP(CONCATENATE($R24,"a2"),$B:$I,7,FALSE),""",")</f>
        <v>"attraction_sc": "抱犊寨",</v>
      </c>
    </row>
    <row r="25" spans="1:19" ht="16.5" thickBot="1" x14ac:dyDescent="0.3">
      <c r="A25" t="str">
        <f t="shared" si="0"/>
        <v>3d</v>
      </c>
      <c r="B25" t="str">
        <f t="shared" si="1"/>
        <v>3d2</v>
      </c>
      <c r="C25" t="str">
        <f t="shared" si="2"/>
        <v>d2</v>
      </c>
      <c r="D25">
        <f t="shared" si="3"/>
        <v>2</v>
      </c>
      <c r="E25" t="str">
        <f t="shared" si="4"/>
        <v/>
      </c>
      <c r="F25">
        <f t="shared" si="6"/>
        <v>3</v>
      </c>
      <c r="G25" s="10" t="s">
        <v>343</v>
      </c>
      <c r="H25" t="s">
        <v>1260</v>
      </c>
      <c r="I25" t="s">
        <v>817</v>
      </c>
      <c r="L25">
        <f t="shared" si="8"/>
        <v>2</v>
      </c>
      <c r="M25" t="s">
        <v>469</v>
      </c>
      <c r="N25" t="s">
        <v>469</v>
      </c>
      <c r="O25" t="s">
        <v>469</v>
      </c>
      <c r="R25">
        <f t="shared" si="7"/>
        <v>2</v>
      </c>
      <c r="S25" t="str">
        <f>CONCATENATE("""image_en"": """,CONCATENATE("/res/media/web/travel/",LOWER(SUBSTITUTE($I$1," ","_")),"/",LOWER(CONCATENATE(SUBSTITUTE(VLOOKUP(CONCATENATE($R25,"a2"),$B:$I,8,FALSE)," ","_"),".jpg"))),""",")</f>
        <v>"image_en": "/res/media/web/travel/shijiazhuang/baoduzhai.jpg",</v>
      </c>
    </row>
    <row r="26" spans="1:19" x14ac:dyDescent="0.25">
      <c r="L26">
        <f>ROUNDUP((ROW(N26)-1)/12,0)</f>
        <v>3</v>
      </c>
      <c r="M26" t="s">
        <v>465</v>
      </c>
      <c r="N26" t="s">
        <v>465</v>
      </c>
      <c r="O26" t="s">
        <v>465</v>
      </c>
      <c r="R26">
        <f t="shared" si="7"/>
        <v>2</v>
      </c>
      <c r="S26" t="str">
        <f>CONCATENATE("""image_tc"": """,CONCATENATE("/res/media/web/travel/",LOWER(SUBSTITUTE($I$1," ","_")),"/",LOWER(CONCATENATE(SUBSTITUTE(VLOOKUP(CONCATENATE($R26,"a2"),$B:$I,8,FALSE)," ","_"),".jpg"))),""",")</f>
        <v>"image_tc": "/res/media/web/travel/shijiazhuang/baoduzhai.jpg",</v>
      </c>
    </row>
    <row r="27" spans="1:19" x14ac:dyDescent="0.25">
      <c r="I27" t="str">
        <f>IF(ISERROR(VLOOKUP(CONCATENATE(J27,"c3"),B:G,6,FALSE)),"","&lt;br&gt;")</f>
        <v/>
      </c>
      <c r="L27">
        <f t="shared" ref="L27:L37" si="9">ROUNDUP((ROW(N27)-1)/12,0)</f>
        <v>3</v>
      </c>
      <c r="M27" t="str">
        <f>VLOOKUP(CONCATENATE($L27,"a2"),$B:$I,6,FALSE)</f>
        <v>正定榮國府</v>
      </c>
      <c r="N27" t="str">
        <f>VLOOKUP(CONCATENATE($L27,"a2"),$B:$I,7,FALSE)</f>
        <v>正定荣国府</v>
      </c>
      <c r="O27" t="str">
        <f>VLOOKUP(CONCATENATE($L27,"a2"),$B:$I,8,FALSE)</f>
        <v>Zhengding Rongguo House</v>
      </c>
      <c r="R27">
        <f t="shared" si="7"/>
        <v>2</v>
      </c>
      <c r="S27" t="str">
        <f>CONCATENATE("""image_sc"": """,CONCATENATE("/res/media/web/travel/",LOWER(SUBSTITUTE($I$1," ","_")),"/",LOWER(CONCATENATE(SUBSTITUTE(VLOOKUP(CONCATENATE($R27,"a2"),$B:$I,8,FALSE)," ","_"),".jpg"))),""",")</f>
        <v>"image_sc": "/res/media/web/travel/shijiazhuang/baoduzhai.jpg",</v>
      </c>
    </row>
    <row r="28" spans="1:19" x14ac:dyDescent="0.25">
      <c r="I28" t="str">
        <f>IF(ISERROR(VLOOKUP(CONCATENATE(J28,"c4"),B:G,6,FALSE)),"","&lt;br&gt;")</f>
        <v/>
      </c>
      <c r="L28">
        <f t="shared" si="9"/>
        <v>3</v>
      </c>
      <c r="M28" t="s">
        <v>466</v>
      </c>
      <c r="N28" t="s">
        <v>466</v>
      </c>
      <c r="O28" t="s">
        <v>466</v>
      </c>
      <c r="R28">
        <f t="shared" si="7"/>
        <v>2</v>
      </c>
      <c r="S28" t="str">
        <f>CONCATENATE("""content_en"": """,CONCATENATE("&lt;p&gt;Address：&lt;br/&gt;",VLOOKUP(CONCATENATE($R28,"b2"),$B:$I,8,FALSE)),"&lt;/p&gt;&lt;p&gt;Content：&lt;br/&gt;",SUBSTITUTE(VLOOKUP(CONCATENATE($R28,"c2"),$B:$I,8,FALSE),"""","\"""),"&lt;/p&gt;&lt;p&gt;Transportation：&lt;br/&gt;",VLOOKUP(CONCATENATE($R28,"d2"),$B:$I,8,FALSE),CONCATENATE($K24,IFERROR(VLOOKUP(CONCATENATE($L24,"d3"),$B:$I,8,FALSE),"")),"&lt;/p&gt;",""",")</f>
        <v>"content_en": "&lt;p&gt;Address：&lt;br/&gt;Baoduzhai, Luquan District, Shijiazhuang&lt;/p&gt;&lt;p&gt;Content：&lt;br/&gt;A 4A Tourist Attraction of China, this famous mountain ancient village is surrounded by cliffs. Visitors can admire the \"Nantianmen\", the largest mountain gate in the country; \"Hall of the Five Hundred Arhats\", the first underground stone sculpture on a mountain top in the country; Hanxin Temple, with the largest paint mural decoration in the country; and a part of the Great Wall. Don't miss the Baojizhai passenger cableway with a maximum of 271 metres high and a total length of over 1,800 metres.&lt;/p&gt;&lt;p&gt;Transportation：&lt;br/&gt;Take a 40-minute taxi ride from High Speed Rail Shijiazhuang  Station.&lt;/p&gt;",</v>
      </c>
    </row>
    <row r="29" spans="1:19" x14ac:dyDescent="0.25">
      <c r="I29" t="str">
        <f>IF(ISERROR(VLOOKUP(CONCATENATE(J29,"c5"),B:G,6,FALSE)),"","&lt;br&gt;")</f>
        <v/>
      </c>
      <c r="L29">
        <f t="shared" si="9"/>
        <v>3</v>
      </c>
      <c r="M29" t="str">
        <f>CONCATENATE("&lt;img src=""/res/media/web/travel/",LOWER(SUBSTITUTE($I$1," ","_")),"/",LOWER(CONCATENATE(SUBSTITUTE(VLOOKUP(CONCATENATE($L27,"a2"),$B:$I,8,FALSE)," ","_"),".jpg")),""" alt=""",M27,"""&gt;")</f>
        <v>&lt;img src="/res/media/web/travel/shijiazhuang/zhengding_rongguo_house.jpg" alt="正定榮國府"&gt;</v>
      </c>
      <c r="N29" t="str">
        <f>CONCATENATE("&lt;img src=""/res/media/web/travel/",LOWER(SUBSTITUTE($I$1," ","_")),"/",LOWER(CONCATENATE(SUBSTITUTE(VLOOKUP(CONCATENATE($L27,"a2"),$B:$I,8,FALSE)," ","_"),".jpg")),""" alt=""",N27,"""&gt;")</f>
        <v>&lt;img src="/res/media/web/travel/shijiazhuang/zhengding_rongguo_house.jpg" alt="正定荣国府"&gt;</v>
      </c>
      <c r="O29" t="str">
        <f>CONCATENATE("&lt;img src=""/res/media/web/travel/",LOWER(SUBSTITUTE($I$1," ","_")),"/",LOWER(CONCATENATE(SUBSTITUTE(VLOOKUP(CONCATENATE($L27,"a2"),$B:$I,8,FALSE)," ","_"),".jpg")),""" alt=""",O27,"""&gt;")</f>
        <v>&lt;img src="/res/media/web/travel/shijiazhuang/zhengding_rongguo_house.jpg" alt="Zhengding Rongguo House"&gt;</v>
      </c>
      <c r="R29">
        <f t="shared" si="7"/>
        <v>2</v>
      </c>
      <c r="S29" t="str">
        <f>CONCATENATE("""content_tc"": """,CONCATENATE("&lt;p&gt;地址：&lt;br/&gt;",VLOOKUP(CONCATENATE($R29,"b2"),$B:$I,6,FALSE)),"&lt;/p&gt;&lt;p&gt;介紹：&lt;br/&gt;",VLOOKUP(CONCATENATE($R29,"c2"),$B:$I,6,FALSE),"&lt;/p&gt;&lt;p&gt;交通：&lt;br/&gt;",VLOOKUP(CONCATENATE($R29,"d2"),$B:$I,6,FALSE),CONCATENATE($K24,IFERROR(VLOOKUP(CONCATENATE($L24,"d3"),$B:$I,6,FALSE),"")),"&lt;/p&gt;",""",")</f>
        <v>"content_tc": "&lt;p&gt;地址：&lt;br/&gt;石家莊市鹿泉區抱犢寨&lt;/p&gt;&lt;p&gt;介紹：&lt;br/&gt;4A級旅遊景區，四周都是懸崖絕壁。於這個名山古寨中，遊客可一睹全國最大山頂門坊「南天門」、全國第一座山頂地下石雕「五百羅漢堂」、全國最大的漆壁畫裝飾的韓信祠、以及長城寨墻。當然亦不要錯過懸空最高271米、全長1,800多米的抱犢寨客運索道。&lt;/p&gt;&lt;p&gt;交通：&lt;br/&gt;由高鐵石家莊站乘坐的士約40分鐘。&lt;/p&gt;",</v>
      </c>
    </row>
    <row r="30" spans="1:19" x14ac:dyDescent="0.25">
      <c r="L30">
        <f t="shared" si="9"/>
        <v>3</v>
      </c>
      <c r="M30" t="s">
        <v>557</v>
      </c>
      <c r="N30" t="s">
        <v>557</v>
      </c>
      <c r="O30" t="s">
        <v>1372</v>
      </c>
      <c r="R30">
        <f t="shared" si="7"/>
        <v>2</v>
      </c>
      <c r="S30" t="str">
        <f>CONCATENATE("""content_sc"": """,CONCATENATE("&lt;p&gt;地址：&lt;br/&gt;",VLOOKUP(CONCATENATE($R30,"b2"),$B:$I,7,FALSE)),"&lt;/p&gt;&lt;p&gt;介紹：&lt;br/&gt;",VLOOKUP(CONCATENATE($R30,"c2"),$B:$I,7,FALSE),"&lt;/p&gt;&lt;p&gt;交通：&lt;br/&gt;",VLOOKUP(CONCATENATE($R30,"d2"),$B:$I,7,FALSE),CONCATENATE($K24,IFERROR(VLOOKUP(CONCATENATE($L24,"d3"),$B:$I,7,FALSE),"")),"&lt;/p&gt;","""")</f>
        <v>"content_sc": "&lt;p&gt;地址：&lt;br/&gt;石家庄市鹿泉区抱犊寨&lt;/p&gt;&lt;p&gt;介紹：&lt;br/&gt;4A级旅游景区，四周都是悬崖绝壁。于这个名山古寨中，游客可一睹全国最大山顶门坊「南天门」、全国第一座山顶地下石雕「五百罗汉堂」、全国最大的漆壁画装饰的韩信祠、以及长城寨墙。当然亦不要错过悬空最高271米、全长1,800多米的抱犊寨客运索道。&lt;/p&gt;&lt;p&gt;交通：&lt;br/&gt;由高铁石家庄站乘坐的士约40分钟。&lt;/p&gt;"</v>
      </c>
    </row>
    <row r="31" spans="1:19" x14ac:dyDescent="0.25">
      <c r="L31">
        <f t="shared" si="9"/>
        <v>3</v>
      </c>
      <c r="M31" t="str">
        <f>VLOOKUP(CONCATENATE($L31,"b2"),$B:$I,6,FALSE)</f>
        <v>石家莊市正定縣興榮路51號</v>
      </c>
      <c r="N31" t="str">
        <f>VLOOKUP(CONCATENATE($L31,"b2"),$B:$I,7,FALSE)</f>
        <v>石家庄市正定县兴荣路51号</v>
      </c>
      <c r="O31" t="str">
        <f>VLOOKUP(CONCATENATE($L31,"b2"),$B:$I,8,FALSE)</f>
        <v>51 Xingrong Road, Zhengding County, Shijiazhuang</v>
      </c>
      <c r="R31">
        <f t="shared" si="7"/>
        <v>2</v>
      </c>
      <c r="S31" t="str">
        <f>IF(S32="","}","},")</f>
        <v>},</v>
      </c>
    </row>
    <row r="32" spans="1:19" x14ac:dyDescent="0.25">
      <c r="I32" t="str">
        <f>IF(ISERROR(VLOOKUP(CONCATENATE(J32,"d3"),B:G,6,FALSE)),"","&lt;p&gt;")</f>
        <v/>
      </c>
      <c r="L32">
        <f t="shared" si="9"/>
        <v>3</v>
      </c>
      <c r="M32" t="s">
        <v>467</v>
      </c>
      <c r="N32" t="s">
        <v>467</v>
      </c>
      <c r="O32" t="s">
        <v>1373</v>
      </c>
      <c r="R32">
        <f>ROUNDUP((ROW(T32)-7)/12,0)</f>
        <v>3</v>
      </c>
      <c r="S32" t="s">
        <v>1374</v>
      </c>
    </row>
    <row r="33" spans="9:19" x14ac:dyDescent="0.25">
      <c r="I33" t="str">
        <f>IF(ISERROR(VLOOKUP(CONCATENATE(J33,"d4"),B:G,6,FALSE)),"","&lt;br&gt;")</f>
        <v/>
      </c>
      <c r="L33">
        <f t="shared" si="9"/>
        <v>3</v>
      </c>
      <c r="M33" t="str">
        <f>VLOOKUP(CONCATENATE($L33,"c2"),$B:$I,6,FALSE)</f>
        <v>4A級旅遊景區，根據《紅樓夢》所建造，佔地面2萬2千平方米。它建於1986年，是一座具有明清風格的仿古建築群，電視劇《紅樓夢》及《包青天》等170多部影視劇都曾在此拍攝。除垂花門、賈母正房、榮禧堂、王夫人院及賈赦院等必遊景點外，《紅樓夢》迷更不可錯過曹雪芹紀念館。</v>
      </c>
      <c r="N33" t="str">
        <f>VLOOKUP(CONCATENATE($L33,"c2"),$B:$I,7,FALSE)</f>
        <v>4A级旅游景区，根据《红楼梦》所建造，占地面2万2千平方米。它建于1986年，是一座具有明清风格的仿古建筑群，电视剧《红楼梦》及《包青天》等170多部影视剧都曾在此拍摄。除垂花门、贾母正房、荣禧堂、王夫人院及贾赦院等必游景点外，《红楼梦》迷更不可错过曹雪芹纪念馆。</v>
      </c>
      <c r="O33" t="str">
        <f>VLOOKUP(CONCATENATE($L33,"c2"),$B:$I,8,FALSE)</f>
        <v>A 4A Tourist Attraction of China built in 1986 based on the novel The Dream of Red Mansions, Rongguo House covers an area of 22,000 square metres. It is a group of ancient architecture with the styles of the Ming and Qing dynasties. Over 170 films and television dramas such as the TV series The Dream of Red Mansions and Justice Pao were filmed here. In addition to the must-see attractions such as Guanhuamen, the Grandmother Jia Mansion, Rongxitang, Lady Wang’s Court and Jia She’s Court, the fans of The Dream of Red Mansions must not miss the Cao Xueqin Memorial Hall.</v>
      </c>
      <c r="R33">
        <f t="shared" ref="R33:R43" si="10">ROUNDUP((ROW(T33)-7)/12,0)</f>
        <v>3</v>
      </c>
      <c r="S33" t="str">
        <f>CONCATENATE("""id"": ",$S$1,R33,",")</f>
        <v>"id": 133,</v>
      </c>
    </row>
    <row r="34" spans="9:19" x14ac:dyDescent="0.25">
      <c r="I34" t="str">
        <f>IF(ISERROR(VLOOKUP(CONCATENATE(J34,"d5"),B:G,6,FALSE)),"","&lt;br&gt;")</f>
        <v/>
      </c>
      <c r="L34">
        <f t="shared" si="9"/>
        <v>3</v>
      </c>
      <c r="M34" t="s">
        <v>468</v>
      </c>
      <c r="N34" t="s">
        <v>468</v>
      </c>
      <c r="O34" t="s">
        <v>1375</v>
      </c>
      <c r="R34">
        <f t="shared" si="10"/>
        <v>3</v>
      </c>
      <c r="S34" t="str">
        <f>CONCATENATE("""attraction_en"": """,VLOOKUP(CONCATENATE($R34,"a2"),$B:$I,8,FALSE),""",")</f>
        <v>"attraction_en": "Zhengding Rongguo House",</v>
      </c>
    </row>
    <row r="35" spans="9:19" x14ac:dyDescent="0.25">
      <c r="L35">
        <f t="shared" si="9"/>
        <v>3</v>
      </c>
      <c r="M35" t="str">
        <f>VLOOKUP(CONCATENATE($L35,"d2"),$B:$I,6,FALSE)</f>
        <v>由高鐵石家莊站乘坐的士約40分鐘。</v>
      </c>
      <c r="N35" t="str">
        <f>VLOOKUP(CONCATENATE($L35,"d2"),$B:$I,7,FALSE)</f>
        <v>由高铁石家庄站乘坐的士约40分钟。</v>
      </c>
      <c r="O35" t="str">
        <f>VLOOKUP(CONCATENATE($L35,"d2"),$B:$I,8,FALSE)</f>
        <v>Take a 40-minute taxi ride from High Speed Rail Shijiazhuang  Station.</v>
      </c>
      <c r="R35">
        <f t="shared" si="10"/>
        <v>3</v>
      </c>
      <c r="S35" t="str">
        <f>CONCATENATE("""attraction_tc"": """,VLOOKUP(CONCATENATE($R35,"a2"),$B:$I,6,FALSE),""",")</f>
        <v>"attraction_tc": "正定榮國府",</v>
      </c>
    </row>
    <row r="36" spans="9:19" x14ac:dyDescent="0.25">
      <c r="K36" t="str">
        <f>IF(ISERROR(VLOOKUP(CONCATENATE(L36,"d3"),B:G,6,FALSE)),"","&lt;/p&gt;&lt;p&gt;")</f>
        <v/>
      </c>
      <c r="L36">
        <f t="shared" si="9"/>
        <v>3</v>
      </c>
      <c r="M36" t="str">
        <f>CONCATENATE($K36,IFERROR(VLOOKUP(CONCATENATE($L36,"d3"),$B:$I,6,FALSE),""))</f>
        <v/>
      </c>
      <c r="N36" t="str">
        <f>CONCATENATE($K36,IFERROR(VLOOKUP(CONCATENATE($L36,"d3"),$B:$I,7,FALSE),""))</f>
        <v/>
      </c>
      <c r="O36" t="str">
        <f>CONCATENATE($K36,IFERROR(VLOOKUP(CONCATENATE($L36,"d3"),$B:$I,8,FALSE),""))</f>
        <v/>
      </c>
      <c r="R36">
        <f t="shared" si="10"/>
        <v>3</v>
      </c>
      <c r="S36" t="str">
        <f>CONCATENATE("""attraction_sc"": """,VLOOKUP(CONCATENATE($R36,"a2"),$B:$I,7,FALSE),""",")</f>
        <v>"attraction_sc": "正定荣国府",</v>
      </c>
    </row>
    <row r="37" spans="9:19" x14ac:dyDescent="0.25">
      <c r="L37">
        <f t="shared" si="9"/>
        <v>3</v>
      </c>
      <c r="M37" t="s">
        <v>469</v>
      </c>
      <c r="N37" t="s">
        <v>469</v>
      </c>
      <c r="O37" t="s">
        <v>469</v>
      </c>
      <c r="R37">
        <f t="shared" si="10"/>
        <v>3</v>
      </c>
      <c r="S37" t="str">
        <f>CONCATENATE("""image_en"": """,CONCATENATE("/res/media/web/travel/",LOWER(SUBSTITUTE($I$1," ","_")),"/",LOWER(CONCATENATE(SUBSTITUTE(VLOOKUP(CONCATENATE($R37,"a2"),$B:$I,8,FALSE)," ","_"),".jpg"))),""",")</f>
        <v>"image_en": "/res/media/web/travel/shijiazhuang/zhengding_rongguo_house.jpg",</v>
      </c>
    </row>
    <row r="38" spans="9:19" x14ac:dyDescent="0.25">
      <c r="R38">
        <f t="shared" si="10"/>
        <v>3</v>
      </c>
      <c r="S38" t="str">
        <f>CONCATENATE("""image_tc"": """,CONCATENATE("/res/media/web/travel/",LOWER(SUBSTITUTE($I$1," ","_")),"/",LOWER(CONCATENATE(SUBSTITUTE(VLOOKUP(CONCATENATE($R38,"a2"),$B:$I,8,FALSE)," ","_"),".jpg"))),""",")</f>
        <v>"image_tc": "/res/media/web/travel/shijiazhuang/zhengding_rongguo_house.jpg",</v>
      </c>
    </row>
    <row r="39" spans="9:19" x14ac:dyDescent="0.25">
      <c r="R39">
        <f t="shared" si="10"/>
        <v>3</v>
      </c>
      <c r="S39" t="str">
        <f>CONCATENATE("""image_sc"": """,CONCATENATE("/res/media/web/travel/",LOWER(SUBSTITUTE($I$1," ","_")),"/",LOWER(CONCATENATE(SUBSTITUTE(VLOOKUP(CONCATENATE($R39,"a2"),$B:$I,8,FALSE)," ","_"),".jpg"))),""",")</f>
        <v>"image_sc": "/res/media/web/travel/shijiazhuang/zhengding_rongguo_house.jpg",</v>
      </c>
    </row>
    <row r="40" spans="9:19" x14ac:dyDescent="0.25">
      <c r="R40">
        <f t="shared" si="10"/>
        <v>3</v>
      </c>
      <c r="S40" t="str">
        <f>CONCATENATE("""content_en"": """,CONCATENATE("&lt;p&gt;Address：&lt;br/&gt;",VLOOKUP(CONCATENATE($R40,"b2"),$B:$I,8,FALSE)),"&lt;/p&gt;&lt;p&gt;Content：&lt;br/&gt;",SUBSTITUTE(VLOOKUP(CONCATENATE($R40,"c2"),$B:$I,8,FALSE),"""","\"""),"&lt;/p&gt;&lt;p&gt;Transportation：&lt;br/&gt;",VLOOKUP(CONCATENATE($R40,"d2"),$B:$I,8,FALSE),CONCATENATE($K36,IFERROR(VLOOKUP(CONCATENATE($L36,"d3"),$B:$I,8,FALSE),"")),"&lt;/p&gt;",""",")</f>
        <v>"content_en": "&lt;p&gt;Address：&lt;br/&gt;51 Xingrong Road, Zhengding County, Shijiazhuang&lt;/p&gt;&lt;p&gt;Content：&lt;br/&gt;A 4A Tourist Attraction of China built in 1986 based on the novel The Dream of Red Mansions, Rongguo House covers an area of 22,000 square metres. It is a group of ancient architecture with the styles of the Ming and Qing dynasties. Over 170 films and television dramas such as the TV series The Dream of Red Mansions and Justice Pao were filmed here. In addition to the must-see attractions such as Guanhuamen, the Grandmother Jia Mansion, Rongxitang, Lady Wang’s Court and Jia She’s Court, the fans of The Dream of Red Mansions must not miss the Cao Xueqin Memorial Hall.&lt;/p&gt;&lt;p&gt;Transportation：&lt;br/&gt;Take a 40-minute taxi ride from High Speed Rail Shijiazhuang  Station.&lt;/p&gt;",</v>
      </c>
    </row>
    <row r="41" spans="9:19" x14ac:dyDescent="0.25">
      <c r="R41">
        <f t="shared" si="10"/>
        <v>3</v>
      </c>
      <c r="S41" t="str">
        <f>CONCATENATE("""content_tc"": """,CONCATENATE("&lt;p&gt;地址：&lt;br/&gt;",VLOOKUP(CONCATENATE($R41,"b2"),$B:$I,6,FALSE)),"&lt;/p&gt;&lt;p&gt;介紹：&lt;br/&gt;",VLOOKUP(CONCATENATE($R41,"c2"),$B:$I,6,FALSE),"&lt;/p&gt;&lt;p&gt;交通：&lt;br/&gt;",VLOOKUP(CONCATENATE($R41,"d2"),$B:$I,6,FALSE),CONCATENATE($K36,IFERROR(VLOOKUP(CONCATENATE($L36,"d3"),$B:$I,6,FALSE),"")),"&lt;/p&gt;",""",")</f>
        <v>"content_tc": "&lt;p&gt;地址：&lt;br/&gt;石家莊市正定縣興榮路51號&lt;/p&gt;&lt;p&gt;介紹：&lt;br/&gt;4A級旅遊景區，根據《紅樓夢》所建造，佔地面2萬2千平方米。它建於1986年，是一座具有明清風格的仿古建築群，電視劇《紅樓夢》及《包青天》等170多部影視劇都曾在此拍攝。除垂花門、賈母正房、榮禧堂、王夫人院及賈赦院等必遊景點外，《紅樓夢》迷更不可錯過曹雪芹紀念館。&lt;/p&gt;&lt;p&gt;交通：&lt;br/&gt;由高鐵石家莊站乘坐的士約40分鐘。&lt;/p&gt;",</v>
      </c>
    </row>
    <row r="42" spans="9:19" x14ac:dyDescent="0.25">
      <c r="R42">
        <f t="shared" si="10"/>
        <v>3</v>
      </c>
      <c r="S42" t="str">
        <f>CONCATENATE("""content_sc"": """,CONCATENATE("&lt;p&gt;地址：&lt;br/&gt;",VLOOKUP(CONCATENATE($R42,"b2"),$B:$I,7,FALSE)),"&lt;/p&gt;&lt;p&gt;介紹：&lt;br/&gt;",VLOOKUP(CONCATENATE($R42,"c2"),$B:$I,7,FALSE),"&lt;/p&gt;&lt;p&gt;交通：&lt;br/&gt;",VLOOKUP(CONCATENATE($R42,"d2"),$B:$I,7,FALSE),CONCATENATE($K36,IFERROR(VLOOKUP(CONCATENATE($L36,"d3"),$B:$I,7,FALSE),"")),"&lt;/p&gt;","""")</f>
        <v>"content_sc": "&lt;p&gt;地址：&lt;br/&gt;石家庄市正定县兴荣路51号&lt;/p&gt;&lt;p&gt;介紹：&lt;br/&gt;4A级旅游景区，根据《红楼梦》所建造，占地面2万2千平方米。它建于1986年，是一座具有明清风格的仿古建筑群，电视剧《红楼梦》及《包青天》等170多部影视剧都曾在此拍摄。除垂花门、贾母正房、荣禧堂、王夫人院及贾赦院等必游景点外，《红楼梦》迷更不可错过曹雪芹纪念馆。&lt;/p&gt;&lt;p&gt;交通：&lt;br/&gt;由高铁石家庄站乘坐的士约40分钟。&lt;/p&gt;"</v>
      </c>
    </row>
    <row r="43" spans="9:19" x14ac:dyDescent="0.25">
      <c r="R43">
        <f t="shared" si="10"/>
        <v>3</v>
      </c>
      <c r="S43" t="str">
        <f>IF(S44="","}","},")</f>
        <v>}</v>
      </c>
    </row>
    <row r="44" spans="9:19" x14ac:dyDescent="0.25">
      <c r="I44" t="str">
        <f>IF(ISERROR(VLOOKUP(CONCATENATE(J44,"c3"),B:G,6,FALSE)),"","&lt;br&gt;")</f>
        <v/>
      </c>
    </row>
    <row r="45" spans="9:19" x14ac:dyDescent="0.25">
      <c r="I45" t="str">
        <f>IF(ISERROR(VLOOKUP(CONCATENATE(J45,"c4"),B:G,6,FALSE)),"","&lt;br&gt;")</f>
        <v/>
      </c>
    </row>
    <row r="46" spans="9:19" x14ac:dyDescent="0.25">
      <c r="I46" t="str">
        <f>IF(ISERROR(VLOOKUP(CONCATENATE(J46,"c5"),B:G,6,FALSE)),"","&lt;br&gt;")</f>
        <v/>
      </c>
    </row>
    <row r="48" spans="9:19" x14ac:dyDescent="0.25">
      <c r="K48" t="str">
        <f>IF(ISERROR(VLOOKUP(CONCATENATE(L48,"d3"),B:G,6,FALSE)),"","&lt;/p&gt;&lt;p&gt;")</f>
        <v/>
      </c>
    </row>
    <row r="49" spans="9:11" x14ac:dyDescent="0.25">
      <c r="I49" t="str">
        <f>IF(ISERROR(VLOOKUP(CONCATENATE(J49,"d3"),B:G,6,FALSE)),"","&lt;p&gt;")</f>
        <v/>
      </c>
    </row>
    <row r="50" spans="9:11" x14ac:dyDescent="0.25">
      <c r="I50" t="str">
        <f>IF(ISERROR(VLOOKUP(CONCATENATE(J50,"d4"),B:G,6,FALSE)),"","&lt;br&gt;")</f>
        <v/>
      </c>
    </row>
    <row r="51" spans="9:11" x14ac:dyDescent="0.25">
      <c r="I51" t="str">
        <f>IF(ISERROR(VLOOKUP(CONCATENATE(J51,"d5"),B:G,6,FALSE)),"","&lt;br&gt;")</f>
        <v/>
      </c>
    </row>
    <row r="60" spans="9:11" x14ac:dyDescent="0.25">
      <c r="K60" t="str">
        <f>IF(ISERROR(VLOOKUP(CONCATENATE(L60,"d3"),B:G,6,FALSE)),"","&lt;/p&gt;&lt;p&gt;")</f>
        <v/>
      </c>
    </row>
    <row r="61" spans="9:11" x14ac:dyDescent="0.25">
      <c r="I61" t="str">
        <f>IF(ISERROR(VLOOKUP(CONCATENATE(J61,"c3"),B:G,6,FALSE)),"","&lt;br&gt;")</f>
        <v/>
      </c>
    </row>
    <row r="62" spans="9:11" x14ac:dyDescent="0.25">
      <c r="I62" t="str">
        <f>IF(ISERROR(VLOOKUP(CONCATENATE(J62,"c4"),B:G,6,FALSE)),"","&lt;br&gt;")</f>
        <v/>
      </c>
    </row>
    <row r="63" spans="9:11" x14ac:dyDescent="0.25">
      <c r="I63" t="str">
        <f>IF(ISERROR(VLOOKUP(CONCATENATE(J63,"c5"),B:G,6,FALSE)),"","&lt;br&gt;")</f>
        <v/>
      </c>
    </row>
    <row r="66" spans="9:9" x14ac:dyDescent="0.25">
      <c r="I66" t="str">
        <f>IF(ISERROR(VLOOKUP(CONCATENATE(J66,"d3"),B:G,6,FALSE)),"","&lt;p&gt;")</f>
        <v/>
      </c>
    </row>
    <row r="67" spans="9:9" x14ac:dyDescent="0.25">
      <c r="I67" t="str">
        <f>IF(ISERROR(VLOOKUP(CONCATENATE(J67,"d4"),B:G,6,FALSE)),"","&lt;br&gt;")</f>
        <v/>
      </c>
    </row>
    <row r="68" spans="9:9" x14ac:dyDescent="0.25">
      <c r="I68" t="str">
        <f>IF(ISERROR(VLOOKUP(CONCATENATE(J68,"d5"),B:G,6,FALSE)),"","&lt;br&gt;")</f>
        <v/>
      </c>
    </row>
    <row r="78" spans="9:9" x14ac:dyDescent="0.25">
      <c r="I78" t="str">
        <f>IF(ISERROR(VLOOKUP(CONCATENATE(J78,"c3"),B:G,6,FALSE)),"","&lt;br&gt;")</f>
        <v/>
      </c>
    </row>
    <row r="79" spans="9:9" x14ac:dyDescent="0.25">
      <c r="I79" t="str">
        <f>IF(ISERROR(VLOOKUP(CONCATENATE(J79,"c4"),B:G,6,FALSE)),"","&lt;br&gt;")</f>
        <v/>
      </c>
    </row>
    <row r="80" spans="9:9" x14ac:dyDescent="0.25">
      <c r="I80" t="str">
        <f>IF(ISERROR(VLOOKUP(CONCATENATE(J80,"c5"),B:G,6,FALSE)),"","&lt;br&gt;")</f>
        <v/>
      </c>
    </row>
    <row r="83" spans="9:9" x14ac:dyDescent="0.25">
      <c r="I83" t="str">
        <f>IF(ISERROR(VLOOKUP(CONCATENATE(J83,"d3"),B:G,6,FALSE)),"","&lt;p&gt;")</f>
        <v/>
      </c>
    </row>
    <row r="84" spans="9:9" x14ac:dyDescent="0.25">
      <c r="I84" t="str">
        <f>IF(ISERROR(VLOOKUP(CONCATENATE(J84,"d4"),B:G,6,FALSE)),"","&lt;br&gt;")</f>
        <v/>
      </c>
    </row>
    <row r="85" spans="9:9" x14ac:dyDescent="0.25">
      <c r="I85" t="str">
        <f>IF(ISERROR(VLOOKUP(CONCATENATE(J85,"d5"),B:G,6,FALSE)),"","&lt;br&gt;")</f>
        <v/>
      </c>
    </row>
    <row r="95" spans="9:9" x14ac:dyDescent="0.25">
      <c r="I95" t="str">
        <f>IF(ISERROR(VLOOKUP(CONCATENATE(J95,"c3"),B:G,6,FALSE)),"","&lt;br&gt;")</f>
        <v/>
      </c>
    </row>
    <row r="96" spans="9:9" x14ac:dyDescent="0.25">
      <c r="I96" t="str">
        <f>IF(ISERROR(VLOOKUP(CONCATENATE(J96,"c4"),B:G,6,FALSE)),"","&lt;br&gt;")</f>
        <v/>
      </c>
    </row>
    <row r="97" spans="9:9" x14ac:dyDescent="0.25">
      <c r="I97" t="str">
        <f>IF(ISERROR(VLOOKUP(CONCATENATE(J97,"c5"),B:G,6,FALSE)),"","&lt;br&gt;")</f>
        <v/>
      </c>
    </row>
    <row r="100" spans="9:9" x14ac:dyDescent="0.25">
      <c r="I100" t="str">
        <f>IF(ISERROR(VLOOKUP(CONCATENATE(J100,"d3"),B:G,6,FALSE)),"","&lt;p&gt;")</f>
        <v/>
      </c>
    </row>
    <row r="101" spans="9:9" x14ac:dyDescent="0.25">
      <c r="I101" t="str">
        <f>IF(ISERROR(VLOOKUP(CONCATENATE(J101,"d4"),B:G,6,FALSE)),"","&lt;br&gt;")</f>
        <v/>
      </c>
    </row>
    <row r="102" spans="9:9" x14ac:dyDescent="0.25">
      <c r="I102" t="str">
        <f>IF(ISERROR(VLOOKUP(CONCATENATE(J102,"d5"),B:G,6,FALSE)),"","&lt;br&gt;")</f>
        <v/>
      </c>
    </row>
    <row r="112" spans="9:9" x14ac:dyDescent="0.25">
      <c r="I112" t="str">
        <f>IF(ISERROR(VLOOKUP(CONCATENATE(J112,"c3"),B:G,6,FALSE)),"","&lt;br&gt;")</f>
        <v/>
      </c>
    </row>
    <row r="113" spans="9:9" x14ac:dyDescent="0.25">
      <c r="I113" t="str">
        <f>IF(ISERROR(VLOOKUP(CONCATENATE(J113,"c4"),B:G,6,FALSE)),"","&lt;br&gt;")</f>
        <v/>
      </c>
    </row>
    <row r="114" spans="9:9" x14ac:dyDescent="0.25">
      <c r="I114" t="str">
        <f>IF(ISERROR(VLOOKUP(CONCATENATE(J114,"c5"),B:G,6,FALSE)),"","&lt;br&gt;")</f>
        <v/>
      </c>
    </row>
    <row r="117" spans="9:9" x14ac:dyDescent="0.25">
      <c r="I117" t="str">
        <f>IF(ISERROR(VLOOKUP(CONCATENATE(J117,"d3"),B:G,6,FALSE)),"","&lt;p&gt;")</f>
        <v/>
      </c>
    </row>
    <row r="118" spans="9:9" x14ac:dyDescent="0.25">
      <c r="I118" t="str">
        <f>IF(ISERROR(VLOOKUP(CONCATENATE(J118,"d4"),B:G,6,FALSE)),"","&lt;br&gt;")</f>
        <v/>
      </c>
    </row>
    <row r="119" spans="9:9" x14ac:dyDescent="0.25">
      <c r="I119" t="str">
        <f>IF(ISERROR(VLOOKUP(CONCATENATE(J119,"d5"),B:G,6,FALSE)),"","&lt;br&gt;")</f>
        <v/>
      </c>
    </row>
    <row r="129" spans="9:9" x14ac:dyDescent="0.25">
      <c r="I129" t="str">
        <f>IF(ISERROR(VLOOKUP(CONCATENATE(J129,"c3"),B:G,6,FALSE)),"","&lt;br&gt;")</f>
        <v/>
      </c>
    </row>
    <row r="130" spans="9:9" x14ac:dyDescent="0.25">
      <c r="I130" t="str">
        <f>IF(ISERROR(VLOOKUP(CONCATENATE(J130,"c4"),B:G,6,FALSE)),"","&lt;br&gt;")</f>
        <v/>
      </c>
    </row>
    <row r="131" spans="9:9" x14ac:dyDescent="0.25">
      <c r="I131" t="str">
        <f>IF(ISERROR(VLOOKUP(CONCATENATE(J131,"c5"),B:G,6,FALSE)),"","&lt;br&gt;")</f>
        <v/>
      </c>
    </row>
    <row r="134" spans="9:9" x14ac:dyDescent="0.25">
      <c r="I134" t="str">
        <f>IF(ISERROR(VLOOKUP(CONCATENATE(J134,"d3"),B:G,6,FALSE)),"","&lt;p&gt;")</f>
        <v/>
      </c>
    </row>
    <row r="135" spans="9:9" x14ac:dyDescent="0.25">
      <c r="I135" t="str">
        <f>IF(ISERROR(VLOOKUP(CONCATENATE(J135,"d4"),B:G,6,FALSE)),"","&lt;br&gt;")</f>
        <v/>
      </c>
    </row>
    <row r="136" spans="9:9" x14ac:dyDescent="0.25">
      <c r="I136" t="str">
        <f>IF(ISERROR(VLOOKUP(CONCATENATE(J136,"d5"),B:G,6,FALSE)),"","&lt;br&gt;")</f>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6"/>
  <sheetViews>
    <sheetView topLeftCell="H42" workbookViewId="0">
      <selection activeCell="S2" sqref="S2:S67"/>
    </sheetView>
  </sheetViews>
  <sheetFormatPr defaultRowHeight="15" x14ac:dyDescent="0.25"/>
  <cols>
    <col min="7" max="7" width="92.85546875" customWidth="1"/>
  </cols>
  <sheetData>
    <row r="1" spans="1:19" ht="17.25" thickBot="1" x14ac:dyDescent="0.3">
      <c r="G1" s="13" t="s">
        <v>348</v>
      </c>
      <c r="H1" t="s">
        <v>1265</v>
      </c>
      <c r="I1" t="s">
        <v>821</v>
      </c>
      <c r="S1">
        <v>14</v>
      </c>
    </row>
    <row r="2" spans="1:19" ht="15.75" x14ac:dyDescent="0.25">
      <c r="B2" t="str">
        <f>IF(G2="","",CONCATENATE(F2,C2))</f>
        <v>1a1</v>
      </c>
      <c r="C2" t="str">
        <f>IF(E2="",CONCATENATE(LEFT(C1,1),D2),CONCATENATE(E2,D2))</f>
        <v>a1</v>
      </c>
      <c r="D2">
        <f>IF(E2="",D1+1,1)</f>
        <v>1</v>
      </c>
      <c r="E2" t="str">
        <f>IF(NOT(LEFT(G2,2)="景點"),IF(NOT(LEFT(G2,2)="地址"),IF(NOT(LEFT(G2,2)="介紹"),IF(NOT(LEFT(G2,2)="交通"),"","d"),"c"),"b"),IF(LEN(G2)&lt;7,"a",""))</f>
        <v>a</v>
      </c>
      <c r="F2">
        <v>1</v>
      </c>
      <c r="G2" s="1" t="s">
        <v>0</v>
      </c>
      <c r="H2" t="s">
        <v>938</v>
      </c>
      <c r="I2" t="s">
        <v>492</v>
      </c>
      <c r="L2">
        <f>ROUNDUP((ROW(N2)-1)/12,0)</f>
        <v>1</v>
      </c>
      <c r="M2" t="s">
        <v>465</v>
      </c>
      <c r="N2" t="s">
        <v>465</v>
      </c>
      <c r="O2" t="s">
        <v>465</v>
      </c>
      <c r="R2">
        <v>0</v>
      </c>
      <c r="S2" t="s">
        <v>1374</v>
      </c>
    </row>
    <row r="3" spans="1:19" ht="15.75" x14ac:dyDescent="0.25">
      <c r="A3" t="str">
        <f t="shared" ref="A3:A46" si="0">IF(ISERROR(FIND("景點",G2)),IF(ISERROR(FIND("地址",G2)),IF(ISERROR(FIND("介紹",G2)),IF(ISERROR(FIND("交通",G2)),"",CONCATENATE(F3,"d")),CONCATENATE(F3,"c")),CONCATENATE(F3,"b")),CONCATENATE(F3,"a"))</f>
        <v>1a</v>
      </c>
      <c r="B3" t="str">
        <f t="shared" ref="B3:B46" si="1">IF(G3="","",CONCATENATE(F3,C3))</f>
        <v>1a2</v>
      </c>
      <c r="C3" t="str">
        <f t="shared" ref="C3:C46" si="2">IF(E3="",CONCATENATE(LEFT(C2,1),D3),CONCATENATE(E3,D3))</f>
        <v>a2</v>
      </c>
      <c r="D3">
        <f t="shared" ref="D3:D46" si="3">IF(E3="",D2+1,1)</f>
        <v>2</v>
      </c>
      <c r="E3" t="str">
        <f t="shared" ref="E3:E46" si="4">IF(NOT(LEFT(G3,2)="景點"),IF(NOT(LEFT(G3,2)="地址"),IF(NOT(LEFT(G3,2)="介紹"),IF(NOT(LEFT(G3,2)="交通"),"","d"),"c"),"b"),IF(LEN(G3)&lt;7,"a",""))</f>
        <v/>
      </c>
      <c r="F3">
        <f>IF(ISERROR(FIND("景點",G3)),F2,IF(LEN(G3)&lt;7,F2+1,F2))</f>
        <v>1</v>
      </c>
      <c r="G3" s="9" t="s">
        <v>349</v>
      </c>
      <c r="H3" t="s">
        <v>1266</v>
      </c>
      <c r="I3" t="s">
        <v>822</v>
      </c>
      <c r="L3">
        <f t="shared" ref="L3:L13" si="5">ROUNDUP((ROW(N3)-1)/12,0)</f>
        <v>1</v>
      </c>
      <c r="M3" t="str">
        <f>VLOOKUP(CONCATENATE($L3,"a2"),$B:$I,6,FALSE)</f>
        <v>沙坡尾避風塢</v>
      </c>
      <c r="N3" t="str">
        <f>VLOOKUP(CONCATENATE($L3,"a2"),$B:$I,7,FALSE)</f>
        <v>沙坡尾避风坞</v>
      </c>
      <c r="O3" t="str">
        <f>VLOOKUP(CONCATENATE($L3,"a2"),$B:$I,8,FALSE)</f>
        <v xml:space="preserve">Shapowei </v>
      </c>
      <c r="R3">
        <v>0</v>
      </c>
      <c r="S3" t="s">
        <v>1390</v>
      </c>
    </row>
    <row r="4" spans="1:19" ht="15.75" x14ac:dyDescent="0.25">
      <c r="A4" t="str">
        <f t="shared" si="0"/>
        <v/>
      </c>
      <c r="B4" t="str">
        <f t="shared" si="1"/>
        <v>1b1</v>
      </c>
      <c r="C4" t="str">
        <f t="shared" si="2"/>
        <v>b1</v>
      </c>
      <c r="D4">
        <f t="shared" si="3"/>
        <v>1</v>
      </c>
      <c r="E4" t="str">
        <f t="shared" si="4"/>
        <v>b</v>
      </c>
      <c r="F4">
        <f t="shared" ref="F4:F46" si="6">IF(ISERROR(FIND("景點",G4)),F3,IF(LEN(G4)&lt;7,F3+1,F3))</f>
        <v>1</v>
      </c>
      <c r="G4" s="4" t="s">
        <v>2</v>
      </c>
      <c r="H4" t="s">
        <v>2</v>
      </c>
      <c r="I4" t="s">
        <v>493</v>
      </c>
      <c r="L4">
        <f t="shared" si="5"/>
        <v>1</v>
      </c>
      <c r="M4" t="s">
        <v>466</v>
      </c>
      <c r="N4" t="s">
        <v>466</v>
      </c>
      <c r="O4" t="s">
        <v>466</v>
      </c>
      <c r="R4">
        <v>0</v>
      </c>
      <c r="S4" t="str">
        <f>CONCATENATE("""city_en"": """,I1," Attractions"",")</f>
        <v>"city_en": "Xiamen Attractions",</v>
      </c>
    </row>
    <row r="5" spans="1:19" ht="15.75" x14ac:dyDescent="0.25">
      <c r="A5" t="str">
        <f t="shared" si="0"/>
        <v>1b</v>
      </c>
      <c r="B5" t="str">
        <f t="shared" si="1"/>
        <v>1b2</v>
      </c>
      <c r="C5" t="str">
        <f t="shared" si="2"/>
        <v>b2</v>
      </c>
      <c r="D5">
        <f t="shared" si="3"/>
        <v>2</v>
      </c>
      <c r="E5" t="str">
        <f t="shared" si="4"/>
        <v/>
      </c>
      <c r="F5">
        <f t="shared" si="6"/>
        <v>1</v>
      </c>
      <c r="G5" s="9" t="s">
        <v>350</v>
      </c>
      <c r="H5" t="s">
        <v>1267</v>
      </c>
      <c r="I5" t="s">
        <v>823</v>
      </c>
      <c r="L5">
        <f t="shared" si="5"/>
        <v>1</v>
      </c>
      <c r="M5" t="str">
        <f>CONCATENATE("&lt;img src=""/res/media/web/travel/",LOWER(SUBSTITUTE($I$1," ","_")),"/",LOWER(CONCATENATE(SUBSTITUTE(VLOOKUP(CONCATENATE($L3,"a2"),$B:$I,8,FALSE)," ","_"),".jpg")),""" alt=""",M3,"""&gt;")</f>
        <v>&lt;img src="/res/media/web/travel/xiamen/shapowei_.jpg" alt="沙坡尾避風塢"&gt;</v>
      </c>
      <c r="N5" t="str">
        <f>CONCATENATE("&lt;img src=""/res/media/web/travel/",LOWER(SUBSTITUTE($I$1," ","_")),"/",LOWER(CONCATENATE(SUBSTITUTE(VLOOKUP(CONCATENATE($L3,"a2"),$B:$I,8,FALSE)," ","_"),".jpg")),""" alt=""",N3,"""&gt;")</f>
        <v>&lt;img src="/res/media/web/travel/xiamen/shapowei_.jpg" alt="沙坡尾避风坞"&gt;</v>
      </c>
      <c r="O5" t="str">
        <f>CONCATENATE("&lt;img src=""/res/media/web/travel/",LOWER(SUBSTITUTE($I$1," ","_")),"/",LOWER(CONCATENATE(SUBSTITUTE(VLOOKUP(CONCATENATE($L3,"a2"),$B:$I,8,FALSE)," ","_"),".jpg")),""" alt=""",O3,"""&gt;")</f>
        <v>&lt;img src="/res/media/web/travel/xiamen/shapowei_.jpg" alt="Shapowei "&gt;</v>
      </c>
      <c r="R5">
        <v>0</v>
      </c>
      <c r="S5" t="str">
        <f>CONCATENATE("""city_tc"": """,G1,"景點"",")</f>
        <v>"city_tc": "廈門景點",</v>
      </c>
    </row>
    <row r="6" spans="1:19" ht="15.75" x14ac:dyDescent="0.25">
      <c r="A6" t="str">
        <f t="shared" si="0"/>
        <v/>
      </c>
      <c r="B6" t="str">
        <f t="shared" si="1"/>
        <v>1c1</v>
      </c>
      <c r="C6" t="str">
        <f t="shared" si="2"/>
        <v>c1</v>
      </c>
      <c r="D6">
        <f t="shared" si="3"/>
        <v>1</v>
      </c>
      <c r="E6" t="str">
        <f t="shared" si="4"/>
        <v>c</v>
      </c>
      <c r="F6">
        <f t="shared" si="6"/>
        <v>1</v>
      </c>
      <c r="G6" s="4" t="s">
        <v>4</v>
      </c>
      <c r="H6" t="s">
        <v>941</v>
      </c>
      <c r="I6" t="s">
        <v>494</v>
      </c>
      <c r="L6">
        <f t="shared" si="5"/>
        <v>1</v>
      </c>
      <c r="M6" t="s">
        <v>557</v>
      </c>
      <c r="N6" t="s">
        <v>557</v>
      </c>
      <c r="O6" t="s">
        <v>1372</v>
      </c>
      <c r="R6">
        <v>0</v>
      </c>
      <c r="S6" t="str">
        <f>CONCATENATE("""city_sc"": """,H1,"景点"",")</f>
        <v>"city_sc": "厦门景点",</v>
      </c>
    </row>
    <row r="7" spans="1:19" ht="47.25" x14ac:dyDescent="0.25">
      <c r="A7" t="str">
        <f t="shared" si="0"/>
        <v>1c</v>
      </c>
      <c r="B7" t="str">
        <f t="shared" si="1"/>
        <v>1c2</v>
      </c>
      <c r="C7" t="str">
        <f t="shared" si="2"/>
        <v>c2</v>
      </c>
      <c r="D7">
        <f t="shared" si="3"/>
        <v>2</v>
      </c>
      <c r="E7" t="str">
        <f t="shared" si="4"/>
        <v/>
      </c>
      <c r="F7">
        <f t="shared" si="6"/>
        <v>1</v>
      </c>
      <c r="G7" s="9" t="s">
        <v>351</v>
      </c>
      <c r="H7" t="s">
        <v>1268</v>
      </c>
      <c r="I7" t="s">
        <v>824</v>
      </c>
      <c r="L7">
        <f t="shared" si="5"/>
        <v>1</v>
      </c>
      <c r="M7" t="str">
        <f>VLOOKUP(CONCATENATE($L7,"b2"),$B:$I,6,FALSE)</f>
        <v>廈門市思明區沙坡尾</v>
      </c>
      <c r="N7" t="str">
        <f>VLOOKUP(CONCATENATE($L7,"b2"),$B:$I,7,FALSE)</f>
        <v>厦门市思明区沙坡尾</v>
      </c>
      <c r="O7" t="str">
        <f>VLOOKUP(CONCATENATE($L7,"b2"),$B:$I,8,FALSE)</f>
        <v>Shapowei, Siming District, Xiamen</v>
      </c>
      <c r="R7">
        <v>0</v>
      </c>
      <c r="S7" t="s">
        <v>1377</v>
      </c>
    </row>
    <row r="8" spans="1:19" ht="15.75" x14ac:dyDescent="0.25">
      <c r="A8" t="str">
        <f t="shared" si="0"/>
        <v/>
      </c>
      <c r="B8" t="str">
        <f t="shared" si="1"/>
        <v>1d1</v>
      </c>
      <c r="C8" t="str">
        <f t="shared" si="2"/>
        <v>d1</v>
      </c>
      <c r="D8">
        <f t="shared" si="3"/>
        <v>1</v>
      </c>
      <c r="E8" t="str">
        <f t="shared" si="4"/>
        <v>d</v>
      </c>
      <c r="F8">
        <f t="shared" si="6"/>
        <v>1</v>
      </c>
      <c r="G8" s="4" t="s">
        <v>6</v>
      </c>
      <c r="H8" t="s">
        <v>6</v>
      </c>
      <c r="I8" t="s">
        <v>496</v>
      </c>
      <c r="L8">
        <f t="shared" si="5"/>
        <v>1</v>
      </c>
      <c r="M8" t="s">
        <v>467</v>
      </c>
      <c r="N8" t="s">
        <v>467</v>
      </c>
      <c r="O8" t="s">
        <v>1373</v>
      </c>
      <c r="R8">
        <f>ROUNDUP((ROW(T8)-7)/12,0)</f>
        <v>1</v>
      </c>
      <c r="S8" t="s">
        <v>1374</v>
      </c>
    </row>
    <row r="9" spans="1:19" ht="31.5" x14ac:dyDescent="0.25">
      <c r="A9" t="str">
        <f t="shared" si="0"/>
        <v>1d</v>
      </c>
      <c r="B9" t="str">
        <f t="shared" si="1"/>
        <v>1d2</v>
      </c>
      <c r="C9" t="str">
        <f t="shared" si="2"/>
        <v>d2</v>
      </c>
      <c r="D9">
        <f t="shared" si="3"/>
        <v>2</v>
      </c>
      <c r="E9" t="str">
        <f t="shared" si="4"/>
        <v/>
      </c>
      <c r="F9">
        <f t="shared" si="6"/>
        <v>1</v>
      </c>
      <c r="G9" s="9" t="s">
        <v>352</v>
      </c>
      <c r="H9" t="s">
        <v>1269</v>
      </c>
      <c r="I9" t="s">
        <v>825</v>
      </c>
      <c r="L9">
        <f t="shared" si="5"/>
        <v>1</v>
      </c>
      <c r="M9" t="str">
        <f>VLOOKUP(CONCATENATE($L9,"c2"),$B:$I,6,FALSE)</f>
        <v>廈門僅存的古港口，因位處大沙灘的最末端，而各處的沙子都會流到這裡來而命名。今天避風塢不再是漁港，但仍保留了閩南漁船風貌，值得一遊。此外，這裡定期舉辦不同主題的市集活動，是廈門最早、最大的創意市集平臺，聚集了百餘家年輕創業者。</v>
      </c>
      <c r="N9" t="str">
        <f>VLOOKUP(CONCATENATE($L9,"c2"),$B:$I,7,FALSE)</f>
        <v>厦门仅存的古港口，因位处大沙滩的最末端，而各处的沙子都会流到这里来而命名。今天避风坞不再是渔港，但仍保留了闽南渔船风貌，值得一游。此外，这里定期举办不同主题的市集活动，是厦门最早、最大的创意市集平台，聚集了百余家年轻创业者。</v>
      </c>
      <c r="O9" t="str">
        <f>VLOOKUP(CONCATENATE($L9,"c2"),$B:$I,8,FALSE)</f>
        <v>The only remaining ancient port in Xiamen, it derived its name from the sand which drifted and settled here at the very end of a large beach. Nowadays, the shelter is no longer a fishing port, but the style of Weinan fishing boats is preserved and worth a visit. In addition,  it is the earliest and largest creative marketplaces in Xiamen, gathering over 100 young entrepreneurs (regular market gatherings on different themes are held here).</v>
      </c>
      <c r="R9">
        <f t="shared" ref="R9:R31" si="7">ROUNDUP((ROW(T9)-7)/12,0)</f>
        <v>1</v>
      </c>
      <c r="S9" t="str">
        <f>CONCATENATE("""id"": ",$S$1,R9,",")</f>
        <v>"id": 141,</v>
      </c>
    </row>
    <row r="10" spans="1:19" ht="16.5" thickBot="1" x14ac:dyDescent="0.3">
      <c r="A10" t="str">
        <f t="shared" si="0"/>
        <v/>
      </c>
      <c r="B10" t="str">
        <f t="shared" si="1"/>
        <v>1d3</v>
      </c>
      <c r="C10" t="str">
        <f t="shared" si="2"/>
        <v>d3</v>
      </c>
      <c r="D10">
        <f t="shared" si="3"/>
        <v>3</v>
      </c>
      <c r="E10" t="str">
        <f t="shared" si="4"/>
        <v/>
      </c>
      <c r="F10">
        <f t="shared" si="6"/>
        <v>1</v>
      </c>
      <c r="G10" s="10" t="s">
        <v>353</v>
      </c>
      <c r="H10" t="s">
        <v>1270</v>
      </c>
      <c r="I10" t="s">
        <v>826</v>
      </c>
      <c r="L10">
        <f t="shared" si="5"/>
        <v>1</v>
      </c>
      <c r="M10" t="s">
        <v>468</v>
      </c>
      <c r="N10" t="s">
        <v>468</v>
      </c>
      <c r="O10" t="s">
        <v>1375</v>
      </c>
      <c r="R10">
        <f t="shared" si="7"/>
        <v>1</v>
      </c>
      <c r="S10" t="str">
        <f>CONCATENATE("""attraction_en"": """,VLOOKUP(CONCATENATE($R10,"a2"),$B:$I,8,FALSE),""",")</f>
        <v>"attraction_en": "Shapowei ",</v>
      </c>
    </row>
    <row r="11" spans="1:19" ht="15.75" x14ac:dyDescent="0.25">
      <c r="A11" t="str">
        <f t="shared" si="0"/>
        <v/>
      </c>
      <c r="B11" t="str">
        <f t="shared" si="1"/>
        <v>2a1</v>
      </c>
      <c r="C11" t="str">
        <f t="shared" si="2"/>
        <v>a1</v>
      </c>
      <c r="D11">
        <f t="shared" si="3"/>
        <v>1</v>
      </c>
      <c r="E11" t="str">
        <f t="shared" si="4"/>
        <v>a</v>
      </c>
      <c r="F11">
        <f t="shared" si="6"/>
        <v>2</v>
      </c>
      <c r="G11" s="1" t="s">
        <v>8</v>
      </c>
      <c r="H11" t="s">
        <v>944</v>
      </c>
      <c r="I11" t="s">
        <v>497</v>
      </c>
      <c r="L11">
        <f t="shared" si="5"/>
        <v>1</v>
      </c>
      <c r="M11" t="str">
        <f>VLOOKUP(CONCATENATE($L11,"d2"),$B:$I,6,FALSE)</f>
        <v>於高鐵廈門站步行5分鐘至火車南廣場站公交站，乘坐臨2路公交車，往廈港公交場站方向，於廈港公交場站下車，步行約6分鐘。</v>
      </c>
      <c r="N11" t="str">
        <f>VLOOKUP(CONCATENATE($L11,"d2"),$B:$I,7,FALSE)</f>
        <v>于高铁厦门站步行5分钟至火车南广场站公交站，乘坐临2路公交车，往厦港公交场站方向，于厦港公交场站下车，步行约6分钟。</v>
      </c>
      <c r="O11" t="str">
        <f>VLOOKUP(CONCATENATE($L11,"d2"),$B:$I,8,FALSE)</f>
        <v>From High Speed Rail Xiamen Station, walk for 5 minutes to Train Station Square South bus stop and take Bus Lin 2 towards Shagang Bus Terminal. Get off at Shagang Bus Terminal and walk for about 6 minutes.</v>
      </c>
      <c r="R11">
        <f t="shared" si="7"/>
        <v>1</v>
      </c>
      <c r="S11" t="str">
        <f>CONCATENATE("""attraction_tc"": """,VLOOKUP(CONCATENATE($R11,"a2"),$B:$I,6,FALSE),""",")</f>
        <v>"attraction_tc": "沙坡尾避風塢",</v>
      </c>
    </row>
    <row r="12" spans="1:19" ht="15.75" x14ac:dyDescent="0.25">
      <c r="A12" t="str">
        <f t="shared" si="0"/>
        <v>2a</v>
      </c>
      <c r="B12" t="str">
        <f t="shared" si="1"/>
        <v>2a2</v>
      </c>
      <c r="C12" t="str">
        <f t="shared" si="2"/>
        <v>a2</v>
      </c>
      <c r="D12">
        <f t="shared" si="3"/>
        <v>2</v>
      </c>
      <c r="E12" t="str">
        <f t="shared" si="4"/>
        <v/>
      </c>
      <c r="F12">
        <f t="shared" si="6"/>
        <v>2</v>
      </c>
      <c r="G12" s="9" t="s">
        <v>354</v>
      </c>
      <c r="H12" t="s">
        <v>1271</v>
      </c>
      <c r="I12" t="s">
        <v>827</v>
      </c>
      <c r="K12" t="str">
        <f>IF(ISERROR(VLOOKUP(CONCATENATE(L12,"d3"),B:G,6,FALSE)),"","&lt;/p&gt;&lt;p&gt;")</f>
        <v>&lt;/p&gt;&lt;p&gt;</v>
      </c>
      <c r="L12">
        <f t="shared" si="5"/>
        <v>1</v>
      </c>
      <c r="M12" t="str">
        <f>CONCATENATE($K12,IFERROR(VLOOKUP(CONCATENATE($L12,"d3"),$B:$I,6,FALSE),""))</f>
        <v>&lt;/p&gt;&lt;p&gt;亦可由廈門站乘坐的士，約25分鐘即可到達。</v>
      </c>
      <c r="N12" t="str">
        <f>CONCATENATE($K12,IFERROR(VLOOKUP(CONCATENATE($L12,"d3"),$B:$I,7,FALSE),""))</f>
        <v>&lt;/p&gt;&lt;p&gt;亦可由厦门站乘坐的士，约25分钟即可到达。</v>
      </c>
      <c r="O12" t="str">
        <f>CONCATENATE($K12,IFERROR(VLOOKUP(CONCATENATE($L12,"d3"),$B:$I,8,FALSE),""))</f>
        <v>&lt;/p&gt;&lt;p&gt;Alternatively, you may take a 25 minute taxi ride from Xiamen Station.</v>
      </c>
      <c r="R12">
        <f t="shared" si="7"/>
        <v>1</v>
      </c>
      <c r="S12" t="str">
        <f>CONCATENATE("""attraction_sc"": """,VLOOKUP(CONCATENATE($R12,"a2"),$B:$I,7,FALSE),""",")</f>
        <v>"attraction_sc": "沙坡尾避风坞",</v>
      </c>
    </row>
    <row r="13" spans="1:19" ht="15.75" x14ac:dyDescent="0.25">
      <c r="A13" t="str">
        <f t="shared" si="0"/>
        <v/>
      </c>
      <c r="B13" t="str">
        <f t="shared" si="1"/>
        <v>2b1</v>
      </c>
      <c r="C13" t="str">
        <f t="shared" si="2"/>
        <v>b1</v>
      </c>
      <c r="D13">
        <f t="shared" si="3"/>
        <v>1</v>
      </c>
      <c r="E13" t="str">
        <f t="shared" si="4"/>
        <v>b</v>
      </c>
      <c r="F13">
        <f t="shared" si="6"/>
        <v>2</v>
      </c>
      <c r="G13" s="4" t="s">
        <v>2</v>
      </c>
      <c r="H13" t="s">
        <v>2</v>
      </c>
      <c r="I13" t="s">
        <v>493</v>
      </c>
      <c r="L13">
        <f t="shared" si="5"/>
        <v>1</v>
      </c>
      <c r="M13" t="s">
        <v>469</v>
      </c>
      <c r="N13" t="s">
        <v>469</v>
      </c>
      <c r="O13" t="s">
        <v>469</v>
      </c>
      <c r="R13">
        <f t="shared" si="7"/>
        <v>1</v>
      </c>
      <c r="S13" t="str">
        <f>CONCATENATE("""image_en"": """,CONCATENATE("/res/media/web/travel/",LOWER(SUBSTITUTE($I$1," ","_")),"/",LOWER(CONCATENATE(SUBSTITUTE(VLOOKUP(CONCATENATE($R13,"a2"),$B:$I,8,FALSE)," ","_"),".jpg"))),""",")</f>
        <v>"image_en": "/res/media/web/travel/xiamen/shapowei_.jpg",</v>
      </c>
    </row>
    <row r="14" spans="1:19" ht="15.75" x14ac:dyDescent="0.25">
      <c r="A14" t="str">
        <f t="shared" si="0"/>
        <v>2b</v>
      </c>
      <c r="B14" t="str">
        <f t="shared" si="1"/>
        <v>2b2</v>
      </c>
      <c r="C14" t="str">
        <f t="shared" si="2"/>
        <v>b2</v>
      </c>
      <c r="D14">
        <f t="shared" si="3"/>
        <v>2</v>
      </c>
      <c r="E14" t="str">
        <f t="shared" si="4"/>
        <v/>
      </c>
      <c r="F14">
        <f t="shared" si="6"/>
        <v>2</v>
      </c>
      <c r="G14" s="9" t="s">
        <v>355</v>
      </c>
      <c r="H14" t="s">
        <v>1272</v>
      </c>
      <c r="I14" t="s">
        <v>828</v>
      </c>
      <c r="L14">
        <f>ROUNDUP((ROW(N14)-1)/12,0)</f>
        <v>2</v>
      </c>
      <c r="M14" t="s">
        <v>465</v>
      </c>
      <c r="N14" t="s">
        <v>465</v>
      </c>
      <c r="O14" t="s">
        <v>465</v>
      </c>
      <c r="R14">
        <f t="shared" si="7"/>
        <v>1</v>
      </c>
      <c r="S14" t="str">
        <f>CONCATENATE("""image_tc"": """,CONCATENATE("/res/media/web/travel/",LOWER(SUBSTITUTE($I$1," ","_")),"/",LOWER(CONCATENATE(SUBSTITUTE(VLOOKUP(CONCATENATE($R14,"a2"),$B:$I,8,FALSE)," ","_"),".jpg"))),""",")</f>
        <v>"image_tc": "/res/media/web/travel/xiamen/shapowei_.jpg",</v>
      </c>
    </row>
    <row r="15" spans="1:19" ht="15.75" x14ac:dyDescent="0.25">
      <c r="A15" t="str">
        <f t="shared" si="0"/>
        <v/>
      </c>
      <c r="B15" t="str">
        <f t="shared" si="1"/>
        <v>2c1</v>
      </c>
      <c r="C15" t="str">
        <f t="shared" si="2"/>
        <v>c1</v>
      </c>
      <c r="D15">
        <f t="shared" si="3"/>
        <v>1</v>
      </c>
      <c r="E15" t="str">
        <f t="shared" si="4"/>
        <v>c</v>
      </c>
      <c r="F15">
        <f t="shared" si="6"/>
        <v>2</v>
      </c>
      <c r="G15" s="4" t="s">
        <v>4</v>
      </c>
      <c r="H15" t="s">
        <v>941</v>
      </c>
      <c r="I15" t="s">
        <v>494</v>
      </c>
      <c r="L15">
        <f t="shared" ref="L15:L25" si="8">ROUNDUP((ROW(N15)-1)/12,0)</f>
        <v>2</v>
      </c>
      <c r="M15" t="str">
        <f>VLOOKUP(CONCATENATE($L15,"a2"),$B:$I,6,FALSE)</f>
        <v>曾厝垵文創村</v>
      </c>
      <c r="N15" t="str">
        <f>VLOOKUP(CONCATENATE($L15,"a2"),$B:$I,7,FALSE)</f>
        <v>曾厝埯文创村</v>
      </c>
      <c r="O15" t="str">
        <f>VLOOKUP(CONCATENATE($L15,"a2"),$B:$I,8,FALSE)</f>
        <v>Zengcuo'an Art Village</v>
      </c>
      <c r="R15">
        <f t="shared" si="7"/>
        <v>1</v>
      </c>
      <c r="S15" t="str">
        <f>CONCATENATE("""image_sc"": """,CONCATENATE("/res/media/web/travel/",LOWER(SUBSTITUTE($I$1," ","_")),"/",LOWER(CONCATENATE(SUBSTITUTE(VLOOKUP(CONCATENATE($R15,"a2"),$B:$I,8,FALSE)," ","_"),".jpg"))),""",")</f>
        <v>"image_sc": "/res/media/web/travel/xiamen/shapowei_.jpg",</v>
      </c>
    </row>
    <row r="16" spans="1:19" ht="47.25" x14ac:dyDescent="0.25">
      <c r="A16" t="str">
        <f t="shared" si="0"/>
        <v>2c</v>
      </c>
      <c r="B16" t="str">
        <f t="shared" si="1"/>
        <v>2c2</v>
      </c>
      <c r="C16" t="str">
        <f t="shared" si="2"/>
        <v>c2</v>
      </c>
      <c r="D16">
        <f t="shared" si="3"/>
        <v>2</v>
      </c>
      <c r="E16" t="str">
        <f t="shared" si="4"/>
        <v/>
      </c>
      <c r="F16">
        <f t="shared" si="6"/>
        <v>2</v>
      </c>
      <c r="G16" s="9" t="s">
        <v>356</v>
      </c>
      <c r="H16" t="s">
        <v>1273</v>
      </c>
      <c r="I16" t="s">
        <v>829</v>
      </c>
      <c r="L16">
        <f t="shared" si="8"/>
        <v>2</v>
      </c>
      <c r="M16" t="s">
        <v>466</v>
      </c>
      <c r="N16" t="s">
        <v>466</v>
      </c>
      <c r="O16" t="s">
        <v>466</v>
      </c>
      <c r="R16">
        <f t="shared" si="7"/>
        <v>1</v>
      </c>
      <c r="S16" t="str">
        <f>CONCATENATE("""content_en"": """,CONCATENATE("&lt;p&gt;Address：&lt;br/&gt;",VLOOKUP(CONCATENATE($R16,"b2"),$B:$I,8,FALSE)),"&lt;/p&gt;&lt;p&gt;Content：&lt;br/&gt;",SUBSTITUTE(VLOOKUP(CONCATENATE($R16,"c2"),$B:$I,8,FALSE),"""","\"""),"&lt;/p&gt;&lt;p&gt;Transportation：&lt;br/&gt;",VLOOKUP(CONCATENATE($R16,"d2"),$B:$I,8,FALSE),CONCATENATE($K12,IFERROR(VLOOKUP(CONCATENATE($L12,"d3"),$B:$I,8,FALSE),"")),"&lt;/p&gt;",""",")</f>
        <v>"content_en": "&lt;p&gt;Address：&lt;br/&gt;Shapowei, Siming District, Xiamen&lt;/p&gt;&lt;p&gt;Content：&lt;br/&gt;The only remaining ancient port in Xiamen, it derived its name from the sand which drifted and settled here at the very end of a large beach. Nowadays, the shelter is no longer a fishing port, but the style of Weinan fishing boats is preserved and worth a visit. In addition,  it is the earliest and largest creative marketplaces in Xiamen, gathering over 100 young entrepreneurs (regular market gatherings on different themes are held here).&lt;/p&gt;&lt;p&gt;Transportation：&lt;br/&gt;From High Speed Rail Xiamen Station, walk for 5 minutes to Train Station Square South bus stop and take Bus Lin 2 towards Shagang Bus Terminal. Get off at Shagang Bus Terminal and walk for about 6 minutes.&lt;/p&gt;&lt;p&gt;Alternatively, you may take a 25 minute taxi ride from Xiamen Station.&lt;/p&gt;",</v>
      </c>
    </row>
    <row r="17" spans="1:19" ht="15.75" x14ac:dyDescent="0.25">
      <c r="A17" t="str">
        <f t="shared" si="0"/>
        <v/>
      </c>
      <c r="B17" t="str">
        <f t="shared" si="1"/>
        <v>2d1</v>
      </c>
      <c r="C17" t="str">
        <f t="shared" si="2"/>
        <v>d1</v>
      </c>
      <c r="D17">
        <f t="shared" si="3"/>
        <v>1</v>
      </c>
      <c r="E17" t="str">
        <f t="shared" si="4"/>
        <v>d</v>
      </c>
      <c r="F17">
        <f t="shared" si="6"/>
        <v>2</v>
      </c>
      <c r="G17" s="4" t="s">
        <v>6</v>
      </c>
      <c r="H17" t="s">
        <v>6</v>
      </c>
      <c r="I17" t="s">
        <v>496</v>
      </c>
      <c r="L17">
        <f t="shared" si="8"/>
        <v>2</v>
      </c>
      <c r="M17" t="str">
        <f>CONCATENATE("&lt;img src=""/res/media/web/travel/",LOWER(SUBSTITUTE($I$1," ","_")),"/",LOWER(CONCATENATE(SUBSTITUTE(VLOOKUP(CONCATENATE($L15,"a2"),$B:$I,8,FALSE)," ","_"),".jpg")),""" alt=""",M15,"""&gt;")</f>
        <v>&lt;img src="/res/media/web/travel/xiamen/zengcuo'an_art_village.jpg" alt="曾厝垵文創村"&gt;</v>
      </c>
      <c r="N17" t="str">
        <f>CONCATENATE("&lt;img src=""/res/media/web/travel/",LOWER(SUBSTITUTE($I$1," ","_")),"/",LOWER(CONCATENATE(SUBSTITUTE(VLOOKUP(CONCATENATE($L15,"a2"),$B:$I,8,FALSE)," ","_"),".jpg")),""" alt=""",N15,"""&gt;")</f>
        <v>&lt;img src="/res/media/web/travel/xiamen/zengcuo'an_art_village.jpg" alt="曾厝埯文创村"&gt;</v>
      </c>
      <c r="O17" t="str">
        <f>CONCATENATE("&lt;img src=""/res/media/web/travel/",LOWER(SUBSTITUTE($I$1," ","_")),"/",LOWER(CONCATENATE(SUBSTITUTE(VLOOKUP(CONCATENATE($L15,"a2"),$B:$I,8,FALSE)," ","_"),".jpg")),""" alt=""",O15,"""&gt;")</f>
        <v>&lt;img src="/res/media/web/travel/xiamen/zengcuo'an_art_village.jpg" alt="Zengcuo'an Art Village"&gt;</v>
      </c>
      <c r="R17">
        <f t="shared" si="7"/>
        <v>1</v>
      </c>
      <c r="S17" t="str">
        <f>CONCATENATE("""content_tc"": """,CONCATENATE("&lt;p&gt;地址：&lt;br/&gt;",VLOOKUP(CONCATENATE($R17,"b2"),$B:$I,6,FALSE)),"&lt;/p&gt;&lt;p&gt;介紹：&lt;br/&gt;",VLOOKUP(CONCATENATE($R17,"c2"),$B:$I,6,FALSE),"&lt;/p&gt;&lt;p&gt;交通：&lt;br/&gt;",VLOOKUP(CONCATENATE($R17,"d2"),$B:$I,6,FALSE),CONCATENATE($K12,IFERROR(VLOOKUP(CONCATENATE($L12,"d3"),$B:$I,6,FALSE),"")),"&lt;/p&gt;",""",")</f>
        <v>"content_tc": "&lt;p&gt;地址：&lt;br/&gt;廈門市思明區沙坡尾&lt;/p&gt;&lt;p&gt;介紹：&lt;br/&gt;廈門僅存的古港口，因位處大沙灘的最末端，而各處的沙子都會流到這裡來而命名。今天避風塢不再是漁港，但仍保留了閩南漁船風貌，值得一遊。此外，這裡定期舉辦不同主題的市集活動，是廈門最早、最大的創意市集平臺，聚集了百餘家年輕創業者。&lt;/p&gt;&lt;p&gt;交通：&lt;br/&gt;於高鐵廈門站步行5分鐘至火車南廣場站公交站，乘坐臨2路公交車，往廈港公交場站方向，於廈港公交場站下車，步行約6分鐘。&lt;/p&gt;&lt;p&gt;亦可由廈門站乘坐的士，約25分鐘即可到達。&lt;/p&gt;",</v>
      </c>
    </row>
    <row r="18" spans="1:19" ht="31.5" x14ac:dyDescent="0.25">
      <c r="A18" t="str">
        <f t="shared" si="0"/>
        <v>2d</v>
      </c>
      <c r="B18" t="str">
        <f t="shared" si="1"/>
        <v>2d2</v>
      </c>
      <c r="C18" t="str">
        <f t="shared" si="2"/>
        <v>d2</v>
      </c>
      <c r="D18">
        <f t="shared" si="3"/>
        <v>2</v>
      </c>
      <c r="E18" t="str">
        <f t="shared" si="4"/>
        <v/>
      </c>
      <c r="F18">
        <f t="shared" si="6"/>
        <v>2</v>
      </c>
      <c r="G18" s="9" t="s">
        <v>357</v>
      </c>
      <c r="H18" t="s">
        <v>1274</v>
      </c>
      <c r="I18" t="s">
        <v>830</v>
      </c>
      <c r="L18">
        <f t="shared" si="8"/>
        <v>2</v>
      </c>
      <c r="M18" t="s">
        <v>557</v>
      </c>
      <c r="N18" t="s">
        <v>557</v>
      </c>
      <c r="O18" t="s">
        <v>1372</v>
      </c>
      <c r="R18">
        <f t="shared" si="7"/>
        <v>1</v>
      </c>
      <c r="S18" t="str">
        <f>CONCATENATE("""content_sc"": """,CONCATENATE("&lt;p&gt;地址：&lt;br/&gt;",VLOOKUP(CONCATENATE($R18,"b2"),$B:$I,7,FALSE)),"&lt;/p&gt;&lt;p&gt;介紹：&lt;br/&gt;",VLOOKUP(CONCATENATE($R18,"c2"),$B:$I,7,FALSE),"&lt;/p&gt;&lt;p&gt;交通：&lt;br/&gt;",VLOOKUP(CONCATENATE($R18,"d2"),$B:$I,7,FALSE),CONCATENATE($K12,IFERROR(VLOOKUP(CONCATENATE($L12,"d3"),$B:$I,7,FALSE),"")),"&lt;/p&gt;","""")</f>
        <v>"content_sc": "&lt;p&gt;地址：&lt;br/&gt;厦门市思明区沙坡尾&lt;/p&gt;&lt;p&gt;介紹：&lt;br/&gt;厦门仅存的古港口，因位处大沙滩的最末端，而各处的沙子都会流到这里来而命名。今天避风坞不再是渔港，但仍保留了闽南渔船风貌，值得一游。此外，这里定期举办不同主题的市集活动，是厦门最早、最大的创意市集平台，聚集了百余家年轻创业者。&lt;/p&gt;&lt;p&gt;交通：&lt;br/&gt;于高铁厦门站步行5分钟至火车南广场站公交站，乘坐临2路公交车，往厦港公交场站方向，于厦港公交场站下车，步行约6分钟。&lt;/p&gt;&lt;p&gt;亦可由厦门站乘坐的士，约25分钟即可到达。&lt;/p&gt;"</v>
      </c>
    </row>
    <row r="19" spans="1:19" ht="16.5" thickBot="1" x14ac:dyDescent="0.3">
      <c r="A19" t="str">
        <f t="shared" si="0"/>
        <v/>
      </c>
      <c r="B19" t="str">
        <f t="shared" si="1"/>
        <v>2d3</v>
      </c>
      <c r="C19" t="str">
        <f t="shared" si="2"/>
        <v>d3</v>
      </c>
      <c r="D19">
        <f t="shared" si="3"/>
        <v>3</v>
      </c>
      <c r="E19" t="str">
        <f t="shared" si="4"/>
        <v/>
      </c>
      <c r="F19">
        <f t="shared" si="6"/>
        <v>2</v>
      </c>
      <c r="G19" s="10" t="s">
        <v>353</v>
      </c>
      <c r="H19" t="s">
        <v>1270</v>
      </c>
      <c r="I19" t="s">
        <v>831</v>
      </c>
      <c r="L19">
        <f t="shared" si="8"/>
        <v>2</v>
      </c>
      <c r="M19" t="str">
        <f>VLOOKUP(CONCATENATE($L19,"b2"),$B:$I,6,FALSE)</f>
        <v>廈門市思明區曾厝垵文創村</v>
      </c>
      <c r="N19" t="str">
        <f>VLOOKUP(CONCATENATE($L19,"b2"),$B:$I,7,FALSE)</f>
        <v>厦门市思明区曾厝埯文创村</v>
      </c>
      <c r="O19" t="str">
        <f>VLOOKUP(CONCATENATE($L19,"b2"),$B:$I,8,FALSE)</f>
        <v>Zengcuo'an Art Village, Siming District, Xiamen</v>
      </c>
      <c r="R19">
        <f t="shared" si="7"/>
        <v>1</v>
      </c>
      <c r="S19" t="str">
        <f>IF(S20="","}","},")</f>
        <v>},</v>
      </c>
    </row>
    <row r="20" spans="1:19" ht="15.75" x14ac:dyDescent="0.25">
      <c r="A20" t="str">
        <f t="shared" si="0"/>
        <v/>
      </c>
      <c r="B20" t="str">
        <f t="shared" si="1"/>
        <v>3a1</v>
      </c>
      <c r="C20" t="str">
        <f t="shared" si="2"/>
        <v>a1</v>
      </c>
      <c r="D20">
        <f t="shared" si="3"/>
        <v>1</v>
      </c>
      <c r="E20" t="str">
        <f t="shared" si="4"/>
        <v>a</v>
      </c>
      <c r="F20">
        <f t="shared" si="6"/>
        <v>3</v>
      </c>
      <c r="G20" s="1" t="s">
        <v>13</v>
      </c>
      <c r="H20" t="s">
        <v>949</v>
      </c>
      <c r="I20" t="s">
        <v>498</v>
      </c>
      <c r="L20">
        <f t="shared" si="8"/>
        <v>2</v>
      </c>
      <c r="M20" t="s">
        <v>467</v>
      </c>
      <c r="N20" t="s">
        <v>467</v>
      </c>
      <c r="O20" t="s">
        <v>1373</v>
      </c>
      <c r="R20">
        <f>ROUNDUP((ROW(T20)-7)/12,0)</f>
        <v>2</v>
      </c>
      <c r="S20" t="s">
        <v>1374</v>
      </c>
    </row>
    <row r="21" spans="1:19" ht="15.75" x14ac:dyDescent="0.25">
      <c r="A21" t="str">
        <f t="shared" si="0"/>
        <v>3a</v>
      </c>
      <c r="B21" t="str">
        <f t="shared" si="1"/>
        <v>3a2</v>
      </c>
      <c r="C21" t="str">
        <f t="shared" si="2"/>
        <v>a2</v>
      </c>
      <c r="D21">
        <f t="shared" si="3"/>
        <v>2</v>
      </c>
      <c r="E21" t="str">
        <f t="shared" si="4"/>
        <v/>
      </c>
      <c r="F21">
        <f t="shared" si="6"/>
        <v>3</v>
      </c>
      <c r="G21" s="9" t="s">
        <v>358</v>
      </c>
      <c r="H21" t="s">
        <v>1275</v>
      </c>
      <c r="I21" t="s">
        <v>832</v>
      </c>
      <c r="L21">
        <f t="shared" si="8"/>
        <v>2</v>
      </c>
      <c r="M21" t="str">
        <f>VLOOKUP(CONCATENATE($L21,"c2"),$B:$I,6,FALSE)</f>
        <v>被譽為「全國最文藝村落」，前身是一個漁村，今天改造成熱門文創藝術區，除了聚集不同個性的小店、咖啡店及酒吧外，有達300多家的民宿，每家各有建築特色，由漁村古厝至獨棟別墅都有。</v>
      </c>
      <c r="N21" t="str">
        <f>VLOOKUP(CONCATENATE($L21,"c2"),$B:$I,7,FALSE)</f>
        <v>被誉为「全国最文艺村落」，前身是一个渔村，今天改造成热门文创艺术区，除了聚集不同个性的小店、咖啡店及酒吧外，有达300多家的民宿，每家各有建筑特色，由渔村古厝至独栋别墅都有。</v>
      </c>
      <c r="O21" t="str">
        <f>VLOOKUP(CONCATENATE($L21,"c2"),$B:$I,8,FALSE)</f>
        <v>Known as "the most artistic village in the country", it is a former fishing village transformed into a popular creative art district of today. In addition to small shops, cafes and bars with different characters, there are over 300 homestays, each with its own architectural features ranging from the ancient fishing village to detached villas.</v>
      </c>
      <c r="R21">
        <f t="shared" si="7"/>
        <v>2</v>
      </c>
      <c r="S21" t="str">
        <f>CONCATENATE("""id"": ",$S$1,R21,",")</f>
        <v>"id": 142,</v>
      </c>
    </row>
    <row r="22" spans="1:19" ht="15.75" x14ac:dyDescent="0.25">
      <c r="A22" t="str">
        <f t="shared" si="0"/>
        <v/>
      </c>
      <c r="B22" t="str">
        <f t="shared" si="1"/>
        <v>3b1</v>
      </c>
      <c r="C22" t="str">
        <f t="shared" si="2"/>
        <v>b1</v>
      </c>
      <c r="D22">
        <f t="shared" si="3"/>
        <v>1</v>
      </c>
      <c r="E22" t="str">
        <f t="shared" si="4"/>
        <v>b</v>
      </c>
      <c r="F22">
        <f t="shared" si="6"/>
        <v>3</v>
      </c>
      <c r="G22" s="4" t="s">
        <v>2</v>
      </c>
      <c r="H22" t="s">
        <v>2</v>
      </c>
      <c r="I22" t="s">
        <v>493</v>
      </c>
      <c r="L22">
        <f t="shared" si="8"/>
        <v>2</v>
      </c>
      <c r="M22" t="s">
        <v>468</v>
      </c>
      <c r="N22" t="s">
        <v>468</v>
      </c>
      <c r="O22" t="s">
        <v>1375</v>
      </c>
      <c r="R22">
        <f t="shared" si="7"/>
        <v>2</v>
      </c>
      <c r="S22" t="str">
        <f>CONCATENATE("""attraction_en"": """,VLOOKUP(CONCATENATE($R22,"a2"),$B:$I,8,FALSE),""",")</f>
        <v>"attraction_en": "Zengcuo'an Art Village",</v>
      </c>
    </row>
    <row r="23" spans="1:19" ht="15.75" x14ac:dyDescent="0.25">
      <c r="A23" t="str">
        <f t="shared" si="0"/>
        <v>3b</v>
      </c>
      <c r="B23" t="str">
        <f t="shared" si="1"/>
        <v>3b2</v>
      </c>
      <c r="C23" t="str">
        <f t="shared" si="2"/>
        <v>b2</v>
      </c>
      <c r="D23">
        <f t="shared" si="3"/>
        <v>2</v>
      </c>
      <c r="E23" t="str">
        <f t="shared" si="4"/>
        <v/>
      </c>
      <c r="F23">
        <f t="shared" si="6"/>
        <v>3</v>
      </c>
      <c r="G23" s="9" t="s">
        <v>359</v>
      </c>
      <c r="H23" t="s">
        <v>1276</v>
      </c>
      <c r="I23" t="s">
        <v>833</v>
      </c>
      <c r="L23">
        <f t="shared" si="8"/>
        <v>2</v>
      </c>
      <c r="M23" t="str">
        <f>VLOOKUP(CONCATENATE($L23,"d2"),$B:$I,6,FALSE)</f>
        <v>於高鐵廈門站步行5分鐘至火車站南廣場站，乘坐B2路公交車，往黃厝公交場站方向，於曾厝垵站下車，步行約10分鐘。</v>
      </c>
      <c r="N23" t="str">
        <f>VLOOKUP(CONCATENATE($L23,"d2"),$B:$I,7,FALSE)</f>
        <v>于高铁厦门站步行5分钟至火车站南广场站，乘坐B2路公交车，往黄厝公交场站方向，于曾厝埯站下车，步行约10分钟。</v>
      </c>
      <c r="O23" t="str">
        <f>VLOOKUP(CONCATENATE($L23,"d2"),$B:$I,8,FALSE)</f>
        <v>From High Speed Rail Xiamen Station, walk for 5 minutes to Train Station Square South bus stop and take Bus B2 towards Huangcuo Bus Terminal. Get off at Zengcuo’an and walk for about 10 minutes.</v>
      </c>
      <c r="R23">
        <f t="shared" si="7"/>
        <v>2</v>
      </c>
      <c r="S23" t="str">
        <f>CONCATENATE("""attraction_tc"": """,VLOOKUP(CONCATENATE($R23,"a2"),$B:$I,6,FALSE),""",")</f>
        <v>"attraction_tc": "曾厝垵文創村",</v>
      </c>
    </row>
    <row r="24" spans="1:19" ht="15.75" x14ac:dyDescent="0.25">
      <c r="A24" t="str">
        <f t="shared" si="0"/>
        <v/>
      </c>
      <c r="B24" t="str">
        <f t="shared" si="1"/>
        <v>3c1</v>
      </c>
      <c r="C24" t="str">
        <f t="shared" si="2"/>
        <v>c1</v>
      </c>
      <c r="D24">
        <f t="shared" si="3"/>
        <v>1</v>
      </c>
      <c r="E24" t="str">
        <f t="shared" si="4"/>
        <v>c</v>
      </c>
      <c r="F24">
        <f t="shared" si="6"/>
        <v>3</v>
      </c>
      <c r="G24" s="4" t="s">
        <v>4</v>
      </c>
      <c r="H24" t="s">
        <v>941</v>
      </c>
      <c r="I24" t="s">
        <v>494</v>
      </c>
      <c r="K24" t="str">
        <f>IF(ISERROR(VLOOKUP(CONCATENATE(L24,"d3"),B:G,6,FALSE)),"","&lt;/p&gt;&lt;p&gt;")</f>
        <v>&lt;/p&gt;&lt;p&gt;</v>
      </c>
      <c r="L24">
        <f t="shared" si="8"/>
        <v>2</v>
      </c>
      <c r="M24" t="str">
        <f>CONCATENATE($K24,IFERROR(VLOOKUP(CONCATENATE($L24,"d3"),$B:$I,6,FALSE),""))</f>
        <v>&lt;/p&gt;&lt;p&gt;亦可由廈門站乘坐的士，約25分鐘即可到達。</v>
      </c>
      <c r="N24" t="str">
        <f>CONCATENATE($K24,IFERROR(VLOOKUP(CONCATENATE($L24,"d3"),$B:$I,7,FALSE),""))</f>
        <v>&lt;/p&gt;&lt;p&gt;亦可由厦门站乘坐的士，约25分钟即可到达。</v>
      </c>
      <c r="O24" t="str">
        <f>CONCATENATE($K24,IFERROR(VLOOKUP(CONCATENATE($L24,"d3"),$B:$I,8,FALSE),""))</f>
        <v>&lt;/p&gt;&lt;p&gt;Alternatively, you may take a 25-minute taxi ride from Xiamen Station.</v>
      </c>
      <c r="R24">
        <f t="shared" si="7"/>
        <v>2</v>
      </c>
      <c r="S24" t="str">
        <f>CONCATENATE("""attraction_sc"": """,VLOOKUP(CONCATENATE($R24,"a2"),$B:$I,7,FALSE),""",")</f>
        <v>"attraction_sc": "曾厝埯文创村",</v>
      </c>
    </row>
    <row r="25" spans="1:19" ht="47.25" x14ac:dyDescent="0.25">
      <c r="A25" t="str">
        <f t="shared" si="0"/>
        <v>3c</v>
      </c>
      <c r="B25" t="str">
        <f t="shared" si="1"/>
        <v>3c2</v>
      </c>
      <c r="C25" t="str">
        <f t="shared" si="2"/>
        <v>c2</v>
      </c>
      <c r="D25">
        <f t="shared" si="3"/>
        <v>2</v>
      </c>
      <c r="E25" t="str">
        <f t="shared" si="4"/>
        <v/>
      </c>
      <c r="F25">
        <f t="shared" si="6"/>
        <v>3</v>
      </c>
      <c r="G25" s="3" t="s">
        <v>360</v>
      </c>
      <c r="H25" t="s">
        <v>1277</v>
      </c>
      <c r="I25" t="s">
        <v>834</v>
      </c>
      <c r="L25">
        <f t="shared" si="8"/>
        <v>2</v>
      </c>
      <c r="M25" t="s">
        <v>469</v>
      </c>
      <c r="N25" t="s">
        <v>469</v>
      </c>
      <c r="O25" t="s">
        <v>469</v>
      </c>
      <c r="R25">
        <f t="shared" si="7"/>
        <v>2</v>
      </c>
      <c r="S25" t="str">
        <f>CONCATENATE("""image_en"": """,CONCATENATE("/res/media/web/travel/",LOWER(SUBSTITUTE($I$1," ","_")),"/",LOWER(CONCATENATE(SUBSTITUTE(VLOOKUP(CONCATENATE($R25,"a2"),$B:$I,8,FALSE)," ","_"),".jpg"))),""",")</f>
        <v>"image_en": "/res/media/web/travel/xiamen/zengcuo'an_art_village.jpg",</v>
      </c>
    </row>
    <row r="26" spans="1:19" ht="15.75" x14ac:dyDescent="0.25">
      <c r="A26" t="str">
        <f t="shared" si="0"/>
        <v>3a</v>
      </c>
      <c r="B26" t="str">
        <f t="shared" si="1"/>
        <v>3d1</v>
      </c>
      <c r="C26" t="str">
        <f t="shared" si="2"/>
        <v>d1</v>
      </c>
      <c r="D26">
        <f t="shared" si="3"/>
        <v>1</v>
      </c>
      <c r="E26" t="str">
        <f t="shared" si="4"/>
        <v>d</v>
      </c>
      <c r="F26">
        <f t="shared" si="6"/>
        <v>3</v>
      </c>
      <c r="G26" s="4" t="s">
        <v>6</v>
      </c>
      <c r="H26" t="s">
        <v>6</v>
      </c>
      <c r="I26" t="s">
        <v>496</v>
      </c>
      <c r="L26">
        <f>ROUNDUP((ROW(N26)-1)/12,0)</f>
        <v>3</v>
      </c>
      <c r="M26" t="s">
        <v>465</v>
      </c>
      <c r="N26" t="s">
        <v>465</v>
      </c>
      <c r="O26" t="s">
        <v>465</v>
      </c>
      <c r="R26">
        <f t="shared" si="7"/>
        <v>2</v>
      </c>
      <c r="S26" t="str">
        <f>CONCATENATE("""image_tc"": """,CONCATENATE("/res/media/web/travel/",LOWER(SUBSTITUTE($I$1," ","_")),"/",LOWER(CONCATENATE(SUBSTITUTE(VLOOKUP(CONCATENATE($R26,"a2"),$B:$I,8,FALSE)," ","_"),".jpg"))),""",")</f>
        <v>"image_tc": "/res/media/web/travel/xiamen/zengcuo'an_art_village.jpg",</v>
      </c>
    </row>
    <row r="27" spans="1:19" ht="47.25" x14ac:dyDescent="0.25">
      <c r="A27" t="str">
        <f t="shared" si="0"/>
        <v>3d</v>
      </c>
      <c r="B27" t="str">
        <f t="shared" si="1"/>
        <v>3d2</v>
      </c>
      <c r="C27" t="str">
        <f t="shared" si="2"/>
        <v>d2</v>
      </c>
      <c r="D27">
        <f t="shared" si="3"/>
        <v>2</v>
      </c>
      <c r="E27" t="str">
        <f t="shared" si="4"/>
        <v/>
      </c>
      <c r="F27">
        <f t="shared" si="6"/>
        <v>3</v>
      </c>
      <c r="G27" s="9" t="s">
        <v>361</v>
      </c>
      <c r="H27" t="s">
        <v>1278</v>
      </c>
      <c r="I27" t="s">
        <v>835</v>
      </c>
      <c r="L27">
        <f t="shared" ref="L27:L37" si="9">ROUNDUP((ROW(N27)-1)/12,0)</f>
        <v>3</v>
      </c>
      <c r="M27" t="str">
        <f>VLOOKUP(CONCATENATE($L27,"a2"),$B:$I,6,FALSE)</f>
        <v>鼓浪嶼</v>
      </c>
      <c r="N27" t="str">
        <f>VLOOKUP(CONCATENATE($L27,"a2"),$B:$I,7,FALSE)</f>
        <v>鼓浪屿</v>
      </c>
      <c r="O27" t="str">
        <f>VLOOKUP(CONCATENATE($L27,"a2"),$B:$I,8,FALSE)</f>
        <v>Gulangyu</v>
      </c>
      <c r="R27">
        <f t="shared" si="7"/>
        <v>2</v>
      </c>
      <c r="S27" t="str">
        <f>CONCATENATE("""image_sc"": """,CONCATENATE("/res/media/web/travel/",LOWER(SUBSTITUTE($I$1," ","_")),"/",LOWER(CONCATENATE(SUBSTITUTE(VLOOKUP(CONCATENATE($R27,"a2"),$B:$I,8,FALSE)," ","_"),".jpg"))),""",")</f>
        <v>"image_sc": "/res/media/web/travel/xiamen/zengcuo'an_art_village.jpg",</v>
      </c>
    </row>
    <row r="28" spans="1:19" ht="16.5" thickBot="1" x14ac:dyDescent="0.3">
      <c r="A28" t="str">
        <f t="shared" si="0"/>
        <v/>
      </c>
      <c r="B28" t="str">
        <f t="shared" si="1"/>
        <v>3d3</v>
      </c>
      <c r="C28" t="str">
        <f t="shared" si="2"/>
        <v>d3</v>
      </c>
      <c r="D28">
        <f t="shared" si="3"/>
        <v>3</v>
      </c>
      <c r="E28" t="str">
        <f t="shared" si="4"/>
        <v/>
      </c>
      <c r="F28">
        <f t="shared" si="6"/>
        <v>3</v>
      </c>
      <c r="G28" s="10" t="s">
        <v>362</v>
      </c>
      <c r="H28" t="s">
        <v>1279</v>
      </c>
      <c r="I28" t="s">
        <v>836</v>
      </c>
      <c r="L28">
        <f t="shared" si="9"/>
        <v>3</v>
      </c>
      <c r="M28" t="s">
        <v>466</v>
      </c>
      <c r="N28" t="s">
        <v>466</v>
      </c>
      <c r="O28" t="s">
        <v>466</v>
      </c>
      <c r="R28">
        <f t="shared" si="7"/>
        <v>2</v>
      </c>
      <c r="S28" t="str">
        <f>CONCATENATE("""content_en"": """,CONCATENATE("&lt;p&gt;Address：&lt;br/&gt;",VLOOKUP(CONCATENATE($R28,"b2"),$B:$I,8,FALSE)),"&lt;/p&gt;&lt;p&gt;Content：&lt;br/&gt;",SUBSTITUTE(VLOOKUP(CONCATENATE($R28,"c2"),$B:$I,8,FALSE),"""","\"""),"&lt;/p&gt;&lt;p&gt;Transportation：&lt;br/&gt;",VLOOKUP(CONCATENATE($R28,"d2"),$B:$I,8,FALSE),CONCATENATE($K24,IFERROR(VLOOKUP(CONCATENATE($L24,"d3"),$B:$I,8,FALSE),"")),"&lt;/p&gt;",""",")</f>
        <v>"content_en": "&lt;p&gt;Address：&lt;br/&gt;Zengcuo'an Art Village, Siming District, Xiamen&lt;/p&gt;&lt;p&gt;Content：&lt;br/&gt;Known as \"the most artistic village in the country\", it is a former fishing village transformed into a popular creative art district of today. In addition to small shops, cafes and bars with different characters, there are over 300 homestays, each with its own architectural features ranging from the ancient fishing village to detached villas.&lt;/p&gt;&lt;p&gt;Transportation：&lt;br/&gt;From High Speed Rail Xiamen Station, walk for 5 minutes to Train Station Square South bus stop and take Bus B2 towards Huangcuo Bus Terminal. Get off at Zengcuo’an and walk for about 10 minutes.&lt;/p&gt;&lt;p&gt;Alternatively, you may take a 25-minute taxi ride from Xiamen Station.&lt;/p&gt;",</v>
      </c>
    </row>
    <row r="29" spans="1:19" ht="15.75" x14ac:dyDescent="0.25">
      <c r="A29" t="str">
        <f t="shared" si="0"/>
        <v/>
      </c>
      <c r="B29" t="str">
        <f t="shared" si="1"/>
        <v>4a1</v>
      </c>
      <c r="C29" t="str">
        <f t="shared" si="2"/>
        <v>a1</v>
      </c>
      <c r="D29">
        <f t="shared" si="3"/>
        <v>1</v>
      </c>
      <c r="E29" t="str">
        <f t="shared" si="4"/>
        <v>a</v>
      </c>
      <c r="F29">
        <f t="shared" si="6"/>
        <v>4</v>
      </c>
      <c r="G29" s="1" t="s">
        <v>18</v>
      </c>
      <c r="H29" t="s">
        <v>954</v>
      </c>
      <c r="I29" t="s">
        <v>499</v>
      </c>
      <c r="L29">
        <f t="shared" si="9"/>
        <v>3</v>
      </c>
      <c r="M29" t="str">
        <f>CONCATENATE("&lt;img src=""/res/media/web/travel/",LOWER(SUBSTITUTE($I$1," ","_")),"/",LOWER(CONCATENATE(SUBSTITUTE(VLOOKUP(CONCATENATE($L27,"a2"),$B:$I,8,FALSE)," ","_"),".jpg")),""" alt=""",M27,"""&gt;")</f>
        <v>&lt;img src="/res/media/web/travel/xiamen/gulangyu.jpg" alt="鼓浪嶼"&gt;</v>
      </c>
      <c r="N29" t="str">
        <f>CONCATENATE("&lt;img src=""/res/media/web/travel/",LOWER(SUBSTITUTE($I$1," ","_")),"/",LOWER(CONCATENATE(SUBSTITUTE(VLOOKUP(CONCATENATE($L27,"a2"),$B:$I,8,FALSE)," ","_"),".jpg")),""" alt=""",N27,"""&gt;")</f>
        <v>&lt;img src="/res/media/web/travel/xiamen/gulangyu.jpg" alt="鼓浪屿"&gt;</v>
      </c>
      <c r="O29" t="str">
        <f>CONCATENATE("&lt;img src=""/res/media/web/travel/",LOWER(SUBSTITUTE($I$1," ","_")),"/",LOWER(CONCATENATE(SUBSTITUTE(VLOOKUP(CONCATENATE($L27,"a2"),$B:$I,8,FALSE)," ","_"),".jpg")),""" alt=""",O27,"""&gt;")</f>
        <v>&lt;img src="/res/media/web/travel/xiamen/gulangyu.jpg" alt="Gulangyu"&gt;</v>
      </c>
      <c r="R29">
        <f t="shared" si="7"/>
        <v>2</v>
      </c>
      <c r="S29" t="str">
        <f>CONCATENATE("""content_tc"": """,CONCATENATE("&lt;p&gt;地址：&lt;br/&gt;",VLOOKUP(CONCATENATE($R29,"b2"),$B:$I,6,FALSE)),"&lt;/p&gt;&lt;p&gt;介紹：&lt;br/&gt;",VLOOKUP(CONCATENATE($R29,"c2"),$B:$I,6,FALSE),"&lt;/p&gt;&lt;p&gt;交通：&lt;br/&gt;",VLOOKUP(CONCATENATE($R29,"d2"),$B:$I,6,FALSE),CONCATENATE($K24,IFERROR(VLOOKUP(CONCATENATE($L24,"d3"),$B:$I,6,FALSE),"")),"&lt;/p&gt;",""",")</f>
        <v>"content_tc": "&lt;p&gt;地址：&lt;br/&gt;廈門市思明區曾厝垵文創村&lt;/p&gt;&lt;p&gt;介紹：&lt;br/&gt;被譽為「全國最文藝村落」，前身是一個漁村，今天改造成熱門文創藝術區，除了聚集不同個性的小店、咖啡店及酒吧外，有達300多家的民宿，每家各有建築特色，由漁村古厝至獨棟別墅都有。&lt;/p&gt;&lt;p&gt;交通：&lt;br/&gt;於高鐵廈門站步行5分鐘至火車站南廣場站，乘坐B2路公交車，往黃厝公交場站方向，於曾厝垵站下車，步行約10分鐘。&lt;/p&gt;&lt;p&gt;亦可由廈門站乘坐的士，約25分鐘即可到達。&lt;/p&gt;",</v>
      </c>
    </row>
    <row r="30" spans="1:19" ht="15.75" x14ac:dyDescent="0.25">
      <c r="A30" t="str">
        <f t="shared" si="0"/>
        <v>4a</v>
      </c>
      <c r="B30" t="str">
        <f t="shared" si="1"/>
        <v>4a2</v>
      </c>
      <c r="C30" t="str">
        <f t="shared" si="2"/>
        <v>a2</v>
      </c>
      <c r="D30">
        <f t="shared" si="3"/>
        <v>2</v>
      </c>
      <c r="E30" t="str">
        <f t="shared" si="4"/>
        <v/>
      </c>
      <c r="F30">
        <f t="shared" si="6"/>
        <v>4</v>
      </c>
      <c r="G30" s="9" t="s">
        <v>363</v>
      </c>
      <c r="H30" t="s">
        <v>1280</v>
      </c>
      <c r="I30" t="s">
        <v>837</v>
      </c>
      <c r="L30">
        <f t="shared" si="9"/>
        <v>3</v>
      </c>
      <c r="M30" t="s">
        <v>557</v>
      </c>
      <c r="N30" t="s">
        <v>557</v>
      </c>
      <c r="O30" t="s">
        <v>1372</v>
      </c>
      <c r="R30">
        <f t="shared" si="7"/>
        <v>2</v>
      </c>
      <c r="S30" t="str">
        <f>CONCATENATE("""content_sc"": """,CONCATENATE("&lt;p&gt;地址：&lt;br/&gt;",VLOOKUP(CONCATENATE($R30,"b2"),$B:$I,7,FALSE)),"&lt;/p&gt;&lt;p&gt;介紹：&lt;br/&gt;",VLOOKUP(CONCATENATE($R30,"c2"),$B:$I,7,FALSE),"&lt;/p&gt;&lt;p&gt;交通：&lt;br/&gt;",VLOOKUP(CONCATENATE($R30,"d2"),$B:$I,7,FALSE),CONCATENATE($K24,IFERROR(VLOOKUP(CONCATENATE($L24,"d3"),$B:$I,7,FALSE),"")),"&lt;/p&gt;","""")</f>
        <v>"content_sc": "&lt;p&gt;地址：&lt;br/&gt;厦门市思明区曾厝埯文创村&lt;/p&gt;&lt;p&gt;介紹：&lt;br/&gt;被誉为「全国最文艺村落」，前身是一个渔村，今天改造成热门文创艺术区，除了聚集不同个性的小店、咖啡店及酒吧外，有达300多家的民宿，每家各有建筑特色，由渔村古厝至独栋别墅都有。&lt;/p&gt;&lt;p&gt;交通：&lt;br/&gt;于高铁厦门站步行5分钟至火车站南广场站，乘坐B2路公交车，往黄厝公交场站方向，于曾厝埯站下车，步行约10分钟。&lt;/p&gt;&lt;p&gt;亦可由厦门站乘坐的士，约25分钟即可到达。&lt;/p&gt;"</v>
      </c>
    </row>
    <row r="31" spans="1:19" ht="15.75" x14ac:dyDescent="0.25">
      <c r="A31" t="str">
        <f t="shared" si="0"/>
        <v/>
      </c>
      <c r="B31" t="str">
        <f t="shared" si="1"/>
        <v>4b1</v>
      </c>
      <c r="C31" t="str">
        <f t="shared" si="2"/>
        <v>b1</v>
      </c>
      <c r="D31">
        <f t="shared" si="3"/>
        <v>1</v>
      </c>
      <c r="E31" t="str">
        <f t="shared" si="4"/>
        <v>b</v>
      </c>
      <c r="F31">
        <f t="shared" si="6"/>
        <v>4</v>
      </c>
      <c r="G31" s="4" t="s">
        <v>2</v>
      </c>
      <c r="H31" t="s">
        <v>2</v>
      </c>
      <c r="I31" t="s">
        <v>493</v>
      </c>
      <c r="L31">
        <f t="shared" si="9"/>
        <v>3</v>
      </c>
      <c r="M31" t="str">
        <f>VLOOKUP(CONCATENATE($L31,"b2"),$B:$I,6,FALSE)</f>
        <v>廈門市思明區鼓浪嶼</v>
      </c>
      <c r="N31" t="str">
        <f>VLOOKUP(CONCATENATE($L31,"b2"),$B:$I,7,FALSE)</f>
        <v>厦门市思明区鼓浪屿</v>
      </c>
      <c r="O31" t="str">
        <f>VLOOKUP(CONCATENATE($L31,"b2"),$B:$I,8,FALSE)</f>
        <v>Gulangyu, Siming District, Xiamen</v>
      </c>
      <c r="R31">
        <f t="shared" si="7"/>
        <v>2</v>
      </c>
      <c r="S31" t="str">
        <f>IF(S32="","}","},")</f>
        <v>},</v>
      </c>
    </row>
    <row r="32" spans="1:19" ht="15.75" x14ac:dyDescent="0.25">
      <c r="A32" t="str">
        <f t="shared" si="0"/>
        <v>4b</v>
      </c>
      <c r="B32" t="str">
        <f t="shared" si="1"/>
        <v>4b2</v>
      </c>
      <c r="C32" t="str">
        <f t="shared" si="2"/>
        <v>b2</v>
      </c>
      <c r="D32">
        <f t="shared" si="3"/>
        <v>2</v>
      </c>
      <c r="E32" t="str">
        <f t="shared" si="4"/>
        <v/>
      </c>
      <c r="F32">
        <f t="shared" si="6"/>
        <v>4</v>
      </c>
      <c r="G32" s="9" t="s">
        <v>364</v>
      </c>
      <c r="H32" t="s">
        <v>1281</v>
      </c>
      <c r="I32" t="s">
        <v>838</v>
      </c>
      <c r="L32">
        <f t="shared" si="9"/>
        <v>3</v>
      </c>
      <c r="M32" t="s">
        <v>467</v>
      </c>
      <c r="N32" t="s">
        <v>467</v>
      </c>
      <c r="O32" t="s">
        <v>1373</v>
      </c>
      <c r="R32">
        <f>ROUNDUP((ROW(T32)-7)/12,0)</f>
        <v>3</v>
      </c>
      <c r="S32" t="s">
        <v>1374</v>
      </c>
    </row>
    <row r="33" spans="1:19" ht="15.75" x14ac:dyDescent="0.25">
      <c r="A33" t="str">
        <f t="shared" si="0"/>
        <v/>
      </c>
      <c r="B33" t="str">
        <f t="shared" si="1"/>
        <v>4c1</v>
      </c>
      <c r="C33" t="str">
        <f t="shared" si="2"/>
        <v>c1</v>
      </c>
      <c r="D33">
        <f t="shared" si="3"/>
        <v>1</v>
      </c>
      <c r="E33" t="str">
        <f t="shared" si="4"/>
        <v>c</v>
      </c>
      <c r="F33">
        <f t="shared" si="6"/>
        <v>4</v>
      </c>
      <c r="G33" s="4" t="s">
        <v>4</v>
      </c>
      <c r="H33" t="s">
        <v>941</v>
      </c>
      <c r="I33" t="s">
        <v>494</v>
      </c>
      <c r="L33">
        <f t="shared" si="9"/>
        <v>3</v>
      </c>
      <c r="M33" t="str">
        <f>VLOOKUP(CONCATENATE($L33,"c2"),$B:$I,6,FALSE)</f>
        <v>5A級旅遊景區，是廈門最大的一個嶼，鼓浪嶼的街道短小，縱橫交錯，必到景點包括由知名魚骨畫家林翰冰先生創辦的東方魚骨藝術館，以及收藏了30多座來自法國和西班牙等不同時期的風琴的風琴博物館。</v>
      </c>
      <c r="N33" t="str">
        <f>VLOOKUP(CONCATENATE($L33,"c2"),$B:$I,7,FALSE)</f>
        <v>5A级旅游景区，是厦门最大的一个屿，鼓浪屿的街道短小，纵横交错，必到景点包括由知名鱼骨画家林翰冰先生创办的东方鱼骨艺术馆，以及收藏了30多座来自法国和西班牙等不同时期的风琴的风琴博物馆。</v>
      </c>
      <c r="O33" t="str">
        <f>VLOOKUP(CONCATENATE($L33,"c2"),$B:$I,8,FALSE)</f>
        <v>A 5A Tourist Attraction of China, Gulangyu is the biggest island in Xiamen with short crisscrossing streets. The must-see attractions include the Oriental Fish Bone Gallery, founded by the famous fishbone painter Lin Hanbing, and the Organ Museum with a collection of over 30 organs from various times, mainly from France and Spain.</v>
      </c>
      <c r="R33">
        <f t="shared" ref="R33:R43" si="10">ROUNDUP((ROW(T33)-7)/12,0)</f>
        <v>3</v>
      </c>
      <c r="S33" t="str">
        <f>CONCATENATE("""id"": ",$S$1,R33,",")</f>
        <v>"id": 143,</v>
      </c>
    </row>
    <row r="34" spans="1:19" ht="63" x14ac:dyDescent="0.25">
      <c r="A34" t="str">
        <f t="shared" si="0"/>
        <v>4c</v>
      </c>
      <c r="B34" t="str">
        <f t="shared" si="1"/>
        <v>4c2</v>
      </c>
      <c r="C34" t="str">
        <f t="shared" si="2"/>
        <v>c2</v>
      </c>
      <c r="D34">
        <f t="shared" si="3"/>
        <v>2</v>
      </c>
      <c r="E34" t="str">
        <f t="shared" si="4"/>
        <v/>
      </c>
      <c r="F34">
        <f t="shared" si="6"/>
        <v>4</v>
      </c>
      <c r="G34" s="9" t="s">
        <v>365</v>
      </c>
      <c r="H34" t="s">
        <v>1282</v>
      </c>
      <c r="I34" t="s">
        <v>839</v>
      </c>
      <c r="L34">
        <f t="shared" si="9"/>
        <v>3</v>
      </c>
      <c r="M34" t="s">
        <v>468</v>
      </c>
      <c r="N34" t="s">
        <v>468</v>
      </c>
      <c r="O34" t="s">
        <v>1375</v>
      </c>
      <c r="R34">
        <f t="shared" si="10"/>
        <v>3</v>
      </c>
      <c r="S34" t="str">
        <f>CONCATENATE("""attraction_en"": """,VLOOKUP(CONCATENATE($R34,"a2"),$B:$I,8,FALSE),""",")</f>
        <v>"attraction_en": "Gulangyu",</v>
      </c>
    </row>
    <row r="35" spans="1:19" ht="15.75" x14ac:dyDescent="0.25">
      <c r="A35" t="str">
        <f t="shared" si="0"/>
        <v/>
      </c>
      <c r="B35" t="str">
        <f t="shared" si="1"/>
        <v>4d1</v>
      </c>
      <c r="C35" t="str">
        <f t="shared" si="2"/>
        <v>d1</v>
      </c>
      <c r="D35">
        <f t="shared" si="3"/>
        <v>1</v>
      </c>
      <c r="E35" t="str">
        <f t="shared" si="4"/>
        <v>d</v>
      </c>
      <c r="F35">
        <f t="shared" si="6"/>
        <v>4</v>
      </c>
      <c r="G35" s="4" t="s">
        <v>6</v>
      </c>
      <c r="H35" t="s">
        <v>6</v>
      </c>
      <c r="I35" t="s">
        <v>496</v>
      </c>
      <c r="L35">
        <f t="shared" si="9"/>
        <v>3</v>
      </c>
      <c r="M35" t="str">
        <f>VLOOKUP(CONCATENATE($L35,"d2"),$B:$I,6,FALSE)</f>
        <v>於高鐵廈門站步行4分鐘至梧村車站，乘坐116路、127路或925路公交車，往輪渡公交場站方向，於輪渡郵局站下車，步行約2分鐘至廈門輪渡碼頭2號廳，乘坐渡輪至鼓浪嶼三丘田碼頭下船。</v>
      </c>
      <c r="N35" t="str">
        <f>VLOOKUP(CONCATENATE($L35,"d2"),$B:$I,7,FALSE)</f>
        <v>于高铁厦门站步行4分钟至梧村车站，乘坐116路、127路或925路公交车，往轮渡公交场站方向，于轮渡邮局站下车，步行约2分钟至厦门轮渡码头2号厅，乘坐渡轮至鼓浪屿三丘田码头下船。</v>
      </c>
      <c r="O35" t="str">
        <f>VLOOKUP(CONCATENATE($L35,"d2"),$B:$I,8,FALSE)</f>
        <v>From High Speed Rail Xiamen Station, walk for 4 minutes to Wucun bus stop. Take Bus 116, 127 or 925 towards Ferry Bus Terminal. Get off at Ferry Post Office and walk for about 2 minutes to Xiamen Ferry Pier Hall 2. Take the ferry to Gulangyu Sanqiutian Pier and get off there.</v>
      </c>
      <c r="R35">
        <f t="shared" si="10"/>
        <v>3</v>
      </c>
      <c r="S35" t="str">
        <f>CONCATENATE("""attraction_tc"": """,VLOOKUP(CONCATENATE($R35,"a2"),$B:$I,6,FALSE),""",")</f>
        <v>"attraction_tc": "鼓浪嶼",</v>
      </c>
    </row>
    <row r="36" spans="1:19" ht="31.5" x14ac:dyDescent="0.25">
      <c r="A36" t="str">
        <f t="shared" si="0"/>
        <v>4d</v>
      </c>
      <c r="B36" t="str">
        <f t="shared" si="1"/>
        <v>4d2</v>
      </c>
      <c r="C36" t="str">
        <f t="shared" si="2"/>
        <v>d2</v>
      </c>
      <c r="D36">
        <f t="shared" si="3"/>
        <v>2</v>
      </c>
      <c r="E36" t="str">
        <f t="shared" si="4"/>
        <v/>
      </c>
      <c r="F36">
        <f t="shared" si="6"/>
        <v>4</v>
      </c>
      <c r="G36" s="9" t="s">
        <v>366</v>
      </c>
      <c r="H36" t="s">
        <v>1283</v>
      </c>
      <c r="I36" t="s">
        <v>840</v>
      </c>
      <c r="K36" t="str">
        <f>IF(ISERROR(VLOOKUP(CONCATENATE(L36,"d3"),B:G,6,FALSE)),"","&lt;/p&gt;&lt;p&gt;")</f>
        <v>&lt;/p&gt;&lt;p&gt;</v>
      </c>
      <c r="L36">
        <f t="shared" si="9"/>
        <v>3</v>
      </c>
      <c r="M36" t="str">
        <f>CONCATENATE($K36,IFERROR(VLOOKUP(CONCATENATE($L36,"d3"),$B:$I,6,FALSE),""))</f>
        <v xml:space="preserve">&lt;/p&gt;&lt;p&gt;亦可由廈門站乘坐的士，約45分鐘即可到達。                                                             </v>
      </c>
      <c r="N36" t="str">
        <f>CONCATENATE($K36,IFERROR(VLOOKUP(CONCATENATE($L36,"d3"),$B:$I,7,FALSE),""))</f>
        <v xml:space="preserve">&lt;/p&gt;&lt;p&gt;亦可由厦门站乘坐的士，约45分钟即可到达。                                                             </v>
      </c>
      <c r="O36" t="str">
        <f>CONCATENATE($K36,IFERROR(VLOOKUP(CONCATENATE($L36,"d3"),$B:$I,8,FALSE),""))</f>
        <v>&lt;/p&gt;&lt;p&gt;Alternatively, you may take a 45-minute taxi ride from Xiamen Station.</v>
      </c>
      <c r="R36">
        <f t="shared" si="10"/>
        <v>3</v>
      </c>
      <c r="S36" t="str">
        <f>CONCATENATE("""attraction_sc"": """,VLOOKUP(CONCATENATE($R36,"a2"),$B:$I,7,FALSE),""",")</f>
        <v>"attraction_sc": "鼓浪屿",</v>
      </c>
    </row>
    <row r="37" spans="1:19" ht="16.5" thickBot="1" x14ac:dyDescent="0.3">
      <c r="A37" t="str">
        <f t="shared" si="0"/>
        <v/>
      </c>
      <c r="B37" t="str">
        <f t="shared" si="1"/>
        <v>4d3</v>
      </c>
      <c r="C37" t="str">
        <f t="shared" si="2"/>
        <v>d3</v>
      </c>
      <c r="D37">
        <f t="shared" si="3"/>
        <v>3</v>
      </c>
      <c r="E37" t="str">
        <f t="shared" si="4"/>
        <v/>
      </c>
      <c r="F37">
        <f t="shared" si="6"/>
        <v>4</v>
      </c>
      <c r="G37" s="10" t="s">
        <v>367</v>
      </c>
      <c r="H37" t="s">
        <v>1284</v>
      </c>
      <c r="I37" t="s">
        <v>841</v>
      </c>
      <c r="L37">
        <f t="shared" si="9"/>
        <v>3</v>
      </c>
      <c r="M37" t="s">
        <v>469</v>
      </c>
      <c r="N37" t="s">
        <v>469</v>
      </c>
      <c r="O37" t="s">
        <v>469</v>
      </c>
      <c r="R37">
        <f t="shared" si="10"/>
        <v>3</v>
      </c>
      <c r="S37" t="str">
        <f>CONCATENATE("""image_en"": """,CONCATENATE("/res/media/web/travel/",LOWER(SUBSTITUTE($I$1," ","_")),"/",LOWER(CONCATENATE(SUBSTITUTE(VLOOKUP(CONCATENATE($R37,"a2"),$B:$I,8,FALSE)," ","_"),".jpg"))),""",")</f>
        <v>"image_en": "/res/media/web/travel/xiamen/gulangyu.jpg",</v>
      </c>
    </row>
    <row r="38" spans="1:19" ht="15.75" x14ac:dyDescent="0.25">
      <c r="A38" t="str">
        <f t="shared" si="0"/>
        <v/>
      </c>
      <c r="B38" t="str">
        <f t="shared" si="1"/>
        <v>5a1</v>
      </c>
      <c r="C38" t="str">
        <f t="shared" si="2"/>
        <v>a1</v>
      </c>
      <c r="D38">
        <f t="shared" si="3"/>
        <v>1</v>
      </c>
      <c r="E38" t="str">
        <f t="shared" si="4"/>
        <v>a</v>
      </c>
      <c r="F38">
        <f t="shared" si="6"/>
        <v>5</v>
      </c>
      <c r="G38" s="1" t="s">
        <v>22</v>
      </c>
      <c r="H38" t="s">
        <v>958</v>
      </c>
      <c r="I38" t="s">
        <v>500</v>
      </c>
      <c r="L38">
        <f>ROUNDUP((ROW(N38)-1)/12,0)</f>
        <v>4</v>
      </c>
      <c r="M38" t="s">
        <v>465</v>
      </c>
      <c r="N38" t="s">
        <v>465</v>
      </c>
      <c r="O38" t="s">
        <v>465</v>
      </c>
      <c r="R38">
        <f t="shared" si="10"/>
        <v>3</v>
      </c>
      <c r="S38" t="str">
        <f>CONCATENATE("""image_tc"": """,CONCATENATE("/res/media/web/travel/",LOWER(SUBSTITUTE($I$1," ","_")),"/",LOWER(CONCATENATE(SUBSTITUTE(VLOOKUP(CONCATENATE($R38,"a2"),$B:$I,8,FALSE)," ","_"),".jpg"))),""",")</f>
        <v>"image_tc": "/res/media/web/travel/xiamen/gulangyu.jpg",</v>
      </c>
    </row>
    <row r="39" spans="1:19" ht="15.75" x14ac:dyDescent="0.25">
      <c r="A39" t="str">
        <f t="shared" si="0"/>
        <v>5a</v>
      </c>
      <c r="B39" t="str">
        <f t="shared" si="1"/>
        <v>5a2</v>
      </c>
      <c r="C39" t="str">
        <f t="shared" si="2"/>
        <v>a2</v>
      </c>
      <c r="D39">
        <f t="shared" si="3"/>
        <v>2</v>
      </c>
      <c r="E39" t="str">
        <f t="shared" si="4"/>
        <v/>
      </c>
      <c r="F39">
        <f t="shared" si="6"/>
        <v>5</v>
      </c>
      <c r="G39" s="9" t="s">
        <v>368</v>
      </c>
      <c r="H39" t="s">
        <v>1285</v>
      </c>
      <c r="I39" t="s">
        <v>842</v>
      </c>
      <c r="L39">
        <f t="shared" ref="L39:L49" si="11">ROUNDUP((ROW(N39)-1)/12,0)</f>
        <v>4</v>
      </c>
      <c r="M39" t="str">
        <f>VLOOKUP(CONCATENATE($L39,"a2"),$B:$I,6,FALSE)</f>
        <v>頂澳仔貓街</v>
      </c>
      <c r="N39" t="str">
        <f>VLOOKUP(CONCATENATE($L39,"a2"),$B:$I,7,FALSE)</f>
        <v>顶澳仔猫街</v>
      </c>
      <c r="O39" t="str">
        <f>VLOOKUP(CONCATENATE($L39,"a2"),$B:$I,8,FALSE)</f>
        <v>Ding’aozi Cat Street</v>
      </c>
      <c r="R39">
        <f t="shared" si="10"/>
        <v>3</v>
      </c>
      <c r="S39" t="str">
        <f>CONCATENATE("""image_sc"": """,CONCATENATE("/res/media/web/travel/",LOWER(SUBSTITUTE($I$1," ","_")),"/",LOWER(CONCATENATE(SUBSTITUTE(VLOOKUP(CONCATENATE($R39,"a2"),$B:$I,8,FALSE)," ","_"),".jpg"))),""",")</f>
        <v>"image_sc": "/res/media/web/travel/xiamen/gulangyu.jpg",</v>
      </c>
    </row>
    <row r="40" spans="1:19" ht="15.75" x14ac:dyDescent="0.25">
      <c r="A40" t="str">
        <f t="shared" si="0"/>
        <v/>
      </c>
      <c r="B40" t="str">
        <f t="shared" si="1"/>
        <v>5b1</v>
      </c>
      <c r="C40" t="str">
        <f t="shared" si="2"/>
        <v>b1</v>
      </c>
      <c r="D40">
        <f t="shared" si="3"/>
        <v>1</v>
      </c>
      <c r="E40" t="str">
        <f t="shared" si="4"/>
        <v>b</v>
      </c>
      <c r="F40">
        <f t="shared" si="6"/>
        <v>5</v>
      </c>
      <c r="G40" s="4" t="s">
        <v>2</v>
      </c>
      <c r="H40" t="s">
        <v>2</v>
      </c>
      <c r="I40" t="s">
        <v>493</v>
      </c>
      <c r="L40">
        <f t="shared" si="11"/>
        <v>4</v>
      </c>
      <c r="M40" t="s">
        <v>466</v>
      </c>
      <c r="N40" t="s">
        <v>466</v>
      </c>
      <c r="O40" t="s">
        <v>466</v>
      </c>
      <c r="R40">
        <f t="shared" si="10"/>
        <v>3</v>
      </c>
      <c r="S40" t="str">
        <f>CONCATENATE("""content_en"": """,CONCATENATE("&lt;p&gt;Address：&lt;br/&gt;",VLOOKUP(CONCATENATE($R40,"b2"),$B:$I,8,FALSE)),"&lt;/p&gt;&lt;p&gt;Content：&lt;br/&gt;",SUBSTITUTE(VLOOKUP(CONCATENATE($R40,"c2"),$B:$I,8,FALSE),"""","\"""),"&lt;/p&gt;&lt;p&gt;Transportation：&lt;br/&gt;",VLOOKUP(CONCATENATE($R40,"d2"),$B:$I,8,FALSE),CONCATENATE($K36,IFERROR(VLOOKUP(CONCATENATE($L36,"d3"),$B:$I,8,FALSE),"")),"&lt;/p&gt;",""",")</f>
        <v>"content_en": "&lt;p&gt;Address：&lt;br/&gt;Gulangyu, Siming District, Xiamen&lt;/p&gt;&lt;p&gt;Content：&lt;br/&gt;A 5A Tourist Attraction of China, Gulangyu is the biggest island in Xiamen with short crisscrossing streets. The must-see attractions include the Oriental Fish Bone Gallery, founded by the famous fishbone painter Lin Hanbing, and the Organ Museum with a collection of over 30 organs from various times, mainly from France and Spain.&lt;/p&gt;&lt;p&gt;Transportation：&lt;br/&gt;From High Speed Rail Xiamen Station, walk for 4 minutes to Wucun bus stop. Take Bus 116, 127 or 925 towards Ferry Bus Terminal. Get off at Ferry Post Office and walk for about 2 minutes to Xiamen Ferry Pier Hall 2. Take the ferry to Gulangyu Sanqiutian Pier and get off there.&lt;/p&gt;&lt;p&gt;Alternatively, you may take a 45-minute taxi ride from Xiamen Station.&lt;/p&gt;",</v>
      </c>
    </row>
    <row r="41" spans="1:19" ht="15.75" x14ac:dyDescent="0.25">
      <c r="A41" t="str">
        <f t="shared" si="0"/>
        <v>5b</v>
      </c>
      <c r="B41" t="str">
        <f t="shared" si="1"/>
        <v>5b2</v>
      </c>
      <c r="C41" t="str">
        <f t="shared" si="2"/>
        <v>b2</v>
      </c>
      <c r="D41">
        <f t="shared" si="3"/>
        <v>2</v>
      </c>
      <c r="E41" t="str">
        <f t="shared" si="4"/>
        <v/>
      </c>
      <c r="F41">
        <f t="shared" si="6"/>
        <v>5</v>
      </c>
      <c r="G41" s="9" t="s">
        <v>369</v>
      </c>
      <c r="H41" t="s">
        <v>1286</v>
      </c>
      <c r="I41" t="s">
        <v>843</v>
      </c>
      <c r="L41">
        <f t="shared" si="11"/>
        <v>4</v>
      </c>
      <c r="M41" t="str">
        <f>CONCATENATE("&lt;img src=""/res/media/web/travel/",LOWER(SUBSTITUTE($I$1," ","_")),"/",LOWER(CONCATENATE(SUBSTITUTE(VLOOKUP(CONCATENATE($L39,"a2"),$B:$I,8,FALSE)," ","_"),".jpg")),""" alt=""",M39,"""&gt;")</f>
        <v>&lt;img src="/res/media/web/travel/xiamen/ding’aozi_cat_street.jpg" alt="頂澳仔貓街"&gt;</v>
      </c>
      <c r="N41" t="str">
        <f>CONCATENATE("&lt;img src=""/res/media/web/travel/",LOWER(SUBSTITUTE($I$1," ","_")),"/",LOWER(CONCATENATE(SUBSTITUTE(VLOOKUP(CONCATENATE($L39,"a2"),$B:$I,8,FALSE)," ","_"),".jpg")),""" alt=""",N39,"""&gt;")</f>
        <v>&lt;img src="/res/media/web/travel/xiamen/ding’aozi_cat_street.jpg" alt="顶澳仔猫街"&gt;</v>
      </c>
      <c r="O41" t="str">
        <f>CONCATENATE("&lt;img src=""/res/media/web/travel/",LOWER(SUBSTITUTE($I$1," ","_")),"/",LOWER(CONCATENATE(SUBSTITUTE(VLOOKUP(CONCATENATE($L39,"a2"),$B:$I,8,FALSE)," ","_"),".jpg")),""" alt=""",O39,"""&gt;")</f>
        <v>&lt;img src="/res/media/web/travel/xiamen/ding’aozi_cat_street.jpg" alt="Ding’aozi Cat Street"&gt;</v>
      </c>
      <c r="R41">
        <f t="shared" si="10"/>
        <v>3</v>
      </c>
      <c r="S41" t="str">
        <f>CONCATENATE("""content_tc"": """,CONCATENATE("&lt;p&gt;地址：&lt;br/&gt;",VLOOKUP(CONCATENATE($R41,"b2"),$B:$I,6,FALSE)),"&lt;/p&gt;&lt;p&gt;介紹：&lt;br/&gt;",VLOOKUP(CONCATENATE($R41,"c2"),$B:$I,6,FALSE),"&lt;/p&gt;&lt;p&gt;交通：&lt;br/&gt;",VLOOKUP(CONCATENATE($R41,"d2"),$B:$I,6,FALSE),CONCATENATE($K36,IFERROR(VLOOKUP(CONCATENATE($L36,"d3"),$B:$I,6,FALSE),"")),"&lt;/p&gt;",""",")</f>
        <v>"content_tc": "&lt;p&gt;地址：&lt;br/&gt;廈門市思明區鼓浪嶼&lt;/p&gt;&lt;p&gt;介紹：&lt;br/&gt;5A級旅遊景區，是廈門最大的一個嶼，鼓浪嶼的街道短小，縱橫交錯，必到景點包括由知名魚骨畫家林翰冰先生創辦的東方魚骨藝術館，以及收藏了30多座來自法國和西班牙等不同時期的風琴的風琴博物館。&lt;/p&gt;&lt;p&gt;交通：&lt;br/&gt;於高鐵廈門站步行4分鐘至梧村車站，乘坐116路、127路或925路公交車，往輪渡公交場站方向，於輪渡郵局站下車，步行約2分鐘至廈門輪渡碼頭2號廳，乘坐渡輪至鼓浪嶼三丘田碼頭下船。&lt;/p&gt;&lt;p&gt;亦可由廈門站乘坐的士，約45分鐘即可到達。                                                             &lt;/p&gt;",</v>
      </c>
    </row>
    <row r="42" spans="1:19" ht="15.75" x14ac:dyDescent="0.25">
      <c r="A42" t="str">
        <f t="shared" si="0"/>
        <v/>
      </c>
      <c r="B42" t="str">
        <f t="shared" si="1"/>
        <v>5c1</v>
      </c>
      <c r="C42" t="str">
        <f t="shared" si="2"/>
        <v>c1</v>
      </c>
      <c r="D42">
        <f t="shared" si="3"/>
        <v>1</v>
      </c>
      <c r="E42" t="str">
        <f t="shared" si="4"/>
        <v>c</v>
      </c>
      <c r="F42">
        <f t="shared" si="6"/>
        <v>5</v>
      </c>
      <c r="G42" s="4" t="s">
        <v>4</v>
      </c>
      <c r="H42" t="s">
        <v>941</v>
      </c>
      <c r="I42" t="s">
        <v>494</v>
      </c>
      <c r="L42">
        <f t="shared" si="11"/>
        <v>4</v>
      </c>
      <c r="M42" t="s">
        <v>557</v>
      </c>
      <c r="N42" t="s">
        <v>557</v>
      </c>
      <c r="O42" t="s">
        <v>1372</v>
      </c>
      <c r="R42">
        <f t="shared" si="10"/>
        <v>3</v>
      </c>
      <c r="S42" t="str">
        <f>CONCATENATE("""content_sc"": """,CONCATENATE("&lt;p&gt;地址：&lt;br/&gt;",VLOOKUP(CONCATENATE($R42,"b2"),$B:$I,7,FALSE)),"&lt;/p&gt;&lt;p&gt;介紹：&lt;br/&gt;",VLOOKUP(CONCATENATE($R42,"c2"),$B:$I,7,FALSE),"&lt;/p&gt;&lt;p&gt;交通：&lt;br/&gt;",VLOOKUP(CONCATENATE($R42,"d2"),$B:$I,7,FALSE),CONCATENATE($K36,IFERROR(VLOOKUP(CONCATENATE($L36,"d3"),$B:$I,7,FALSE),"")),"&lt;/p&gt;","""")</f>
        <v>"content_sc": "&lt;p&gt;地址：&lt;br/&gt;厦门市思明区鼓浪屿&lt;/p&gt;&lt;p&gt;介紹：&lt;br/&gt;5A级旅游景区，是厦门最大的一个屿，鼓浪屿的街道短小，纵横交错，必到景点包括由知名鱼骨画家林翰冰先生创办的东方鱼骨艺术馆，以及收藏了30多座来自法国和西班牙等不同时期的风琴的风琴博物馆。&lt;/p&gt;&lt;p&gt;交通：&lt;br/&gt;于高铁厦门站步行4分钟至梧村车站，乘坐116路、127路或925路公交车，往轮渡公交场站方向，于轮渡邮局站下车，步行约2分钟至厦门轮渡码头2号厅，乘坐渡轮至鼓浪屿三丘田码头下船。&lt;/p&gt;&lt;p&gt;亦可由厦门站乘坐的士，约45分钟即可到达。                                                             &lt;/p&gt;"</v>
      </c>
    </row>
    <row r="43" spans="1:19" ht="47.25" x14ac:dyDescent="0.25">
      <c r="A43" t="str">
        <f t="shared" si="0"/>
        <v>5c</v>
      </c>
      <c r="B43" t="str">
        <f t="shared" si="1"/>
        <v>5c2</v>
      </c>
      <c r="C43" t="str">
        <f t="shared" si="2"/>
        <v>c2</v>
      </c>
      <c r="D43">
        <f t="shared" si="3"/>
        <v>2</v>
      </c>
      <c r="E43" t="str">
        <f t="shared" si="4"/>
        <v/>
      </c>
      <c r="F43">
        <f t="shared" si="6"/>
        <v>5</v>
      </c>
      <c r="G43" s="9" t="s">
        <v>370</v>
      </c>
      <c r="H43" t="s">
        <v>1287</v>
      </c>
      <c r="I43" t="s">
        <v>844</v>
      </c>
      <c r="L43">
        <f t="shared" si="11"/>
        <v>4</v>
      </c>
      <c r="M43" t="str">
        <f>VLOOKUP(CONCATENATE($L43,"b2"),$B:$I,6,FALSE)</f>
        <v>廈門市思明區思明南路398號</v>
      </c>
      <c r="N43" t="str">
        <f>VLOOKUP(CONCATENATE($L43,"b2"),$B:$I,7,FALSE)</f>
        <v>厦门市思明区思明南路398号</v>
      </c>
      <c r="O43" t="str">
        <f>VLOOKUP(CONCATENATE($L43,"b2"),$B:$I,8,FALSE)</f>
        <v>398 Mingnan Road, Siming District, Xiamen</v>
      </c>
      <c r="R43">
        <f t="shared" si="10"/>
        <v>3</v>
      </c>
      <c r="S43" t="str">
        <f>IF(S44="","}","},")</f>
        <v>},</v>
      </c>
    </row>
    <row r="44" spans="1:19" ht="15.75" x14ac:dyDescent="0.25">
      <c r="A44" t="str">
        <f t="shared" si="0"/>
        <v>5a</v>
      </c>
      <c r="B44" t="str">
        <f t="shared" si="1"/>
        <v>5d1</v>
      </c>
      <c r="C44" t="str">
        <f t="shared" si="2"/>
        <v>d1</v>
      </c>
      <c r="D44">
        <f t="shared" si="3"/>
        <v>1</v>
      </c>
      <c r="E44" t="str">
        <f t="shared" si="4"/>
        <v>d</v>
      </c>
      <c r="F44">
        <f t="shared" si="6"/>
        <v>5</v>
      </c>
      <c r="G44" s="4" t="s">
        <v>6</v>
      </c>
      <c r="H44" t="s">
        <v>6</v>
      </c>
      <c r="I44" t="s">
        <v>496</v>
      </c>
      <c r="L44">
        <f t="shared" si="11"/>
        <v>4</v>
      </c>
      <c r="M44" t="s">
        <v>467</v>
      </c>
      <c r="N44" t="s">
        <v>467</v>
      </c>
      <c r="O44" t="s">
        <v>1373</v>
      </c>
      <c r="R44">
        <f>ROUNDUP((ROW(T44)-7)/12,0)</f>
        <v>4</v>
      </c>
      <c r="S44" t="s">
        <v>1374</v>
      </c>
    </row>
    <row r="45" spans="1:19" ht="31.5" x14ac:dyDescent="0.25">
      <c r="A45" t="str">
        <f t="shared" si="0"/>
        <v>5d</v>
      </c>
      <c r="B45" t="str">
        <f t="shared" si="1"/>
        <v>5d2</v>
      </c>
      <c r="C45" t="str">
        <f t="shared" si="2"/>
        <v>d2</v>
      </c>
      <c r="D45">
        <f t="shared" si="3"/>
        <v>2</v>
      </c>
      <c r="E45" t="str">
        <f t="shared" si="4"/>
        <v/>
      </c>
      <c r="F45">
        <f t="shared" si="6"/>
        <v>5</v>
      </c>
      <c r="G45" s="9" t="s">
        <v>371</v>
      </c>
      <c r="H45" t="s">
        <v>1288</v>
      </c>
      <c r="I45" t="s">
        <v>845</v>
      </c>
      <c r="L45">
        <f t="shared" si="11"/>
        <v>4</v>
      </c>
      <c r="M45" t="str">
        <f>VLOOKUP(CONCATENATE($L45,"c2"),$B:$I,6,FALSE)</f>
        <v>這裡以前是漁港，因養滿了貓，所以有「貓街」之稱。今天的貓街，滿街的牆壁都畫上了不同風格的貓貓插畫，加上街頭擺放的巨型貓咪瓷像，周圍都是色彩奪目的貓，是拍照打卡、貓迷必訪勝地。此外，廈門貓咪博物館更是當中亮點，不但可以和真貓零距離接觸，也可喝杯咖啡，或購買貓貓精品。</v>
      </c>
      <c r="N45" t="str">
        <f>VLOOKUP(CONCATENATE($L45,"c2"),$B:$I,7,FALSE)</f>
        <v>这里以前是渔港，因养满了猫，所以有「猫街」之称。今天的猫街，满街的墙壁都画上了不同风格的猫猫插画，加上街头摆放的巨型猫咪瓷像，周围都是色彩夺目的猫，是拍照打卡、猫迷必访胜地。此外，厦门猫咪博物馆更是当中亮点，不但可以和真猫零距离接触，也可喝杯咖啡，或购买猫猫精品。</v>
      </c>
      <c r="O45" t="str">
        <f>VLOOKUP(CONCATENATE($L45,"c2"),$B:$I,8,FALSE)</f>
        <v>Once a fishing port, the street was once filled with cats and so got its name. The walls of the street nowadays are painted with different styles of cats, along with a giant cat porcelain statue. Surrounded by colourful cats, the street is a must-see for visitors and cat fans to check out. The Xiamen Cat Museum is the highlight where visitors can be in close contact with real cats, enjoy a cup of coffee, or buy cat souvenirs.</v>
      </c>
      <c r="R45">
        <f t="shared" ref="R45:R55" si="12">ROUNDUP((ROW(T45)-7)/12,0)</f>
        <v>4</v>
      </c>
      <c r="S45" t="str">
        <f>CONCATENATE("""id"": ",$S$1,R45,",")</f>
        <v>"id": 144,</v>
      </c>
    </row>
    <row r="46" spans="1:19" ht="16.5" thickBot="1" x14ac:dyDescent="0.3">
      <c r="A46" t="str">
        <f t="shared" si="0"/>
        <v/>
      </c>
      <c r="B46" t="str">
        <f t="shared" si="1"/>
        <v>5d3</v>
      </c>
      <c r="C46" t="str">
        <f t="shared" si="2"/>
        <v>d3</v>
      </c>
      <c r="D46">
        <f t="shared" si="3"/>
        <v>3</v>
      </c>
      <c r="E46" t="str">
        <f t="shared" si="4"/>
        <v/>
      </c>
      <c r="F46">
        <f t="shared" si="6"/>
        <v>5</v>
      </c>
      <c r="G46" s="10" t="s">
        <v>372</v>
      </c>
      <c r="H46" t="s">
        <v>1289</v>
      </c>
      <c r="I46" t="s">
        <v>846</v>
      </c>
      <c r="L46">
        <f t="shared" si="11"/>
        <v>4</v>
      </c>
      <c r="M46" t="s">
        <v>468</v>
      </c>
      <c r="N46" t="s">
        <v>468</v>
      </c>
      <c r="O46" t="s">
        <v>1375</v>
      </c>
      <c r="R46">
        <f t="shared" si="12"/>
        <v>4</v>
      </c>
      <c r="S46" t="str">
        <f>CONCATENATE("""attraction_en"": """,VLOOKUP(CONCATENATE($R46,"a2"),$B:$I,8,FALSE),""",")</f>
        <v>"attraction_en": "Ding’aozi Cat Street",</v>
      </c>
    </row>
    <row r="47" spans="1:19" x14ac:dyDescent="0.25">
      <c r="L47">
        <f t="shared" si="11"/>
        <v>4</v>
      </c>
      <c r="M47" t="str">
        <f>VLOOKUP(CONCATENATE($L47,"d2"),$B:$I,6,FALSE)</f>
        <v>於高鐵廈門站步行4分鐘至梧村車站，乘坐96路、122路或659路公交車，往胡里山公交場站方向，於廈大西村站下車，步行約5分鐘。</v>
      </c>
      <c r="N47" t="str">
        <f>VLOOKUP(CONCATENATE($L47,"d2"),$B:$I,7,FALSE)</f>
        <v>于高铁厦门站步行4分钟至梧村车站，乘坐96路、122路或659路公交车，往胡里山公交场站方向，于厦大西村站下车，步行约5分钟。</v>
      </c>
      <c r="O47" t="str">
        <f>VLOOKUP(CONCATENATE($L47,"d2"),$B:$I,8,FALSE)</f>
        <v>From High Speed Rail Xiamen Station, walk for 4 minutes to Wucun bus stop. Take Bus 96, 122 or 659 towards Hulishan Bus Terminal. Get off at Xiamen University West Village and walk for about 5 minutes.</v>
      </c>
      <c r="R47">
        <f t="shared" si="12"/>
        <v>4</v>
      </c>
      <c r="S47" t="str">
        <f>CONCATENATE("""attraction_tc"": """,VLOOKUP(CONCATENATE($R47,"a2"),$B:$I,6,FALSE),""",")</f>
        <v>"attraction_tc": "頂澳仔貓街",</v>
      </c>
    </row>
    <row r="48" spans="1:19" x14ac:dyDescent="0.25">
      <c r="K48" t="str">
        <f>IF(ISERROR(VLOOKUP(CONCATENATE(L48,"d3"),B:G,6,FALSE)),"","&lt;/p&gt;&lt;p&gt;")</f>
        <v>&lt;/p&gt;&lt;p&gt;</v>
      </c>
      <c r="L48">
        <f t="shared" si="11"/>
        <v>4</v>
      </c>
      <c r="M48" t="str">
        <f>CONCATENATE($K48,IFERROR(VLOOKUP(CONCATENATE($L48,"d3"),$B:$I,6,FALSE),""))</f>
        <v>&lt;/p&gt;&lt;p&gt;亦可由廈門站乘坐的士，約15分鐘即可到達。</v>
      </c>
      <c r="N48" t="str">
        <f>CONCATENATE($K48,IFERROR(VLOOKUP(CONCATENATE($L48,"d3"),$B:$I,7,FALSE),""))</f>
        <v>&lt;/p&gt;&lt;p&gt;亦可由厦门站乘坐的士，约15分钟即可到达。</v>
      </c>
      <c r="O48" t="str">
        <f>CONCATENATE($K48,IFERROR(VLOOKUP(CONCATENATE($L48,"d3"),$B:$I,8,FALSE),""))</f>
        <v>&lt;/p&gt;&lt;p&gt;Alternatively, you may take a 15-minute taxi ride from Xiamen Station.</v>
      </c>
      <c r="R48">
        <f t="shared" si="12"/>
        <v>4</v>
      </c>
      <c r="S48" t="str">
        <f>CONCATENATE("""attraction_sc"": """,VLOOKUP(CONCATENATE($R48,"a2"),$B:$I,7,FALSE),""",")</f>
        <v>"attraction_sc": "顶澳仔猫街",</v>
      </c>
    </row>
    <row r="49" spans="9:19" x14ac:dyDescent="0.25">
      <c r="I49" t="str">
        <f>IF(ISERROR(VLOOKUP(CONCATENATE(J49,"d3"),B:G,6,FALSE)),"","&lt;p&gt;")</f>
        <v/>
      </c>
      <c r="L49">
        <f t="shared" si="11"/>
        <v>4</v>
      </c>
      <c r="M49" t="s">
        <v>469</v>
      </c>
      <c r="N49" t="s">
        <v>469</v>
      </c>
      <c r="O49" t="s">
        <v>469</v>
      </c>
      <c r="R49">
        <f t="shared" si="12"/>
        <v>4</v>
      </c>
      <c r="S49" t="str">
        <f>CONCATENATE("""image_en"": """,CONCATENATE("/res/media/web/travel/",LOWER(SUBSTITUTE($I$1," ","_")),"/",LOWER(CONCATENATE(SUBSTITUTE(VLOOKUP(CONCATENATE($R49,"a2"),$B:$I,8,FALSE)," ","_"),".jpg"))),""",")</f>
        <v>"image_en": "/res/media/web/travel/xiamen/ding’aozi_cat_street.jpg",</v>
      </c>
    </row>
    <row r="50" spans="9:19" x14ac:dyDescent="0.25">
      <c r="I50" t="str">
        <f>IF(ISERROR(VLOOKUP(CONCATENATE(J50,"d4"),B:G,6,FALSE)),"","&lt;br&gt;")</f>
        <v/>
      </c>
      <c r="L50">
        <f>ROUNDUP((ROW(N50)-1)/12,0)</f>
        <v>5</v>
      </c>
      <c r="M50" t="s">
        <v>465</v>
      </c>
      <c r="N50" t="s">
        <v>465</v>
      </c>
      <c r="O50" t="s">
        <v>465</v>
      </c>
      <c r="R50">
        <f t="shared" si="12"/>
        <v>4</v>
      </c>
      <c r="S50" t="str">
        <f>CONCATENATE("""image_tc"": """,CONCATENATE("/res/media/web/travel/",LOWER(SUBSTITUTE($I$1," ","_")),"/",LOWER(CONCATENATE(SUBSTITUTE(VLOOKUP(CONCATENATE($R50,"a2"),$B:$I,8,FALSE)," ","_"),".jpg"))),""",")</f>
        <v>"image_tc": "/res/media/web/travel/xiamen/ding’aozi_cat_street.jpg",</v>
      </c>
    </row>
    <row r="51" spans="9:19" x14ac:dyDescent="0.25">
      <c r="I51" t="str">
        <f>IF(ISERROR(VLOOKUP(CONCATENATE(J51,"d5"),B:G,6,FALSE)),"","&lt;br&gt;")</f>
        <v/>
      </c>
      <c r="L51">
        <f t="shared" ref="L51:L61" si="13">ROUNDUP((ROW(N51)-1)/12,0)</f>
        <v>5</v>
      </c>
      <c r="M51" t="str">
        <f>VLOOKUP(CONCATENATE($L51,"a2"),$B:$I,6,FALSE)</f>
        <v>廈門大學</v>
      </c>
      <c r="N51" t="str">
        <f>VLOOKUP(CONCATENATE($L51,"a2"),$B:$I,7,FALSE)</f>
        <v>厦门大学</v>
      </c>
      <c r="O51" t="str">
        <f>VLOOKUP(CONCATENATE($L51,"a2"),$B:$I,8,FALSE)</f>
        <v>Xiamen University</v>
      </c>
      <c r="R51">
        <f t="shared" si="12"/>
        <v>4</v>
      </c>
      <c r="S51" t="str">
        <f>CONCATENATE("""image_sc"": """,CONCATENATE("/res/media/web/travel/",LOWER(SUBSTITUTE($I$1," ","_")),"/",LOWER(CONCATENATE(SUBSTITUTE(VLOOKUP(CONCATENATE($R51,"a2"),$B:$I,8,FALSE)," ","_"),".jpg"))),""",")</f>
        <v>"image_sc": "/res/media/web/travel/xiamen/ding’aozi_cat_street.jpg",</v>
      </c>
    </row>
    <row r="52" spans="9:19" x14ac:dyDescent="0.25">
      <c r="L52">
        <f t="shared" si="13"/>
        <v>5</v>
      </c>
      <c r="M52" t="s">
        <v>466</v>
      </c>
      <c r="N52" t="s">
        <v>466</v>
      </c>
      <c r="O52" t="s">
        <v>466</v>
      </c>
      <c r="R52">
        <f t="shared" si="12"/>
        <v>4</v>
      </c>
      <c r="S52" t="str">
        <f>CONCATENATE("""content_en"": """,CONCATENATE("&lt;p&gt;Address：&lt;br/&gt;",VLOOKUP(CONCATENATE($R52,"b2"),$B:$I,8,FALSE)),"&lt;/p&gt;&lt;p&gt;Content：&lt;br/&gt;",SUBSTITUTE(VLOOKUP(CONCATENATE($R52,"c2"),$B:$I,8,FALSE),"""","\"""),"&lt;/p&gt;&lt;p&gt;Transportation：&lt;br/&gt;",VLOOKUP(CONCATENATE($R52,"d2"),$B:$I,8,FALSE),CONCATENATE($K48,IFERROR(VLOOKUP(CONCATENATE($L48,"d3"),$B:$I,8,FALSE),"")),"&lt;/p&gt;",""",")</f>
        <v>"content_en": "&lt;p&gt;Address：&lt;br/&gt;398 Mingnan Road, Siming District, Xiamen&lt;/p&gt;&lt;p&gt;Content：&lt;br/&gt;Once a fishing port, the street was once filled with cats and so got its name. The walls of the street nowadays are painted with different styles of cats, along with a giant cat porcelain statue. Surrounded by colourful cats, the street is a must-see for visitors and cat fans to check out. The Xiamen Cat Museum is the highlight where visitors can be in close contact with real cats, enjoy a cup of coffee, or buy cat souvenirs.&lt;/p&gt;&lt;p&gt;Transportation：&lt;br/&gt;From High Speed Rail Xiamen Station, walk for 4 minutes to Wucun bus stop. Take Bus 96, 122 or 659 towards Hulishan Bus Terminal. Get off at Xiamen University West Village and walk for about 5 minutes.&lt;/p&gt;&lt;p&gt;Alternatively, you may take a 15-minute taxi ride from Xiamen Station.&lt;/p&gt;",</v>
      </c>
    </row>
    <row r="53" spans="9:19" x14ac:dyDescent="0.25">
      <c r="L53">
        <f t="shared" si="13"/>
        <v>5</v>
      </c>
      <c r="M53" t="str">
        <f>CONCATENATE("&lt;img src=""/res/media/web/travel/",LOWER(SUBSTITUTE($I$1," ","_")),"/",LOWER(CONCATENATE(SUBSTITUTE(VLOOKUP(CONCATENATE($L51,"a2"),$B:$I,8,FALSE)," ","_"),".jpg")),""" alt=""",M51,"""&gt;")</f>
        <v>&lt;img src="/res/media/web/travel/xiamen/xiamen_university.jpg" alt="廈門大學"&gt;</v>
      </c>
      <c r="N53" t="str">
        <f>CONCATENATE("&lt;img src=""/res/media/web/travel/",LOWER(SUBSTITUTE($I$1," ","_")),"/",LOWER(CONCATENATE(SUBSTITUTE(VLOOKUP(CONCATENATE($L51,"a2"),$B:$I,8,FALSE)," ","_"),".jpg")),""" alt=""",N51,"""&gt;")</f>
        <v>&lt;img src="/res/media/web/travel/xiamen/xiamen_university.jpg" alt="厦门大学"&gt;</v>
      </c>
      <c r="O53" t="str">
        <f>CONCATENATE("&lt;img src=""/res/media/web/travel/",LOWER(SUBSTITUTE($I$1," ","_")),"/",LOWER(CONCATENATE(SUBSTITUTE(VLOOKUP(CONCATENATE($L51,"a2"),$B:$I,8,FALSE)," ","_"),".jpg")),""" alt=""",O51,"""&gt;")</f>
        <v>&lt;img src="/res/media/web/travel/xiamen/xiamen_university.jpg" alt="Xiamen University"&gt;</v>
      </c>
      <c r="R53">
        <f t="shared" si="12"/>
        <v>4</v>
      </c>
      <c r="S53" t="str">
        <f>CONCATENATE("""content_tc"": """,CONCATENATE("&lt;p&gt;地址：&lt;br/&gt;",VLOOKUP(CONCATENATE($R53,"b2"),$B:$I,6,FALSE)),"&lt;/p&gt;&lt;p&gt;介紹：&lt;br/&gt;",VLOOKUP(CONCATENATE($R53,"c2"),$B:$I,6,FALSE),"&lt;/p&gt;&lt;p&gt;交通：&lt;br/&gt;",VLOOKUP(CONCATENATE($R53,"d2"),$B:$I,6,FALSE),CONCATENATE($K48,IFERROR(VLOOKUP(CONCATENATE($L48,"d3"),$B:$I,6,FALSE),"")),"&lt;/p&gt;",""",")</f>
        <v>"content_tc": "&lt;p&gt;地址：&lt;br/&gt;廈門市思明區思明南路398號&lt;/p&gt;&lt;p&gt;介紹：&lt;br/&gt;這裡以前是漁港，因養滿了貓，所以有「貓街」之稱。今天的貓街，滿街的牆壁都畫上了不同風格的貓貓插畫，加上街頭擺放的巨型貓咪瓷像，周圍都是色彩奪目的貓，是拍照打卡、貓迷必訪勝地。此外，廈門貓咪博物館更是當中亮點，不但可以和真貓零距離接觸，也可喝杯咖啡，或購買貓貓精品。&lt;/p&gt;&lt;p&gt;交通：&lt;br/&gt;於高鐵廈門站步行4分鐘至梧村車站，乘坐96路、122路或659路公交車，往胡里山公交場站方向，於廈大西村站下車，步行約5分鐘。&lt;/p&gt;&lt;p&gt;亦可由廈門站乘坐的士，約15分鐘即可到達。&lt;/p&gt;",</v>
      </c>
    </row>
    <row r="54" spans="9:19" x14ac:dyDescent="0.25">
      <c r="L54">
        <f t="shared" si="13"/>
        <v>5</v>
      </c>
      <c r="M54" t="s">
        <v>557</v>
      </c>
      <c r="N54" t="s">
        <v>557</v>
      </c>
      <c r="O54" t="s">
        <v>1372</v>
      </c>
      <c r="R54">
        <f t="shared" si="12"/>
        <v>4</v>
      </c>
      <c r="S54" t="str">
        <f>CONCATENATE("""content_sc"": """,CONCATENATE("&lt;p&gt;地址：&lt;br/&gt;",VLOOKUP(CONCATENATE($R54,"b2"),$B:$I,7,FALSE)),"&lt;/p&gt;&lt;p&gt;介紹：&lt;br/&gt;",VLOOKUP(CONCATENATE($R54,"c2"),$B:$I,7,FALSE),"&lt;/p&gt;&lt;p&gt;交通：&lt;br/&gt;",VLOOKUP(CONCATENATE($R54,"d2"),$B:$I,7,FALSE),CONCATENATE($K48,IFERROR(VLOOKUP(CONCATENATE($L48,"d3"),$B:$I,7,FALSE),"")),"&lt;/p&gt;","""")</f>
        <v>"content_sc": "&lt;p&gt;地址：&lt;br/&gt;厦门市思明区思明南路398号&lt;/p&gt;&lt;p&gt;介紹：&lt;br/&gt;这里以前是渔港，因养满了猫，所以有「猫街」之称。今天的猫街，满街的墙壁都画上了不同风格的猫猫插画，加上街头摆放的巨型猫咪瓷像，周围都是色彩夺目的猫，是拍照打卡、猫迷必访胜地。此外，厦门猫咪博物馆更是当中亮点，不但可以和真猫零距离接触，也可喝杯咖啡，或购买猫猫精品。&lt;/p&gt;&lt;p&gt;交通：&lt;br/&gt;于高铁厦门站步行4分钟至梧村车站，乘坐96路、122路或659路公交车，往胡里山公交场站方向，于厦大西村站下车，步行约5分钟。&lt;/p&gt;&lt;p&gt;亦可由厦门站乘坐的士，约15分钟即可到达。&lt;/p&gt;"</v>
      </c>
    </row>
    <row r="55" spans="9:19" x14ac:dyDescent="0.25">
      <c r="L55">
        <f t="shared" si="13"/>
        <v>5</v>
      </c>
      <c r="M55" t="str">
        <f>VLOOKUP(CONCATENATE($L55,"b2"),$B:$I,6,FALSE)</f>
        <v>廈門市思明區思明南路422號</v>
      </c>
      <c r="N55" t="str">
        <f>VLOOKUP(CONCATENATE($L55,"b2"),$B:$I,7,FALSE)</f>
        <v>厦门市思明区思明南路422号</v>
      </c>
      <c r="O55" t="str">
        <f>VLOOKUP(CONCATENATE($L55,"b2"),$B:$I,8,FALSE)</f>
        <v>422 Siming South Road, Siming District, Xiamen</v>
      </c>
      <c r="R55">
        <f t="shared" si="12"/>
        <v>4</v>
      </c>
      <c r="S55" t="str">
        <f>IF(S56="","}","},")</f>
        <v>},</v>
      </c>
    </row>
    <row r="56" spans="9:19" x14ac:dyDescent="0.25">
      <c r="L56">
        <f t="shared" si="13"/>
        <v>5</v>
      </c>
      <c r="M56" t="s">
        <v>467</v>
      </c>
      <c r="N56" t="s">
        <v>467</v>
      </c>
      <c r="O56" t="s">
        <v>1373</v>
      </c>
      <c r="R56">
        <f>ROUNDUP((ROW(T56)-7)/12,0)</f>
        <v>5</v>
      </c>
      <c r="S56" t="s">
        <v>1374</v>
      </c>
    </row>
    <row r="57" spans="9:19" x14ac:dyDescent="0.25">
      <c r="L57">
        <f t="shared" si="13"/>
        <v>5</v>
      </c>
      <c r="M57" t="str">
        <f>VLOOKUP(CONCATENATE($L57,"c2"),$B:$I,6,FALSE)</f>
        <v>廈門大學以中西合璧的建築風格聞名，素有「中國最美校園」的稱譽，兩側畫滿創意塗鴉的芙蓉隧道、山水風光明媚的思源谷、有氣派又集中西特色的建南大禮堂等，都是廈門大學內的特色景點。</v>
      </c>
      <c r="N57" t="str">
        <f>VLOOKUP(CONCATENATE($L57,"c2"),$B:$I,7,FALSE)</f>
        <v>厦门大学以中西合璧的建筑风格闻名，素有「中国最美校园」的称誉，两侧画满创意涂鸦的芙蓉隧道、山水风光明媚的思源谷、有气派又集中西特色的建南大礼堂等，都是厦门大学内的特色景点。</v>
      </c>
      <c r="O57" t="str">
        <f>VLOOKUP(CONCATENATE($L57,"c2"),$B:$I,8,FALSE)</f>
        <v>Xiamen University is famous for its combination of Chinese and Western architectural styles and is praised as "most beautiful campus in China". Special attractions within the university include The Furong Tunnel, which is filled with creative graffiti on both sides. The beautiful and scenic Siyuan Valley and the lordly Jiannan Grand Hall embrace both Chinese and Western characteristics.</v>
      </c>
      <c r="R57">
        <f t="shared" ref="R57:R67" si="14">ROUNDUP((ROW(T57)-7)/12,0)</f>
        <v>5</v>
      </c>
      <c r="S57" t="str">
        <f>CONCATENATE("""id"": ",$S$1,R57,",")</f>
        <v>"id": 145,</v>
      </c>
    </row>
    <row r="58" spans="9:19" x14ac:dyDescent="0.25">
      <c r="L58">
        <f t="shared" si="13"/>
        <v>5</v>
      </c>
      <c r="M58" t="s">
        <v>468</v>
      </c>
      <c r="N58" t="s">
        <v>468</v>
      </c>
      <c r="O58" t="s">
        <v>1375</v>
      </c>
      <c r="R58">
        <f t="shared" si="14"/>
        <v>5</v>
      </c>
      <c r="S58" t="str">
        <f>CONCATENATE("""attraction_en"": """,VLOOKUP(CONCATENATE($R58,"a2"),$B:$I,8,FALSE),""",")</f>
        <v>"attraction_en": "Xiamen University",</v>
      </c>
    </row>
    <row r="59" spans="9:19" x14ac:dyDescent="0.25">
      <c r="L59">
        <f t="shared" si="13"/>
        <v>5</v>
      </c>
      <c r="M59" t="str">
        <f>VLOOKUP(CONCATENATE($L59,"d2"),$B:$I,6,FALSE)</f>
        <v>於高鐵廈門站步行4分鐘至梧村車站，乘坐96路、122路或659路公交車，往胡里山公交場站方向，於廈大醫院站下車，步行約3分鐘。</v>
      </c>
      <c r="N59" t="str">
        <f>VLOOKUP(CONCATENATE($L59,"d2"),$B:$I,7,FALSE)</f>
        <v>于高铁厦门站步行4分钟至梧村车站，乘坐96路、122路或659路公交车，往胡里山公交场站方向，于厦大医院站下车，步行约3分钟。</v>
      </c>
      <c r="O59" t="str">
        <f>VLOOKUP(CONCATENATE($L59,"d2"),$B:$I,8,FALSE)</f>
        <v>From High Speed Rail Xiamen Station, walk for 4 minutes to Wucun bus stop. Take Bus 96, 122 or 659 towards Hulishan Bus Terminal. Get off at Xiamen University Hospital and walk for about 3 minutes.</v>
      </c>
      <c r="R59">
        <f t="shared" si="14"/>
        <v>5</v>
      </c>
      <c r="S59" t="str">
        <f>CONCATENATE("""attraction_tc"": """,VLOOKUP(CONCATENATE($R59,"a2"),$B:$I,6,FALSE),""",")</f>
        <v>"attraction_tc": "廈門大學",</v>
      </c>
    </row>
    <row r="60" spans="9:19" x14ac:dyDescent="0.25">
      <c r="K60" t="str">
        <f>IF(ISERROR(VLOOKUP(CONCATENATE(L60,"d3"),B:G,6,FALSE)),"","&lt;/p&gt;&lt;p&gt;")</f>
        <v>&lt;/p&gt;&lt;p&gt;</v>
      </c>
      <c r="L60">
        <f t="shared" si="13"/>
        <v>5</v>
      </c>
      <c r="M60" t="str">
        <f>CONCATENATE($K60,IFERROR(VLOOKUP(CONCATENATE($L60,"d3"),$B:$I,6,FALSE),""))</f>
        <v>&lt;/p&gt;&lt;p&gt;亦可由廈門站乘坐的士，約20分鐘即可到達。</v>
      </c>
      <c r="N60" t="str">
        <f>CONCATENATE($K60,IFERROR(VLOOKUP(CONCATENATE($L60,"d3"),$B:$I,7,FALSE),""))</f>
        <v>&lt;/p&gt;&lt;p&gt;亦可由厦门站乘坐的士，约20分钟即可到达。</v>
      </c>
      <c r="O60" t="str">
        <f>CONCATENATE($K60,IFERROR(VLOOKUP(CONCATENATE($L60,"d3"),$B:$I,8,FALSE),""))</f>
        <v>&lt;/p&gt;&lt;p&gt;Alternatively, you may take a 20-minute taxi ride from Xiamen Station.</v>
      </c>
      <c r="R60">
        <f t="shared" si="14"/>
        <v>5</v>
      </c>
      <c r="S60" t="str">
        <f>CONCATENATE("""attraction_sc"": """,VLOOKUP(CONCATENATE($R60,"a2"),$B:$I,7,FALSE),""",")</f>
        <v>"attraction_sc": "厦门大学",</v>
      </c>
    </row>
    <row r="61" spans="9:19" x14ac:dyDescent="0.25">
      <c r="I61" t="str">
        <f>IF(ISERROR(VLOOKUP(CONCATENATE(J61,"c3"),B:G,6,FALSE)),"","&lt;br&gt;")</f>
        <v/>
      </c>
      <c r="L61">
        <f t="shared" si="13"/>
        <v>5</v>
      </c>
      <c r="M61" t="s">
        <v>469</v>
      </c>
      <c r="N61" t="s">
        <v>469</v>
      </c>
      <c r="O61" t="s">
        <v>469</v>
      </c>
      <c r="R61">
        <f t="shared" si="14"/>
        <v>5</v>
      </c>
      <c r="S61" t="str">
        <f>CONCATENATE("""image_en"": """,CONCATENATE("/res/media/web/travel/",LOWER(SUBSTITUTE($I$1," ","_")),"/",LOWER(CONCATENATE(SUBSTITUTE(VLOOKUP(CONCATENATE($R61,"a2"),$B:$I,8,FALSE)," ","_"),".jpg"))),""",")</f>
        <v>"image_en": "/res/media/web/travel/xiamen/xiamen_university.jpg",</v>
      </c>
    </row>
    <row r="62" spans="9:19" x14ac:dyDescent="0.25">
      <c r="I62" t="str">
        <f>IF(ISERROR(VLOOKUP(CONCATENATE(J62,"c4"),B:G,6,FALSE)),"","&lt;br&gt;")</f>
        <v/>
      </c>
      <c r="R62">
        <f t="shared" si="14"/>
        <v>5</v>
      </c>
      <c r="S62" t="str">
        <f>CONCATENATE("""image_tc"": """,CONCATENATE("/res/media/web/travel/",LOWER(SUBSTITUTE($I$1," ","_")),"/",LOWER(CONCATENATE(SUBSTITUTE(VLOOKUP(CONCATENATE($R62,"a2"),$B:$I,8,FALSE)," ","_"),".jpg"))),""",")</f>
        <v>"image_tc": "/res/media/web/travel/xiamen/xiamen_university.jpg",</v>
      </c>
    </row>
    <row r="63" spans="9:19" x14ac:dyDescent="0.25">
      <c r="I63" t="str">
        <f>IF(ISERROR(VLOOKUP(CONCATENATE(J63,"c5"),B:G,6,FALSE)),"","&lt;br&gt;")</f>
        <v/>
      </c>
      <c r="R63">
        <f t="shared" si="14"/>
        <v>5</v>
      </c>
      <c r="S63" t="str">
        <f>CONCATENATE("""image_sc"": """,CONCATENATE("/res/media/web/travel/",LOWER(SUBSTITUTE($I$1," ","_")),"/",LOWER(CONCATENATE(SUBSTITUTE(VLOOKUP(CONCATENATE($R63,"a2"),$B:$I,8,FALSE)," ","_"),".jpg"))),""",")</f>
        <v>"image_sc": "/res/media/web/travel/xiamen/xiamen_university.jpg",</v>
      </c>
    </row>
    <row r="64" spans="9:19" x14ac:dyDescent="0.25">
      <c r="R64">
        <f t="shared" si="14"/>
        <v>5</v>
      </c>
      <c r="S64" t="str">
        <f>CONCATENATE("""content_en"": """,CONCATENATE("&lt;p&gt;Address：&lt;br/&gt;",VLOOKUP(CONCATENATE($R64,"b2"),$B:$I,8,FALSE)),"&lt;/p&gt;&lt;p&gt;Content：&lt;br/&gt;",SUBSTITUTE(VLOOKUP(CONCATENATE($R64,"c2"),$B:$I,8,FALSE),"""","\"""),"&lt;/p&gt;&lt;p&gt;Transportation：&lt;br/&gt;",VLOOKUP(CONCATENATE($R64,"d2"),$B:$I,8,FALSE),CONCATENATE($K60,IFERROR(VLOOKUP(CONCATENATE($L60,"d3"),$B:$I,8,FALSE),"")),"&lt;/p&gt;",""",")</f>
        <v>"content_en": "&lt;p&gt;Address：&lt;br/&gt;422 Siming South Road, Siming District, Xiamen&lt;/p&gt;&lt;p&gt;Content：&lt;br/&gt;Xiamen University is famous for its combination of Chinese and Western architectural styles and is praised as \"most beautiful campus in China\". Special attractions within the university include The Furong Tunnel, which is filled with creative graffiti on both sides. The beautiful and scenic Siyuan Valley and the lordly Jiannan Grand Hall embrace both Chinese and Western characteristics.&lt;/p&gt;&lt;p&gt;Transportation：&lt;br/&gt;From High Speed Rail Xiamen Station, walk for 4 minutes to Wucun bus stop. Take Bus 96, 122 or 659 towards Hulishan Bus Terminal. Get off at Xiamen University Hospital and walk for about 3 minutes.&lt;/p&gt;&lt;p&gt;Alternatively, you may take a 20-minute taxi ride from Xiamen Station.&lt;/p&gt;",</v>
      </c>
    </row>
    <row r="65" spans="9:19" x14ac:dyDescent="0.25">
      <c r="R65">
        <f t="shared" si="14"/>
        <v>5</v>
      </c>
      <c r="S65" t="str">
        <f>CONCATENATE("""content_tc"": """,CONCATENATE("&lt;p&gt;地址：&lt;br/&gt;",VLOOKUP(CONCATENATE($R65,"b2"),$B:$I,6,FALSE)),"&lt;/p&gt;&lt;p&gt;介紹：&lt;br/&gt;",VLOOKUP(CONCATENATE($R65,"c2"),$B:$I,6,FALSE),"&lt;/p&gt;&lt;p&gt;交通：&lt;br/&gt;",VLOOKUP(CONCATENATE($R65,"d2"),$B:$I,6,FALSE),CONCATENATE($K60,IFERROR(VLOOKUP(CONCATENATE($L60,"d3"),$B:$I,6,FALSE),"")),"&lt;/p&gt;",""",")</f>
        <v>"content_tc": "&lt;p&gt;地址：&lt;br/&gt;廈門市思明區思明南路422號&lt;/p&gt;&lt;p&gt;介紹：&lt;br/&gt;廈門大學以中西合璧的建築風格聞名，素有「中國最美校園」的稱譽，兩側畫滿創意塗鴉的芙蓉隧道、山水風光明媚的思源谷、有氣派又集中西特色的建南大禮堂等，都是廈門大學內的特色景點。&lt;/p&gt;&lt;p&gt;交通：&lt;br/&gt;於高鐵廈門站步行4分鐘至梧村車站，乘坐96路、122路或659路公交車，往胡里山公交場站方向，於廈大醫院站下車，步行約3分鐘。&lt;/p&gt;&lt;p&gt;亦可由廈門站乘坐的士，約20分鐘即可到達。&lt;/p&gt;",</v>
      </c>
    </row>
    <row r="66" spans="9:19" x14ac:dyDescent="0.25">
      <c r="I66" t="str">
        <f>IF(ISERROR(VLOOKUP(CONCATENATE(J66,"d3"),B:G,6,FALSE)),"","&lt;p&gt;")</f>
        <v/>
      </c>
      <c r="R66">
        <f t="shared" si="14"/>
        <v>5</v>
      </c>
      <c r="S66" t="str">
        <f>CONCATENATE("""content_sc"": """,CONCATENATE("&lt;p&gt;地址：&lt;br/&gt;",VLOOKUP(CONCATENATE($R66,"b2"),$B:$I,7,FALSE)),"&lt;/p&gt;&lt;p&gt;介紹：&lt;br/&gt;",VLOOKUP(CONCATENATE($R66,"c2"),$B:$I,7,FALSE),"&lt;/p&gt;&lt;p&gt;交通：&lt;br/&gt;",VLOOKUP(CONCATENATE($R66,"d2"),$B:$I,7,FALSE),CONCATENATE($K60,IFERROR(VLOOKUP(CONCATENATE($L60,"d3"),$B:$I,7,FALSE),"")),"&lt;/p&gt;","""")</f>
        <v>"content_sc": "&lt;p&gt;地址：&lt;br/&gt;厦门市思明区思明南路422号&lt;/p&gt;&lt;p&gt;介紹：&lt;br/&gt;厦门大学以中西合璧的建筑风格闻名，素有「中国最美校园」的称誉，两侧画满创意涂鸦的芙蓉隧道、山水风光明媚的思源谷、有气派又集中西特色的建南大礼堂等，都是厦门大学内的特色景点。&lt;/p&gt;&lt;p&gt;交通：&lt;br/&gt;于高铁厦门站步行4分钟至梧村车站，乘坐96路、122路或659路公交车，往胡里山公交场站方向，于厦大医院站下车，步行约3分钟。&lt;/p&gt;&lt;p&gt;亦可由厦门站乘坐的士，约20分钟即可到达。&lt;/p&gt;"</v>
      </c>
    </row>
    <row r="67" spans="9:19" x14ac:dyDescent="0.25">
      <c r="I67" t="str">
        <f>IF(ISERROR(VLOOKUP(CONCATENATE(J67,"d4"),B:G,6,FALSE)),"","&lt;br&gt;")</f>
        <v/>
      </c>
      <c r="R67">
        <f t="shared" si="14"/>
        <v>5</v>
      </c>
      <c r="S67" t="str">
        <f>IF(S68="","}","},")</f>
        <v>}</v>
      </c>
    </row>
    <row r="68" spans="9:19" x14ac:dyDescent="0.25">
      <c r="I68" t="str">
        <f>IF(ISERROR(VLOOKUP(CONCATENATE(J68,"d5"),B:G,6,FALSE)),"","&lt;br&gt;")</f>
        <v/>
      </c>
    </row>
    <row r="78" spans="9:19" x14ac:dyDescent="0.25">
      <c r="I78" t="str">
        <f>IF(ISERROR(VLOOKUP(CONCATENATE(J78,"c3"),B:G,6,FALSE)),"","&lt;br&gt;")</f>
        <v/>
      </c>
    </row>
    <row r="79" spans="9:19" x14ac:dyDescent="0.25">
      <c r="I79" t="str">
        <f>IF(ISERROR(VLOOKUP(CONCATENATE(J79,"c4"),B:G,6,FALSE)),"","&lt;br&gt;")</f>
        <v/>
      </c>
    </row>
    <row r="80" spans="9:19" x14ac:dyDescent="0.25">
      <c r="I80" t="str">
        <f>IF(ISERROR(VLOOKUP(CONCATENATE(J80,"c5"),B:G,6,FALSE)),"","&lt;br&gt;")</f>
        <v/>
      </c>
    </row>
    <row r="83" spans="9:9" x14ac:dyDescent="0.25">
      <c r="I83" t="str">
        <f>IF(ISERROR(VLOOKUP(CONCATENATE(J83,"d3"),B:G,6,FALSE)),"","&lt;p&gt;")</f>
        <v/>
      </c>
    </row>
    <row r="84" spans="9:9" x14ac:dyDescent="0.25">
      <c r="I84" t="str">
        <f>IF(ISERROR(VLOOKUP(CONCATENATE(J84,"d4"),B:G,6,FALSE)),"","&lt;br&gt;")</f>
        <v/>
      </c>
    </row>
    <row r="85" spans="9:9" x14ac:dyDescent="0.25">
      <c r="I85" t="str">
        <f>IF(ISERROR(VLOOKUP(CONCATENATE(J85,"d5"),B:G,6,FALSE)),"","&lt;br&gt;")</f>
        <v/>
      </c>
    </row>
    <row r="95" spans="9:9" x14ac:dyDescent="0.25">
      <c r="I95" t="str">
        <f>IF(ISERROR(VLOOKUP(CONCATENATE(J95,"c3"),B:G,6,FALSE)),"","&lt;br&gt;")</f>
        <v/>
      </c>
    </row>
    <row r="96" spans="9:9" x14ac:dyDescent="0.25">
      <c r="I96" t="str">
        <f>IF(ISERROR(VLOOKUP(CONCATENATE(J96,"c4"),B:G,6,FALSE)),"","&lt;br&gt;")</f>
        <v/>
      </c>
    </row>
    <row r="97" spans="9:9" x14ac:dyDescent="0.25">
      <c r="I97" t="str">
        <f>IF(ISERROR(VLOOKUP(CONCATENATE(J97,"c5"),B:G,6,FALSE)),"","&lt;br&gt;")</f>
        <v/>
      </c>
    </row>
    <row r="100" spans="9:9" x14ac:dyDescent="0.25">
      <c r="I100" t="str">
        <f>IF(ISERROR(VLOOKUP(CONCATENATE(J100,"d3"),B:G,6,FALSE)),"","&lt;p&gt;")</f>
        <v/>
      </c>
    </row>
    <row r="101" spans="9:9" x14ac:dyDescent="0.25">
      <c r="I101" t="str">
        <f>IF(ISERROR(VLOOKUP(CONCATENATE(J101,"d4"),B:G,6,FALSE)),"","&lt;br&gt;")</f>
        <v/>
      </c>
    </row>
    <row r="102" spans="9:9" x14ac:dyDescent="0.25">
      <c r="I102" t="str">
        <f>IF(ISERROR(VLOOKUP(CONCATENATE(J102,"d5"),B:G,6,FALSE)),"","&lt;br&gt;")</f>
        <v/>
      </c>
    </row>
    <row r="112" spans="9:9" x14ac:dyDescent="0.25">
      <c r="I112" t="str">
        <f>IF(ISERROR(VLOOKUP(CONCATENATE(J112,"c3"),B:G,6,FALSE)),"","&lt;br&gt;")</f>
        <v/>
      </c>
    </row>
    <row r="113" spans="9:9" x14ac:dyDescent="0.25">
      <c r="I113" t="str">
        <f>IF(ISERROR(VLOOKUP(CONCATENATE(J113,"c4"),B:G,6,FALSE)),"","&lt;br&gt;")</f>
        <v/>
      </c>
    </row>
    <row r="114" spans="9:9" x14ac:dyDescent="0.25">
      <c r="I114" t="str">
        <f>IF(ISERROR(VLOOKUP(CONCATENATE(J114,"c5"),B:G,6,FALSE)),"","&lt;br&gt;")</f>
        <v/>
      </c>
    </row>
    <row r="117" spans="9:9" x14ac:dyDescent="0.25">
      <c r="I117" t="str">
        <f>IF(ISERROR(VLOOKUP(CONCATENATE(J117,"d3"),B:G,6,FALSE)),"","&lt;p&gt;")</f>
        <v/>
      </c>
    </row>
    <row r="118" spans="9:9" x14ac:dyDescent="0.25">
      <c r="I118" t="str">
        <f>IF(ISERROR(VLOOKUP(CONCATENATE(J118,"d4"),B:G,6,FALSE)),"","&lt;br&gt;")</f>
        <v/>
      </c>
    </row>
    <row r="119" spans="9:9" x14ac:dyDescent="0.25">
      <c r="I119" t="str">
        <f>IF(ISERROR(VLOOKUP(CONCATENATE(J119,"d5"),B:G,6,FALSE)),"","&lt;br&gt;")</f>
        <v/>
      </c>
    </row>
    <row r="129" spans="9:9" x14ac:dyDescent="0.25">
      <c r="I129" t="str">
        <f>IF(ISERROR(VLOOKUP(CONCATENATE(J129,"c3"),B:G,6,FALSE)),"","&lt;br&gt;")</f>
        <v/>
      </c>
    </row>
    <row r="130" spans="9:9" x14ac:dyDescent="0.25">
      <c r="I130" t="str">
        <f>IF(ISERROR(VLOOKUP(CONCATENATE(J130,"c4"),B:G,6,FALSE)),"","&lt;br&gt;")</f>
        <v/>
      </c>
    </row>
    <row r="131" spans="9:9" x14ac:dyDescent="0.25">
      <c r="I131" t="str">
        <f>IF(ISERROR(VLOOKUP(CONCATENATE(J131,"c5"),B:G,6,FALSE)),"","&lt;br&gt;")</f>
        <v/>
      </c>
    </row>
    <row r="134" spans="9:9" x14ac:dyDescent="0.25">
      <c r="I134" t="str">
        <f>IF(ISERROR(VLOOKUP(CONCATENATE(J134,"d3"),B:G,6,FALSE)),"","&lt;p&gt;")</f>
        <v/>
      </c>
    </row>
    <row r="135" spans="9:9" x14ac:dyDescent="0.25">
      <c r="I135" t="str">
        <f>IF(ISERROR(VLOOKUP(CONCATENATE(J135,"d4"),B:G,6,FALSE)),"","&lt;br&gt;")</f>
        <v/>
      </c>
    </row>
    <row r="136" spans="9:9" x14ac:dyDescent="0.25">
      <c r="I136" t="str">
        <f>IF(ISERROR(VLOOKUP(CONCATENATE(J136,"d5"),B:G,6,FALSE)),"","&lt;br&gt;")</f>
        <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6"/>
  <sheetViews>
    <sheetView topLeftCell="H1" workbookViewId="0">
      <selection activeCell="S43" sqref="S2:S43"/>
    </sheetView>
  </sheetViews>
  <sheetFormatPr defaultRowHeight="15" x14ac:dyDescent="0.25"/>
  <cols>
    <col min="7" max="7" width="101" customWidth="1"/>
  </cols>
  <sheetData>
    <row r="1" spans="1:19" ht="17.25" thickBot="1" x14ac:dyDescent="0.3">
      <c r="G1" s="13" t="s">
        <v>373</v>
      </c>
      <c r="H1" t="s">
        <v>373</v>
      </c>
      <c r="I1" t="s">
        <v>847</v>
      </c>
      <c r="S1">
        <v>15</v>
      </c>
    </row>
    <row r="2" spans="1:19" ht="15.75" x14ac:dyDescent="0.25">
      <c r="B2" t="str">
        <f>IF(G2="","",CONCATENATE(F2,C2))</f>
        <v>1a1</v>
      </c>
      <c r="C2" t="str">
        <f>IF(E2="",CONCATENATE(LEFT(C1,1),D2),CONCATENATE(E2,D2))</f>
        <v>a1</v>
      </c>
      <c r="D2">
        <f>IF(E2="",D1+1,1)</f>
        <v>1</v>
      </c>
      <c r="E2" t="str">
        <f>IF(NOT(LEFT(G2,2)="景點"),IF(NOT(LEFT(G2,2)="地址"),IF(NOT(LEFT(G2,2)="介紹"),IF(NOT(LEFT(G2,2)="交通"),"","d"),"c"),"b"),IF(LEN(G2)&lt;7,"a",""))</f>
        <v>a</v>
      </c>
      <c r="F2">
        <v>1</v>
      </c>
      <c r="G2" s="1" t="s">
        <v>0</v>
      </c>
      <c r="H2" t="s">
        <v>938</v>
      </c>
      <c r="I2" t="s">
        <v>492</v>
      </c>
      <c r="L2">
        <f>ROUNDUP((ROW(N2)-1)/12,0)</f>
        <v>1</v>
      </c>
      <c r="M2" t="s">
        <v>465</v>
      </c>
      <c r="N2" t="s">
        <v>465</v>
      </c>
      <c r="O2" t="s">
        <v>465</v>
      </c>
      <c r="R2">
        <v>0</v>
      </c>
      <c r="S2" t="s">
        <v>1374</v>
      </c>
    </row>
    <row r="3" spans="1:19" ht="15.75" x14ac:dyDescent="0.25">
      <c r="A3" t="str">
        <f t="shared" ref="A3:A28" si="0">IF(ISERROR(FIND("景點",G2)),IF(ISERROR(FIND("地址",G2)),IF(ISERROR(FIND("介紹",G2)),IF(ISERROR(FIND("交通",G2)),"",CONCATENATE(F3,"d")),CONCATENATE(F3,"c")),CONCATENATE(F3,"b")),CONCATENATE(F3,"a"))</f>
        <v>1a</v>
      </c>
      <c r="B3" t="str">
        <f t="shared" ref="B3:B28" si="1">IF(G3="","",CONCATENATE(F3,C3))</f>
        <v>1a2</v>
      </c>
      <c r="C3" t="str">
        <f t="shared" ref="C3:C28" si="2">IF(E3="",CONCATENATE(LEFT(C2,1),D3),CONCATENATE(E3,D3))</f>
        <v>a2</v>
      </c>
      <c r="D3">
        <f t="shared" ref="D3:D28" si="3">IF(E3="",D2+1,1)</f>
        <v>2</v>
      </c>
      <c r="E3" t="str">
        <f t="shared" ref="E3:E28" si="4">IF(NOT(LEFT(G3,2)="景點"),IF(NOT(LEFT(G3,2)="地址"),IF(NOT(LEFT(G3,2)="介紹"),IF(NOT(LEFT(G3,2)="交通"),"","d"),"c"),"b"),IF(LEN(G3)&lt;7,"a",""))</f>
        <v/>
      </c>
      <c r="F3">
        <f>IF(ISERROR(FIND("景點",G3)),F2,IF(LEN(G3)&lt;7,F2+1,F2))</f>
        <v>1</v>
      </c>
      <c r="G3" s="9" t="s">
        <v>374</v>
      </c>
      <c r="H3" t="s">
        <v>374</v>
      </c>
      <c r="I3" t="s">
        <v>848</v>
      </c>
      <c r="L3">
        <f t="shared" ref="L3:L13" si="5">ROUNDUP((ROW(N3)-1)/12,0)</f>
        <v>1</v>
      </c>
      <c r="M3" t="str">
        <f>VLOOKUP(CONCATENATE($L3,"a2"),$B:$I,6,FALSE)</f>
        <v>三坊七巷</v>
      </c>
      <c r="N3" t="str">
        <f>VLOOKUP(CONCATENATE($L3,"a2"),$B:$I,7,FALSE)</f>
        <v>三坊七巷</v>
      </c>
      <c r="O3" t="str">
        <f>VLOOKUP(CONCATENATE($L3,"a2"),$B:$I,8,FALSE)</f>
        <v>Three Lanes and Seven Alleys</v>
      </c>
      <c r="R3">
        <v>0</v>
      </c>
      <c r="S3" t="s">
        <v>1391</v>
      </c>
    </row>
    <row r="4" spans="1:19" ht="15.75" x14ac:dyDescent="0.25">
      <c r="A4" t="str">
        <f t="shared" si="0"/>
        <v/>
      </c>
      <c r="B4" t="str">
        <f t="shared" si="1"/>
        <v>1b1</v>
      </c>
      <c r="C4" t="str">
        <f t="shared" si="2"/>
        <v>b1</v>
      </c>
      <c r="D4">
        <f t="shared" si="3"/>
        <v>1</v>
      </c>
      <c r="E4" t="str">
        <f t="shared" si="4"/>
        <v>b</v>
      </c>
      <c r="F4">
        <f t="shared" ref="F4:F28" si="6">IF(ISERROR(FIND("景點",G4)),F3,IF(LEN(G4)&lt;7,F3+1,F3))</f>
        <v>1</v>
      </c>
      <c r="G4" s="4" t="s">
        <v>2</v>
      </c>
      <c r="H4" t="s">
        <v>2</v>
      </c>
      <c r="I4" t="s">
        <v>493</v>
      </c>
      <c r="L4">
        <f t="shared" si="5"/>
        <v>1</v>
      </c>
      <c r="M4" t="s">
        <v>466</v>
      </c>
      <c r="N4" t="s">
        <v>466</v>
      </c>
      <c r="O4" t="s">
        <v>466</v>
      </c>
      <c r="R4">
        <v>0</v>
      </c>
      <c r="S4" t="str">
        <f>CONCATENATE("""city_en"": """,I1," Attractions"",")</f>
        <v>"city_en": "Fuzhou Attractions",</v>
      </c>
    </row>
    <row r="5" spans="1:19" ht="15.75" x14ac:dyDescent="0.25">
      <c r="A5" t="str">
        <f t="shared" si="0"/>
        <v>1b</v>
      </c>
      <c r="B5" t="str">
        <f t="shared" si="1"/>
        <v>1b2</v>
      </c>
      <c r="C5" t="str">
        <f t="shared" si="2"/>
        <v>b2</v>
      </c>
      <c r="D5">
        <f t="shared" si="3"/>
        <v>2</v>
      </c>
      <c r="E5" t="str">
        <f t="shared" si="4"/>
        <v/>
      </c>
      <c r="F5">
        <f t="shared" si="6"/>
        <v>1</v>
      </c>
      <c r="G5" s="9" t="s">
        <v>375</v>
      </c>
      <c r="H5" t="s">
        <v>1290</v>
      </c>
      <c r="I5" t="s">
        <v>849</v>
      </c>
      <c r="L5">
        <f t="shared" si="5"/>
        <v>1</v>
      </c>
      <c r="M5" t="str">
        <f>CONCATENATE("&lt;img src=""/res/media/web/travel/",LOWER(SUBSTITUTE($I$1," ","_")),"/",LOWER(CONCATENATE(SUBSTITUTE(VLOOKUP(CONCATENATE($L3,"a2"),$B:$I,8,FALSE)," ","_"),".jpg")),""" alt=""",M3,"""&gt;")</f>
        <v>&lt;img src="/res/media/web/travel/fuzhou/three_lanes_and_seven_alleys.jpg" alt="三坊七巷"&gt;</v>
      </c>
      <c r="N5" t="str">
        <f>CONCATENATE("&lt;img src=""/res/media/web/travel/",LOWER(SUBSTITUTE($I$1," ","_")),"/",LOWER(CONCATENATE(SUBSTITUTE(VLOOKUP(CONCATENATE($L3,"a2"),$B:$I,8,FALSE)," ","_"),".jpg")),""" alt=""",N3,"""&gt;")</f>
        <v>&lt;img src="/res/media/web/travel/fuzhou/three_lanes_and_seven_alleys.jpg" alt="三坊七巷"&gt;</v>
      </c>
      <c r="O5" t="str">
        <f>CONCATENATE("&lt;img src=""/res/media/web/travel/",LOWER(SUBSTITUTE($I$1," ","_")),"/",LOWER(CONCATENATE(SUBSTITUTE(VLOOKUP(CONCATENATE($L3,"a2"),$B:$I,8,FALSE)," ","_"),".jpg")),""" alt=""",O3,"""&gt;")</f>
        <v>&lt;img src="/res/media/web/travel/fuzhou/three_lanes_and_seven_alleys.jpg" alt="Three Lanes and Seven Alleys"&gt;</v>
      </c>
      <c r="R5">
        <v>0</v>
      </c>
      <c r="S5" t="str">
        <f>CONCATENATE("""city_tc"": """,G1,"景點"",")</f>
        <v>"city_tc": "福州景點",</v>
      </c>
    </row>
    <row r="6" spans="1:19" ht="15.75" x14ac:dyDescent="0.25">
      <c r="A6" t="str">
        <f t="shared" si="0"/>
        <v/>
      </c>
      <c r="B6" t="str">
        <f t="shared" si="1"/>
        <v>1c1</v>
      </c>
      <c r="C6" t="str">
        <f t="shared" si="2"/>
        <v>c1</v>
      </c>
      <c r="D6">
        <f t="shared" si="3"/>
        <v>1</v>
      </c>
      <c r="E6" t="str">
        <f t="shared" si="4"/>
        <v>c</v>
      </c>
      <c r="F6">
        <f t="shared" si="6"/>
        <v>1</v>
      </c>
      <c r="G6" s="4" t="s">
        <v>4</v>
      </c>
      <c r="H6" t="s">
        <v>941</v>
      </c>
      <c r="I6" t="s">
        <v>494</v>
      </c>
      <c r="L6">
        <f t="shared" si="5"/>
        <v>1</v>
      </c>
      <c r="M6" t="s">
        <v>557</v>
      </c>
      <c r="N6" t="s">
        <v>557</v>
      </c>
      <c r="O6" t="s">
        <v>1372</v>
      </c>
      <c r="R6">
        <v>0</v>
      </c>
      <c r="S6" t="str">
        <f>CONCATENATE("""city_sc"": """,H1,"景点"",")</f>
        <v>"city_sc": "福州景点",</v>
      </c>
    </row>
    <row r="7" spans="1:19" ht="47.25" x14ac:dyDescent="0.25">
      <c r="A7" t="str">
        <f t="shared" si="0"/>
        <v>1c</v>
      </c>
      <c r="B7" t="str">
        <f t="shared" si="1"/>
        <v>1c2</v>
      </c>
      <c r="C7" t="str">
        <f t="shared" si="2"/>
        <v>c2</v>
      </c>
      <c r="D7">
        <f t="shared" si="3"/>
        <v>2</v>
      </c>
      <c r="E7" t="str">
        <f t="shared" si="4"/>
        <v/>
      </c>
      <c r="F7">
        <f t="shared" si="6"/>
        <v>1</v>
      </c>
      <c r="G7" s="3" t="s">
        <v>376</v>
      </c>
      <c r="H7" t="s">
        <v>1291</v>
      </c>
      <c r="I7" t="s">
        <v>850</v>
      </c>
      <c r="L7">
        <f t="shared" si="5"/>
        <v>1</v>
      </c>
      <c r="M7" t="str">
        <f>VLOOKUP(CONCATENATE($L7,"b2"),$B:$I,6,FALSE)</f>
        <v>福州市鼓樓區楊橋東路三坊七巷</v>
      </c>
      <c r="N7" t="str">
        <f>VLOOKUP(CONCATENATE($L7,"b2"),$B:$I,7,FALSE)</f>
        <v>福州市鼓楼区杨桥东路三坊七巷</v>
      </c>
      <c r="O7" t="str">
        <f>VLOOKUP(CONCATENATE($L7,"b2"),$B:$I,8,FALSE)</f>
        <v>Sanfang Qiqiang, Yangqiao East Road, Gulou District, Fuzhou</v>
      </c>
      <c r="R7">
        <v>0</v>
      </c>
      <c r="S7" t="s">
        <v>1377</v>
      </c>
    </row>
    <row r="8" spans="1:19" ht="15.75" x14ac:dyDescent="0.25">
      <c r="A8" t="str">
        <f t="shared" si="0"/>
        <v/>
      </c>
      <c r="B8" t="str">
        <f t="shared" si="1"/>
        <v>1d1</v>
      </c>
      <c r="C8" t="str">
        <f t="shared" si="2"/>
        <v>d1</v>
      </c>
      <c r="D8">
        <f t="shared" si="3"/>
        <v>1</v>
      </c>
      <c r="E8" t="str">
        <f t="shared" si="4"/>
        <v>d</v>
      </c>
      <c r="F8">
        <f t="shared" si="6"/>
        <v>1</v>
      </c>
      <c r="G8" s="4" t="s">
        <v>6</v>
      </c>
      <c r="H8" t="s">
        <v>6</v>
      </c>
      <c r="I8" t="s">
        <v>496</v>
      </c>
      <c r="L8">
        <f t="shared" si="5"/>
        <v>1</v>
      </c>
      <c r="M8" t="s">
        <v>467</v>
      </c>
      <c r="N8" t="s">
        <v>467</v>
      </c>
      <c r="O8" t="s">
        <v>1373</v>
      </c>
      <c r="R8">
        <f>ROUNDUP((ROW(T8)-7)/12,0)</f>
        <v>1</v>
      </c>
      <c r="S8" t="s">
        <v>1374</v>
      </c>
    </row>
    <row r="9" spans="1:19" ht="15.75" x14ac:dyDescent="0.25">
      <c r="A9" t="str">
        <f t="shared" si="0"/>
        <v>1d</v>
      </c>
      <c r="B9" t="str">
        <f t="shared" si="1"/>
        <v>1d2</v>
      </c>
      <c r="C9" t="str">
        <f t="shared" si="2"/>
        <v>d2</v>
      </c>
      <c r="D9">
        <f t="shared" si="3"/>
        <v>2</v>
      </c>
      <c r="E9" t="str">
        <f t="shared" si="4"/>
        <v/>
      </c>
      <c r="F9">
        <f t="shared" si="6"/>
        <v>1</v>
      </c>
      <c r="G9" s="9" t="s">
        <v>377</v>
      </c>
      <c r="H9" t="s">
        <v>1292</v>
      </c>
      <c r="I9" t="s">
        <v>851</v>
      </c>
      <c r="L9">
        <f t="shared" si="5"/>
        <v>1</v>
      </c>
      <c r="M9" t="str">
        <f>VLOOKUP(CONCATENATE($L9,"c2"),$B:$I,6,FALSE)</f>
        <v>5A級旅遊景區，超過2千多年歷史，被稱為「福州歷史之源」。它是福州老城區經歷了拆遷和重建，僅存下來的一部分。這裡以石板鋪地，一間又一間白牆瓦屋，綴以亭、台、樓、閣、花草及假山，古街之美盡見於此。</v>
      </c>
      <c r="N9" t="str">
        <f>VLOOKUP(CONCATENATE($L9,"c2"),$B:$I,7,FALSE)</f>
        <v>5A级旅游景区，超过2千多年历史，被称为「福州历史之源」。它是福州老城区经历了拆迁和重建，仅存下来的一部分。这里以石板铺地，一间又一间白墙瓦屋，缀以亭、台、楼、阁、花草及假山，古街之美尽见于此。</v>
      </c>
      <c r="O9" t="str">
        <f>VLOOKUP(CONCATENATE($L9,"c2"),$B:$I,8,FALSE)</f>
        <v>A 5A Tourist Attraction of China with over 2000 years of history, the area is known as “the source of Fuzhou history”. It is the only part of the old city of Fuzhou that has survived from demolition and re-construction. The alleys are paved with slate with white-tiled houses placed one after another, decorated with pavilions, terraces, buildings, flowers and rockeries, displaying the beauty of ancient streets.</v>
      </c>
      <c r="R9">
        <f t="shared" ref="R9:R31" si="7">ROUNDUP((ROW(T9)-7)/12,0)</f>
        <v>1</v>
      </c>
      <c r="S9" t="str">
        <f>CONCATENATE("""id"": ",$S$1,R9,",")</f>
        <v>"id": 151,</v>
      </c>
    </row>
    <row r="10" spans="1:19" ht="16.5" thickBot="1" x14ac:dyDescent="0.3">
      <c r="A10" t="str">
        <f t="shared" si="0"/>
        <v/>
      </c>
      <c r="B10" t="str">
        <f t="shared" si="1"/>
        <v>1d3</v>
      </c>
      <c r="C10" t="str">
        <f t="shared" si="2"/>
        <v>d3</v>
      </c>
      <c r="D10">
        <f t="shared" si="3"/>
        <v>3</v>
      </c>
      <c r="E10" t="str">
        <f t="shared" si="4"/>
        <v/>
      </c>
      <c r="F10">
        <f t="shared" si="6"/>
        <v>1</v>
      </c>
      <c r="G10" s="10" t="s">
        <v>378</v>
      </c>
      <c r="H10" t="s">
        <v>1293</v>
      </c>
      <c r="I10" t="s">
        <v>852</v>
      </c>
      <c r="L10">
        <f t="shared" si="5"/>
        <v>1</v>
      </c>
      <c r="M10" t="s">
        <v>468</v>
      </c>
      <c r="N10" t="s">
        <v>468</v>
      </c>
      <c r="O10" t="s">
        <v>1375</v>
      </c>
      <c r="R10">
        <f t="shared" si="7"/>
        <v>1</v>
      </c>
      <c r="S10" t="str">
        <f>CONCATENATE("""attraction_en"": """,VLOOKUP(CONCATENATE($R10,"a2"),$B:$I,8,FALSE),""",")</f>
        <v>"attraction_en": "Three Lanes and Seven Alleys",</v>
      </c>
    </row>
    <row r="11" spans="1:19" ht="15.75" x14ac:dyDescent="0.25">
      <c r="A11" t="str">
        <f t="shared" si="0"/>
        <v/>
      </c>
      <c r="B11" t="str">
        <f t="shared" si="1"/>
        <v>2a1</v>
      </c>
      <c r="C11" t="str">
        <f t="shared" si="2"/>
        <v>a1</v>
      </c>
      <c r="D11">
        <f t="shared" si="3"/>
        <v>1</v>
      </c>
      <c r="E11" t="str">
        <f t="shared" si="4"/>
        <v>a</v>
      </c>
      <c r="F11">
        <f t="shared" si="6"/>
        <v>2</v>
      </c>
      <c r="G11" s="1" t="s">
        <v>8</v>
      </c>
      <c r="H11" t="s">
        <v>944</v>
      </c>
      <c r="I11" t="s">
        <v>497</v>
      </c>
      <c r="L11">
        <f t="shared" si="5"/>
        <v>1</v>
      </c>
      <c r="M11" t="str">
        <f>VLOOKUP(CONCATENATE($L11,"d2"),$B:$I,6,FALSE)</f>
        <v>於高鐵福州站乘坐地鐵1號綫，往福州火車南站方向，於東街口站下車，步行約8分鐘。</v>
      </c>
      <c r="N11" t="str">
        <f>VLOOKUP(CONCATENATE($L11,"d2"),$B:$I,7,FALSE)</f>
        <v>于高铁福州站乘坐地铁1号线，往福州火车南站方向，于东街口站下车，步行约8分钟。</v>
      </c>
      <c r="O11" t="str">
        <f>VLOOKUP(CONCATENATE($L11,"d2"),$B:$I,8,FALSE)</f>
        <v>From High Speed Rail Fuzhou Station, take Metro Line 1 towards Fuzhou South Railway Station. Get off at Dongjiekou Station and walk for about 8 minutes.</v>
      </c>
      <c r="R11">
        <f t="shared" si="7"/>
        <v>1</v>
      </c>
      <c r="S11" t="str">
        <f>CONCATENATE("""attraction_tc"": """,VLOOKUP(CONCATENATE($R11,"a2"),$B:$I,6,FALSE),""",")</f>
        <v>"attraction_tc": "三坊七巷",</v>
      </c>
    </row>
    <row r="12" spans="1:19" ht="15.75" x14ac:dyDescent="0.25">
      <c r="A12" t="str">
        <f t="shared" si="0"/>
        <v>2a</v>
      </c>
      <c r="B12" t="str">
        <f t="shared" si="1"/>
        <v>2a2</v>
      </c>
      <c r="C12" t="str">
        <f t="shared" si="2"/>
        <v>a2</v>
      </c>
      <c r="D12">
        <f t="shared" si="3"/>
        <v>2</v>
      </c>
      <c r="E12" t="str">
        <f t="shared" si="4"/>
        <v/>
      </c>
      <c r="F12">
        <f t="shared" si="6"/>
        <v>2</v>
      </c>
      <c r="G12" s="9" t="s">
        <v>379</v>
      </c>
      <c r="H12" t="s">
        <v>1294</v>
      </c>
      <c r="I12" t="s">
        <v>853</v>
      </c>
      <c r="K12" t="str">
        <f>IF(ISERROR(VLOOKUP(CONCATENATE(L12,"d3"),B:G,6,FALSE)),"","&lt;/p&gt;&lt;p&gt;")</f>
        <v>&lt;/p&gt;&lt;p&gt;</v>
      </c>
      <c r="L12">
        <f t="shared" si="5"/>
        <v>1</v>
      </c>
      <c r="M12" t="str">
        <f>CONCATENATE($K12,IFERROR(VLOOKUP(CONCATENATE($L12,"d3"),$B:$I,6,FALSE),""))</f>
        <v>&lt;/p&gt;&lt;p&gt;亦可由福州站乘坐的士，約25分鐘即可到達。</v>
      </c>
      <c r="N12" t="str">
        <f>CONCATENATE($K12,IFERROR(VLOOKUP(CONCATENATE($L12,"d3"),$B:$I,7,FALSE),""))</f>
        <v>&lt;/p&gt;&lt;p&gt;亦可由福州站乘坐的士，约25分钟即可到达。</v>
      </c>
      <c r="O12" t="str">
        <f>CONCATENATE($K12,IFERROR(VLOOKUP(CONCATENATE($L12,"d3"),$B:$I,8,FALSE),""))</f>
        <v>&lt;/p&gt;&lt;p&gt;Alternatively, you may take a 25-minute taxi ride from Fuzhou Station.</v>
      </c>
      <c r="R12">
        <f t="shared" si="7"/>
        <v>1</v>
      </c>
      <c r="S12" t="str">
        <f>CONCATENATE("""attraction_sc"": """,VLOOKUP(CONCATENATE($R12,"a2"),$B:$I,7,FALSE),""",")</f>
        <v>"attraction_sc": "三坊七巷",</v>
      </c>
    </row>
    <row r="13" spans="1:19" ht="15.75" x14ac:dyDescent="0.25">
      <c r="A13" t="str">
        <f t="shared" si="0"/>
        <v/>
      </c>
      <c r="B13" t="str">
        <f t="shared" si="1"/>
        <v>2b1</v>
      </c>
      <c r="C13" t="str">
        <f t="shared" si="2"/>
        <v>b1</v>
      </c>
      <c r="D13">
        <f t="shared" si="3"/>
        <v>1</v>
      </c>
      <c r="E13" t="str">
        <f t="shared" si="4"/>
        <v>b</v>
      </c>
      <c r="F13">
        <f t="shared" si="6"/>
        <v>2</v>
      </c>
      <c r="G13" s="4" t="s">
        <v>2</v>
      </c>
      <c r="H13" t="s">
        <v>2</v>
      </c>
      <c r="I13" t="s">
        <v>493</v>
      </c>
      <c r="L13">
        <f t="shared" si="5"/>
        <v>1</v>
      </c>
      <c r="M13" t="s">
        <v>469</v>
      </c>
      <c r="N13" t="s">
        <v>469</v>
      </c>
      <c r="O13" t="s">
        <v>469</v>
      </c>
      <c r="R13">
        <f t="shared" si="7"/>
        <v>1</v>
      </c>
      <c r="S13" t="str">
        <f>CONCATENATE("""image_en"": """,CONCATENATE("/res/media/web/travel/",LOWER(SUBSTITUTE($I$1," ","_")),"/",LOWER(CONCATENATE(SUBSTITUTE(VLOOKUP(CONCATENATE($R13,"a2"),$B:$I,8,FALSE)," ","_"),".jpg"))),""",")</f>
        <v>"image_en": "/res/media/web/travel/fuzhou/three_lanes_and_seven_alleys.jpg",</v>
      </c>
    </row>
    <row r="14" spans="1:19" ht="15.75" x14ac:dyDescent="0.25">
      <c r="A14" t="str">
        <f t="shared" si="0"/>
        <v>2b</v>
      </c>
      <c r="B14" t="str">
        <f t="shared" si="1"/>
        <v>2b2</v>
      </c>
      <c r="C14" t="str">
        <f t="shared" si="2"/>
        <v>b2</v>
      </c>
      <c r="D14">
        <f t="shared" si="3"/>
        <v>2</v>
      </c>
      <c r="E14" t="str">
        <f t="shared" si="4"/>
        <v/>
      </c>
      <c r="F14">
        <f t="shared" si="6"/>
        <v>2</v>
      </c>
      <c r="G14" s="9" t="s">
        <v>380</v>
      </c>
      <c r="H14" t="s">
        <v>1295</v>
      </c>
      <c r="I14" t="s">
        <v>854</v>
      </c>
      <c r="L14">
        <f>ROUNDUP((ROW(N14)-1)/12,0)</f>
        <v>2</v>
      </c>
      <c r="M14" t="s">
        <v>465</v>
      </c>
      <c r="N14" t="s">
        <v>465</v>
      </c>
      <c r="O14" t="s">
        <v>465</v>
      </c>
      <c r="R14">
        <f t="shared" si="7"/>
        <v>1</v>
      </c>
      <c r="S14" t="str">
        <f>CONCATENATE("""image_tc"": """,CONCATENATE("/res/media/web/travel/",LOWER(SUBSTITUTE($I$1," ","_")),"/",LOWER(CONCATENATE(SUBSTITUTE(VLOOKUP(CONCATENATE($R14,"a2"),$B:$I,8,FALSE)," ","_"),".jpg"))),""",")</f>
        <v>"image_tc": "/res/media/web/travel/fuzhou/three_lanes_and_seven_alleys.jpg",</v>
      </c>
    </row>
    <row r="15" spans="1:19" ht="15.75" x14ac:dyDescent="0.25">
      <c r="A15" t="str">
        <f t="shared" si="0"/>
        <v/>
      </c>
      <c r="B15" t="str">
        <f t="shared" si="1"/>
        <v>2c1</v>
      </c>
      <c r="C15" t="str">
        <f t="shared" si="2"/>
        <v>c1</v>
      </c>
      <c r="D15">
        <f t="shared" si="3"/>
        <v>1</v>
      </c>
      <c r="E15" t="str">
        <f t="shared" si="4"/>
        <v>c</v>
      </c>
      <c r="F15">
        <f t="shared" si="6"/>
        <v>2</v>
      </c>
      <c r="G15" s="4" t="s">
        <v>4</v>
      </c>
      <c r="H15" t="s">
        <v>941</v>
      </c>
      <c r="I15" t="s">
        <v>494</v>
      </c>
      <c r="L15">
        <f t="shared" ref="L15:L25" si="8">ROUNDUP((ROW(N15)-1)/12,0)</f>
        <v>2</v>
      </c>
      <c r="M15" t="str">
        <f>VLOOKUP(CONCATENATE($L15,"a2"),$B:$I,6,FALSE)</f>
        <v>南後街</v>
      </c>
      <c r="N15" t="str">
        <f>VLOOKUP(CONCATENATE($L15,"a2"),$B:$I,7,FALSE)</f>
        <v>南后街</v>
      </c>
      <c r="O15" t="str">
        <f>VLOOKUP(CONCATENATE($L15,"a2"),$B:$I,8,FALSE)</f>
        <v>Nanhou Street</v>
      </c>
      <c r="R15">
        <f t="shared" si="7"/>
        <v>1</v>
      </c>
      <c r="S15" t="str">
        <f>CONCATENATE("""image_sc"": """,CONCATENATE("/res/media/web/travel/",LOWER(SUBSTITUTE($I$1," ","_")),"/",LOWER(CONCATENATE(SUBSTITUTE(VLOOKUP(CONCATENATE($R15,"a2"),$B:$I,8,FALSE)," ","_"),".jpg"))),""",")</f>
        <v>"image_sc": "/res/media/web/travel/fuzhou/three_lanes_and_seven_alleys.jpg",</v>
      </c>
    </row>
    <row r="16" spans="1:19" ht="31.5" x14ac:dyDescent="0.25">
      <c r="A16" t="str">
        <f t="shared" si="0"/>
        <v>2c</v>
      </c>
      <c r="B16" t="str">
        <f t="shared" si="1"/>
        <v>2c2</v>
      </c>
      <c r="C16" t="str">
        <f t="shared" si="2"/>
        <v>c2</v>
      </c>
      <c r="D16">
        <f t="shared" si="3"/>
        <v>2</v>
      </c>
      <c r="E16" t="str">
        <f t="shared" si="4"/>
        <v/>
      </c>
      <c r="F16">
        <f t="shared" si="6"/>
        <v>2</v>
      </c>
      <c r="G16" s="9" t="s">
        <v>381</v>
      </c>
      <c r="H16" t="s">
        <v>1296</v>
      </c>
      <c r="I16" t="s">
        <v>855</v>
      </c>
      <c r="L16">
        <f t="shared" si="8"/>
        <v>2</v>
      </c>
      <c r="M16" t="s">
        <v>466</v>
      </c>
      <c r="N16" t="s">
        <v>466</v>
      </c>
      <c r="O16" t="s">
        <v>466</v>
      </c>
      <c r="R16">
        <f t="shared" si="7"/>
        <v>1</v>
      </c>
      <c r="S16" t="str">
        <f>CONCATENATE("""content_en"": """,CONCATENATE("&lt;p&gt;Address：&lt;br/&gt;",VLOOKUP(CONCATENATE($R16,"b2"),$B:$I,8,FALSE)),"&lt;/p&gt;&lt;p&gt;Content：&lt;br/&gt;",SUBSTITUTE(VLOOKUP(CONCATENATE($R16,"c2"),$B:$I,8,FALSE),"""","\"""),"&lt;/p&gt;&lt;p&gt;Transportation：&lt;br/&gt;",VLOOKUP(CONCATENATE($R16,"d2"),$B:$I,8,FALSE),CONCATENATE($K12,IFERROR(VLOOKUP(CONCATENATE($L12,"d3"),$B:$I,8,FALSE),"")),"&lt;/p&gt;",""",")</f>
        <v>"content_en": "&lt;p&gt;Address：&lt;br/&gt;Sanfang Qiqiang, Yangqiao East Road, Gulou District, Fuzhou&lt;/p&gt;&lt;p&gt;Content：&lt;br/&gt;A 5A Tourist Attraction of China with over 2000 years of history, the area is known as “the source of Fuzhou history”. It is the only part of the old city of Fuzhou that has survived from demolition and re-construction. The alleys are paved with slate with white-tiled houses placed one after another, decorated with pavilions, terraces, buildings, flowers and rockeries, displaying the beauty of ancient streets.&lt;/p&gt;&lt;p&gt;Transportation：&lt;br/&gt;From High Speed Rail Fuzhou Station, take Metro Line 1 towards Fuzhou South Railway Station. Get off at Dongjiekou Station and walk for about 8 minutes.&lt;/p&gt;&lt;p&gt;Alternatively, you may take a 25-minute taxi ride from Fuzhou Station.&lt;/p&gt;",</v>
      </c>
    </row>
    <row r="17" spans="1:19" ht="15.75" x14ac:dyDescent="0.25">
      <c r="A17" t="str">
        <f t="shared" si="0"/>
        <v/>
      </c>
      <c r="B17" t="str">
        <f t="shared" si="1"/>
        <v>2d1</v>
      </c>
      <c r="C17" t="str">
        <f t="shared" si="2"/>
        <v>d1</v>
      </c>
      <c r="D17">
        <f t="shared" si="3"/>
        <v>1</v>
      </c>
      <c r="E17" t="str">
        <f t="shared" si="4"/>
        <v>d</v>
      </c>
      <c r="F17">
        <f t="shared" si="6"/>
        <v>2</v>
      </c>
      <c r="G17" s="4" t="s">
        <v>6</v>
      </c>
      <c r="H17" t="s">
        <v>6</v>
      </c>
      <c r="I17" t="s">
        <v>496</v>
      </c>
      <c r="L17">
        <f t="shared" si="8"/>
        <v>2</v>
      </c>
      <c r="M17" t="str">
        <f>CONCATENATE("&lt;img src=""/res/media/web/travel/",LOWER(SUBSTITUTE($I$1," ","_")),"/",LOWER(CONCATENATE(SUBSTITUTE(VLOOKUP(CONCATENATE($L15,"a2"),$B:$I,8,FALSE)," ","_"),".jpg")),""" alt=""",M15,"""&gt;")</f>
        <v>&lt;img src="/res/media/web/travel/fuzhou/nanhou_street.jpg" alt="南後街"&gt;</v>
      </c>
      <c r="N17" t="str">
        <f>CONCATENATE("&lt;img src=""/res/media/web/travel/",LOWER(SUBSTITUTE($I$1," ","_")),"/",LOWER(CONCATENATE(SUBSTITUTE(VLOOKUP(CONCATENATE($L15,"a2"),$B:$I,8,FALSE)," ","_"),".jpg")),""" alt=""",N15,"""&gt;")</f>
        <v>&lt;img src="/res/media/web/travel/fuzhou/nanhou_street.jpg" alt="南后街"&gt;</v>
      </c>
      <c r="O17" t="str">
        <f>CONCATENATE("&lt;img src=""/res/media/web/travel/",LOWER(SUBSTITUTE($I$1," ","_")),"/",LOWER(CONCATENATE(SUBSTITUTE(VLOOKUP(CONCATENATE($L15,"a2"),$B:$I,8,FALSE)," ","_"),".jpg")),""" alt=""",O15,"""&gt;")</f>
        <v>&lt;img src="/res/media/web/travel/fuzhou/nanhou_street.jpg" alt="Nanhou Street"&gt;</v>
      </c>
      <c r="R17">
        <f t="shared" si="7"/>
        <v>1</v>
      </c>
      <c r="S17" t="str">
        <f>CONCATENATE("""content_tc"": """,CONCATENATE("&lt;p&gt;地址：&lt;br/&gt;",VLOOKUP(CONCATENATE($R17,"b2"),$B:$I,6,FALSE)),"&lt;/p&gt;&lt;p&gt;介紹：&lt;br/&gt;",VLOOKUP(CONCATENATE($R17,"c2"),$B:$I,6,FALSE),"&lt;/p&gt;&lt;p&gt;交通：&lt;br/&gt;",VLOOKUP(CONCATENATE($R17,"d2"),$B:$I,6,FALSE),CONCATENATE($K12,IFERROR(VLOOKUP(CONCATENATE($L12,"d3"),$B:$I,6,FALSE),"")),"&lt;/p&gt;",""",")</f>
        <v>"content_tc": "&lt;p&gt;地址：&lt;br/&gt;福州市鼓樓區楊橋東路三坊七巷&lt;/p&gt;&lt;p&gt;介紹：&lt;br/&gt;5A級旅遊景區，超過2千多年歷史，被稱為「福州歷史之源」。它是福州老城區經歷了拆遷和重建，僅存下來的一部分。這裡以石板鋪地，一間又一間白牆瓦屋，綴以亭、台、樓、閣、花草及假山，古街之美盡見於此。&lt;/p&gt;&lt;p&gt;交通：&lt;br/&gt;於高鐵福州站乘坐地鐵1號綫，往福州火車南站方向，於東街口站下車，步行約8分鐘。&lt;/p&gt;&lt;p&gt;亦可由福州站乘坐的士，約25分鐘即可到達。&lt;/p&gt;",</v>
      </c>
    </row>
    <row r="18" spans="1:19" ht="15.75" x14ac:dyDescent="0.25">
      <c r="A18" t="str">
        <f t="shared" si="0"/>
        <v>2d</v>
      </c>
      <c r="B18" t="str">
        <f t="shared" si="1"/>
        <v>2d2</v>
      </c>
      <c r="C18" t="str">
        <f t="shared" si="2"/>
        <v>d2</v>
      </c>
      <c r="D18">
        <f t="shared" si="3"/>
        <v>2</v>
      </c>
      <c r="E18" t="str">
        <f t="shared" si="4"/>
        <v/>
      </c>
      <c r="F18">
        <f t="shared" si="6"/>
        <v>2</v>
      </c>
      <c r="G18" s="9" t="s">
        <v>382</v>
      </c>
      <c r="H18" t="s">
        <v>1297</v>
      </c>
      <c r="I18" t="s">
        <v>856</v>
      </c>
      <c r="L18">
        <f t="shared" si="8"/>
        <v>2</v>
      </c>
      <c r="M18" t="s">
        <v>557</v>
      </c>
      <c r="N18" t="s">
        <v>557</v>
      </c>
      <c r="O18" t="s">
        <v>1372</v>
      </c>
      <c r="R18">
        <f t="shared" si="7"/>
        <v>1</v>
      </c>
      <c r="S18" t="str">
        <f>CONCATENATE("""content_sc"": """,CONCATENATE("&lt;p&gt;地址：&lt;br/&gt;",VLOOKUP(CONCATENATE($R18,"b2"),$B:$I,7,FALSE)),"&lt;/p&gt;&lt;p&gt;介紹：&lt;br/&gt;",VLOOKUP(CONCATENATE($R18,"c2"),$B:$I,7,FALSE),"&lt;/p&gt;&lt;p&gt;交通：&lt;br/&gt;",VLOOKUP(CONCATENATE($R18,"d2"),$B:$I,7,FALSE),CONCATENATE($K12,IFERROR(VLOOKUP(CONCATENATE($L12,"d3"),$B:$I,7,FALSE),"")),"&lt;/p&gt;","""")</f>
        <v>"content_sc": "&lt;p&gt;地址：&lt;br/&gt;福州市鼓楼区杨桥东路三坊七巷&lt;/p&gt;&lt;p&gt;介紹：&lt;br/&gt;5A级旅游景区，超过2千多年历史，被称为「福州历史之源」。它是福州老城区经历了拆迁和重建，仅存下来的一部分。这里以石板铺地，一间又一间白墙瓦屋，缀以亭、台、楼、阁、花草及假山，古街之美尽见于此。&lt;/p&gt;&lt;p&gt;交通：&lt;br/&gt;于高铁福州站乘坐地铁1号线，往福州火车南站方向，于东街口站下车，步行约8分钟。&lt;/p&gt;&lt;p&gt;亦可由福州站乘坐的士，约25分钟即可到达。&lt;/p&gt;"</v>
      </c>
    </row>
    <row r="19" spans="1:19" ht="16.5" thickBot="1" x14ac:dyDescent="0.3">
      <c r="A19" t="str">
        <f t="shared" si="0"/>
        <v/>
      </c>
      <c r="B19" t="str">
        <f t="shared" si="1"/>
        <v>2d3</v>
      </c>
      <c r="C19" t="str">
        <f t="shared" si="2"/>
        <v>d3</v>
      </c>
      <c r="D19">
        <f t="shared" si="3"/>
        <v>3</v>
      </c>
      <c r="E19" t="str">
        <f t="shared" si="4"/>
        <v/>
      </c>
      <c r="F19">
        <f t="shared" si="6"/>
        <v>2</v>
      </c>
      <c r="G19" s="10" t="s">
        <v>378</v>
      </c>
      <c r="H19" t="s">
        <v>1293</v>
      </c>
      <c r="I19" t="s">
        <v>852</v>
      </c>
      <c r="L19">
        <f t="shared" si="8"/>
        <v>2</v>
      </c>
      <c r="M19" t="str">
        <f>VLOOKUP(CONCATENATE($L19,"b2"),$B:$I,6,FALSE)</f>
        <v>福州市鼓樓區南後街</v>
      </c>
      <c r="N19" t="str">
        <f>VLOOKUP(CONCATENATE($L19,"b2"),$B:$I,7,FALSE)</f>
        <v>福州市鼓楼区南后街</v>
      </c>
      <c r="O19" t="str">
        <f>VLOOKUP(CONCATENATE($L19,"b2"),$B:$I,8,FALSE)</f>
        <v>Nanhou Street, Gulou District, Fuzhou</v>
      </c>
      <c r="R19">
        <f t="shared" si="7"/>
        <v>1</v>
      </c>
      <c r="S19" t="str">
        <f>IF(S20="","}","},")</f>
        <v>},</v>
      </c>
    </row>
    <row r="20" spans="1:19" ht="15.75" x14ac:dyDescent="0.25">
      <c r="A20" t="str">
        <f t="shared" si="0"/>
        <v/>
      </c>
      <c r="B20" t="str">
        <f t="shared" si="1"/>
        <v>3a1</v>
      </c>
      <c r="C20" t="str">
        <f t="shared" si="2"/>
        <v>a1</v>
      </c>
      <c r="D20">
        <f t="shared" si="3"/>
        <v>1</v>
      </c>
      <c r="E20" t="str">
        <f t="shared" si="4"/>
        <v>a</v>
      </c>
      <c r="F20">
        <f t="shared" si="6"/>
        <v>3</v>
      </c>
      <c r="G20" s="1" t="s">
        <v>13</v>
      </c>
      <c r="H20" t="s">
        <v>949</v>
      </c>
      <c r="I20" t="s">
        <v>498</v>
      </c>
      <c r="L20">
        <f t="shared" si="8"/>
        <v>2</v>
      </c>
      <c r="M20" t="s">
        <v>467</v>
      </c>
      <c r="N20" t="s">
        <v>467</v>
      </c>
      <c r="O20" t="s">
        <v>1373</v>
      </c>
      <c r="R20">
        <f>ROUNDUP((ROW(T20)-7)/12,0)</f>
        <v>2</v>
      </c>
      <c r="S20" t="s">
        <v>1374</v>
      </c>
    </row>
    <row r="21" spans="1:19" ht="15.75" x14ac:dyDescent="0.25">
      <c r="A21" t="str">
        <f t="shared" si="0"/>
        <v>3a</v>
      </c>
      <c r="B21" t="str">
        <f t="shared" si="1"/>
        <v>3a2</v>
      </c>
      <c r="C21" t="str">
        <f t="shared" si="2"/>
        <v>a2</v>
      </c>
      <c r="D21">
        <f t="shared" si="3"/>
        <v>2</v>
      </c>
      <c r="E21" t="str">
        <f t="shared" si="4"/>
        <v/>
      </c>
      <c r="F21">
        <f t="shared" si="6"/>
        <v>3</v>
      </c>
      <c r="G21" s="9" t="s">
        <v>383</v>
      </c>
      <c r="H21" t="s">
        <v>1298</v>
      </c>
      <c r="I21" t="s">
        <v>857</v>
      </c>
      <c r="L21">
        <f t="shared" si="8"/>
        <v>2</v>
      </c>
      <c r="M21" t="str">
        <f>VLOOKUP(CONCATENATE($L21,"c2"),$B:$I,6,FALSE)</f>
        <v>南後街以風味小吃稱著，吸引不少遊人到此「覓食」。福州民間小食如「太平燕」及「魚丸」都可在此找到，另外不少茶店和茶會所亦進駐於此，顯現出古時茶葉市場的風貌。</v>
      </c>
      <c r="N21" t="str">
        <f>VLOOKUP(CONCATENATE($L21,"c2"),$B:$I,7,FALSE)</f>
        <v>南后街以风味小吃称着，吸引不少游人到此「觅食」。福州民间小食如「太平燕」及「鱼丸」都可在此找到，另外不少茶店和茶会所亦进驻于此，显现出古时茶叶市场的风貌。</v>
      </c>
      <c r="O21" t="str">
        <f>VLOOKUP(CONCATENATE($L21,"c2"),$B:$I,8,FALSE)</f>
        <v>Nanhou Street is known for its delicious snacks. Fuzhou’s popular snacks such as "Tai Ping Yan" and "Fish Ball" can be found here. Many tea shops and tea clubs are also stationed in this area, displaying the style of the ancient tea market.</v>
      </c>
      <c r="R21">
        <f t="shared" si="7"/>
        <v>2</v>
      </c>
      <c r="S21" t="str">
        <f>CONCATENATE("""id"": ",$S$1,R21,",")</f>
        <v>"id": 152,</v>
      </c>
    </row>
    <row r="22" spans="1:19" ht="15.75" x14ac:dyDescent="0.25">
      <c r="A22" t="str">
        <f t="shared" si="0"/>
        <v/>
      </c>
      <c r="B22" t="str">
        <f t="shared" si="1"/>
        <v>3b1</v>
      </c>
      <c r="C22" t="str">
        <f t="shared" si="2"/>
        <v>b1</v>
      </c>
      <c r="D22">
        <f t="shared" si="3"/>
        <v>1</v>
      </c>
      <c r="E22" t="str">
        <f t="shared" si="4"/>
        <v>b</v>
      </c>
      <c r="F22">
        <f t="shared" si="6"/>
        <v>3</v>
      </c>
      <c r="G22" s="4" t="s">
        <v>2</v>
      </c>
      <c r="H22" t="s">
        <v>2</v>
      </c>
      <c r="I22" t="s">
        <v>493</v>
      </c>
      <c r="L22">
        <f t="shared" si="8"/>
        <v>2</v>
      </c>
      <c r="M22" t="s">
        <v>468</v>
      </c>
      <c r="N22" t="s">
        <v>468</v>
      </c>
      <c r="O22" t="s">
        <v>1375</v>
      </c>
      <c r="R22">
        <f t="shared" si="7"/>
        <v>2</v>
      </c>
      <c r="S22" t="str">
        <f>CONCATENATE("""attraction_en"": """,VLOOKUP(CONCATENATE($R22,"a2"),$B:$I,8,FALSE),""",")</f>
        <v>"attraction_en": "Nanhou Street",</v>
      </c>
    </row>
    <row r="23" spans="1:19" ht="15.75" x14ac:dyDescent="0.25">
      <c r="A23" t="str">
        <f t="shared" si="0"/>
        <v>3b</v>
      </c>
      <c r="B23" t="str">
        <f t="shared" si="1"/>
        <v>3b2</v>
      </c>
      <c r="C23" t="str">
        <f t="shared" si="2"/>
        <v>b2</v>
      </c>
      <c r="D23">
        <f t="shared" si="3"/>
        <v>2</v>
      </c>
      <c r="E23" t="str">
        <f t="shared" si="4"/>
        <v/>
      </c>
      <c r="F23">
        <f t="shared" si="6"/>
        <v>3</v>
      </c>
      <c r="G23" s="9" t="s">
        <v>384</v>
      </c>
      <c r="H23" t="s">
        <v>1299</v>
      </c>
      <c r="I23" t="s">
        <v>858</v>
      </c>
      <c r="L23">
        <f t="shared" si="8"/>
        <v>2</v>
      </c>
      <c r="M23" t="str">
        <f>VLOOKUP(CONCATENATE($L23,"d2"),$B:$I,6,FALSE)</f>
        <v>於高鐵福州站乘坐地鐵1號綫，往福州火車南站方向，於東街口站下車，步行約10分鐘。</v>
      </c>
      <c r="N23" t="str">
        <f>VLOOKUP(CONCATENATE($L23,"d2"),$B:$I,7,FALSE)</f>
        <v>于高铁福州站乘坐地铁1号线，往福州火车南站方向，于东街口站下车，步行约10分钟。</v>
      </c>
      <c r="O23" t="str">
        <f>VLOOKUP(CONCATENATE($L23,"d2"),$B:$I,8,FALSE)</f>
        <v>From High Speed Rail Fuzhou Station, take Metro Line 1 towards Fuzhou South Railway Station. Get off at Dongjiekou Station and walk for about 10 minutes.</v>
      </c>
      <c r="R23">
        <f t="shared" si="7"/>
        <v>2</v>
      </c>
      <c r="S23" t="str">
        <f>CONCATENATE("""attraction_tc"": """,VLOOKUP(CONCATENATE($R23,"a2"),$B:$I,6,FALSE),""",")</f>
        <v>"attraction_tc": "南後街",</v>
      </c>
    </row>
    <row r="24" spans="1:19" ht="15.75" x14ac:dyDescent="0.25">
      <c r="A24" t="str">
        <f t="shared" si="0"/>
        <v/>
      </c>
      <c r="B24" t="str">
        <f t="shared" si="1"/>
        <v>3c1</v>
      </c>
      <c r="C24" t="str">
        <f t="shared" si="2"/>
        <v>c1</v>
      </c>
      <c r="D24">
        <f t="shared" si="3"/>
        <v>1</v>
      </c>
      <c r="E24" t="str">
        <f t="shared" si="4"/>
        <v>c</v>
      </c>
      <c r="F24">
        <f t="shared" si="6"/>
        <v>3</v>
      </c>
      <c r="G24" s="4" t="s">
        <v>4</v>
      </c>
      <c r="H24" t="s">
        <v>941</v>
      </c>
      <c r="I24" t="s">
        <v>494</v>
      </c>
      <c r="K24" t="str">
        <f>IF(ISERROR(VLOOKUP(CONCATENATE(L24,"d3"),B:G,6,FALSE)),"","&lt;/p&gt;&lt;p&gt;")</f>
        <v>&lt;/p&gt;&lt;p&gt;</v>
      </c>
      <c r="L24">
        <f t="shared" si="8"/>
        <v>2</v>
      </c>
      <c r="M24" t="str">
        <f>CONCATENATE($K24,IFERROR(VLOOKUP(CONCATENATE($L24,"d3"),$B:$I,6,FALSE),""))</f>
        <v>&lt;/p&gt;&lt;p&gt;亦可由福州站乘坐的士，約25分鐘即可到達。</v>
      </c>
      <c r="N24" t="str">
        <f>CONCATENATE($K24,IFERROR(VLOOKUP(CONCATENATE($L24,"d3"),$B:$I,7,FALSE),""))</f>
        <v>&lt;/p&gt;&lt;p&gt;亦可由福州站乘坐的士，约25分钟即可到达。</v>
      </c>
      <c r="O24" t="str">
        <f>CONCATENATE($K24,IFERROR(VLOOKUP(CONCATENATE($L24,"d3"),$B:$I,8,FALSE),""))</f>
        <v>&lt;/p&gt;&lt;p&gt;Alternatively, you may take a 25-minute taxi ride from Fuzhou Station.</v>
      </c>
      <c r="R24">
        <f t="shared" si="7"/>
        <v>2</v>
      </c>
      <c r="S24" t="str">
        <f>CONCATENATE("""attraction_sc"": """,VLOOKUP(CONCATENATE($R24,"a2"),$B:$I,7,FALSE),""",")</f>
        <v>"attraction_sc": "南后街",</v>
      </c>
    </row>
    <row r="25" spans="1:19" ht="47.25" x14ac:dyDescent="0.25">
      <c r="A25" t="str">
        <f t="shared" si="0"/>
        <v>3c</v>
      </c>
      <c r="B25" t="str">
        <f t="shared" si="1"/>
        <v>3c2</v>
      </c>
      <c r="C25" t="str">
        <f t="shared" si="2"/>
        <v>c2</v>
      </c>
      <c r="D25">
        <f t="shared" si="3"/>
        <v>2</v>
      </c>
      <c r="E25" t="str">
        <f t="shared" si="4"/>
        <v/>
      </c>
      <c r="F25">
        <f t="shared" si="6"/>
        <v>3</v>
      </c>
      <c r="G25" s="9" t="s">
        <v>385</v>
      </c>
      <c r="H25" t="s">
        <v>1300</v>
      </c>
      <c r="I25" t="s">
        <v>859</v>
      </c>
      <c r="L25">
        <f t="shared" si="8"/>
        <v>2</v>
      </c>
      <c r="M25" t="s">
        <v>469</v>
      </c>
      <c r="N25" t="s">
        <v>469</v>
      </c>
      <c r="O25" t="s">
        <v>469</v>
      </c>
      <c r="R25">
        <f t="shared" si="7"/>
        <v>2</v>
      </c>
      <c r="S25" t="str">
        <f>CONCATENATE("""image_en"": """,CONCATENATE("/res/media/web/travel/",LOWER(SUBSTITUTE($I$1," ","_")),"/",LOWER(CONCATENATE(SUBSTITUTE(VLOOKUP(CONCATENATE($R25,"a2"),$B:$I,8,FALSE)," ","_"),".jpg"))),""",")</f>
        <v>"image_en": "/res/media/web/travel/fuzhou/nanhou_street.jpg",</v>
      </c>
    </row>
    <row r="26" spans="1:19" ht="15.75" x14ac:dyDescent="0.25">
      <c r="A26" t="str">
        <f t="shared" si="0"/>
        <v/>
      </c>
      <c r="B26" t="str">
        <f t="shared" si="1"/>
        <v>3d1</v>
      </c>
      <c r="C26" t="str">
        <f t="shared" si="2"/>
        <v>d1</v>
      </c>
      <c r="D26">
        <f t="shared" si="3"/>
        <v>1</v>
      </c>
      <c r="E26" t="str">
        <f t="shared" si="4"/>
        <v>d</v>
      </c>
      <c r="F26">
        <f t="shared" si="6"/>
        <v>3</v>
      </c>
      <c r="G26" s="4" t="s">
        <v>6</v>
      </c>
      <c r="H26" t="s">
        <v>6</v>
      </c>
      <c r="I26" t="s">
        <v>496</v>
      </c>
      <c r="L26">
        <f>ROUNDUP((ROW(N26)-1)/12,0)</f>
        <v>3</v>
      </c>
      <c r="M26" t="s">
        <v>465</v>
      </c>
      <c r="N26" t="s">
        <v>465</v>
      </c>
      <c r="O26" t="s">
        <v>465</v>
      </c>
      <c r="R26">
        <f t="shared" si="7"/>
        <v>2</v>
      </c>
      <c r="S26" t="str">
        <f>CONCATENATE("""image_tc"": """,CONCATENATE("/res/media/web/travel/",LOWER(SUBSTITUTE($I$1," ","_")),"/",LOWER(CONCATENATE(SUBSTITUTE(VLOOKUP(CONCATENATE($R26,"a2"),$B:$I,8,FALSE)," ","_"),".jpg"))),""",")</f>
        <v>"image_tc": "/res/media/web/travel/fuzhou/nanhou_street.jpg",</v>
      </c>
    </row>
    <row r="27" spans="1:19" ht="15.75" x14ac:dyDescent="0.25">
      <c r="A27" t="str">
        <f t="shared" si="0"/>
        <v>3d</v>
      </c>
      <c r="B27" t="str">
        <f t="shared" si="1"/>
        <v>3d2</v>
      </c>
      <c r="C27" t="str">
        <f t="shared" si="2"/>
        <v>d2</v>
      </c>
      <c r="D27">
        <f t="shared" si="3"/>
        <v>2</v>
      </c>
      <c r="E27" t="str">
        <f t="shared" si="4"/>
        <v/>
      </c>
      <c r="F27">
        <f t="shared" si="6"/>
        <v>3</v>
      </c>
      <c r="G27" s="9" t="s">
        <v>386</v>
      </c>
      <c r="H27" t="s">
        <v>1301</v>
      </c>
      <c r="I27" t="s">
        <v>860</v>
      </c>
      <c r="L27">
        <f t="shared" ref="L27:L37" si="9">ROUNDUP((ROW(N27)-1)/12,0)</f>
        <v>3</v>
      </c>
      <c r="M27" t="str">
        <f>VLOOKUP(CONCATENATE($L27,"a2"),$B:$I,6,FALSE)</f>
        <v>西湖公園</v>
      </c>
      <c r="N27" t="str">
        <f>VLOOKUP(CONCATENATE($L27,"a2"),$B:$I,7,FALSE)</f>
        <v>西湖公园</v>
      </c>
      <c r="O27" t="str">
        <f>VLOOKUP(CONCATENATE($L27,"a2"),$B:$I,8,FALSE)</f>
        <v>West Lake Park</v>
      </c>
      <c r="R27">
        <f t="shared" si="7"/>
        <v>2</v>
      </c>
      <c r="S27" t="str">
        <f>CONCATENATE("""image_sc"": """,CONCATENATE("/res/media/web/travel/",LOWER(SUBSTITUTE($I$1," ","_")),"/",LOWER(CONCATENATE(SUBSTITUTE(VLOOKUP(CONCATENATE($R27,"a2"),$B:$I,8,FALSE)," ","_"),".jpg"))),""",")</f>
        <v>"image_sc": "/res/media/web/travel/fuzhou/nanhou_street.jpg",</v>
      </c>
    </row>
    <row r="28" spans="1:19" ht="15.75" x14ac:dyDescent="0.25">
      <c r="A28" t="str">
        <f t="shared" si="0"/>
        <v/>
      </c>
      <c r="B28" t="str">
        <f t="shared" si="1"/>
        <v>3d3</v>
      </c>
      <c r="C28" t="str">
        <f t="shared" si="2"/>
        <v>d3</v>
      </c>
      <c r="D28">
        <f t="shared" si="3"/>
        <v>3</v>
      </c>
      <c r="E28" t="str">
        <f t="shared" si="4"/>
        <v/>
      </c>
      <c r="F28">
        <f t="shared" si="6"/>
        <v>3</v>
      </c>
      <c r="G28" s="9" t="s">
        <v>387</v>
      </c>
      <c r="H28" t="s">
        <v>1302</v>
      </c>
      <c r="I28" t="s">
        <v>861</v>
      </c>
      <c r="L28">
        <f t="shared" si="9"/>
        <v>3</v>
      </c>
      <c r="M28" t="s">
        <v>466</v>
      </c>
      <c r="N28" t="s">
        <v>466</v>
      </c>
      <c r="O28" t="s">
        <v>466</v>
      </c>
      <c r="R28">
        <f t="shared" si="7"/>
        <v>2</v>
      </c>
      <c r="S28" t="str">
        <f>CONCATENATE("""content_en"": """,CONCATENATE("&lt;p&gt;Address：&lt;br/&gt;",VLOOKUP(CONCATENATE($R28,"b2"),$B:$I,8,FALSE)),"&lt;/p&gt;&lt;p&gt;Content：&lt;br/&gt;",SUBSTITUTE(VLOOKUP(CONCATENATE($R28,"c2"),$B:$I,8,FALSE),"""","\"""),"&lt;/p&gt;&lt;p&gt;Transportation：&lt;br/&gt;",VLOOKUP(CONCATENATE($R28,"d2"),$B:$I,8,FALSE),CONCATENATE($K24,IFERROR(VLOOKUP(CONCATENATE($L24,"d3"),$B:$I,8,FALSE),"")),"&lt;/p&gt;",""",")</f>
        <v>"content_en": "&lt;p&gt;Address：&lt;br/&gt;Nanhou Street, Gulou District, Fuzhou&lt;/p&gt;&lt;p&gt;Content：&lt;br/&gt;Nanhou Street is known for its delicious snacks. Fuzhou’s popular snacks such as \"Tai Ping Yan\" and \"Fish Ball\" can be found here. Many tea shops and tea clubs are also stationed in this area, displaying the style of the ancient tea market.&lt;/p&gt;&lt;p&gt;Transportation：&lt;br/&gt;From High Speed Rail Fuzhou Station, take Metro Line 1 towards Fuzhou South Railway Station. Get off at Dongjiekou Station and walk for about 10 minutes.&lt;/p&gt;&lt;p&gt;Alternatively, you may take a 25-minute taxi ride from Fuzhou Station.&lt;/p&gt;",</v>
      </c>
    </row>
    <row r="29" spans="1:19" x14ac:dyDescent="0.25">
      <c r="I29" t="str">
        <f>IF(ISERROR(VLOOKUP(CONCATENATE(J29,"c5"),B:G,6,FALSE)),"","&lt;br&gt;")</f>
        <v/>
      </c>
      <c r="L29">
        <f t="shared" si="9"/>
        <v>3</v>
      </c>
      <c r="M29" t="str">
        <f>CONCATENATE("&lt;img src=""/res/media/web/travel/",LOWER(SUBSTITUTE($I$1," ","_")),"/",LOWER(CONCATENATE(SUBSTITUTE(VLOOKUP(CONCATENATE($L27,"a2"),$B:$I,8,FALSE)," ","_"),".jpg")),""" alt=""",M27,"""&gt;")</f>
        <v>&lt;img src="/res/media/web/travel/fuzhou/west_lake_park.jpg" alt="西湖公園"&gt;</v>
      </c>
      <c r="N29" t="str">
        <f>CONCATENATE("&lt;img src=""/res/media/web/travel/",LOWER(SUBSTITUTE($I$1," ","_")),"/",LOWER(CONCATENATE(SUBSTITUTE(VLOOKUP(CONCATENATE($L27,"a2"),$B:$I,8,FALSE)," ","_"),".jpg")),""" alt=""",N27,"""&gt;")</f>
        <v>&lt;img src="/res/media/web/travel/fuzhou/west_lake_park.jpg" alt="西湖公园"&gt;</v>
      </c>
      <c r="O29" t="str">
        <f>CONCATENATE("&lt;img src=""/res/media/web/travel/",LOWER(SUBSTITUTE($I$1," ","_")),"/",LOWER(CONCATENATE(SUBSTITUTE(VLOOKUP(CONCATENATE($L27,"a2"),$B:$I,8,FALSE)," ","_"),".jpg")),""" alt=""",O27,"""&gt;")</f>
        <v>&lt;img src="/res/media/web/travel/fuzhou/west_lake_park.jpg" alt="West Lake Park"&gt;</v>
      </c>
      <c r="R29">
        <f t="shared" si="7"/>
        <v>2</v>
      </c>
      <c r="S29" t="str">
        <f>CONCATENATE("""content_tc"": """,CONCATENATE("&lt;p&gt;地址：&lt;br/&gt;",VLOOKUP(CONCATENATE($R29,"b2"),$B:$I,6,FALSE)),"&lt;/p&gt;&lt;p&gt;介紹：&lt;br/&gt;",VLOOKUP(CONCATENATE($R29,"c2"),$B:$I,6,FALSE),"&lt;/p&gt;&lt;p&gt;交通：&lt;br/&gt;",VLOOKUP(CONCATENATE($R29,"d2"),$B:$I,6,FALSE),CONCATENATE($K24,IFERROR(VLOOKUP(CONCATENATE($L24,"d3"),$B:$I,6,FALSE),"")),"&lt;/p&gt;",""",")</f>
        <v>"content_tc": "&lt;p&gt;地址：&lt;br/&gt;福州市鼓樓區南後街&lt;/p&gt;&lt;p&gt;介紹：&lt;br/&gt;南後街以風味小吃稱著，吸引不少遊人到此「覓食」。福州民間小食如「太平燕」及「魚丸」都可在此找到，另外不少茶店和茶會所亦進駐於此，顯現出古時茶葉市場的風貌。&lt;/p&gt;&lt;p&gt;交通：&lt;br/&gt;於高鐵福州站乘坐地鐵1號綫，往福州火車南站方向，於東街口站下車，步行約10分鐘。&lt;/p&gt;&lt;p&gt;亦可由福州站乘坐的士，約25分鐘即可到達。&lt;/p&gt;",</v>
      </c>
    </row>
    <row r="30" spans="1:19" x14ac:dyDescent="0.25">
      <c r="L30">
        <f t="shared" si="9"/>
        <v>3</v>
      </c>
      <c r="M30" t="s">
        <v>557</v>
      </c>
      <c r="N30" t="s">
        <v>557</v>
      </c>
      <c r="O30" t="s">
        <v>1372</v>
      </c>
      <c r="R30">
        <f t="shared" si="7"/>
        <v>2</v>
      </c>
      <c r="S30" t="str">
        <f>CONCATENATE("""content_sc"": """,CONCATENATE("&lt;p&gt;地址：&lt;br/&gt;",VLOOKUP(CONCATENATE($R30,"b2"),$B:$I,7,FALSE)),"&lt;/p&gt;&lt;p&gt;介紹：&lt;br/&gt;",VLOOKUP(CONCATENATE($R30,"c2"),$B:$I,7,FALSE),"&lt;/p&gt;&lt;p&gt;交通：&lt;br/&gt;",VLOOKUP(CONCATENATE($R30,"d2"),$B:$I,7,FALSE),CONCATENATE($K24,IFERROR(VLOOKUP(CONCATENATE($L24,"d3"),$B:$I,7,FALSE),"")),"&lt;/p&gt;","""")</f>
        <v>"content_sc": "&lt;p&gt;地址：&lt;br/&gt;福州市鼓楼区南后街&lt;/p&gt;&lt;p&gt;介紹：&lt;br/&gt;南后街以风味小吃称着，吸引不少游人到此「觅食」。福州民间小食如「太平燕」及「鱼丸」都可在此找到，另外不少茶店和茶会所亦进驻于此，显现出古时茶叶市场的风貌。&lt;/p&gt;&lt;p&gt;交通：&lt;br/&gt;于高铁福州站乘坐地铁1号线，往福州火车南站方向，于东街口站下车，步行约10分钟。&lt;/p&gt;&lt;p&gt;亦可由福州站乘坐的士，约25分钟即可到达。&lt;/p&gt;"</v>
      </c>
    </row>
    <row r="31" spans="1:19" x14ac:dyDescent="0.25">
      <c r="L31">
        <f t="shared" si="9"/>
        <v>3</v>
      </c>
      <c r="M31" t="str">
        <f>VLOOKUP(CONCATENATE($L31,"b2"),$B:$I,6,FALSE)</f>
        <v>福州市鼓樓區湖濱路70號</v>
      </c>
      <c r="N31" t="str">
        <f>VLOOKUP(CONCATENATE($L31,"b2"),$B:$I,7,FALSE)</f>
        <v>福州市鼓楼区湖滨路70号</v>
      </c>
      <c r="O31" t="str">
        <f>VLOOKUP(CONCATENATE($L31,"b2"),$B:$I,8,FALSE)</f>
        <v>70 Hubin Road, Gulou District, Fuzhou</v>
      </c>
      <c r="R31">
        <f t="shared" si="7"/>
        <v>2</v>
      </c>
      <c r="S31" t="str">
        <f>IF(S32="","}","},")</f>
        <v>},</v>
      </c>
    </row>
    <row r="32" spans="1:19" x14ac:dyDescent="0.25">
      <c r="I32" t="str">
        <f>IF(ISERROR(VLOOKUP(CONCATENATE(J32,"d3"),B:G,6,FALSE)),"","&lt;p&gt;")</f>
        <v/>
      </c>
      <c r="L32">
        <f t="shared" si="9"/>
        <v>3</v>
      </c>
      <c r="M32" t="s">
        <v>467</v>
      </c>
      <c r="N32" t="s">
        <v>467</v>
      </c>
      <c r="O32" t="s">
        <v>1373</v>
      </c>
      <c r="R32">
        <f>ROUNDUP((ROW(T32)-7)/12,0)</f>
        <v>3</v>
      </c>
      <c r="S32" t="s">
        <v>1374</v>
      </c>
    </row>
    <row r="33" spans="9:19" x14ac:dyDescent="0.25">
      <c r="I33" t="str">
        <f>IF(ISERROR(VLOOKUP(CONCATENATE(J33,"d4"),B:G,6,FALSE)),"","&lt;br&gt;")</f>
        <v/>
      </c>
      <c r="L33">
        <f t="shared" si="9"/>
        <v>3</v>
      </c>
      <c r="M33" t="str">
        <f>VLOOKUP(CONCATENATE($L33,"c2"),$B:$I,6,FALSE)</f>
        <v>距今已有千多年歷史的西湖公園，是福州迄今保存最完整的一座古典園林，共有三座小島，包括開化嶼、謝坪嶼和窯角嶼，每年端午節的龍舟比賽都會在此舉行。另外，福建省博物館、美食展覽館也在西湖公園內。</v>
      </c>
      <c r="N33" t="str">
        <f>VLOOKUP(CONCATENATE($L33,"c2"),$B:$I,7,FALSE)</f>
        <v>距今已有千多年历史的西湖公园，是福州迄今保存最完整的一座古典园林，共有三座小岛，包括开化屿、谢坪屿和窑角屿，每年端午节的龙舟比赛都会在此举行。另外，福建省博物馆、美食展览馆也在西湖公园内。</v>
      </c>
      <c r="O33" t="str">
        <f>VLOOKUP(CONCATENATE($L33,"c2"),$B:$I,8,FALSE)</f>
        <v>With a history of more than a thousand years, West Lake Park is the most completely preserved classic garden in Fuzhou with three small islands, namely Kaihua Island, Xieping Island and Yaojiao Island. The dragon boat are held here every year during Dragon Boat Festival. In addition, the Fujian Museum and the Food Exhibition Hall are also located in the West Lake Park.</v>
      </c>
      <c r="R33">
        <f t="shared" ref="R33:R43" si="10">ROUNDUP((ROW(T33)-7)/12,0)</f>
        <v>3</v>
      </c>
      <c r="S33" t="str">
        <f>CONCATENATE("""id"": ",$S$1,R33,",")</f>
        <v>"id": 153,</v>
      </c>
    </row>
    <row r="34" spans="9:19" x14ac:dyDescent="0.25">
      <c r="I34" t="str">
        <f>IF(ISERROR(VLOOKUP(CONCATENATE(J34,"d5"),B:G,6,FALSE)),"","&lt;br&gt;")</f>
        <v/>
      </c>
      <c r="L34">
        <f t="shared" si="9"/>
        <v>3</v>
      </c>
      <c r="M34" t="s">
        <v>468</v>
      </c>
      <c r="N34" t="s">
        <v>468</v>
      </c>
      <c r="O34" t="s">
        <v>1375</v>
      </c>
      <c r="R34">
        <f t="shared" si="10"/>
        <v>3</v>
      </c>
      <c r="S34" t="str">
        <f>CONCATENATE("""attraction_en"": """,VLOOKUP(CONCATENATE($R34,"a2"),$B:$I,8,FALSE),""",")</f>
        <v>"attraction_en": "West Lake Park",</v>
      </c>
    </row>
    <row r="35" spans="9:19" x14ac:dyDescent="0.25">
      <c r="L35">
        <f t="shared" si="9"/>
        <v>3</v>
      </c>
      <c r="M35" t="str">
        <f>VLOOKUP(CONCATENATE($L35,"d2"),$B:$I,6,FALSE)</f>
        <v>於高鐵福州火車站乘坐地鐵1號綫，往福州火車南站方向，於屏山站下車，步行約20分鐘。</v>
      </c>
      <c r="N35" t="str">
        <f>VLOOKUP(CONCATENATE($L35,"d2"),$B:$I,7,FALSE)</f>
        <v>于高铁福州火车站乘坐地铁1号线，往福州火车南站方向，于屏山站下车，步行约20分钟。</v>
      </c>
      <c r="O35" t="str">
        <f>VLOOKUP(CONCATENATE($L35,"d2"),$B:$I,8,FALSE)</f>
        <v>From High Speed Rail Fuzhou Station, take Metro Line 1 towards Fuzhou South Railway Station. Get off at Pingshan Station and walk for about 20 minutes.</v>
      </c>
      <c r="R35">
        <f t="shared" si="10"/>
        <v>3</v>
      </c>
      <c r="S35" t="str">
        <f>CONCATENATE("""attraction_tc"": """,VLOOKUP(CONCATENATE($R35,"a2"),$B:$I,6,FALSE),""",")</f>
        <v>"attraction_tc": "西湖公園",</v>
      </c>
    </row>
    <row r="36" spans="9:19" x14ac:dyDescent="0.25">
      <c r="K36" t="str">
        <f>IF(ISERROR(VLOOKUP(CONCATENATE(L36,"d3"),B:G,6,FALSE)),"","&lt;/p&gt;&lt;p&gt;")</f>
        <v>&lt;/p&gt;&lt;p&gt;</v>
      </c>
      <c r="L36">
        <f t="shared" si="9"/>
        <v>3</v>
      </c>
      <c r="M36" t="str">
        <f>CONCATENATE($K36,IFERROR(VLOOKUP(CONCATENATE($L36,"d3"),$B:$I,6,FALSE),""))</f>
        <v>&lt;/p&gt;&lt;p&gt;亦可由福州站乘坐的士，約20分鐘即可到達。</v>
      </c>
      <c r="N36" t="str">
        <f>CONCATENATE($K36,IFERROR(VLOOKUP(CONCATENATE($L36,"d3"),$B:$I,7,FALSE),""))</f>
        <v>&lt;/p&gt;&lt;p&gt;亦可由福州站乘坐的士，约20分钟即可到达。</v>
      </c>
      <c r="O36" t="str">
        <f>CONCATENATE($K36,IFERROR(VLOOKUP(CONCATENATE($L36,"d3"),$B:$I,8,FALSE),""))</f>
        <v>&lt;/p&gt;&lt;p&gt;Alternatively, you may take a 20-minute taxi ride from Fuzhou Station.</v>
      </c>
      <c r="R36">
        <f t="shared" si="10"/>
        <v>3</v>
      </c>
      <c r="S36" t="str">
        <f>CONCATENATE("""attraction_sc"": """,VLOOKUP(CONCATENATE($R36,"a2"),$B:$I,7,FALSE),""",")</f>
        <v>"attraction_sc": "西湖公园",</v>
      </c>
    </row>
    <row r="37" spans="9:19" x14ac:dyDescent="0.25">
      <c r="L37">
        <f t="shared" si="9"/>
        <v>3</v>
      </c>
      <c r="M37" t="s">
        <v>469</v>
      </c>
      <c r="N37" t="s">
        <v>469</v>
      </c>
      <c r="O37" t="s">
        <v>469</v>
      </c>
      <c r="R37">
        <f t="shared" si="10"/>
        <v>3</v>
      </c>
      <c r="S37" t="str">
        <f>CONCATENATE("""image_en"": """,CONCATENATE("/res/media/web/travel/",LOWER(SUBSTITUTE($I$1," ","_")),"/",LOWER(CONCATENATE(SUBSTITUTE(VLOOKUP(CONCATENATE($R37,"a2"),$B:$I,8,FALSE)," ","_"),".jpg"))),""",")</f>
        <v>"image_en": "/res/media/web/travel/fuzhou/west_lake_park.jpg",</v>
      </c>
    </row>
    <row r="38" spans="9:19" x14ac:dyDescent="0.25">
      <c r="R38">
        <f t="shared" si="10"/>
        <v>3</v>
      </c>
      <c r="S38" t="str">
        <f>CONCATENATE("""image_tc"": """,CONCATENATE("/res/media/web/travel/",LOWER(SUBSTITUTE($I$1," ","_")),"/",LOWER(CONCATENATE(SUBSTITUTE(VLOOKUP(CONCATENATE($R38,"a2"),$B:$I,8,FALSE)," ","_"),".jpg"))),""",")</f>
        <v>"image_tc": "/res/media/web/travel/fuzhou/west_lake_park.jpg",</v>
      </c>
    </row>
    <row r="39" spans="9:19" x14ac:dyDescent="0.25">
      <c r="R39">
        <f t="shared" si="10"/>
        <v>3</v>
      </c>
      <c r="S39" t="str">
        <f>CONCATENATE("""image_sc"": """,CONCATENATE("/res/media/web/travel/",LOWER(SUBSTITUTE($I$1," ","_")),"/",LOWER(CONCATENATE(SUBSTITUTE(VLOOKUP(CONCATENATE($R39,"a2"),$B:$I,8,FALSE)," ","_"),".jpg"))),""",")</f>
        <v>"image_sc": "/res/media/web/travel/fuzhou/west_lake_park.jpg",</v>
      </c>
    </row>
    <row r="40" spans="9:19" x14ac:dyDescent="0.25">
      <c r="R40">
        <f t="shared" si="10"/>
        <v>3</v>
      </c>
      <c r="S40" t="str">
        <f>CONCATENATE("""content_en"": """,CONCATENATE("&lt;p&gt;Address：&lt;br/&gt;",VLOOKUP(CONCATENATE($R40,"b2"),$B:$I,8,FALSE)),"&lt;/p&gt;&lt;p&gt;Content：&lt;br/&gt;",SUBSTITUTE(VLOOKUP(CONCATENATE($R40,"c2"),$B:$I,8,FALSE),"""","\"""),"&lt;/p&gt;&lt;p&gt;Transportation：&lt;br/&gt;",VLOOKUP(CONCATENATE($R40,"d2"),$B:$I,8,FALSE),CONCATENATE($K36,IFERROR(VLOOKUP(CONCATENATE($L36,"d3"),$B:$I,8,FALSE),"")),"&lt;/p&gt;",""",")</f>
        <v>"content_en": "&lt;p&gt;Address：&lt;br/&gt;70 Hubin Road, Gulou District, Fuzhou&lt;/p&gt;&lt;p&gt;Content：&lt;br/&gt;With a history of more than a thousand years, West Lake Park is the most completely preserved classic garden in Fuzhou with three small islands, namely Kaihua Island, Xieping Island and Yaojiao Island. The dragon boat are held here every year during Dragon Boat Festival. In addition, the Fujian Museum and the Food Exhibition Hall are also located in the West Lake Park.&lt;/p&gt;&lt;p&gt;Transportation：&lt;br/&gt;From High Speed Rail Fuzhou Station, take Metro Line 1 towards Fuzhou South Railway Station. Get off at Pingshan Station and walk for about 20 minutes.&lt;/p&gt;&lt;p&gt;Alternatively, you may take a 20-minute taxi ride from Fuzhou Station.&lt;/p&gt;",</v>
      </c>
    </row>
    <row r="41" spans="9:19" x14ac:dyDescent="0.25">
      <c r="R41">
        <f t="shared" si="10"/>
        <v>3</v>
      </c>
      <c r="S41" t="str">
        <f>CONCATENATE("""content_tc"": """,CONCATENATE("&lt;p&gt;地址：&lt;br/&gt;",VLOOKUP(CONCATENATE($R41,"b2"),$B:$I,6,FALSE)),"&lt;/p&gt;&lt;p&gt;介紹：&lt;br/&gt;",VLOOKUP(CONCATENATE($R41,"c2"),$B:$I,6,FALSE),"&lt;/p&gt;&lt;p&gt;交通：&lt;br/&gt;",VLOOKUP(CONCATENATE($R41,"d2"),$B:$I,6,FALSE),CONCATENATE($K36,IFERROR(VLOOKUP(CONCATENATE($L36,"d3"),$B:$I,6,FALSE),"")),"&lt;/p&gt;",""",")</f>
        <v>"content_tc": "&lt;p&gt;地址：&lt;br/&gt;福州市鼓樓區湖濱路70號&lt;/p&gt;&lt;p&gt;介紹：&lt;br/&gt;距今已有千多年歷史的西湖公園，是福州迄今保存最完整的一座古典園林，共有三座小島，包括開化嶼、謝坪嶼和窯角嶼，每年端午節的龍舟比賽都會在此舉行。另外，福建省博物館、美食展覽館也在西湖公園內。&lt;/p&gt;&lt;p&gt;交通：&lt;br/&gt;於高鐵福州火車站乘坐地鐵1號綫，往福州火車南站方向，於屏山站下車，步行約20分鐘。&lt;/p&gt;&lt;p&gt;亦可由福州站乘坐的士，約20分鐘即可到達。&lt;/p&gt;",</v>
      </c>
    </row>
    <row r="42" spans="9:19" x14ac:dyDescent="0.25">
      <c r="R42">
        <f t="shared" si="10"/>
        <v>3</v>
      </c>
      <c r="S42" t="str">
        <f>CONCATENATE("""content_sc"": """,CONCATENATE("&lt;p&gt;地址：&lt;br/&gt;",VLOOKUP(CONCATENATE($R42,"b2"),$B:$I,7,FALSE)),"&lt;/p&gt;&lt;p&gt;介紹：&lt;br/&gt;",VLOOKUP(CONCATENATE($R42,"c2"),$B:$I,7,FALSE),"&lt;/p&gt;&lt;p&gt;交通：&lt;br/&gt;",VLOOKUP(CONCATENATE($R42,"d2"),$B:$I,7,FALSE),CONCATENATE($K36,IFERROR(VLOOKUP(CONCATENATE($L36,"d3"),$B:$I,7,FALSE),"")),"&lt;/p&gt;","""")</f>
        <v>"content_sc": "&lt;p&gt;地址：&lt;br/&gt;福州市鼓楼区湖滨路70号&lt;/p&gt;&lt;p&gt;介紹：&lt;br/&gt;距今已有千多年历史的西湖公园，是福州迄今保存最完整的一座古典园林，共有三座小岛，包括开化屿、谢坪屿和窑角屿，每年端午节的龙舟比赛都会在此举行。另外，福建省博物馆、美食展览馆也在西湖公园内。&lt;/p&gt;&lt;p&gt;交通：&lt;br/&gt;于高铁福州火车站乘坐地铁1号线，往福州火车南站方向，于屏山站下车，步行约20分钟。&lt;/p&gt;&lt;p&gt;亦可由福州站乘坐的士，约20分钟即可到达。&lt;/p&gt;"</v>
      </c>
    </row>
    <row r="43" spans="9:19" x14ac:dyDescent="0.25">
      <c r="R43">
        <f t="shared" si="10"/>
        <v>3</v>
      </c>
      <c r="S43" t="str">
        <f>IF(S44="","}","},")</f>
        <v>}</v>
      </c>
    </row>
    <row r="44" spans="9:19" x14ac:dyDescent="0.25">
      <c r="I44" t="str">
        <f>IF(ISERROR(VLOOKUP(CONCATENATE(J44,"c3"),B:G,6,FALSE)),"","&lt;br&gt;")</f>
        <v/>
      </c>
    </row>
    <row r="45" spans="9:19" x14ac:dyDescent="0.25">
      <c r="I45" t="str">
        <f>IF(ISERROR(VLOOKUP(CONCATENATE(J45,"c4"),B:G,6,FALSE)),"","&lt;br&gt;")</f>
        <v/>
      </c>
    </row>
    <row r="46" spans="9:19" x14ac:dyDescent="0.25">
      <c r="I46" t="str">
        <f>IF(ISERROR(VLOOKUP(CONCATENATE(J46,"c5"),B:G,6,FALSE)),"","&lt;br&gt;")</f>
        <v/>
      </c>
    </row>
    <row r="49" spans="9:9" x14ac:dyDescent="0.25">
      <c r="I49" t="str">
        <f>IF(ISERROR(VLOOKUP(CONCATENATE(J49,"d3"),B:G,6,FALSE)),"","&lt;p&gt;")</f>
        <v/>
      </c>
    </row>
    <row r="50" spans="9:9" x14ac:dyDescent="0.25">
      <c r="I50" t="str">
        <f>IF(ISERROR(VLOOKUP(CONCATENATE(J50,"d4"),B:G,6,FALSE)),"","&lt;br&gt;")</f>
        <v/>
      </c>
    </row>
    <row r="51" spans="9:9" x14ac:dyDescent="0.25">
      <c r="I51" t="str">
        <f>IF(ISERROR(VLOOKUP(CONCATENATE(J51,"d5"),B:G,6,FALSE)),"","&lt;br&gt;")</f>
        <v/>
      </c>
    </row>
    <row r="61" spans="9:9" x14ac:dyDescent="0.25">
      <c r="I61" t="str">
        <f>IF(ISERROR(VLOOKUP(CONCATENATE(J61,"c3"),B:G,6,FALSE)),"","&lt;br&gt;")</f>
        <v/>
      </c>
    </row>
    <row r="62" spans="9:9" x14ac:dyDescent="0.25">
      <c r="I62" t="str">
        <f>IF(ISERROR(VLOOKUP(CONCATENATE(J62,"c4"),B:G,6,FALSE)),"","&lt;br&gt;")</f>
        <v/>
      </c>
    </row>
    <row r="63" spans="9:9" x14ac:dyDescent="0.25">
      <c r="I63" t="str">
        <f>IF(ISERROR(VLOOKUP(CONCATENATE(J63,"c5"),B:G,6,FALSE)),"","&lt;br&gt;")</f>
        <v/>
      </c>
    </row>
    <row r="66" spans="9:9" x14ac:dyDescent="0.25">
      <c r="I66" t="str">
        <f>IF(ISERROR(VLOOKUP(CONCATENATE(J66,"d3"),B:G,6,FALSE)),"","&lt;p&gt;")</f>
        <v/>
      </c>
    </row>
    <row r="67" spans="9:9" x14ac:dyDescent="0.25">
      <c r="I67" t="str">
        <f>IF(ISERROR(VLOOKUP(CONCATENATE(J67,"d4"),B:G,6,FALSE)),"","&lt;br&gt;")</f>
        <v/>
      </c>
    </row>
    <row r="68" spans="9:9" x14ac:dyDescent="0.25">
      <c r="I68" t="str">
        <f>IF(ISERROR(VLOOKUP(CONCATENATE(J68,"d5"),B:G,6,FALSE)),"","&lt;br&gt;")</f>
        <v/>
      </c>
    </row>
    <row r="78" spans="9:9" x14ac:dyDescent="0.25">
      <c r="I78" t="str">
        <f>IF(ISERROR(VLOOKUP(CONCATENATE(J78,"c3"),B:G,6,FALSE)),"","&lt;br&gt;")</f>
        <v/>
      </c>
    </row>
    <row r="79" spans="9:9" x14ac:dyDescent="0.25">
      <c r="I79" t="str">
        <f>IF(ISERROR(VLOOKUP(CONCATENATE(J79,"c4"),B:G,6,FALSE)),"","&lt;br&gt;")</f>
        <v/>
      </c>
    </row>
    <row r="80" spans="9:9" x14ac:dyDescent="0.25">
      <c r="I80" t="str">
        <f>IF(ISERROR(VLOOKUP(CONCATENATE(J80,"c5"),B:G,6,FALSE)),"","&lt;br&gt;")</f>
        <v/>
      </c>
    </row>
    <row r="83" spans="9:9" x14ac:dyDescent="0.25">
      <c r="I83" t="str">
        <f>IF(ISERROR(VLOOKUP(CONCATENATE(J83,"d3"),B:G,6,FALSE)),"","&lt;p&gt;")</f>
        <v/>
      </c>
    </row>
    <row r="84" spans="9:9" x14ac:dyDescent="0.25">
      <c r="I84" t="str">
        <f>IF(ISERROR(VLOOKUP(CONCATENATE(J84,"d4"),B:G,6,FALSE)),"","&lt;br&gt;")</f>
        <v/>
      </c>
    </row>
    <row r="85" spans="9:9" x14ac:dyDescent="0.25">
      <c r="I85" t="str">
        <f>IF(ISERROR(VLOOKUP(CONCATENATE(J85,"d5"),B:G,6,FALSE)),"","&lt;br&gt;")</f>
        <v/>
      </c>
    </row>
    <row r="95" spans="9:9" x14ac:dyDescent="0.25">
      <c r="I95" t="str">
        <f>IF(ISERROR(VLOOKUP(CONCATENATE(J95,"c3"),B:G,6,FALSE)),"","&lt;br&gt;")</f>
        <v/>
      </c>
    </row>
    <row r="96" spans="9:9" x14ac:dyDescent="0.25">
      <c r="I96" t="str">
        <f>IF(ISERROR(VLOOKUP(CONCATENATE(J96,"c4"),B:G,6,FALSE)),"","&lt;br&gt;")</f>
        <v/>
      </c>
    </row>
    <row r="97" spans="9:9" x14ac:dyDescent="0.25">
      <c r="I97" t="str">
        <f>IF(ISERROR(VLOOKUP(CONCATENATE(J97,"c5"),B:G,6,FALSE)),"","&lt;br&gt;")</f>
        <v/>
      </c>
    </row>
    <row r="100" spans="9:9" x14ac:dyDescent="0.25">
      <c r="I100" t="str">
        <f>IF(ISERROR(VLOOKUP(CONCATENATE(J100,"d3"),B:G,6,FALSE)),"","&lt;p&gt;")</f>
        <v/>
      </c>
    </row>
    <row r="101" spans="9:9" x14ac:dyDescent="0.25">
      <c r="I101" t="str">
        <f>IF(ISERROR(VLOOKUP(CONCATENATE(J101,"d4"),B:G,6,FALSE)),"","&lt;br&gt;")</f>
        <v/>
      </c>
    </row>
    <row r="102" spans="9:9" x14ac:dyDescent="0.25">
      <c r="I102" t="str">
        <f>IF(ISERROR(VLOOKUP(CONCATENATE(J102,"d5"),B:G,6,FALSE)),"","&lt;br&gt;")</f>
        <v/>
      </c>
    </row>
    <row r="112" spans="9:9" x14ac:dyDescent="0.25">
      <c r="I112" t="str">
        <f>IF(ISERROR(VLOOKUP(CONCATENATE(J112,"c3"),B:G,6,FALSE)),"","&lt;br&gt;")</f>
        <v/>
      </c>
    </row>
    <row r="113" spans="9:9" x14ac:dyDescent="0.25">
      <c r="I113" t="str">
        <f>IF(ISERROR(VLOOKUP(CONCATENATE(J113,"c4"),B:G,6,FALSE)),"","&lt;br&gt;")</f>
        <v/>
      </c>
    </row>
    <row r="114" spans="9:9" x14ac:dyDescent="0.25">
      <c r="I114" t="str">
        <f>IF(ISERROR(VLOOKUP(CONCATENATE(J114,"c5"),B:G,6,FALSE)),"","&lt;br&gt;")</f>
        <v/>
      </c>
    </row>
    <row r="117" spans="9:9" x14ac:dyDescent="0.25">
      <c r="I117" t="str">
        <f>IF(ISERROR(VLOOKUP(CONCATENATE(J117,"d3"),B:G,6,FALSE)),"","&lt;p&gt;")</f>
        <v/>
      </c>
    </row>
    <row r="118" spans="9:9" x14ac:dyDescent="0.25">
      <c r="I118" t="str">
        <f>IF(ISERROR(VLOOKUP(CONCATENATE(J118,"d4"),B:G,6,FALSE)),"","&lt;br&gt;")</f>
        <v/>
      </c>
    </row>
    <row r="119" spans="9:9" x14ac:dyDescent="0.25">
      <c r="I119" t="str">
        <f>IF(ISERROR(VLOOKUP(CONCATENATE(J119,"d5"),B:G,6,FALSE)),"","&lt;br&gt;")</f>
        <v/>
      </c>
    </row>
    <row r="129" spans="9:9" x14ac:dyDescent="0.25">
      <c r="I129" t="str">
        <f>IF(ISERROR(VLOOKUP(CONCATENATE(J129,"c3"),B:G,6,FALSE)),"","&lt;br&gt;")</f>
        <v/>
      </c>
    </row>
    <row r="130" spans="9:9" x14ac:dyDescent="0.25">
      <c r="I130" t="str">
        <f>IF(ISERROR(VLOOKUP(CONCATENATE(J130,"c4"),B:G,6,FALSE)),"","&lt;br&gt;")</f>
        <v/>
      </c>
    </row>
    <row r="131" spans="9:9" x14ac:dyDescent="0.25">
      <c r="I131" t="str">
        <f>IF(ISERROR(VLOOKUP(CONCATENATE(J131,"c5"),B:G,6,FALSE)),"","&lt;br&gt;")</f>
        <v/>
      </c>
    </row>
    <row r="134" spans="9:9" x14ac:dyDescent="0.25">
      <c r="I134" t="str">
        <f>IF(ISERROR(VLOOKUP(CONCATENATE(J134,"d3"),B:G,6,FALSE)),"","&lt;p&gt;")</f>
        <v/>
      </c>
    </row>
    <row r="135" spans="9:9" x14ac:dyDescent="0.25">
      <c r="I135" t="str">
        <f>IF(ISERROR(VLOOKUP(CONCATENATE(J135,"d4"),B:G,6,FALSE)),"","&lt;br&gt;")</f>
        <v/>
      </c>
    </row>
    <row r="136" spans="9:9" x14ac:dyDescent="0.25">
      <c r="I136" t="str">
        <f>IF(ISERROR(VLOOKUP(CONCATENATE(J136,"d5"),B:G,6,FALSE)),"","&lt;br&gt;")</f>
        <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6"/>
  <sheetViews>
    <sheetView topLeftCell="F1" workbookViewId="0">
      <selection activeCell="S2" sqref="S2:S67"/>
    </sheetView>
  </sheetViews>
  <sheetFormatPr defaultRowHeight="15" x14ac:dyDescent="0.25"/>
  <cols>
    <col min="7" max="7" width="63.5703125" customWidth="1"/>
  </cols>
  <sheetData>
    <row r="1" spans="1:19" ht="17.25" thickBot="1" x14ac:dyDescent="0.3">
      <c r="G1" s="13" t="s">
        <v>388</v>
      </c>
      <c r="H1" t="s">
        <v>388</v>
      </c>
      <c r="I1" t="s">
        <v>862</v>
      </c>
      <c r="S1">
        <v>16</v>
      </c>
    </row>
    <row r="2" spans="1:19" ht="15.75" x14ac:dyDescent="0.25">
      <c r="B2" t="str">
        <f>IF(G2="","",CONCATENATE(F2,C2))</f>
        <v>1a1</v>
      </c>
      <c r="C2" t="str">
        <f>IF(E2="",CONCATENATE(LEFT(C1,1),D2),CONCATENATE(E2,D2))</f>
        <v>a1</v>
      </c>
      <c r="D2">
        <f>IF(E2="",D1+1,1)</f>
        <v>1</v>
      </c>
      <c r="E2" t="str">
        <f>IF(NOT(LEFT(G2,2)="景點"),IF(NOT(LEFT(G2,2)="地址"),IF(NOT(LEFT(G2,2)="介紹"),IF(NOT(LEFT(G2,2)="交通"),"","d"),"c"),"b"),IF(LEN(G2)&lt;7,"a",""))</f>
        <v>a</v>
      </c>
      <c r="F2">
        <v>1</v>
      </c>
      <c r="G2" s="1" t="s">
        <v>0</v>
      </c>
      <c r="H2" t="s">
        <v>938</v>
      </c>
      <c r="I2" t="s">
        <v>492</v>
      </c>
      <c r="L2">
        <f>ROUNDUP((ROW(N2)-1)/12,0)</f>
        <v>1</v>
      </c>
      <c r="M2" t="s">
        <v>465</v>
      </c>
      <c r="N2" t="s">
        <v>465</v>
      </c>
      <c r="O2" t="s">
        <v>465</v>
      </c>
      <c r="R2">
        <v>0</v>
      </c>
      <c r="S2" t="s">
        <v>1374</v>
      </c>
    </row>
    <row r="3" spans="1:19" ht="15.75" x14ac:dyDescent="0.25">
      <c r="A3" t="str">
        <f t="shared" ref="A3:A46" si="0">IF(ISERROR(FIND("景點",G2)),IF(ISERROR(FIND("地址",G2)),IF(ISERROR(FIND("介紹",G2)),IF(ISERROR(FIND("交通",G2)),"",CONCATENATE(F3,"d")),CONCATENATE(F3,"c")),CONCATENATE(F3,"b")),CONCATENATE(F3,"a"))</f>
        <v>1a</v>
      </c>
      <c r="B3" t="str">
        <f t="shared" ref="B3:B46" si="1">IF(G3="","",CONCATENATE(F3,C3))</f>
        <v>1a2</v>
      </c>
      <c r="C3" t="str">
        <f t="shared" ref="C3:C46" si="2">IF(E3="",CONCATENATE(LEFT(C2,1),D3),CONCATENATE(E3,D3))</f>
        <v>a2</v>
      </c>
      <c r="D3">
        <f t="shared" ref="D3:D46" si="3">IF(E3="",D2+1,1)</f>
        <v>2</v>
      </c>
      <c r="E3" t="str">
        <f t="shared" ref="E3:E46" si="4">IF(NOT(LEFT(G3,2)="景點"),IF(NOT(LEFT(G3,2)="地址"),IF(NOT(LEFT(G3,2)="介紹"),IF(NOT(LEFT(G3,2)="交通"),"","d"),"c"),"b"),IF(LEN(G3)&lt;7,"a",""))</f>
        <v/>
      </c>
      <c r="F3">
        <f>IF(ISERROR(FIND("景點",G3)),F2,IF(LEN(G3)&lt;7,F2+1,F2))</f>
        <v>1</v>
      </c>
      <c r="G3" s="9" t="s">
        <v>389</v>
      </c>
      <c r="H3" t="s">
        <v>1303</v>
      </c>
      <c r="I3" t="s">
        <v>863</v>
      </c>
      <c r="L3">
        <f t="shared" ref="L3:L13" si="5">ROUNDUP((ROW(N3)-1)/12,0)</f>
        <v>1</v>
      </c>
      <c r="M3" t="str">
        <f>VLOOKUP(CONCATENATE($L3,"a2"),$B:$I,6,FALSE)</f>
        <v>獨秀峰</v>
      </c>
      <c r="N3" t="str">
        <f>VLOOKUP(CONCATENATE($L3,"a2"),$B:$I,7,FALSE)</f>
        <v>独秀峰</v>
      </c>
      <c r="O3" t="str">
        <f>VLOOKUP(CONCATENATE($L3,"a2"),$B:$I,8,FALSE)</f>
        <v>Duxiu Feng (Solitary Beauty Peak)</v>
      </c>
      <c r="R3">
        <v>0</v>
      </c>
      <c r="S3" t="s">
        <v>1392</v>
      </c>
    </row>
    <row r="4" spans="1:19" ht="15.75" x14ac:dyDescent="0.25">
      <c r="A4" t="str">
        <f t="shared" si="0"/>
        <v/>
      </c>
      <c r="B4" t="str">
        <f t="shared" si="1"/>
        <v>1b1</v>
      </c>
      <c r="C4" t="str">
        <f t="shared" si="2"/>
        <v>b1</v>
      </c>
      <c r="D4">
        <f t="shared" si="3"/>
        <v>1</v>
      </c>
      <c r="E4" t="str">
        <f t="shared" si="4"/>
        <v>b</v>
      </c>
      <c r="F4">
        <f t="shared" ref="F4:F46" si="6">IF(ISERROR(FIND("景點",G4)),F3,IF(LEN(G4)&lt;7,F3+1,F3))</f>
        <v>1</v>
      </c>
      <c r="G4" s="4" t="s">
        <v>2</v>
      </c>
      <c r="H4" t="s">
        <v>2</v>
      </c>
      <c r="I4" t="s">
        <v>493</v>
      </c>
      <c r="L4">
        <f t="shared" si="5"/>
        <v>1</v>
      </c>
      <c r="M4" t="s">
        <v>466</v>
      </c>
      <c r="N4" t="s">
        <v>466</v>
      </c>
      <c r="O4" t="s">
        <v>466</v>
      </c>
      <c r="R4">
        <v>0</v>
      </c>
      <c r="S4" t="str">
        <f>CONCATENATE("""city_en"": """,I1," Attractions"",")</f>
        <v>"city_en": "Guilin Attractions",</v>
      </c>
    </row>
    <row r="5" spans="1:19" ht="15.75" x14ac:dyDescent="0.25">
      <c r="A5" t="str">
        <f t="shared" si="0"/>
        <v>1b</v>
      </c>
      <c r="B5" t="str">
        <f t="shared" si="1"/>
        <v>1b2</v>
      </c>
      <c r="C5" t="str">
        <f t="shared" si="2"/>
        <v>b2</v>
      </c>
      <c r="D5">
        <f t="shared" si="3"/>
        <v>2</v>
      </c>
      <c r="E5" t="str">
        <f t="shared" si="4"/>
        <v/>
      </c>
      <c r="F5">
        <f t="shared" si="6"/>
        <v>1</v>
      </c>
      <c r="G5" s="9" t="s">
        <v>390</v>
      </c>
      <c r="H5" t="s">
        <v>1304</v>
      </c>
      <c r="I5" t="s">
        <v>864</v>
      </c>
      <c r="L5">
        <f t="shared" si="5"/>
        <v>1</v>
      </c>
      <c r="M5" t="str">
        <f>CONCATENATE("&lt;img src=""/res/media/web/travel/",LOWER(SUBSTITUTE($I$1," ","_")),"/",LOWER(CONCATENATE(SUBSTITUTE(VLOOKUP(CONCATENATE($L3,"a2"),$B:$I,8,FALSE)," ","_"),".jpg")),""" alt=""",M3,"""&gt;")</f>
        <v>&lt;img src="/res/media/web/travel/guilin/duxiu_feng_(solitary_beauty_peak).jpg" alt="獨秀峰"&gt;</v>
      </c>
      <c r="N5" t="str">
        <f>CONCATENATE("&lt;img src=""/res/media/web/travel/",LOWER(SUBSTITUTE($I$1," ","_")),"/",LOWER(CONCATENATE(SUBSTITUTE(VLOOKUP(CONCATENATE($L3,"a2"),$B:$I,8,FALSE)," ","_"),".jpg")),""" alt=""",N3,"""&gt;")</f>
        <v>&lt;img src="/res/media/web/travel/guilin/duxiu_feng_(solitary_beauty_peak).jpg" alt="独秀峰"&gt;</v>
      </c>
      <c r="O5" t="str">
        <f>CONCATENATE("&lt;img src=""/res/media/web/travel/",LOWER(SUBSTITUTE($I$1," ","_")),"/",LOWER(CONCATENATE(SUBSTITUTE(VLOOKUP(CONCATENATE($L3,"a2"),$B:$I,8,FALSE)," ","_"),".jpg")),""" alt=""",O3,"""&gt;")</f>
        <v>&lt;img src="/res/media/web/travel/guilin/duxiu_feng_(solitary_beauty_peak).jpg" alt="Duxiu Feng (Solitary Beauty Peak)"&gt;</v>
      </c>
      <c r="R5">
        <v>0</v>
      </c>
      <c r="S5" t="str">
        <f>CONCATENATE("""city_tc"": """,G1,"景點"",")</f>
        <v>"city_tc": "桂林景點",</v>
      </c>
    </row>
    <row r="6" spans="1:19" ht="15.75" x14ac:dyDescent="0.25">
      <c r="A6" t="str">
        <f t="shared" si="0"/>
        <v/>
      </c>
      <c r="B6" t="str">
        <f t="shared" si="1"/>
        <v>1c1</v>
      </c>
      <c r="C6" t="str">
        <f t="shared" si="2"/>
        <v>c1</v>
      </c>
      <c r="D6">
        <f t="shared" si="3"/>
        <v>1</v>
      </c>
      <c r="E6" t="str">
        <f t="shared" si="4"/>
        <v>c</v>
      </c>
      <c r="F6">
        <f t="shared" si="6"/>
        <v>1</v>
      </c>
      <c r="G6" s="4" t="s">
        <v>4</v>
      </c>
      <c r="H6" t="s">
        <v>941</v>
      </c>
      <c r="I6" t="s">
        <v>494</v>
      </c>
      <c r="L6">
        <f t="shared" si="5"/>
        <v>1</v>
      </c>
      <c r="M6" t="s">
        <v>557</v>
      </c>
      <c r="N6" t="s">
        <v>557</v>
      </c>
      <c r="O6" t="s">
        <v>1372</v>
      </c>
      <c r="R6">
        <v>0</v>
      </c>
      <c r="S6" t="str">
        <f>CONCATENATE("""city_sc"": """,H1,"景点"",")</f>
        <v>"city_sc": "桂林景点",</v>
      </c>
    </row>
    <row r="7" spans="1:19" ht="47.25" x14ac:dyDescent="0.25">
      <c r="A7" t="str">
        <f t="shared" si="0"/>
        <v>1c</v>
      </c>
      <c r="B7" t="str">
        <f t="shared" si="1"/>
        <v>1c2</v>
      </c>
      <c r="C7" t="str">
        <f t="shared" si="2"/>
        <v>c2</v>
      </c>
      <c r="D7">
        <f t="shared" si="3"/>
        <v>2</v>
      </c>
      <c r="E7" t="str">
        <f t="shared" si="4"/>
        <v/>
      </c>
      <c r="F7">
        <f t="shared" si="6"/>
        <v>1</v>
      </c>
      <c r="G7" s="9" t="s">
        <v>391</v>
      </c>
      <c r="H7" t="s">
        <v>1305</v>
      </c>
      <c r="I7" t="s">
        <v>865</v>
      </c>
      <c r="L7">
        <f t="shared" si="5"/>
        <v>1</v>
      </c>
      <c r="M7" t="str">
        <f>VLOOKUP(CONCATENATE($L7,"b2"),$B:$I,6,FALSE)</f>
        <v>桂林市秀峰區王城路1號</v>
      </c>
      <c r="N7" t="str">
        <f>VLOOKUP(CONCATENATE($L7,"b2"),$B:$I,7,FALSE)</f>
        <v>桂林市秀峰区王城路1号</v>
      </c>
      <c r="O7" t="str">
        <f>VLOOKUP(CONCATENATE($L7,"b2"),$B:$I,8,FALSE)</f>
        <v>1 Wangcheng Road, Xiufeng District, Guilin</v>
      </c>
      <c r="R7">
        <v>0</v>
      </c>
      <c r="S7" t="s">
        <v>1377</v>
      </c>
    </row>
    <row r="8" spans="1:19" ht="15.75" x14ac:dyDescent="0.25">
      <c r="A8" t="str">
        <f t="shared" si="0"/>
        <v/>
      </c>
      <c r="B8" t="str">
        <f t="shared" si="1"/>
        <v>1d1</v>
      </c>
      <c r="C8" t="str">
        <f t="shared" si="2"/>
        <v>d1</v>
      </c>
      <c r="D8">
        <f t="shared" si="3"/>
        <v>1</v>
      </c>
      <c r="E8" t="str">
        <f t="shared" si="4"/>
        <v>d</v>
      </c>
      <c r="F8">
        <f t="shared" si="6"/>
        <v>1</v>
      </c>
      <c r="G8" s="4" t="s">
        <v>6</v>
      </c>
      <c r="H8" t="s">
        <v>6</v>
      </c>
      <c r="I8" t="s">
        <v>496</v>
      </c>
      <c r="L8">
        <f t="shared" si="5"/>
        <v>1</v>
      </c>
      <c r="M8" t="s">
        <v>467</v>
      </c>
      <c r="N8" t="s">
        <v>467</v>
      </c>
      <c r="O8" t="s">
        <v>1373</v>
      </c>
      <c r="R8">
        <f>ROUNDUP((ROW(T8)-7)/12,0)</f>
        <v>1</v>
      </c>
      <c r="S8" t="s">
        <v>1374</v>
      </c>
    </row>
    <row r="9" spans="1:19" ht="31.5" x14ac:dyDescent="0.25">
      <c r="A9" t="str">
        <f t="shared" si="0"/>
        <v>1d</v>
      </c>
      <c r="B9" t="str">
        <f t="shared" si="1"/>
        <v>1d2</v>
      </c>
      <c r="C9" t="str">
        <f t="shared" si="2"/>
        <v>d2</v>
      </c>
      <c r="D9">
        <f t="shared" si="3"/>
        <v>2</v>
      </c>
      <c r="E9" t="str">
        <f t="shared" si="4"/>
        <v/>
      </c>
      <c r="F9">
        <f t="shared" si="6"/>
        <v>1</v>
      </c>
      <c r="G9" s="9" t="s">
        <v>392</v>
      </c>
      <c r="H9" t="s">
        <v>1306</v>
      </c>
      <c r="I9" t="s">
        <v>866</v>
      </c>
      <c r="L9">
        <f t="shared" si="5"/>
        <v>1</v>
      </c>
      <c r="M9" t="str">
        <f>VLOOKUP(CONCATENATE($L9,"c2"),$B:$I,6,FALSE)</f>
        <v>獨秀峰位於5A級旅遊景區靖江王城之中，有「南天一柱」的稱譽，史稱桂林第一峰。山頂是鳥瞰桂林城全景的最佳觀景台，摩崖石刻上題了「桂林山水甲天下」這千古名句。</v>
      </c>
      <c r="N9" t="str">
        <f>VLOOKUP(CONCATENATE($L9,"c2"),$B:$I,7,FALSE)</f>
        <v>独秀峰位于5A级旅游景区靖江王城之中，有「南天一柱」的称誉，史称桂林第一峰。山顶是鸟瞰桂林城全景的最佳观景台，摩崖石刻上题了「桂林山水甲天下」这千古名句。</v>
      </c>
      <c r="O9" t="str">
        <f>VLOOKUP(CONCATENATE($L9,"c2"),$B:$I,8,FALSE)</f>
        <v>Located in Jingjiang Prince City, a 5A Tourist Attraction of China, Duxiu Feng is praised as the “Southern Sky Pillar” and regarded as the number one peak in Guilin. The mountain top has the best viewing platform for a panoramic view of Guilin City. A stone on the cliff is engraved with the historic famous saying, "Guilin landscape is the best in the world".</v>
      </c>
      <c r="R9">
        <f t="shared" ref="R9:R31" si="7">ROUNDUP((ROW(T9)-7)/12,0)</f>
        <v>1</v>
      </c>
      <c r="S9" t="str">
        <f>CONCATENATE("""id"": ",$S$1,R9,",")</f>
        <v>"id": 161,</v>
      </c>
    </row>
    <row r="10" spans="1:19" ht="16.5" thickBot="1" x14ac:dyDescent="0.3">
      <c r="A10" t="str">
        <f t="shared" si="0"/>
        <v/>
      </c>
      <c r="B10" t="str">
        <f t="shared" si="1"/>
        <v>1d3</v>
      </c>
      <c r="C10" t="str">
        <f t="shared" si="2"/>
        <v>d3</v>
      </c>
      <c r="D10">
        <f t="shared" si="3"/>
        <v>3</v>
      </c>
      <c r="E10" t="str">
        <f t="shared" si="4"/>
        <v/>
      </c>
      <c r="F10">
        <f t="shared" si="6"/>
        <v>1</v>
      </c>
      <c r="G10" s="10" t="s">
        <v>393</v>
      </c>
      <c r="H10" t="s">
        <v>1307</v>
      </c>
      <c r="I10" t="s">
        <v>867</v>
      </c>
      <c r="L10">
        <f t="shared" si="5"/>
        <v>1</v>
      </c>
      <c r="M10" t="s">
        <v>468</v>
      </c>
      <c r="N10" t="s">
        <v>468</v>
      </c>
      <c r="O10" t="s">
        <v>1375</v>
      </c>
      <c r="R10">
        <f t="shared" si="7"/>
        <v>1</v>
      </c>
      <c r="S10" t="str">
        <f>CONCATENATE("""attraction_en"": """,VLOOKUP(CONCATENATE($R10,"a2"),$B:$I,8,FALSE),""",")</f>
        <v>"attraction_en": "Duxiu Feng (Solitary Beauty Peak)",</v>
      </c>
    </row>
    <row r="11" spans="1:19" ht="15.75" x14ac:dyDescent="0.25">
      <c r="A11" t="str">
        <f t="shared" si="0"/>
        <v/>
      </c>
      <c r="B11" t="str">
        <f t="shared" si="1"/>
        <v>2a1</v>
      </c>
      <c r="C11" t="str">
        <f t="shared" si="2"/>
        <v>a1</v>
      </c>
      <c r="D11">
        <f t="shared" si="3"/>
        <v>1</v>
      </c>
      <c r="E11" t="str">
        <f t="shared" si="4"/>
        <v>a</v>
      </c>
      <c r="F11">
        <f t="shared" si="6"/>
        <v>2</v>
      </c>
      <c r="G11" s="1" t="s">
        <v>8</v>
      </c>
      <c r="H11" t="s">
        <v>944</v>
      </c>
      <c r="I11" t="s">
        <v>497</v>
      </c>
      <c r="L11">
        <f t="shared" si="5"/>
        <v>1</v>
      </c>
      <c r="M11" t="str">
        <f>VLOOKUP(CONCATENATE($L11,"d2"),$B:$I,6,FALSE)</f>
        <v>於高鐵桂林西站乘坐22路公交車，往天鵝塘方向，於寶賢橋站下車，步行約10分鐘。</v>
      </c>
      <c r="N11" t="str">
        <f>VLOOKUP(CONCATENATE($L11,"d2"),$B:$I,7,FALSE)</f>
        <v>于高铁桂林西站乘坐22路公交车，往天鹅塘方向，于宝贤桥站下车，步行约10分钟。</v>
      </c>
      <c r="O11" t="str">
        <f>VLOOKUP(CONCATENATE($L11,"d2"),$B:$I,8,FALSE)</f>
        <v>From High Speed Rail Guilinxi Station, take Bus 22 towards Tian’e Tang. Get off at Baoxianqiao and walk for about 10 minutes.</v>
      </c>
      <c r="R11">
        <f t="shared" si="7"/>
        <v>1</v>
      </c>
      <c r="S11" t="str">
        <f>CONCATENATE("""attraction_tc"": """,VLOOKUP(CONCATENATE($R11,"a2"),$B:$I,6,FALSE),""",")</f>
        <v>"attraction_tc": "獨秀峰",</v>
      </c>
    </row>
    <row r="12" spans="1:19" ht="15.75" x14ac:dyDescent="0.25">
      <c r="A12" t="str">
        <f t="shared" si="0"/>
        <v>2a</v>
      </c>
      <c r="B12" t="str">
        <f t="shared" si="1"/>
        <v>2a2</v>
      </c>
      <c r="C12" t="str">
        <f t="shared" si="2"/>
        <v>a2</v>
      </c>
      <c r="D12">
        <f t="shared" si="3"/>
        <v>2</v>
      </c>
      <c r="E12" t="str">
        <f t="shared" si="4"/>
        <v/>
      </c>
      <c r="F12">
        <f t="shared" si="6"/>
        <v>2</v>
      </c>
      <c r="G12" s="9" t="s">
        <v>394</v>
      </c>
      <c r="H12" t="s">
        <v>394</v>
      </c>
      <c r="I12" t="s">
        <v>868</v>
      </c>
      <c r="K12" t="str">
        <f>IF(ISERROR(VLOOKUP(CONCATENATE(L12,"d3"),B:G,6,FALSE)),"","&lt;/p&gt;&lt;p&gt;")</f>
        <v>&lt;/p&gt;&lt;p&gt;</v>
      </c>
      <c r="L12">
        <f t="shared" si="5"/>
        <v>1</v>
      </c>
      <c r="M12" t="str">
        <f>CONCATENATE($K12,IFERROR(VLOOKUP(CONCATENATE($L12,"d3"),$B:$I,6,FALSE),""))</f>
        <v>&lt;/p&gt;&lt;p&gt;亦可由桂林西站乘坐的士，約30分鐘即可到達。</v>
      </c>
      <c r="N12" t="str">
        <f>CONCATENATE($K12,IFERROR(VLOOKUP(CONCATENATE($L12,"d3"),$B:$I,7,FALSE),""))</f>
        <v>&lt;/p&gt;&lt;p&gt;亦可由桂林西站乘坐的士，约30分钟即可到达。</v>
      </c>
      <c r="O12" t="str">
        <f>CONCATENATE($K12,IFERROR(VLOOKUP(CONCATENATE($L12,"d3"),$B:$I,8,FALSE),""))</f>
        <v>&lt;/p&gt;&lt;p&gt;Alternatively, you may take a 30-minute taxi ride from Guilinxi Station.</v>
      </c>
      <c r="R12">
        <f t="shared" si="7"/>
        <v>1</v>
      </c>
      <c r="S12" t="str">
        <f>CONCATENATE("""attraction_sc"": """,VLOOKUP(CONCATENATE($R12,"a2"),$B:$I,7,FALSE),""",")</f>
        <v>"attraction_sc": "独秀峰",</v>
      </c>
    </row>
    <row r="13" spans="1:19" ht="15.75" x14ac:dyDescent="0.25">
      <c r="A13" t="str">
        <f t="shared" si="0"/>
        <v/>
      </c>
      <c r="B13" t="str">
        <f t="shared" si="1"/>
        <v>2b1</v>
      </c>
      <c r="C13" t="str">
        <f t="shared" si="2"/>
        <v>b1</v>
      </c>
      <c r="D13">
        <f t="shared" si="3"/>
        <v>1</v>
      </c>
      <c r="E13" t="str">
        <f t="shared" si="4"/>
        <v>b</v>
      </c>
      <c r="F13">
        <f t="shared" si="6"/>
        <v>2</v>
      </c>
      <c r="G13" s="4" t="s">
        <v>2</v>
      </c>
      <c r="H13" t="s">
        <v>2</v>
      </c>
      <c r="I13" t="s">
        <v>493</v>
      </c>
      <c r="L13">
        <f t="shared" si="5"/>
        <v>1</v>
      </c>
      <c r="M13" t="s">
        <v>469</v>
      </c>
      <c r="N13" t="s">
        <v>469</v>
      </c>
      <c r="O13" t="s">
        <v>469</v>
      </c>
      <c r="R13">
        <f t="shared" si="7"/>
        <v>1</v>
      </c>
      <c r="S13" t="str">
        <f>CONCATENATE("""image_en"": """,CONCATENATE("/res/media/web/travel/",LOWER(SUBSTITUTE($I$1," ","_")),"/",LOWER(CONCATENATE(SUBSTITUTE(VLOOKUP(CONCATENATE($R13,"a2"),$B:$I,8,FALSE)," ","_"),".jpg"))),""",")</f>
        <v>"image_en": "/res/media/web/travel/guilin/duxiu_feng_(solitary_beauty_peak).jpg",</v>
      </c>
    </row>
    <row r="14" spans="1:19" ht="15.75" x14ac:dyDescent="0.25">
      <c r="A14" t="str">
        <f t="shared" si="0"/>
        <v>2b</v>
      </c>
      <c r="B14" t="str">
        <f t="shared" si="1"/>
        <v>2b2</v>
      </c>
      <c r="C14" t="str">
        <f t="shared" si="2"/>
        <v>b2</v>
      </c>
      <c r="D14">
        <f t="shared" si="3"/>
        <v>2</v>
      </c>
      <c r="E14" t="str">
        <f t="shared" si="4"/>
        <v/>
      </c>
      <c r="F14">
        <f t="shared" si="6"/>
        <v>2</v>
      </c>
      <c r="G14" s="9" t="s">
        <v>395</v>
      </c>
      <c r="H14" t="s">
        <v>1308</v>
      </c>
      <c r="I14" t="s">
        <v>869</v>
      </c>
      <c r="L14">
        <f>ROUNDUP((ROW(N14)-1)/12,0)</f>
        <v>2</v>
      </c>
      <c r="M14" t="s">
        <v>465</v>
      </c>
      <c r="N14" t="s">
        <v>465</v>
      </c>
      <c r="O14" t="s">
        <v>465</v>
      </c>
      <c r="R14">
        <f t="shared" si="7"/>
        <v>1</v>
      </c>
      <c r="S14" t="str">
        <f>CONCATENATE("""image_tc"": """,CONCATENATE("/res/media/web/travel/",LOWER(SUBSTITUTE($I$1," ","_")),"/",LOWER(CONCATENATE(SUBSTITUTE(VLOOKUP(CONCATENATE($R14,"a2"),$B:$I,8,FALSE)," ","_"),".jpg"))),""",")</f>
        <v>"image_tc": "/res/media/web/travel/guilin/duxiu_feng_(solitary_beauty_peak).jpg",</v>
      </c>
    </row>
    <row r="15" spans="1:19" ht="15.75" x14ac:dyDescent="0.25">
      <c r="A15" t="str">
        <f t="shared" si="0"/>
        <v/>
      </c>
      <c r="B15" t="str">
        <f t="shared" si="1"/>
        <v>2c1</v>
      </c>
      <c r="C15" t="str">
        <f t="shared" si="2"/>
        <v>c1</v>
      </c>
      <c r="D15">
        <f t="shared" si="3"/>
        <v>1</v>
      </c>
      <c r="E15" t="str">
        <f t="shared" si="4"/>
        <v>c</v>
      </c>
      <c r="F15">
        <f t="shared" si="6"/>
        <v>2</v>
      </c>
      <c r="G15" s="4" t="s">
        <v>4</v>
      </c>
      <c r="H15" t="s">
        <v>941</v>
      </c>
      <c r="I15" t="s">
        <v>494</v>
      </c>
      <c r="L15">
        <f t="shared" ref="L15:L25" si="8">ROUNDUP((ROW(N15)-1)/12,0)</f>
        <v>2</v>
      </c>
      <c r="M15" t="str">
        <f>VLOOKUP(CONCATENATE($L15,"a2"),$B:$I,6,FALSE)</f>
        <v>象鼻山</v>
      </c>
      <c r="N15" t="str">
        <f>VLOOKUP(CONCATENATE($L15,"a2"),$B:$I,7,FALSE)</f>
        <v>象鼻山</v>
      </c>
      <c r="O15" t="str">
        <f>VLOOKUP(CONCATENATE($L15,"a2"),$B:$I,8,FALSE)</f>
        <v>Elephant Trunk Hill</v>
      </c>
      <c r="R15">
        <f t="shared" si="7"/>
        <v>1</v>
      </c>
      <c r="S15" t="str">
        <f>CONCATENATE("""image_sc"": """,CONCATENATE("/res/media/web/travel/",LOWER(SUBSTITUTE($I$1," ","_")),"/",LOWER(CONCATENATE(SUBSTITUTE(VLOOKUP(CONCATENATE($R15,"a2"),$B:$I,8,FALSE)," ","_"),".jpg"))),""",")</f>
        <v>"image_sc": "/res/media/web/travel/guilin/duxiu_feng_(solitary_beauty_peak).jpg",</v>
      </c>
    </row>
    <row r="16" spans="1:19" ht="63" x14ac:dyDescent="0.25">
      <c r="A16" t="str">
        <f t="shared" si="0"/>
        <v>2c</v>
      </c>
      <c r="B16" t="str">
        <f t="shared" si="1"/>
        <v>2c2</v>
      </c>
      <c r="C16" t="str">
        <f t="shared" si="2"/>
        <v>c2</v>
      </c>
      <c r="D16">
        <f t="shared" si="3"/>
        <v>2</v>
      </c>
      <c r="E16" t="str">
        <f t="shared" si="4"/>
        <v/>
      </c>
      <c r="F16">
        <f t="shared" si="6"/>
        <v>2</v>
      </c>
      <c r="G16" s="3" t="s">
        <v>396</v>
      </c>
      <c r="H16" t="s">
        <v>1309</v>
      </c>
      <c r="I16" t="s">
        <v>870</v>
      </c>
      <c r="L16">
        <f t="shared" si="8"/>
        <v>2</v>
      </c>
      <c r="M16" t="s">
        <v>466</v>
      </c>
      <c r="N16" t="s">
        <v>466</v>
      </c>
      <c r="O16" t="s">
        <v>466</v>
      </c>
      <c r="R16">
        <f t="shared" si="7"/>
        <v>1</v>
      </c>
      <c r="S16" t="str">
        <f>CONCATENATE("""content_en"": """,CONCATENATE("&lt;p&gt;Address：&lt;br/&gt;",VLOOKUP(CONCATENATE($R16,"b2"),$B:$I,8,FALSE)),"&lt;/p&gt;&lt;p&gt;Content：&lt;br/&gt;",SUBSTITUTE(VLOOKUP(CONCATENATE($R16,"c2"),$B:$I,8,FALSE),"""","\"""),"&lt;/p&gt;&lt;p&gt;Transportation：&lt;br/&gt;",VLOOKUP(CONCATENATE($R16,"d2"),$B:$I,8,FALSE),CONCATENATE($K12,IFERROR(VLOOKUP(CONCATENATE($L12,"d3"),$B:$I,8,FALSE),"")),"&lt;/p&gt;",""",")</f>
        <v>"content_en": "&lt;p&gt;Address：&lt;br/&gt;1 Wangcheng Road, Xiufeng District, Guilin&lt;/p&gt;&lt;p&gt;Content：&lt;br/&gt;Located in Jingjiang Prince City, a 5A Tourist Attraction of China, Duxiu Feng is praised as the “Southern Sky Pillar” and regarded as the number one peak in Guilin. The mountain top has the best viewing platform for a panoramic view of Guilin City. A stone on the cliff is engraved with the historic famous saying, \"Guilin landscape is the best in the world\".&lt;/p&gt;&lt;p&gt;Transportation：&lt;br/&gt;From High Speed Rail Guilinxi Station, take Bus 22 towards Tian’e Tang. Get off at Baoxianqiao and walk for about 10 minutes.&lt;/p&gt;&lt;p&gt;Alternatively, you may take a 30-minute taxi ride from Guilinxi Station.&lt;/p&gt;",</v>
      </c>
    </row>
    <row r="17" spans="1:19" ht="15.75" x14ac:dyDescent="0.25">
      <c r="A17" t="str">
        <f t="shared" si="0"/>
        <v>2a</v>
      </c>
      <c r="B17" t="str">
        <f t="shared" si="1"/>
        <v>2d1</v>
      </c>
      <c r="C17" t="str">
        <f t="shared" si="2"/>
        <v>d1</v>
      </c>
      <c r="D17">
        <f t="shared" si="3"/>
        <v>1</v>
      </c>
      <c r="E17" t="str">
        <f t="shared" si="4"/>
        <v>d</v>
      </c>
      <c r="F17">
        <f t="shared" si="6"/>
        <v>2</v>
      </c>
      <c r="G17" s="4" t="s">
        <v>6</v>
      </c>
      <c r="H17" t="s">
        <v>6</v>
      </c>
      <c r="I17" t="s">
        <v>496</v>
      </c>
      <c r="L17">
        <f t="shared" si="8"/>
        <v>2</v>
      </c>
      <c r="M17" t="str">
        <f>CONCATENATE("&lt;img src=""/res/media/web/travel/",LOWER(SUBSTITUTE($I$1," ","_")),"/",LOWER(CONCATENATE(SUBSTITUTE(VLOOKUP(CONCATENATE($L15,"a2"),$B:$I,8,FALSE)," ","_"),".jpg")),""" alt=""",M15,"""&gt;")</f>
        <v>&lt;img src="/res/media/web/travel/guilin/elephant_trunk_hill.jpg" alt="象鼻山"&gt;</v>
      </c>
      <c r="N17" t="str">
        <f>CONCATENATE("&lt;img src=""/res/media/web/travel/",LOWER(SUBSTITUTE($I$1," ","_")),"/",LOWER(CONCATENATE(SUBSTITUTE(VLOOKUP(CONCATENATE($L15,"a2"),$B:$I,8,FALSE)," ","_"),".jpg")),""" alt=""",N15,"""&gt;")</f>
        <v>&lt;img src="/res/media/web/travel/guilin/elephant_trunk_hill.jpg" alt="象鼻山"&gt;</v>
      </c>
      <c r="O17" t="str">
        <f>CONCATENATE("&lt;img src=""/res/media/web/travel/",LOWER(SUBSTITUTE($I$1," ","_")),"/",LOWER(CONCATENATE(SUBSTITUTE(VLOOKUP(CONCATENATE($L15,"a2"),$B:$I,8,FALSE)," ","_"),".jpg")),""" alt=""",O15,"""&gt;")</f>
        <v>&lt;img src="/res/media/web/travel/guilin/elephant_trunk_hill.jpg" alt="Elephant Trunk Hill"&gt;</v>
      </c>
      <c r="R17">
        <f t="shared" si="7"/>
        <v>1</v>
      </c>
      <c r="S17" t="str">
        <f>CONCATENATE("""content_tc"": """,CONCATENATE("&lt;p&gt;地址：&lt;br/&gt;",VLOOKUP(CONCATENATE($R17,"b2"),$B:$I,6,FALSE)),"&lt;/p&gt;&lt;p&gt;介紹：&lt;br/&gt;",VLOOKUP(CONCATENATE($R17,"c2"),$B:$I,6,FALSE),"&lt;/p&gt;&lt;p&gt;交通：&lt;br/&gt;",VLOOKUP(CONCATENATE($R17,"d2"),$B:$I,6,FALSE),CONCATENATE($K12,IFERROR(VLOOKUP(CONCATENATE($L12,"d3"),$B:$I,6,FALSE),"")),"&lt;/p&gt;",""",")</f>
        <v>"content_tc": "&lt;p&gt;地址：&lt;br/&gt;桂林市秀峰區王城路1號&lt;/p&gt;&lt;p&gt;介紹：&lt;br/&gt;獨秀峰位於5A級旅遊景區靖江王城之中，有「南天一柱」的稱譽，史稱桂林第一峰。山頂是鳥瞰桂林城全景的最佳觀景台，摩崖石刻上題了「桂林山水甲天下」這千古名句。&lt;/p&gt;&lt;p&gt;交通：&lt;br/&gt;於高鐵桂林西站乘坐22路公交車，往天鵝塘方向，於寶賢橋站下車，步行約10分鐘。&lt;/p&gt;&lt;p&gt;亦可由桂林西站乘坐的士，約30分鐘即可到達。&lt;/p&gt;",</v>
      </c>
    </row>
    <row r="18" spans="1:19" ht="31.5" x14ac:dyDescent="0.25">
      <c r="A18" t="str">
        <f t="shared" si="0"/>
        <v>2d</v>
      </c>
      <c r="B18" t="str">
        <f t="shared" si="1"/>
        <v>2d2</v>
      </c>
      <c r="C18" t="str">
        <f t="shared" si="2"/>
        <v>d2</v>
      </c>
      <c r="D18">
        <f t="shared" si="3"/>
        <v>2</v>
      </c>
      <c r="E18" t="str">
        <f t="shared" si="4"/>
        <v/>
      </c>
      <c r="F18">
        <f t="shared" si="6"/>
        <v>2</v>
      </c>
      <c r="G18" s="9" t="s">
        <v>397</v>
      </c>
      <c r="H18" t="s">
        <v>1310</v>
      </c>
      <c r="I18" t="s">
        <v>871</v>
      </c>
      <c r="L18">
        <f t="shared" si="8"/>
        <v>2</v>
      </c>
      <c r="M18" t="s">
        <v>557</v>
      </c>
      <c r="N18" t="s">
        <v>557</v>
      </c>
      <c r="O18" t="s">
        <v>1372</v>
      </c>
      <c r="R18">
        <f t="shared" si="7"/>
        <v>1</v>
      </c>
      <c r="S18" t="str">
        <f>CONCATENATE("""content_sc"": """,CONCATENATE("&lt;p&gt;地址：&lt;br/&gt;",VLOOKUP(CONCATENATE($R18,"b2"),$B:$I,7,FALSE)),"&lt;/p&gt;&lt;p&gt;介紹：&lt;br/&gt;",VLOOKUP(CONCATENATE($R18,"c2"),$B:$I,7,FALSE),"&lt;/p&gt;&lt;p&gt;交通：&lt;br/&gt;",VLOOKUP(CONCATENATE($R18,"d2"),$B:$I,7,FALSE),CONCATENATE($K12,IFERROR(VLOOKUP(CONCATENATE($L12,"d3"),$B:$I,7,FALSE),"")),"&lt;/p&gt;","""")</f>
        <v>"content_sc": "&lt;p&gt;地址：&lt;br/&gt;桂林市秀峰区王城路1号&lt;/p&gt;&lt;p&gt;介紹：&lt;br/&gt;独秀峰位于5A级旅游景区靖江王城之中，有「南天一柱」的称誉，史称桂林第一峰。山顶是鸟瞰桂林城全景的最佳观景台，摩崖石刻上题了「桂林山水甲天下」这千古名句。&lt;/p&gt;&lt;p&gt;交通：&lt;br/&gt;于高铁桂林西站乘坐22路公交车，往天鹅塘方向，于宝贤桥站下车，步行约10分钟。&lt;/p&gt;&lt;p&gt;亦可由桂林西站乘坐的士，约30分钟即可到达。&lt;/p&gt;"</v>
      </c>
    </row>
    <row r="19" spans="1:19" ht="16.5" thickBot="1" x14ac:dyDescent="0.3">
      <c r="A19" t="str">
        <f t="shared" si="0"/>
        <v/>
      </c>
      <c r="B19" t="str">
        <f t="shared" si="1"/>
        <v>2d3</v>
      </c>
      <c r="C19" t="str">
        <f t="shared" si="2"/>
        <v>d3</v>
      </c>
      <c r="D19">
        <f t="shared" si="3"/>
        <v>3</v>
      </c>
      <c r="E19" t="str">
        <f t="shared" si="4"/>
        <v/>
      </c>
      <c r="F19">
        <f t="shared" si="6"/>
        <v>2</v>
      </c>
      <c r="G19" s="10" t="s">
        <v>398</v>
      </c>
      <c r="H19" t="s">
        <v>1311</v>
      </c>
      <c r="I19" t="s">
        <v>872</v>
      </c>
      <c r="L19">
        <f t="shared" si="8"/>
        <v>2</v>
      </c>
      <c r="M19" t="str">
        <f>VLOOKUP(CONCATENATE($L19,"b2"),$B:$I,6,FALSE)</f>
        <v>桂林市象山區濱江路1號象山景區</v>
      </c>
      <c r="N19" t="str">
        <f>VLOOKUP(CONCATENATE($L19,"b2"),$B:$I,7,FALSE)</f>
        <v>桂林市象山区滨江路1号象山景区</v>
      </c>
      <c r="O19" t="str">
        <f>VLOOKUP(CONCATENATE($L19,"b2"),$B:$I,8,FALSE)</f>
        <v>Elephant Hill Scenic Area, 1 Binjiang Road, Xiangshan District, Guilin</v>
      </c>
      <c r="R19">
        <f t="shared" si="7"/>
        <v>1</v>
      </c>
      <c r="S19" t="str">
        <f>IF(S20="","}","},")</f>
        <v>},</v>
      </c>
    </row>
    <row r="20" spans="1:19" ht="15.75" x14ac:dyDescent="0.25">
      <c r="A20" t="str">
        <f t="shared" si="0"/>
        <v/>
      </c>
      <c r="B20" t="str">
        <f t="shared" si="1"/>
        <v>3a1</v>
      </c>
      <c r="C20" t="str">
        <f t="shared" si="2"/>
        <v>a1</v>
      </c>
      <c r="D20">
        <f t="shared" si="3"/>
        <v>1</v>
      </c>
      <c r="E20" t="str">
        <f t="shared" si="4"/>
        <v>a</v>
      </c>
      <c r="F20">
        <f t="shared" si="6"/>
        <v>3</v>
      </c>
      <c r="G20" s="1" t="s">
        <v>13</v>
      </c>
      <c r="H20" t="s">
        <v>949</v>
      </c>
      <c r="I20" t="s">
        <v>498</v>
      </c>
      <c r="L20">
        <f t="shared" si="8"/>
        <v>2</v>
      </c>
      <c r="M20" t="s">
        <v>467</v>
      </c>
      <c r="N20" t="s">
        <v>467</v>
      </c>
      <c r="O20" t="s">
        <v>1373</v>
      </c>
      <c r="R20">
        <f>ROUNDUP((ROW(T20)-7)/12,0)</f>
        <v>2</v>
      </c>
      <c r="S20" t="s">
        <v>1374</v>
      </c>
    </row>
    <row r="21" spans="1:19" ht="15.75" x14ac:dyDescent="0.25">
      <c r="A21" t="str">
        <f t="shared" si="0"/>
        <v>3a</v>
      </c>
      <c r="B21" t="str">
        <f t="shared" si="1"/>
        <v>3a2</v>
      </c>
      <c r="C21" t="str">
        <f t="shared" si="2"/>
        <v>a2</v>
      </c>
      <c r="D21">
        <f t="shared" si="3"/>
        <v>2</v>
      </c>
      <c r="E21" t="str">
        <f t="shared" si="4"/>
        <v/>
      </c>
      <c r="F21">
        <f t="shared" si="6"/>
        <v>3</v>
      </c>
      <c r="G21" s="9" t="s">
        <v>399</v>
      </c>
      <c r="H21" t="s">
        <v>1312</v>
      </c>
      <c r="I21" t="s">
        <v>873</v>
      </c>
      <c r="L21">
        <f t="shared" si="8"/>
        <v>2</v>
      </c>
      <c r="M21" t="str">
        <f>VLOOKUP(CONCATENATE($L21,"c2"),$B:$I,6,FALSE)</f>
        <v>4A級旅遊景區，位於象山景區內的象鼻山，由3億年前海底沉積純石灰岩組成，因外形像正在飲水的大象因而得名，桂林市的城徽中心圖案就是象山。景區內除象山之景外，更有水月洞、象眼岩及愛情島等多個景點，都是旅遊熱點。</v>
      </c>
      <c r="N21" t="str">
        <f>VLOOKUP(CONCATENATE($L21,"c2"),$B:$I,7,FALSE)</f>
        <v>4A级旅游景区，位于象山景区内的象鼻山，由3亿年前海底沉积纯石灰岩组成，因外形像正在饮水的大象因而得名，桂林市的城徽中心图案就是象山。景区内除象山之景外，更有水月洞、象眼岩及爱情岛等多个景点，都是旅游热点。</v>
      </c>
      <c r="O21" t="str">
        <f>VLOOKUP(CONCATENATE($L21,"c2"),$B:$I,8,FALSE)</f>
        <v>A 5A Tourist Attraction of China, located in the Elephant Hill Scenic Area, , the Elephant Trunk Hill is composed of pure limestone from seabed sediments of 300 million years ago. The hill is named after its resemblance of an elephant drinking water and is depicted as the central part of Guilin’s city emblem. In addition to the scenery of the hill, there are more scenic tourist hotspots in the area, such as Water Moon Cave, Elephant Eye Cave and Love Island.</v>
      </c>
      <c r="R21">
        <f t="shared" si="7"/>
        <v>2</v>
      </c>
      <c r="S21" t="str">
        <f>CONCATENATE("""id"": ",$S$1,R21,",")</f>
        <v>"id": 162,</v>
      </c>
    </row>
    <row r="22" spans="1:19" ht="15.75" x14ac:dyDescent="0.25">
      <c r="A22" t="str">
        <f t="shared" si="0"/>
        <v/>
      </c>
      <c r="B22" t="str">
        <f t="shared" si="1"/>
        <v>3b1</v>
      </c>
      <c r="C22" t="str">
        <f t="shared" si="2"/>
        <v>b1</v>
      </c>
      <c r="D22">
        <f t="shared" si="3"/>
        <v>1</v>
      </c>
      <c r="E22" t="str">
        <f t="shared" si="4"/>
        <v>b</v>
      </c>
      <c r="F22">
        <f t="shared" si="6"/>
        <v>3</v>
      </c>
      <c r="G22" s="4" t="s">
        <v>2</v>
      </c>
      <c r="H22" t="s">
        <v>2</v>
      </c>
      <c r="I22" t="s">
        <v>493</v>
      </c>
      <c r="L22">
        <f t="shared" si="8"/>
        <v>2</v>
      </c>
      <c r="M22" t="s">
        <v>468</v>
      </c>
      <c r="N22" t="s">
        <v>468</v>
      </c>
      <c r="O22" t="s">
        <v>1375</v>
      </c>
      <c r="R22">
        <f t="shared" si="7"/>
        <v>2</v>
      </c>
      <c r="S22" t="str">
        <f>CONCATENATE("""attraction_en"": """,VLOOKUP(CONCATENATE($R22,"a2"),$B:$I,8,FALSE),""",")</f>
        <v>"attraction_en": "Elephant Trunk Hill",</v>
      </c>
    </row>
    <row r="23" spans="1:19" ht="15.75" x14ac:dyDescent="0.25">
      <c r="A23" t="str">
        <f t="shared" si="0"/>
        <v>3b</v>
      </c>
      <c r="B23" t="str">
        <f t="shared" si="1"/>
        <v>3b2</v>
      </c>
      <c r="C23" t="str">
        <f t="shared" si="2"/>
        <v>b2</v>
      </c>
      <c r="D23">
        <f t="shared" si="3"/>
        <v>2</v>
      </c>
      <c r="E23" t="str">
        <f t="shared" si="4"/>
        <v/>
      </c>
      <c r="F23">
        <f t="shared" si="6"/>
        <v>3</v>
      </c>
      <c r="G23" s="9" t="s">
        <v>400</v>
      </c>
      <c r="H23" t="s">
        <v>1313</v>
      </c>
      <c r="I23" t="s">
        <v>874</v>
      </c>
      <c r="L23">
        <f t="shared" si="8"/>
        <v>2</v>
      </c>
      <c r="M23" t="str">
        <f>VLOOKUP(CONCATENATE($L23,"d2"),$B:$I,6,FALSE)</f>
        <v>於高鐵桂林西站乘坐22路公交車，往天鵝塘方向，於西門橋站下車，步行約15分鐘。</v>
      </c>
      <c r="N23" t="str">
        <f>VLOOKUP(CONCATENATE($L23,"d2"),$B:$I,7,FALSE)</f>
        <v>于高铁桂林西站乘坐22路公交车，往天鹅塘方向，于西门桥站下车，步行约15分钟。</v>
      </c>
      <c r="O23" t="str">
        <f>VLOOKUP(CONCATENATE($L23,"d2"),$B:$I,8,FALSE)</f>
        <v>From High Speed Rail Guilinxi Station, take Bus 22 towards Tian’e Tang. Get off at Ximenqiao and walk for about 15 minutes.</v>
      </c>
      <c r="R23">
        <f t="shared" si="7"/>
        <v>2</v>
      </c>
      <c r="S23" t="str">
        <f>CONCATENATE("""attraction_tc"": """,VLOOKUP(CONCATENATE($R23,"a2"),$B:$I,6,FALSE),""",")</f>
        <v>"attraction_tc": "象鼻山",</v>
      </c>
    </row>
    <row r="24" spans="1:19" ht="15.75" x14ac:dyDescent="0.25">
      <c r="A24" t="str">
        <f t="shared" si="0"/>
        <v/>
      </c>
      <c r="B24" t="str">
        <f t="shared" si="1"/>
        <v>3c1</v>
      </c>
      <c r="C24" t="str">
        <f t="shared" si="2"/>
        <v>c1</v>
      </c>
      <c r="D24">
        <f t="shared" si="3"/>
        <v>1</v>
      </c>
      <c r="E24" t="str">
        <f t="shared" si="4"/>
        <v>c</v>
      </c>
      <c r="F24">
        <f t="shared" si="6"/>
        <v>3</v>
      </c>
      <c r="G24" s="4" t="s">
        <v>4</v>
      </c>
      <c r="H24" t="s">
        <v>941</v>
      </c>
      <c r="I24" t="s">
        <v>494</v>
      </c>
      <c r="K24" t="str">
        <f>IF(ISERROR(VLOOKUP(CONCATENATE(L24,"d3"),B:G,6,FALSE)),"","&lt;/p&gt;&lt;p&gt;")</f>
        <v>&lt;/p&gt;&lt;p&gt;</v>
      </c>
      <c r="L24">
        <f t="shared" si="8"/>
        <v>2</v>
      </c>
      <c r="M24" t="str">
        <f>CONCATENATE($K24,IFERROR(VLOOKUP(CONCATENATE($L24,"d3"),$B:$I,6,FALSE),""))</f>
        <v>&lt;/p&gt;&lt;p&gt;亦可由桂林西站乘坐的士，約45分鐘即可到達。</v>
      </c>
      <c r="N24" t="str">
        <f>CONCATENATE($K24,IFERROR(VLOOKUP(CONCATENATE($L24,"d3"),$B:$I,7,FALSE),""))</f>
        <v>&lt;/p&gt;&lt;p&gt;亦可由桂林西站乘坐的士，约45分钟即可到达。</v>
      </c>
      <c r="O24" t="str">
        <f>CONCATENATE($K24,IFERROR(VLOOKUP(CONCATENATE($L24,"d3"),$B:$I,8,FALSE),""))</f>
        <v>&lt;/p&gt;&lt;p&gt;Alternatively, you may take a 45-minute taxi ride from Guilinxi Station.</v>
      </c>
      <c r="R24">
        <f t="shared" si="7"/>
        <v>2</v>
      </c>
      <c r="S24" t="str">
        <f>CONCATENATE("""attraction_sc"": """,VLOOKUP(CONCATENATE($R24,"a2"),$B:$I,7,FALSE),""",")</f>
        <v>"attraction_sc": "象鼻山",</v>
      </c>
    </row>
    <row r="25" spans="1:19" ht="78.75" x14ac:dyDescent="0.25">
      <c r="A25" t="str">
        <f t="shared" si="0"/>
        <v>3c</v>
      </c>
      <c r="B25" t="str">
        <f t="shared" si="1"/>
        <v>3c2</v>
      </c>
      <c r="C25" t="str">
        <f t="shared" si="2"/>
        <v>c2</v>
      </c>
      <c r="D25">
        <f t="shared" si="3"/>
        <v>2</v>
      </c>
      <c r="E25" t="str">
        <f t="shared" si="4"/>
        <v/>
      </c>
      <c r="F25">
        <f t="shared" si="6"/>
        <v>3</v>
      </c>
      <c r="G25" s="3" t="s">
        <v>401</v>
      </c>
      <c r="H25" t="s">
        <v>1314</v>
      </c>
      <c r="I25" t="s">
        <v>875</v>
      </c>
      <c r="L25">
        <f t="shared" si="8"/>
        <v>2</v>
      </c>
      <c r="M25" t="s">
        <v>469</v>
      </c>
      <c r="N25" t="s">
        <v>469</v>
      </c>
      <c r="O25" t="s">
        <v>469</v>
      </c>
      <c r="R25">
        <f t="shared" si="7"/>
        <v>2</v>
      </c>
      <c r="S25" t="str">
        <f>CONCATENATE("""image_en"": """,CONCATENATE("/res/media/web/travel/",LOWER(SUBSTITUTE($I$1," ","_")),"/",LOWER(CONCATENATE(SUBSTITUTE(VLOOKUP(CONCATENATE($R25,"a2"),$B:$I,8,FALSE)," ","_"),".jpg"))),""",")</f>
        <v>"image_en": "/res/media/web/travel/guilin/elephant_trunk_hill.jpg",</v>
      </c>
    </row>
    <row r="26" spans="1:19" ht="15.75" x14ac:dyDescent="0.25">
      <c r="A26" t="str">
        <f t="shared" si="0"/>
        <v/>
      </c>
      <c r="B26" t="str">
        <f t="shared" si="1"/>
        <v>3d1</v>
      </c>
      <c r="C26" t="str">
        <f t="shared" si="2"/>
        <v>d1</v>
      </c>
      <c r="D26">
        <f t="shared" si="3"/>
        <v>1</v>
      </c>
      <c r="E26" t="str">
        <f t="shared" si="4"/>
        <v>d</v>
      </c>
      <c r="F26">
        <f t="shared" si="6"/>
        <v>3</v>
      </c>
      <c r="G26" s="4" t="s">
        <v>6</v>
      </c>
      <c r="H26" t="s">
        <v>6</v>
      </c>
      <c r="I26" t="s">
        <v>496</v>
      </c>
      <c r="L26">
        <f>ROUNDUP((ROW(N26)-1)/12,0)</f>
        <v>3</v>
      </c>
      <c r="M26" t="s">
        <v>465</v>
      </c>
      <c r="N26" t="s">
        <v>465</v>
      </c>
      <c r="O26" t="s">
        <v>465</v>
      </c>
      <c r="R26">
        <f t="shared" si="7"/>
        <v>2</v>
      </c>
      <c r="S26" t="str">
        <f>CONCATENATE("""image_tc"": """,CONCATENATE("/res/media/web/travel/",LOWER(SUBSTITUTE($I$1," ","_")),"/",LOWER(CONCATENATE(SUBSTITUTE(VLOOKUP(CONCATENATE($R26,"a2"),$B:$I,8,FALSE)," ","_"),".jpg"))),""",")</f>
        <v>"image_tc": "/res/media/web/travel/guilin/elephant_trunk_hill.jpg",</v>
      </c>
    </row>
    <row r="27" spans="1:19" ht="31.5" x14ac:dyDescent="0.25">
      <c r="A27" t="str">
        <f t="shared" si="0"/>
        <v>3d</v>
      </c>
      <c r="B27" t="str">
        <f t="shared" si="1"/>
        <v>3d2</v>
      </c>
      <c r="C27" t="str">
        <f t="shared" si="2"/>
        <v>d2</v>
      </c>
      <c r="D27">
        <f t="shared" si="3"/>
        <v>2</v>
      </c>
      <c r="E27" t="str">
        <f t="shared" si="4"/>
        <v/>
      </c>
      <c r="F27">
        <f t="shared" si="6"/>
        <v>3</v>
      </c>
      <c r="G27" s="9" t="s">
        <v>402</v>
      </c>
      <c r="H27" t="s">
        <v>1315</v>
      </c>
      <c r="I27" t="s">
        <v>876</v>
      </c>
      <c r="L27">
        <f t="shared" ref="L27:L37" si="9">ROUNDUP((ROW(N27)-1)/12,0)</f>
        <v>3</v>
      </c>
      <c r="M27" t="str">
        <f>VLOOKUP(CONCATENATE($L27,"a2"),$B:$I,6,FALSE)</f>
        <v>兩江四湖</v>
      </c>
      <c r="N27" t="str">
        <f>VLOOKUP(CONCATENATE($L27,"a2"),$B:$I,7,FALSE)</f>
        <v>两江四湖</v>
      </c>
      <c r="O27" t="str">
        <f>VLOOKUP(CONCATENATE($L27,"a2"),$B:$I,8,FALSE)</f>
        <v>Two Rivers and Four Lakes</v>
      </c>
      <c r="R27">
        <f t="shared" si="7"/>
        <v>2</v>
      </c>
      <c r="S27" t="str">
        <f>CONCATENATE("""image_sc"": """,CONCATENATE("/res/media/web/travel/",LOWER(SUBSTITUTE($I$1," ","_")),"/",LOWER(CONCATENATE(SUBSTITUTE(VLOOKUP(CONCATENATE($R27,"a2"),$B:$I,8,FALSE)," ","_"),".jpg"))),""",")</f>
        <v>"image_sc": "/res/media/web/travel/guilin/elephant_trunk_hill.jpg",</v>
      </c>
    </row>
    <row r="28" spans="1:19" ht="16.5" thickBot="1" x14ac:dyDescent="0.3">
      <c r="A28" t="str">
        <f t="shared" si="0"/>
        <v/>
      </c>
      <c r="B28" t="str">
        <f t="shared" si="1"/>
        <v>3d3</v>
      </c>
      <c r="C28" t="str">
        <f t="shared" si="2"/>
        <v>d3</v>
      </c>
      <c r="D28">
        <f t="shared" si="3"/>
        <v>3</v>
      </c>
      <c r="E28" t="str">
        <f t="shared" si="4"/>
        <v/>
      </c>
      <c r="F28">
        <f t="shared" si="6"/>
        <v>3</v>
      </c>
      <c r="G28" s="10" t="s">
        <v>403</v>
      </c>
      <c r="H28" t="s">
        <v>1316</v>
      </c>
      <c r="I28" t="s">
        <v>877</v>
      </c>
      <c r="L28">
        <f t="shared" si="9"/>
        <v>3</v>
      </c>
      <c r="M28" t="s">
        <v>466</v>
      </c>
      <c r="N28" t="s">
        <v>466</v>
      </c>
      <c r="O28" t="s">
        <v>466</v>
      </c>
      <c r="R28">
        <f t="shared" si="7"/>
        <v>2</v>
      </c>
      <c r="S28" t="str">
        <f>CONCATENATE("""content_en"": """,CONCATENATE("&lt;p&gt;Address：&lt;br/&gt;",VLOOKUP(CONCATENATE($R28,"b2"),$B:$I,8,FALSE)),"&lt;/p&gt;&lt;p&gt;Content：&lt;br/&gt;",SUBSTITUTE(VLOOKUP(CONCATENATE($R28,"c2"),$B:$I,8,FALSE),"""","\"""),"&lt;/p&gt;&lt;p&gt;Transportation：&lt;br/&gt;",VLOOKUP(CONCATENATE($R28,"d2"),$B:$I,8,FALSE),CONCATENATE($K24,IFERROR(VLOOKUP(CONCATENATE($L24,"d3"),$B:$I,8,FALSE),"")),"&lt;/p&gt;",""",")</f>
        <v>"content_en": "&lt;p&gt;Address：&lt;br/&gt;Elephant Hill Scenic Area, 1 Binjiang Road, Xiangshan District, Guilin&lt;/p&gt;&lt;p&gt;Content：&lt;br/&gt;A 5A Tourist Attraction of China, located in the Elephant Hill Scenic Area, , the Elephant Trunk Hill is composed of pure limestone from seabed sediments of 300 million years ago. The hill is named after its resemblance of an elephant drinking water and is depicted as the central part of Guilin’s city emblem. In addition to the scenery of the hill, there are more scenic tourist hotspots in the area, such as Water Moon Cave, Elephant Eye Cave and Love Island.&lt;/p&gt;&lt;p&gt;Transportation：&lt;br/&gt;From High Speed Rail Guilinxi Station, take Bus 22 towards Tian’e Tang. Get off at Ximenqiao and walk for about 15 minutes.&lt;/p&gt;&lt;p&gt;Alternatively, you may take a 45-minute taxi ride from Guilinxi Station.&lt;/p&gt;",</v>
      </c>
    </row>
    <row r="29" spans="1:19" ht="15.75" x14ac:dyDescent="0.25">
      <c r="A29" t="str">
        <f t="shared" si="0"/>
        <v/>
      </c>
      <c r="B29" t="str">
        <f t="shared" si="1"/>
        <v>4a1</v>
      </c>
      <c r="C29" t="str">
        <f t="shared" si="2"/>
        <v>a1</v>
      </c>
      <c r="D29">
        <f t="shared" si="3"/>
        <v>1</v>
      </c>
      <c r="E29" t="str">
        <f t="shared" si="4"/>
        <v>a</v>
      </c>
      <c r="F29">
        <f t="shared" si="6"/>
        <v>4</v>
      </c>
      <c r="G29" s="1" t="s">
        <v>18</v>
      </c>
      <c r="H29" t="s">
        <v>954</v>
      </c>
      <c r="I29" t="s">
        <v>499</v>
      </c>
      <c r="L29">
        <f t="shared" si="9"/>
        <v>3</v>
      </c>
      <c r="M29" t="str">
        <f>CONCATENATE("&lt;img src=""/res/media/web/travel/",LOWER(SUBSTITUTE($I$1," ","_")),"/",LOWER(CONCATENATE(SUBSTITUTE(VLOOKUP(CONCATENATE($L27,"a2"),$B:$I,8,FALSE)," ","_"),".jpg")),""" alt=""",M27,"""&gt;")</f>
        <v>&lt;img src="/res/media/web/travel/guilin/two_rivers_and_four_lakes.jpg" alt="兩江四湖"&gt;</v>
      </c>
      <c r="N29" t="str">
        <f>CONCATENATE("&lt;img src=""/res/media/web/travel/",LOWER(SUBSTITUTE($I$1," ","_")),"/",LOWER(CONCATENATE(SUBSTITUTE(VLOOKUP(CONCATENATE($L27,"a2"),$B:$I,8,FALSE)," ","_"),".jpg")),""" alt=""",N27,"""&gt;")</f>
        <v>&lt;img src="/res/media/web/travel/guilin/two_rivers_and_four_lakes.jpg" alt="两江四湖"&gt;</v>
      </c>
      <c r="O29" t="str">
        <f>CONCATENATE("&lt;img src=""/res/media/web/travel/",LOWER(SUBSTITUTE($I$1," ","_")),"/",LOWER(CONCATENATE(SUBSTITUTE(VLOOKUP(CONCATENATE($L27,"a2"),$B:$I,8,FALSE)," ","_"),".jpg")),""" alt=""",O27,"""&gt;")</f>
        <v>&lt;img src="/res/media/web/travel/guilin/two_rivers_and_four_lakes.jpg" alt="Two Rivers and Four Lakes"&gt;</v>
      </c>
      <c r="R29">
        <f t="shared" si="7"/>
        <v>2</v>
      </c>
      <c r="S29" t="str">
        <f>CONCATENATE("""content_tc"": """,CONCATENATE("&lt;p&gt;地址：&lt;br/&gt;",VLOOKUP(CONCATENATE($R29,"b2"),$B:$I,6,FALSE)),"&lt;/p&gt;&lt;p&gt;介紹：&lt;br/&gt;",VLOOKUP(CONCATENATE($R29,"c2"),$B:$I,6,FALSE),"&lt;/p&gt;&lt;p&gt;交通：&lt;br/&gt;",VLOOKUP(CONCATENATE($R29,"d2"),$B:$I,6,FALSE),CONCATENATE($K24,IFERROR(VLOOKUP(CONCATENATE($L24,"d3"),$B:$I,6,FALSE),"")),"&lt;/p&gt;",""",")</f>
        <v>"content_tc": "&lt;p&gt;地址：&lt;br/&gt;桂林市象山區濱江路1號象山景區&lt;/p&gt;&lt;p&gt;介紹：&lt;br/&gt;4A級旅遊景區，位於象山景區內的象鼻山，由3億年前海底沉積純石灰岩組成，因外形像正在飲水的大象因而得名，桂林市的城徽中心圖案就是象山。景區內除象山之景外，更有水月洞、象眼岩及愛情島等多個景點，都是旅遊熱點。&lt;/p&gt;&lt;p&gt;交通：&lt;br/&gt;於高鐵桂林西站乘坐22路公交車，往天鵝塘方向，於西門橋站下車，步行約15分鐘。&lt;/p&gt;&lt;p&gt;亦可由桂林西站乘坐的士，約45分鐘即可到達。&lt;/p&gt;",</v>
      </c>
    </row>
    <row r="30" spans="1:19" ht="15.75" x14ac:dyDescent="0.25">
      <c r="A30" t="str">
        <f t="shared" si="0"/>
        <v>4a</v>
      </c>
      <c r="B30" t="str">
        <f t="shared" si="1"/>
        <v>4a2</v>
      </c>
      <c r="C30" t="str">
        <f t="shared" si="2"/>
        <v>a2</v>
      </c>
      <c r="D30">
        <f t="shared" si="3"/>
        <v>2</v>
      </c>
      <c r="E30" t="str">
        <f t="shared" si="4"/>
        <v/>
      </c>
      <c r="F30">
        <f t="shared" si="6"/>
        <v>4</v>
      </c>
      <c r="G30" s="9" t="s">
        <v>404</v>
      </c>
      <c r="H30" t="s">
        <v>1317</v>
      </c>
      <c r="I30" t="s">
        <v>878</v>
      </c>
      <c r="L30">
        <f t="shared" si="9"/>
        <v>3</v>
      </c>
      <c r="M30" t="s">
        <v>557</v>
      </c>
      <c r="N30" t="s">
        <v>557</v>
      </c>
      <c r="O30" t="s">
        <v>1372</v>
      </c>
      <c r="R30">
        <f t="shared" si="7"/>
        <v>2</v>
      </c>
      <c r="S30" t="str">
        <f>CONCATENATE("""content_sc"": """,CONCATENATE("&lt;p&gt;地址：&lt;br/&gt;",VLOOKUP(CONCATENATE($R30,"b2"),$B:$I,7,FALSE)),"&lt;/p&gt;&lt;p&gt;介紹：&lt;br/&gt;",VLOOKUP(CONCATENATE($R30,"c2"),$B:$I,7,FALSE),"&lt;/p&gt;&lt;p&gt;交通：&lt;br/&gt;",VLOOKUP(CONCATENATE($R30,"d2"),$B:$I,7,FALSE),CONCATENATE($K24,IFERROR(VLOOKUP(CONCATENATE($L24,"d3"),$B:$I,7,FALSE),"")),"&lt;/p&gt;","""")</f>
        <v>"content_sc": "&lt;p&gt;地址：&lt;br/&gt;桂林市象山区滨江路1号象山景区&lt;/p&gt;&lt;p&gt;介紹：&lt;br/&gt;4A级旅游景区，位于象山景区内的象鼻山，由3亿年前海底沉积纯石灰岩组成，因外形像正在饮水的大象因而得名，桂林市的城徽中心图案就是象山。景区内除象山之景外，更有水月洞、象眼岩及爱情岛等多个景点，都是旅游热点。&lt;/p&gt;&lt;p&gt;交通：&lt;br/&gt;于高铁桂林西站乘坐22路公交车，往天鹅塘方向，于西门桥站下车，步行约15分钟。&lt;/p&gt;&lt;p&gt;亦可由桂林西站乘坐的士，约45分钟即可到达。&lt;/p&gt;"</v>
      </c>
    </row>
    <row r="31" spans="1:19" ht="15.75" x14ac:dyDescent="0.25">
      <c r="A31" t="str">
        <f t="shared" si="0"/>
        <v/>
      </c>
      <c r="B31" t="str">
        <f t="shared" si="1"/>
        <v>4b1</v>
      </c>
      <c r="C31" t="str">
        <f t="shared" si="2"/>
        <v>b1</v>
      </c>
      <c r="D31">
        <f t="shared" si="3"/>
        <v>1</v>
      </c>
      <c r="E31" t="str">
        <f t="shared" si="4"/>
        <v>b</v>
      </c>
      <c r="F31">
        <f t="shared" si="6"/>
        <v>4</v>
      </c>
      <c r="G31" s="4" t="s">
        <v>2</v>
      </c>
      <c r="H31" t="s">
        <v>2</v>
      </c>
      <c r="I31" t="s">
        <v>493</v>
      </c>
      <c r="L31">
        <f t="shared" si="9"/>
        <v>3</v>
      </c>
      <c r="M31" t="str">
        <f>VLOOKUP(CONCATENATE($L31,"b2"),$B:$I,6,FALSE)</f>
        <v>桂林市秀峰區杉湖北路日月灣碼頭</v>
      </c>
      <c r="N31" t="str">
        <f>VLOOKUP(CONCATENATE($L31,"b2"),$B:$I,7,FALSE)</f>
        <v>桂林市秀峰区杉湖北路日月湾码头</v>
      </c>
      <c r="O31" t="str">
        <f>VLOOKUP(CONCATENATE($L31,"b2"),$B:$I,8,FALSE)</f>
        <v>Riyuewan Pier, Shanhu North Road, Xiufeng District, Guilin</v>
      </c>
      <c r="R31">
        <f t="shared" si="7"/>
        <v>2</v>
      </c>
      <c r="S31" t="str">
        <f>IF(S32="","}","},")</f>
        <v>},</v>
      </c>
    </row>
    <row r="32" spans="1:19" ht="15.75" x14ac:dyDescent="0.25">
      <c r="A32" t="str">
        <f t="shared" si="0"/>
        <v>4b</v>
      </c>
      <c r="B32" t="str">
        <f t="shared" si="1"/>
        <v>4b2</v>
      </c>
      <c r="C32" t="str">
        <f t="shared" si="2"/>
        <v>b2</v>
      </c>
      <c r="D32">
        <f t="shared" si="3"/>
        <v>2</v>
      </c>
      <c r="E32" t="str">
        <f t="shared" si="4"/>
        <v/>
      </c>
      <c r="F32">
        <f t="shared" si="6"/>
        <v>4</v>
      </c>
      <c r="G32" s="9" t="s">
        <v>406</v>
      </c>
      <c r="H32" t="s">
        <v>1318</v>
      </c>
      <c r="I32" t="s">
        <v>879</v>
      </c>
      <c r="L32">
        <f t="shared" si="9"/>
        <v>3</v>
      </c>
      <c r="M32" t="s">
        <v>467</v>
      </c>
      <c r="N32" t="s">
        <v>467</v>
      </c>
      <c r="O32" t="s">
        <v>1373</v>
      </c>
      <c r="R32">
        <f>ROUNDUP((ROW(T32)-7)/12,0)</f>
        <v>3</v>
      </c>
      <c r="S32" t="s">
        <v>1374</v>
      </c>
    </row>
    <row r="33" spans="1:19" ht="15.75" x14ac:dyDescent="0.25">
      <c r="A33" t="str">
        <f t="shared" si="0"/>
        <v/>
      </c>
      <c r="B33" t="str">
        <f t="shared" si="1"/>
        <v>4c1</v>
      </c>
      <c r="C33" t="str">
        <f t="shared" si="2"/>
        <v>c1</v>
      </c>
      <c r="D33">
        <f t="shared" si="3"/>
        <v>1</v>
      </c>
      <c r="E33" t="str">
        <f t="shared" si="4"/>
        <v>c</v>
      </c>
      <c r="F33">
        <f t="shared" si="6"/>
        <v>4</v>
      </c>
      <c r="G33" s="4" t="s">
        <v>4</v>
      </c>
      <c r="H33" t="s">
        <v>941</v>
      </c>
      <c r="I33" t="s">
        <v>494</v>
      </c>
      <c r="L33">
        <f t="shared" si="9"/>
        <v>3</v>
      </c>
      <c r="M33" t="str">
        <f>VLOOKUP(CONCATENATE($L33,"c2"),$B:$I,6,FALSE)</f>
        <v>5A級旅遊景區，由灕江、桃花江，木龍湖、桂湖、榕湖和杉湖組成，環城水系美景吸引了遊人的目光。白天可乘遊船遊湖，晚上可欣賞日月雙塔金銀兩色光芒的壯麗。日塔高41米共九層，為純銅裝飾，耗用銅材350噸，是世界最高的銅塔及水中塔；月塔高35米共七層，為琉璃塔，各有特色。</v>
      </c>
      <c r="N33" t="str">
        <f>VLOOKUP(CONCATENATE($L33,"c2"),$B:$I,7,FALSE)</f>
        <v>5A级旅游景区，由漓江、桃花江，木龙湖、桂湖、榕湖和杉湖组成，环城水系美景吸引了游人的目光。白天可乘游船游湖，晚上可欣赏日月双塔金银两色光芒的壮丽。日塔高41米共九层，为纯铜装饰，耗用铜材350吨，是世界最高的铜塔及水中塔；月塔高35米共七层，为琉璃塔，各有特色。</v>
      </c>
      <c r="O33" t="str">
        <f>VLOOKUP(CONCATENATE($L33,"c2"),$B:$I,8,FALSE)</f>
        <v>A 5A Tourist Attraction of China, the area consists of Li River, Taohua River, Mulong Lake, Gui Lake, Rong Lake and Shan Lake. The beauty of the water system around the city attracts the attention of all visitors. Take a boat trip on the lake during the day, while enjoy the magnificent gold and silver lights of the Sun Tower and the Moon Tower at night. Both towers each has its own characteristics. The Sun Tower is 41 metres high with nine levels, decorated with 350 tons of pure copper. It is known as the world’s highest copper tower and tower in water. The Moon Tower is 35 metres high with seven levels and is made of glass.</v>
      </c>
      <c r="R33">
        <f t="shared" ref="R33:R43" si="10">ROUNDUP((ROW(T33)-7)/12,0)</f>
        <v>3</v>
      </c>
      <c r="S33" t="str">
        <f>CONCATENATE("""id"": ",$S$1,R33,",")</f>
        <v>"id": 163,</v>
      </c>
    </row>
    <row r="34" spans="1:19" ht="78.75" x14ac:dyDescent="0.25">
      <c r="A34" t="str">
        <f t="shared" si="0"/>
        <v>4c</v>
      </c>
      <c r="B34" t="str">
        <f t="shared" si="1"/>
        <v>4c2</v>
      </c>
      <c r="C34" t="str">
        <f t="shared" si="2"/>
        <v>c2</v>
      </c>
      <c r="D34">
        <f t="shared" si="3"/>
        <v>2</v>
      </c>
      <c r="E34" t="str">
        <f t="shared" si="4"/>
        <v/>
      </c>
      <c r="F34">
        <f t="shared" si="6"/>
        <v>4</v>
      </c>
      <c r="G34" s="9" t="s">
        <v>407</v>
      </c>
      <c r="H34" t="s">
        <v>1319</v>
      </c>
      <c r="I34" t="s">
        <v>880</v>
      </c>
      <c r="L34">
        <f t="shared" si="9"/>
        <v>3</v>
      </c>
      <c r="M34" t="s">
        <v>468</v>
      </c>
      <c r="N34" t="s">
        <v>468</v>
      </c>
      <c r="O34" t="s">
        <v>1375</v>
      </c>
      <c r="R34">
        <f t="shared" si="10"/>
        <v>3</v>
      </c>
      <c r="S34" t="str">
        <f>CONCATENATE("""attraction_en"": """,VLOOKUP(CONCATENATE($R34,"a2"),$B:$I,8,FALSE),""",")</f>
        <v>"attraction_en": "Two Rivers and Four Lakes",</v>
      </c>
    </row>
    <row r="35" spans="1:19" ht="15.75" x14ac:dyDescent="0.25">
      <c r="A35" t="str">
        <f t="shared" si="0"/>
        <v/>
      </c>
      <c r="B35" t="str">
        <f t="shared" si="1"/>
        <v>4d1</v>
      </c>
      <c r="C35" t="str">
        <f t="shared" si="2"/>
        <v>d1</v>
      </c>
      <c r="D35">
        <f t="shared" si="3"/>
        <v>1</v>
      </c>
      <c r="E35" t="str">
        <f t="shared" si="4"/>
        <v>d</v>
      </c>
      <c r="F35">
        <f t="shared" si="6"/>
        <v>4</v>
      </c>
      <c r="G35" s="4" t="s">
        <v>6</v>
      </c>
      <c r="H35" t="s">
        <v>6</v>
      </c>
      <c r="I35" t="s">
        <v>496</v>
      </c>
      <c r="L35">
        <f t="shared" si="9"/>
        <v>3</v>
      </c>
      <c r="M35" t="str">
        <f>VLOOKUP(CONCATENATE($L35,"d2"),$B:$I,6,FALSE)</f>
        <v>於高鐵桂林西站乘坐22路公交車，往天鵝塘方向，於十字街站下車，步行約15分鐘。</v>
      </c>
      <c r="N35" t="str">
        <f>VLOOKUP(CONCATENATE($L35,"d2"),$B:$I,7,FALSE)</f>
        <v>于高铁桂林西站乘坐22路公交车，往天鹅塘方向，于十字街站下车，步行约15分钟。</v>
      </c>
      <c r="O35" t="str">
        <f>VLOOKUP(CONCATENATE($L35,"d2"),$B:$I,8,FALSE)</f>
        <v>From High Speed Rail Guilinxi Station, take Bus 22 towards Tian’e Tang. Get off at Shizi Street and walk for about 15 minutes.</v>
      </c>
      <c r="R35">
        <f t="shared" si="10"/>
        <v>3</v>
      </c>
      <c r="S35" t="str">
        <f>CONCATENATE("""attraction_tc"": """,VLOOKUP(CONCATENATE($R35,"a2"),$B:$I,6,FALSE),""",")</f>
        <v>"attraction_tc": "兩江四湖",</v>
      </c>
    </row>
    <row r="36" spans="1:19" ht="47.25" x14ac:dyDescent="0.25">
      <c r="A36" t="str">
        <f t="shared" si="0"/>
        <v>4d</v>
      </c>
      <c r="B36" t="str">
        <f t="shared" si="1"/>
        <v>4d2</v>
      </c>
      <c r="C36" t="str">
        <f t="shared" si="2"/>
        <v>d2</v>
      </c>
      <c r="D36">
        <f t="shared" si="3"/>
        <v>2</v>
      </c>
      <c r="E36" t="str">
        <f t="shared" si="4"/>
        <v/>
      </c>
      <c r="F36">
        <f t="shared" si="6"/>
        <v>4</v>
      </c>
      <c r="G36" s="9" t="s">
        <v>408</v>
      </c>
      <c r="H36" t="s">
        <v>1320</v>
      </c>
      <c r="I36" t="s">
        <v>881</v>
      </c>
      <c r="K36" t="str">
        <f>IF(ISERROR(VLOOKUP(CONCATENATE(L36,"d3"),B:G,6,FALSE)),"","&lt;/p&gt;&lt;p&gt;")</f>
        <v>&lt;/p&gt;&lt;p&gt;</v>
      </c>
      <c r="L36">
        <f t="shared" si="9"/>
        <v>3</v>
      </c>
      <c r="M36" t="str">
        <f>CONCATENATE($K36,IFERROR(VLOOKUP(CONCATENATE($L36,"d3"),$B:$I,6,FALSE),""))</f>
        <v>&lt;/p&gt;&lt;p&gt;亦可由桂林西站乘坐的士，約35分鐘即可到達。</v>
      </c>
      <c r="N36" t="str">
        <f>CONCATENATE($K36,IFERROR(VLOOKUP(CONCATENATE($L36,"d3"),$B:$I,7,FALSE),""))</f>
        <v>&lt;/p&gt;&lt;p&gt;亦可由桂林西站乘坐的士，约35分钟即可到达。</v>
      </c>
      <c r="O36" t="str">
        <f>CONCATENATE($K36,IFERROR(VLOOKUP(CONCATENATE($L36,"d3"),$B:$I,8,FALSE),""))</f>
        <v>&lt;/p&gt;&lt;p&gt;Alternatively, you may take a 35-minute taxi ride from Guilinxi Station.</v>
      </c>
      <c r="R36">
        <f t="shared" si="10"/>
        <v>3</v>
      </c>
      <c r="S36" t="str">
        <f>CONCATENATE("""attraction_sc"": """,VLOOKUP(CONCATENATE($R36,"a2"),$B:$I,7,FALSE),""",")</f>
        <v>"attraction_sc": "两江四湖",</v>
      </c>
    </row>
    <row r="37" spans="1:19" ht="16.5" thickBot="1" x14ac:dyDescent="0.3">
      <c r="A37" t="str">
        <f t="shared" si="0"/>
        <v/>
      </c>
      <c r="B37" t="str">
        <f t="shared" si="1"/>
        <v>4d3</v>
      </c>
      <c r="C37" t="str">
        <f t="shared" si="2"/>
        <v>d3</v>
      </c>
      <c r="D37">
        <f t="shared" si="3"/>
        <v>3</v>
      </c>
      <c r="E37" t="str">
        <f t="shared" si="4"/>
        <v/>
      </c>
      <c r="F37">
        <f t="shared" si="6"/>
        <v>4</v>
      </c>
      <c r="G37" s="10" t="s">
        <v>409</v>
      </c>
      <c r="H37" t="s">
        <v>1321</v>
      </c>
      <c r="I37" t="s">
        <v>882</v>
      </c>
      <c r="L37">
        <f t="shared" si="9"/>
        <v>3</v>
      </c>
      <c r="M37" t="s">
        <v>469</v>
      </c>
      <c r="N37" t="s">
        <v>469</v>
      </c>
      <c r="O37" t="s">
        <v>469</v>
      </c>
      <c r="R37">
        <f t="shared" si="10"/>
        <v>3</v>
      </c>
      <c r="S37" t="str">
        <f>CONCATENATE("""image_en"": """,CONCATENATE("/res/media/web/travel/",LOWER(SUBSTITUTE($I$1," ","_")),"/",LOWER(CONCATENATE(SUBSTITUTE(VLOOKUP(CONCATENATE($R37,"a2"),$B:$I,8,FALSE)," ","_"),".jpg"))),""",")</f>
        <v>"image_en": "/res/media/web/travel/guilin/two_rivers_and_four_lakes.jpg",</v>
      </c>
    </row>
    <row r="38" spans="1:19" ht="15.75" x14ac:dyDescent="0.25">
      <c r="A38" t="str">
        <f t="shared" si="0"/>
        <v/>
      </c>
      <c r="B38" t="str">
        <f t="shared" si="1"/>
        <v>5a1</v>
      </c>
      <c r="C38" t="str">
        <f t="shared" si="2"/>
        <v>a1</v>
      </c>
      <c r="D38">
        <f t="shared" si="3"/>
        <v>1</v>
      </c>
      <c r="E38" t="str">
        <f t="shared" si="4"/>
        <v>a</v>
      </c>
      <c r="F38">
        <f t="shared" si="6"/>
        <v>5</v>
      </c>
      <c r="G38" s="1" t="s">
        <v>22</v>
      </c>
      <c r="H38" t="s">
        <v>958</v>
      </c>
      <c r="I38" t="s">
        <v>500</v>
      </c>
      <c r="L38">
        <f>ROUNDUP((ROW(N38)-1)/12,0)</f>
        <v>4</v>
      </c>
      <c r="M38" t="s">
        <v>465</v>
      </c>
      <c r="N38" t="s">
        <v>465</v>
      </c>
      <c r="O38" t="s">
        <v>465</v>
      </c>
      <c r="R38">
        <f t="shared" si="10"/>
        <v>3</v>
      </c>
      <c r="S38" t="str">
        <f>CONCATENATE("""image_tc"": """,CONCATENATE("/res/media/web/travel/",LOWER(SUBSTITUTE($I$1," ","_")),"/",LOWER(CONCATENATE(SUBSTITUTE(VLOOKUP(CONCATENATE($R38,"a2"),$B:$I,8,FALSE)," ","_"),".jpg"))),""",")</f>
        <v>"image_tc": "/res/media/web/travel/guilin/two_rivers_and_four_lakes.jpg",</v>
      </c>
    </row>
    <row r="39" spans="1:19" ht="15.75" x14ac:dyDescent="0.25">
      <c r="A39" t="str">
        <f t="shared" si="0"/>
        <v>5a</v>
      </c>
      <c r="B39" t="str">
        <f t="shared" si="1"/>
        <v>5a2</v>
      </c>
      <c r="C39" t="str">
        <f t="shared" si="2"/>
        <v>a2</v>
      </c>
      <c r="D39">
        <f t="shared" si="3"/>
        <v>2</v>
      </c>
      <c r="E39" t="str">
        <f t="shared" si="4"/>
        <v/>
      </c>
      <c r="F39">
        <f t="shared" si="6"/>
        <v>5</v>
      </c>
      <c r="G39" s="9" t="s">
        <v>410</v>
      </c>
      <c r="H39" t="s">
        <v>1322</v>
      </c>
      <c r="I39" t="s">
        <v>883</v>
      </c>
      <c r="L39">
        <f t="shared" ref="L39:L49" si="11">ROUNDUP((ROW(N39)-1)/12,0)</f>
        <v>4</v>
      </c>
      <c r="M39" t="str">
        <f>VLOOKUP(CONCATENATE($L39,"a2"),$B:$I,6,FALSE)</f>
        <v>魯家村</v>
      </c>
      <c r="N39" t="str">
        <f>VLOOKUP(CONCATENATE($L39,"a2"),$B:$I,7,FALSE)</f>
        <v>鲁家村</v>
      </c>
      <c r="O39" t="str">
        <f>VLOOKUP(CONCATENATE($L39,"a2"),$B:$I,8,FALSE)</f>
        <v>Lujia Village</v>
      </c>
      <c r="R39">
        <f t="shared" si="10"/>
        <v>3</v>
      </c>
      <c r="S39" t="str">
        <f>CONCATENATE("""image_sc"": """,CONCATENATE("/res/media/web/travel/",LOWER(SUBSTITUTE($I$1," ","_")),"/",LOWER(CONCATENATE(SUBSTITUTE(VLOOKUP(CONCATENATE($R39,"a2"),$B:$I,8,FALSE)," ","_"),".jpg"))),""",")</f>
        <v>"image_sc": "/res/media/web/travel/guilin/two_rivers_and_four_lakes.jpg",</v>
      </c>
    </row>
    <row r="40" spans="1:19" ht="15.75" x14ac:dyDescent="0.25">
      <c r="A40" t="str">
        <f t="shared" si="0"/>
        <v/>
      </c>
      <c r="B40" t="str">
        <f t="shared" si="1"/>
        <v>5b1</v>
      </c>
      <c r="C40" t="str">
        <f t="shared" si="2"/>
        <v>b1</v>
      </c>
      <c r="D40">
        <f t="shared" si="3"/>
        <v>1</v>
      </c>
      <c r="E40" t="str">
        <f t="shared" si="4"/>
        <v>b</v>
      </c>
      <c r="F40">
        <f t="shared" si="6"/>
        <v>5</v>
      </c>
      <c r="G40" s="4" t="s">
        <v>2</v>
      </c>
      <c r="H40" t="s">
        <v>2</v>
      </c>
      <c r="I40" t="s">
        <v>493</v>
      </c>
      <c r="L40">
        <f t="shared" si="11"/>
        <v>4</v>
      </c>
      <c r="M40" t="s">
        <v>466</v>
      </c>
      <c r="N40" t="s">
        <v>466</v>
      </c>
      <c r="O40" t="s">
        <v>466</v>
      </c>
      <c r="R40">
        <f t="shared" si="10"/>
        <v>3</v>
      </c>
      <c r="S40" t="str">
        <f>CONCATENATE("""content_en"": """,CONCATENATE("&lt;p&gt;Address：&lt;br/&gt;",VLOOKUP(CONCATENATE($R40,"b2"),$B:$I,8,FALSE)),"&lt;/p&gt;&lt;p&gt;Content：&lt;br/&gt;",SUBSTITUTE(VLOOKUP(CONCATENATE($R40,"c2"),$B:$I,8,FALSE),"""","\"""),"&lt;/p&gt;&lt;p&gt;Transportation：&lt;br/&gt;",VLOOKUP(CONCATENATE($R40,"d2"),$B:$I,8,FALSE),CONCATENATE($K36,IFERROR(VLOOKUP(CONCATENATE($L36,"d3"),$B:$I,8,FALSE),"")),"&lt;/p&gt;",""",")</f>
        <v>"content_en": "&lt;p&gt;Address：&lt;br/&gt;Riyuewan Pier, Shanhu North Road, Xiufeng District, Guilin&lt;/p&gt;&lt;p&gt;Content：&lt;br/&gt;A 5A Tourist Attraction of China, the area consists of Li River, Taohua River, Mulong Lake, Gui Lake, Rong Lake and Shan Lake. The beauty of the water system around the city attracts the attention of all visitors. Take a boat trip on the lake during the day, while enjoy the magnificent gold and silver lights of the Sun Tower and the Moon Tower at night. Both towers each has its own characteristics. The Sun Tower is 41 metres high with nine levels, decorated with 350 tons of pure copper. It is known as the world’s highest copper tower and tower in water. The Moon Tower is 35 metres high with seven levels and is made of glass.&lt;/p&gt;&lt;p&gt;Transportation：&lt;br/&gt;From High Speed Rail Guilinxi Station, take Bus 22 towards Tian’e Tang. Get off at Shizi Street and walk for about 15 minutes.&lt;/p&gt;&lt;p&gt;Alternatively, you may take a 35-minute taxi ride from Guilinxi Station.&lt;/p&gt;",</v>
      </c>
    </row>
    <row r="41" spans="1:19" ht="15.75" x14ac:dyDescent="0.25">
      <c r="A41" t="str">
        <f t="shared" si="0"/>
        <v>5b</v>
      </c>
      <c r="B41" t="str">
        <f t="shared" si="1"/>
        <v>5b2</v>
      </c>
      <c r="C41" t="str">
        <f t="shared" si="2"/>
        <v>b2</v>
      </c>
      <c r="D41">
        <f t="shared" si="3"/>
        <v>2</v>
      </c>
      <c r="E41" t="str">
        <f t="shared" si="4"/>
        <v/>
      </c>
      <c r="F41">
        <f t="shared" si="6"/>
        <v>5</v>
      </c>
      <c r="G41" s="9" t="s">
        <v>411</v>
      </c>
      <c r="H41" t="s">
        <v>1323</v>
      </c>
      <c r="I41" t="s">
        <v>884</v>
      </c>
      <c r="L41">
        <f t="shared" si="11"/>
        <v>4</v>
      </c>
      <c r="M41" t="str">
        <f>CONCATENATE("&lt;img src=""/res/media/web/travel/",LOWER(SUBSTITUTE($I$1," ","_")),"/",LOWER(CONCATENATE(SUBSTITUTE(VLOOKUP(CONCATENATE($L39,"a2"),$B:$I,8,FALSE)," ","_"),".jpg")),""" alt=""",M39,"""&gt;")</f>
        <v>&lt;img src="/res/media/web/travel/guilin/lujia_village.jpg" alt="魯家村"&gt;</v>
      </c>
      <c r="N41" t="str">
        <f>CONCATENATE("&lt;img src=""/res/media/web/travel/",LOWER(SUBSTITUTE($I$1," ","_")),"/",LOWER(CONCATENATE(SUBSTITUTE(VLOOKUP(CONCATENATE($L39,"a2"),$B:$I,8,FALSE)," ","_"),".jpg")),""" alt=""",N39,"""&gt;")</f>
        <v>&lt;img src="/res/media/web/travel/guilin/lujia_village.jpg" alt="鲁家村"&gt;</v>
      </c>
      <c r="O41" t="str">
        <f>CONCATENATE("&lt;img src=""/res/media/web/travel/",LOWER(SUBSTITUTE($I$1," ","_")),"/",LOWER(CONCATENATE(SUBSTITUTE(VLOOKUP(CONCATENATE($L39,"a2"),$B:$I,8,FALSE)," ","_"),".jpg")),""" alt=""",O39,"""&gt;")</f>
        <v>&lt;img src="/res/media/web/travel/guilin/lujia_village.jpg" alt="Lujia Village"&gt;</v>
      </c>
      <c r="R41">
        <f t="shared" si="10"/>
        <v>3</v>
      </c>
      <c r="S41" t="str">
        <f>CONCATENATE("""content_tc"": """,CONCATENATE("&lt;p&gt;地址：&lt;br/&gt;",VLOOKUP(CONCATENATE($R41,"b2"),$B:$I,6,FALSE)),"&lt;/p&gt;&lt;p&gt;介紹：&lt;br/&gt;",VLOOKUP(CONCATENATE($R41,"c2"),$B:$I,6,FALSE),"&lt;/p&gt;&lt;p&gt;交通：&lt;br/&gt;",VLOOKUP(CONCATENATE($R41,"d2"),$B:$I,6,FALSE),CONCATENATE($K36,IFERROR(VLOOKUP(CONCATENATE($L36,"d3"),$B:$I,6,FALSE),"")),"&lt;/p&gt;",""",")</f>
        <v>"content_tc": "&lt;p&gt;地址：&lt;br/&gt;桂林市秀峰區杉湖北路日月灣碼頭&lt;/p&gt;&lt;p&gt;介紹：&lt;br/&gt;5A級旅遊景區，由灕江、桃花江，木龍湖、桂湖、榕湖和杉湖組成，環城水系美景吸引了遊人的目光。白天可乘遊船遊湖，晚上可欣賞日月雙塔金銀兩色光芒的壯麗。日塔高41米共九層，為純銅裝飾，耗用銅材350噸，是世界最高的銅塔及水中塔；月塔高35米共七層，為琉璃塔，各有特色。&lt;/p&gt;&lt;p&gt;交通：&lt;br/&gt;於高鐵桂林西站乘坐22路公交車，往天鵝塘方向，於十字街站下車，步行約15分鐘。&lt;/p&gt;&lt;p&gt;亦可由桂林西站乘坐的士，約35分鐘即可到達。&lt;/p&gt;",</v>
      </c>
    </row>
    <row r="42" spans="1:19" ht="15.75" x14ac:dyDescent="0.25">
      <c r="A42" t="str">
        <f t="shared" si="0"/>
        <v/>
      </c>
      <c r="B42" t="str">
        <f t="shared" si="1"/>
        <v>5c1</v>
      </c>
      <c r="C42" t="str">
        <f t="shared" si="2"/>
        <v>c1</v>
      </c>
      <c r="D42">
        <f t="shared" si="3"/>
        <v>1</v>
      </c>
      <c r="E42" t="str">
        <f t="shared" si="4"/>
        <v>c</v>
      </c>
      <c r="F42">
        <f t="shared" si="6"/>
        <v>5</v>
      </c>
      <c r="G42" s="4" t="s">
        <v>4</v>
      </c>
      <c r="H42" t="s">
        <v>941</v>
      </c>
      <c r="I42" t="s">
        <v>494</v>
      </c>
      <c r="L42">
        <f t="shared" si="11"/>
        <v>4</v>
      </c>
      <c r="M42" t="s">
        <v>557</v>
      </c>
      <c r="N42" t="s">
        <v>557</v>
      </c>
      <c r="O42" t="s">
        <v>1372</v>
      </c>
      <c r="R42">
        <f t="shared" si="10"/>
        <v>3</v>
      </c>
      <c r="S42" t="str">
        <f>CONCATENATE("""content_sc"": """,CONCATENATE("&lt;p&gt;地址：&lt;br/&gt;",VLOOKUP(CONCATENATE($R42,"b2"),$B:$I,7,FALSE)),"&lt;/p&gt;&lt;p&gt;介紹：&lt;br/&gt;",VLOOKUP(CONCATENATE($R42,"c2"),$B:$I,7,FALSE),"&lt;/p&gt;&lt;p&gt;交通：&lt;br/&gt;",VLOOKUP(CONCATENATE($R42,"d2"),$B:$I,7,FALSE),CONCATENATE($K36,IFERROR(VLOOKUP(CONCATENATE($L36,"d3"),$B:$I,7,FALSE),"")),"&lt;/p&gt;","""")</f>
        <v>"content_sc": "&lt;p&gt;地址：&lt;br/&gt;桂林市秀峰区杉湖北路日月湾码头&lt;/p&gt;&lt;p&gt;介紹：&lt;br/&gt;5A级旅游景区，由漓江、桃花江，木龙湖、桂湖、榕湖和杉湖组成，环城水系美景吸引了游人的目光。白天可乘游船游湖，晚上可欣赏日月双塔金银两色光芒的壮丽。日塔高41米共九层，为纯铜装饰，耗用铜材350吨，是世界最高的铜塔及水中塔；月塔高35米共七层，为琉璃塔，各有特色。&lt;/p&gt;&lt;p&gt;交通：&lt;br/&gt;于高铁桂林西站乘坐22路公交车，往天鹅塘方向，于十字街站下车，步行约15分钟。&lt;/p&gt;&lt;p&gt;亦可由桂林西站乘坐的士，约35分钟即可到达。&lt;/p&gt;"</v>
      </c>
    </row>
    <row r="43" spans="1:19" ht="47.25" x14ac:dyDescent="0.25">
      <c r="A43" t="str">
        <f t="shared" si="0"/>
        <v>5c</v>
      </c>
      <c r="B43" t="str">
        <f t="shared" si="1"/>
        <v>5c2</v>
      </c>
      <c r="C43" t="str">
        <f t="shared" si="2"/>
        <v>c2</v>
      </c>
      <c r="D43">
        <f t="shared" si="3"/>
        <v>2</v>
      </c>
      <c r="E43" t="str">
        <f t="shared" si="4"/>
        <v/>
      </c>
      <c r="F43">
        <f t="shared" si="6"/>
        <v>5</v>
      </c>
      <c r="G43" s="9" t="s">
        <v>412</v>
      </c>
      <c r="H43" t="s">
        <v>1324</v>
      </c>
      <c r="I43" t="s">
        <v>885</v>
      </c>
      <c r="L43">
        <f t="shared" si="11"/>
        <v>4</v>
      </c>
      <c r="M43" t="str">
        <f>VLOOKUP(CONCATENATE($L43,"b2"),$B:$I,6,FALSE)</f>
        <v>桂林市秀峰區桃花江路魯家村</v>
      </c>
      <c r="N43" t="str">
        <f>VLOOKUP(CONCATENATE($L43,"b2"),$B:$I,7,FALSE)</f>
        <v>桂林市秀峰区桃花江路鲁家村</v>
      </c>
      <c r="O43" t="str">
        <f>VLOOKUP(CONCATENATE($L43,"b2"),$B:$I,8,FALSE)</f>
        <v>Lujia Village, Taohuajiang Road, Xiufeng District, Guilin</v>
      </c>
      <c r="R43">
        <f t="shared" si="10"/>
        <v>3</v>
      </c>
      <c r="S43" t="str">
        <f>IF(S44="","}","},")</f>
        <v>},</v>
      </c>
    </row>
    <row r="44" spans="1:19" ht="15.75" x14ac:dyDescent="0.25">
      <c r="A44" t="str">
        <f t="shared" si="0"/>
        <v>5a</v>
      </c>
      <c r="B44" t="str">
        <f t="shared" si="1"/>
        <v>5d1</v>
      </c>
      <c r="C44" t="str">
        <f t="shared" si="2"/>
        <v>d1</v>
      </c>
      <c r="D44">
        <f t="shared" si="3"/>
        <v>1</v>
      </c>
      <c r="E44" t="str">
        <f t="shared" si="4"/>
        <v>d</v>
      </c>
      <c r="F44">
        <f t="shared" si="6"/>
        <v>5</v>
      </c>
      <c r="G44" s="4" t="s">
        <v>6</v>
      </c>
      <c r="H44" t="s">
        <v>6</v>
      </c>
      <c r="I44" t="s">
        <v>496</v>
      </c>
      <c r="L44">
        <f t="shared" si="11"/>
        <v>4</v>
      </c>
      <c r="M44" t="s">
        <v>467</v>
      </c>
      <c r="N44" t="s">
        <v>467</v>
      </c>
      <c r="O44" t="s">
        <v>1373</v>
      </c>
      <c r="R44">
        <f>ROUNDUP((ROW(T44)-7)/12,0)</f>
        <v>4</v>
      </c>
      <c r="S44" t="s">
        <v>1374</v>
      </c>
    </row>
    <row r="45" spans="1:19" ht="31.5" x14ac:dyDescent="0.25">
      <c r="A45" t="str">
        <f t="shared" si="0"/>
        <v>5d</v>
      </c>
      <c r="B45" t="str">
        <f t="shared" si="1"/>
        <v>5d2</v>
      </c>
      <c r="C45" t="str">
        <f t="shared" si="2"/>
        <v>d2</v>
      </c>
      <c r="D45">
        <f t="shared" si="3"/>
        <v>2</v>
      </c>
      <c r="E45" t="str">
        <f t="shared" si="4"/>
        <v/>
      </c>
      <c r="F45">
        <f t="shared" si="6"/>
        <v>5</v>
      </c>
      <c r="G45" s="9" t="s">
        <v>413</v>
      </c>
      <c r="H45" t="s">
        <v>1325</v>
      </c>
      <c r="I45" t="s">
        <v>886</v>
      </c>
      <c r="L45">
        <f t="shared" si="11"/>
        <v>4</v>
      </c>
      <c r="M45" t="str">
        <f>VLOOKUP(CONCATENATE($L45,"c2"),$B:$I,6,FALSE)</f>
        <v>桂林「老八景」之一的「陽江秋月」指的就是魯家村。村落依山傍水而建，房屋有坡屋頂、小青瓦、花格窗、白粉牆及青石板的建築元素，別具風格，是拍照打卡的好地方。村內也有精品酒店、民宿及各式小店，可以滿足遊客的各種需要。除農家菜外，村落亦以手工磨製豆腐聞名。</v>
      </c>
      <c r="N45" t="str">
        <f>VLOOKUP(CONCATENATE($L45,"c2"),$B:$I,7,FALSE)</f>
        <v>桂林「老八景」之一的「阳江秋月」指的就是鲁家村。村落依山傍水而建，房屋有坡屋顶、小青瓦、花格窗、白粉墙及青石板的建筑元素，别具风格，是拍照打卡的好地方。村内也有精品酒店、民宿及各式小店，可以满足游客的各种需要。除农家菜外，村落亦以手工磨制豆腐闻名。</v>
      </c>
      <c r="O45" t="str">
        <f>VLOOKUP(CONCATENATE($L45,"c2"),$B:$I,8,FALSE)</f>
        <v>"Autumn Moon on Taohua River", one of Guilin's "Old Eight Views", refers to Lujia Village. The village is built alongside mountains and water. The houses consist of slopped roofs, small blue tiles, grillwork windows, white-painted walls and blue slates, unique in style and perfect for photos and checking out. There are also boutique hotels, homestays and various small shops in the village to cater to the needs of tourists. In addition to farmhouse dishes, the village is also known for its handmade tofu.</v>
      </c>
      <c r="R45">
        <f t="shared" ref="R45:R55" si="12">ROUNDUP((ROW(T45)-7)/12,0)</f>
        <v>4</v>
      </c>
      <c r="S45" t="str">
        <f>CONCATENATE("""id"": ",$S$1,R45,",")</f>
        <v>"id": 164,</v>
      </c>
    </row>
    <row r="46" spans="1:19" ht="16.5" thickBot="1" x14ac:dyDescent="0.3">
      <c r="A46" t="str">
        <f t="shared" si="0"/>
        <v/>
      </c>
      <c r="B46" t="str">
        <f t="shared" si="1"/>
        <v>5d3</v>
      </c>
      <c r="C46" t="str">
        <f t="shared" si="2"/>
        <v>d3</v>
      </c>
      <c r="D46">
        <f t="shared" si="3"/>
        <v>3</v>
      </c>
      <c r="E46" t="str">
        <f t="shared" si="4"/>
        <v/>
      </c>
      <c r="F46">
        <f t="shared" si="6"/>
        <v>5</v>
      </c>
      <c r="G46" s="10" t="s">
        <v>414</v>
      </c>
      <c r="H46" t="s">
        <v>1326</v>
      </c>
      <c r="I46" t="s">
        <v>887</v>
      </c>
      <c r="L46">
        <f t="shared" si="11"/>
        <v>4</v>
      </c>
      <c r="M46" t="s">
        <v>468</v>
      </c>
      <c r="N46" t="s">
        <v>468</v>
      </c>
      <c r="O46" t="s">
        <v>1375</v>
      </c>
      <c r="R46">
        <f t="shared" si="12"/>
        <v>4</v>
      </c>
      <c r="S46" t="str">
        <f>CONCATENATE("""attraction_en"": """,VLOOKUP(CONCATENATE($R46,"a2"),$B:$I,8,FALSE),""",")</f>
        <v>"attraction_en": "Lujia Village",</v>
      </c>
    </row>
    <row r="47" spans="1:19" x14ac:dyDescent="0.25">
      <c r="L47">
        <f t="shared" si="11"/>
        <v>4</v>
      </c>
      <c r="M47" t="str">
        <f>VLOOKUP(CONCATENATE($L47,"d2"),$B:$I,6,FALSE)</f>
        <v>於高鐵桂林西站乘坐22路公交車，往天鵝塘方向，於麗澤橋站轉乘213路公交車，往蘆笛岩停車場方向，於魯家村站下車，步行約7分鐘。</v>
      </c>
      <c r="N47" t="str">
        <f>VLOOKUP(CONCATENATE($L47,"d2"),$B:$I,7,FALSE)</f>
        <v>于高铁桂林西站乘坐22路公交车，往天鹅塘方向，于丽泽桥站换乘213路公交车，往芦笛岩停车场方向，于鲁家村站下车，步行约7分钟。</v>
      </c>
      <c r="O47" t="str">
        <f>VLOOKUP(CONCATENATE($L47,"d2"),$B:$I,8,FALSE)</f>
        <v>From High Speed Rail Guilinxi Station, take Bus 22 towards Tian’e Tang. Get off at Lizeqiao and change to Bus 213 towards Ludiyan Car Park. Get off at Lujia Village and walk for about 7 minutes.</v>
      </c>
      <c r="R47">
        <f t="shared" si="12"/>
        <v>4</v>
      </c>
      <c r="S47" t="str">
        <f>CONCATENATE("""attraction_tc"": """,VLOOKUP(CONCATENATE($R47,"a2"),$B:$I,6,FALSE),""",")</f>
        <v>"attraction_tc": "魯家村",</v>
      </c>
    </row>
    <row r="48" spans="1:19" x14ac:dyDescent="0.25">
      <c r="K48" t="str">
        <f>IF(ISERROR(VLOOKUP(CONCATENATE(L48,"d3"),B:G,6,FALSE)),"","&lt;/p&gt;&lt;p&gt;")</f>
        <v>&lt;/p&gt;&lt;p&gt;</v>
      </c>
      <c r="L48">
        <f t="shared" si="11"/>
        <v>4</v>
      </c>
      <c r="M48" t="str">
        <f>CONCATENATE($K48,IFERROR(VLOOKUP(CONCATENATE($L48,"d3"),$B:$I,6,FALSE),""))</f>
        <v>&lt;/p&gt;&lt;p&gt;亦可由桂林西站乘坐的士，約25分鐘即可到達。</v>
      </c>
      <c r="N48" t="str">
        <f>CONCATENATE($K48,IFERROR(VLOOKUP(CONCATENATE($L48,"d3"),$B:$I,7,FALSE),""))</f>
        <v>&lt;/p&gt;&lt;p&gt;亦可由桂林西站乘坐的士，约25分钟即可到达。</v>
      </c>
      <c r="O48" t="str">
        <f>CONCATENATE($K48,IFERROR(VLOOKUP(CONCATENATE($L48,"d3"),$B:$I,8,FALSE),""))</f>
        <v>&lt;/p&gt;&lt;p&gt;Alternatively, you may take a 25-minute taxi ride from Guilinxi Station.</v>
      </c>
      <c r="R48">
        <f t="shared" si="12"/>
        <v>4</v>
      </c>
      <c r="S48" t="str">
        <f>CONCATENATE("""attraction_sc"": """,VLOOKUP(CONCATENATE($R48,"a2"),$B:$I,7,FALSE),""",")</f>
        <v>"attraction_sc": "鲁家村",</v>
      </c>
    </row>
    <row r="49" spans="9:19" x14ac:dyDescent="0.25">
      <c r="I49" t="str">
        <f>IF(ISERROR(VLOOKUP(CONCATENATE(J49,"d3"),B:G,6,FALSE)),"","&lt;p&gt;")</f>
        <v/>
      </c>
      <c r="L49">
        <f t="shared" si="11"/>
        <v>4</v>
      </c>
      <c r="M49" t="s">
        <v>469</v>
      </c>
      <c r="N49" t="s">
        <v>469</v>
      </c>
      <c r="O49" t="s">
        <v>469</v>
      </c>
      <c r="R49">
        <f t="shared" si="12"/>
        <v>4</v>
      </c>
      <c r="S49" t="str">
        <f>CONCATENATE("""image_en"": """,CONCATENATE("/res/media/web/travel/",LOWER(SUBSTITUTE($I$1," ","_")),"/",LOWER(CONCATENATE(SUBSTITUTE(VLOOKUP(CONCATENATE($R49,"a2"),$B:$I,8,FALSE)," ","_"),".jpg"))),""",")</f>
        <v>"image_en": "/res/media/web/travel/guilin/lujia_village.jpg",</v>
      </c>
    </row>
    <row r="50" spans="9:19" x14ac:dyDescent="0.25">
      <c r="I50" t="str">
        <f>IF(ISERROR(VLOOKUP(CONCATENATE(J50,"d4"),B:G,6,FALSE)),"","&lt;br&gt;")</f>
        <v/>
      </c>
      <c r="L50">
        <f>ROUNDUP((ROW(N50)-1)/12,0)</f>
        <v>5</v>
      </c>
      <c r="M50" t="s">
        <v>465</v>
      </c>
      <c r="N50" t="s">
        <v>465</v>
      </c>
      <c r="O50" t="s">
        <v>465</v>
      </c>
      <c r="R50">
        <f t="shared" si="12"/>
        <v>4</v>
      </c>
      <c r="S50" t="str">
        <f>CONCATENATE("""image_tc"": """,CONCATENATE("/res/media/web/travel/",LOWER(SUBSTITUTE($I$1," ","_")),"/",LOWER(CONCATENATE(SUBSTITUTE(VLOOKUP(CONCATENATE($R50,"a2"),$B:$I,8,FALSE)," ","_"),".jpg"))),""",")</f>
        <v>"image_tc": "/res/media/web/travel/guilin/lujia_village.jpg",</v>
      </c>
    </row>
    <row r="51" spans="9:19" x14ac:dyDescent="0.25">
      <c r="I51" t="str">
        <f>IF(ISERROR(VLOOKUP(CONCATENATE(J51,"d5"),B:G,6,FALSE)),"","&lt;br&gt;")</f>
        <v/>
      </c>
      <c r="L51">
        <f t="shared" ref="L51:L61" si="13">ROUNDUP((ROW(N51)-1)/12,0)</f>
        <v>5</v>
      </c>
      <c r="M51" t="str">
        <f>VLOOKUP(CONCATENATE($L51,"a2"),$B:$I,6,FALSE)</f>
        <v>正陽步行街</v>
      </c>
      <c r="N51" t="str">
        <f>VLOOKUP(CONCATENATE($L51,"a2"),$B:$I,7,FALSE)</f>
        <v>正阳步行街</v>
      </c>
      <c r="O51" t="str">
        <f>VLOOKUP(CONCATENATE($L51,"a2"),$B:$I,8,FALSE)</f>
        <v>Zhengyang Pedestrian Street</v>
      </c>
      <c r="R51">
        <f t="shared" si="12"/>
        <v>4</v>
      </c>
      <c r="S51" t="str">
        <f>CONCATENATE("""image_sc"": """,CONCATENATE("/res/media/web/travel/",LOWER(SUBSTITUTE($I$1," ","_")),"/",LOWER(CONCATENATE(SUBSTITUTE(VLOOKUP(CONCATENATE($R51,"a2"),$B:$I,8,FALSE)," ","_"),".jpg"))),""",")</f>
        <v>"image_sc": "/res/media/web/travel/guilin/lujia_village.jpg",</v>
      </c>
    </row>
    <row r="52" spans="9:19" x14ac:dyDescent="0.25">
      <c r="L52">
        <f t="shared" si="13"/>
        <v>5</v>
      </c>
      <c r="M52" t="s">
        <v>466</v>
      </c>
      <c r="N52" t="s">
        <v>466</v>
      </c>
      <c r="O52" t="s">
        <v>466</v>
      </c>
      <c r="R52">
        <f t="shared" si="12"/>
        <v>4</v>
      </c>
      <c r="S52" t="str">
        <f>CONCATENATE("""content_en"": """,CONCATENATE("&lt;p&gt;Address：&lt;br/&gt;",VLOOKUP(CONCATENATE($R52,"b2"),$B:$I,8,FALSE)),"&lt;/p&gt;&lt;p&gt;Content：&lt;br/&gt;",SUBSTITUTE(VLOOKUP(CONCATENATE($R52,"c2"),$B:$I,8,FALSE),"""","\"""),"&lt;/p&gt;&lt;p&gt;Transportation：&lt;br/&gt;",VLOOKUP(CONCATENATE($R52,"d2"),$B:$I,8,FALSE),CONCATENATE($K48,IFERROR(VLOOKUP(CONCATENATE($L48,"d3"),$B:$I,8,FALSE),"")),"&lt;/p&gt;",""",")</f>
        <v>"content_en": "&lt;p&gt;Address：&lt;br/&gt;Lujia Village, Taohuajiang Road, Xiufeng District, Guilin&lt;/p&gt;&lt;p&gt;Content：&lt;br/&gt;\"Autumn Moon on Taohua River\", one of Guilin's \"Old Eight Views\", refers to Lujia Village. The village is built alongside mountains and water. The houses consist of slopped roofs, small blue tiles, grillwork windows, white-painted walls and blue slates, unique in style and perfect for photos and checking out. There are also boutique hotels, homestays and various small shops in the village to cater to the needs of tourists. In addition to farmhouse dishes, the village is also known for its handmade tofu.&lt;/p&gt;&lt;p&gt;Transportation：&lt;br/&gt;From High Speed Rail Guilinxi Station, take Bus 22 towards Tian’e Tang. Get off at Lizeqiao and change to Bus 213 towards Ludiyan Car Park. Get off at Lujia Village and walk for about 7 minutes.&lt;/p&gt;&lt;p&gt;Alternatively, you may take a 25-minute taxi ride from Guilinxi Station.&lt;/p&gt;",</v>
      </c>
    </row>
    <row r="53" spans="9:19" x14ac:dyDescent="0.25">
      <c r="L53">
        <f t="shared" si="13"/>
        <v>5</v>
      </c>
      <c r="M53" t="str">
        <f>CONCATENATE("&lt;img src=""/res/media/web/travel/",LOWER(SUBSTITUTE($I$1," ","_")),"/",LOWER(CONCATENATE(SUBSTITUTE(VLOOKUP(CONCATENATE($L51,"a2"),$B:$I,8,FALSE)," ","_"),".jpg")),""" alt=""",M51,"""&gt;")</f>
        <v>&lt;img src="/res/media/web/travel/guilin/zhengyang_pedestrian_street.jpg" alt="正陽步行街"&gt;</v>
      </c>
      <c r="N53" t="str">
        <f>CONCATENATE("&lt;img src=""/res/media/web/travel/",LOWER(SUBSTITUTE($I$1," ","_")),"/",LOWER(CONCATENATE(SUBSTITUTE(VLOOKUP(CONCATENATE($L51,"a2"),$B:$I,8,FALSE)," ","_"),".jpg")),""" alt=""",N51,"""&gt;")</f>
        <v>&lt;img src="/res/media/web/travel/guilin/zhengyang_pedestrian_street.jpg" alt="正阳步行街"&gt;</v>
      </c>
      <c r="O53" t="str">
        <f>CONCATENATE("&lt;img src=""/res/media/web/travel/",LOWER(SUBSTITUTE($I$1," ","_")),"/",LOWER(CONCATENATE(SUBSTITUTE(VLOOKUP(CONCATENATE($L51,"a2"),$B:$I,8,FALSE)," ","_"),".jpg")),""" alt=""",O51,"""&gt;")</f>
        <v>&lt;img src="/res/media/web/travel/guilin/zhengyang_pedestrian_street.jpg" alt="Zhengyang Pedestrian Street"&gt;</v>
      </c>
      <c r="R53">
        <f t="shared" si="12"/>
        <v>4</v>
      </c>
      <c r="S53" t="str">
        <f>CONCATENATE("""content_tc"": """,CONCATENATE("&lt;p&gt;地址：&lt;br/&gt;",VLOOKUP(CONCATENATE($R53,"b2"),$B:$I,6,FALSE)),"&lt;/p&gt;&lt;p&gt;介紹：&lt;br/&gt;",VLOOKUP(CONCATENATE($R53,"c2"),$B:$I,6,FALSE),"&lt;/p&gt;&lt;p&gt;交通：&lt;br/&gt;",VLOOKUP(CONCATENATE($R53,"d2"),$B:$I,6,FALSE),CONCATENATE($K48,IFERROR(VLOOKUP(CONCATENATE($L48,"d3"),$B:$I,6,FALSE),"")),"&lt;/p&gt;",""",")</f>
        <v>"content_tc": "&lt;p&gt;地址：&lt;br/&gt;桂林市秀峰區桃花江路魯家村&lt;/p&gt;&lt;p&gt;介紹：&lt;br/&gt;桂林「老八景」之一的「陽江秋月」指的就是魯家村。村落依山傍水而建，房屋有坡屋頂、小青瓦、花格窗、白粉牆及青石板的建築元素，別具風格，是拍照打卡的好地方。村內也有精品酒店、民宿及各式小店，可以滿足遊客的各種需要。除農家菜外，村落亦以手工磨製豆腐聞名。&lt;/p&gt;&lt;p&gt;交通：&lt;br/&gt;於高鐵桂林西站乘坐22路公交車，往天鵝塘方向，於麗澤橋站轉乘213路公交車，往蘆笛岩停車場方向，於魯家村站下車，步行約7分鐘。&lt;/p&gt;&lt;p&gt;亦可由桂林西站乘坐的士，約25分鐘即可到達。&lt;/p&gt;",</v>
      </c>
    </row>
    <row r="54" spans="9:19" x14ac:dyDescent="0.25">
      <c r="L54">
        <f t="shared" si="13"/>
        <v>5</v>
      </c>
      <c r="M54" t="s">
        <v>557</v>
      </c>
      <c r="N54" t="s">
        <v>557</v>
      </c>
      <c r="O54" t="s">
        <v>1372</v>
      </c>
      <c r="R54">
        <f t="shared" si="12"/>
        <v>4</v>
      </c>
      <c r="S54" t="str">
        <f>CONCATENATE("""content_sc"": """,CONCATENATE("&lt;p&gt;地址：&lt;br/&gt;",VLOOKUP(CONCATENATE($R54,"b2"),$B:$I,7,FALSE)),"&lt;/p&gt;&lt;p&gt;介紹：&lt;br/&gt;",VLOOKUP(CONCATENATE($R54,"c2"),$B:$I,7,FALSE),"&lt;/p&gt;&lt;p&gt;交通：&lt;br/&gt;",VLOOKUP(CONCATENATE($R54,"d2"),$B:$I,7,FALSE),CONCATENATE($K48,IFERROR(VLOOKUP(CONCATENATE($L48,"d3"),$B:$I,7,FALSE),"")),"&lt;/p&gt;","""")</f>
        <v>"content_sc": "&lt;p&gt;地址：&lt;br/&gt;桂林市秀峰区桃花江路鲁家村&lt;/p&gt;&lt;p&gt;介紹：&lt;br/&gt;桂林「老八景」之一的「阳江秋月」指的就是鲁家村。村落依山傍水而建，房屋有坡屋顶、小青瓦、花格窗、白粉墙及青石板的建筑元素，别具风格，是拍照打卡的好地方。村内也有精品酒店、民宿及各式小店，可以满足游客的各种需要。除农家菜外，村落亦以手工磨制豆腐闻名。&lt;/p&gt;&lt;p&gt;交通：&lt;br/&gt;于高铁桂林西站乘坐22路公交车，往天鹅塘方向，于丽泽桥站换乘213路公交车，往芦笛岩停车场方向，于鲁家村站下车，步行约7分钟。&lt;/p&gt;&lt;p&gt;亦可由桂林西站乘坐的士，约25分钟即可到达。&lt;/p&gt;"</v>
      </c>
    </row>
    <row r="55" spans="9:19" x14ac:dyDescent="0.25">
      <c r="L55">
        <f t="shared" si="13"/>
        <v>5</v>
      </c>
      <c r="M55" t="str">
        <f>VLOOKUP(CONCATENATE($L55,"b2"),$B:$I,6,FALSE)</f>
        <v>桂林市秀峰區正陽步行街</v>
      </c>
      <c r="N55" t="str">
        <f>VLOOKUP(CONCATENATE($L55,"b2"),$B:$I,7,FALSE)</f>
        <v>桂林市秀峰区正阳步行街</v>
      </c>
      <c r="O55" t="str">
        <f>VLOOKUP(CONCATENATE($L55,"b2"),$B:$I,8,FALSE)</f>
        <v>Zhengyang Pedestrian Street, Xiufeng District, Guilin</v>
      </c>
      <c r="R55">
        <f t="shared" si="12"/>
        <v>4</v>
      </c>
      <c r="S55" t="str">
        <f>IF(S56="","}","},")</f>
        <v>},</v>
      </c>
    </row>
    <row r="56" spans="9:19" x14ac:dyDescent="0.25">
      <c r="L56">
        <f t="shared" si="13"/>
        <v>5</v>
      </c>
      <c r="M56" t="s">
        <v>467</v>
      </c>
      <c r="N56" t="s">
        <v>467</v>
      </c>
      <c r="O56" t="s">
        <v>1373</v>
      </c>
      <c r="R56">
        <f>ROUNDUP((ROW(T56)-7)/12,0)</f>
        <v>5</v>
      </c>
      <c r="S56" t="s">
        <v>1374</v>
      </c>
    </row>
    <row r="57" spans="9:19" x14ac:dyDescent="0.25">
      <c r="L57">
        <f t="shared" si="13"/>
        <v>5</v>
      </c>
      <c r="M57" t="str">
        <f>VLOOKUP(CONCATENATE($L57,"c2"),$B:$I,6,FALSE)</f>
        <v>全長666米的步行街，除有眾多的餐廳與購物商店外，也有不少桂林的經典小吃。毗鄰王城、象鼻山及獨秀峰等重要景點，是遊山玩水後的最佳歇腳站。</v>
      </c>
      <c r="N57" t="str">
        <f>VLOOKUP(CONCATENATE($L57,"c2"),$B:$I,7,FALSE)</f>
        <v>全长666米的步行街，除有众多的餐厅与购物商店外，也有不少桂林的经典小吃。毗邻王城、象鼻山及独秀峰等重要景点，是游山玩水后的最佳歇脚站。</v>
      </c>
      <c r="O57" t="str">
        <f>VLOOKUP(CONCATENATE($L57,"c2"),$B:$I,8,FALSE)</f>
        <v>The 666-metre-long pedestrian street boasts numerous restaurants and shops, offering many classic snacks from Guilin. Its proximity to Prince City, Elephant Trunk Hill and Solitary Beauty Peak makes it the best stop for a rest after a long day of sightseeing.</v>
      </c>
      <c r="R57">
        <f t="shared" ref="R57:R67" si="14">ROUNDUP((ROW(T57)-7)/12,0)</f>
        <v>5</v>
      </c>
      <c r="S57" t="str">
        <f>CONCATENATE("""id"": ",$S$1,R57,",")</f>
        <v>"id": 165,</v>
      </c>
    </row>
    <row r="58" spans="9:19" x14ac:dyDescent="0.25">
      <c r="L58">
        <f t="shared" si="13"/>
        <v>5</v>
      </c>
      <c r="M58" t="s">
        <v>468</v>
      </c>
      <c r="N58" t="s">
        <v>468</v>
      </c>
      <c r="O58" t="s">
        <v>1375</v>
      </c>
      <c r="R58">
        <f t="shared" si="14"/>
        <v>5</v>
      </c>
      <c r="S58" t="str">
        <f>CONCATENATE("""attraction_en"": """,VLOOKUP(CONCATENATE($R58,"a2"),$B:$I,8,FALSE),""",")</f>
        <v>"attraction_en": "Zhengyang Pedestrian Street",</v>
      </c>
    </row>
    <row r="59" spans="9:19" x14ac:dyDescent="0.25">
      <c r="L59">
        <f t="shared" si="13"/>
        <v>5</v>
      </c>
      <c r="M59" t="str">
        <f>VLOOKUP(CONCATENATE($L59,"d2"),$B:$I,6,FALSE)</f>
        <v>桂林西站乘22路公交車，往天鵝塘方向，於十字街站下車，步行14分鐘。</v>
      </c>
      <c r="N59" t="str">
        <f>VLOOKUP(CONCATENATE($L59,"d2"),$B:$I,7,FALSE)</f>
        <v>桂林西站乘22路公交车，往天鹅塘方向，于十字街站下车，步行14分钟。</v>
      </c>
      <c r="O59" t="str">
        <f>VLOOKUP(CONCATENATE($L59,"d2"),$B:$I,8,FALSE)</f>
        <v>From High Speed Rail Guilinxi Station, take Bus 22 towards Tian’e Tang. Get off at Shizi Street and walk for 14 minutes.</v>
      </c>
      <c r="R59">
        <f t="shared" si="14"/>
        <v>5</v>
      </c>
      <c r="S59" t="str">
        <f>CONCATENATE("""attraction_tc"": """,VLOOKUP(CONCATENATE($R59,"a2"),$B:$I,6,FALSE),""",")</f>
        <v>"attraction_tc": "正陽步行街",</v>
      </c>
    </row>
    <row r="60" spans="9:19" x14ac:dyDescent="0.25">
      <c r="K60" t="str">
        <f>IF(ISERROR(VLOOKUP(CONCATENATE(L60,"d3"),B:G,6,FALSE)),"","&lt;/p&gt;&lt;p&gt;")</f>
        <v>&lt;/p&gt;&lt;p&gt;</v>
      </c>
      <c r="L60">
        <f t="shared" si="13"/>
        <v>5</v>
      </c>
      <c r="M60" t="str">
        <f>CONCATENATE($K60,IFERROR(VLOOKUP(CONCATENATE($L60,"d3"),$B:$I,6,FALSE),""))</f>
        <v>&lt;/p&gt;&lt;p&gt;亦可由桂林西站乘坐的士，約20分鐘即可到達。</v>
      </c>
      <c r="N60" t="str">
        <f>CONCATENATE($K60,IFERROR(VLOOKUP(CONCATENATE($L60,"d3"),$B:$I,7,FALSE),""))</f>
        <v>&lt;/p&gt;&lt;p&gt;亦可由桂林西站乘坐的士，约20分钟即可到达。</v>
      </c>
      <c r="O60" t="str">
        <f>CONCATENATE($K60,IFERROR(VLOOKUP(CONCATENATE($L60,"d3"),$B:$I,8,FALSE),""))</f>
        <v>&lt;/p&gt;&lt;p&gt;Alternatively, you may take a 20-minute taxi ride from Guilinxi Station.</v>
      </c>
      <c r="R60">
        <f t="shared" si="14"/>
        <v>5</v>
      </c>
      <c r="S60" t="str">
        <f>CONCATENATE("""attraction_sc"": """,VLOOKUP(CONCATENATE($R60,"a2"),$B:$I,7,FALSE),""",")</f>
        <v>"attraction_sc": "正阳步行街",</v>
      </c>
    </row>
    <row r="61" spans="9:19" x14ac:dyDescent="0.25">
      <c r="I61" t="str">
        <f>IF(ISERROR(VLOOKUP(CONCATENATE(J61,"c3"),B:G,6,FALSE)),"","&lt;br&gt;")</f>
        <v/>
      </c>
      <c r="L61">
        <f t="shared" si="13"/>
        <v>5</v>
      </c>
      <c r="M61" t="s">
        <v>469</v>
      </c>
      <c r="N61" t="s">
        <v>469</v>
      </c>
      <c r="O61" t="s">
        <v>469</v>
      </c>
      <c r="R61">
        <f t="shared" si="14"/>
        <v>5</v>
      </c>
      <c r="S61" t="str">
        <f>CONCATENATE("""image_en"": """,CONCATENATE("/res/media/web/travel/",LOWER(SUBSTITUTE($I$1," ","_")),"/",LOWER(CONCATENATE(SUBSTITUTE(VLOOKUP(CONCATENATE($R61,"a2"),$B:$I,8,FALSE)," ","_"),".jpg"))),""",")</f>
        <v>"image_en": "/res/media/web/travel/guilin/zhengyang_pedestrian_street.jpg",</v>
      </c>
    </row>
    <row r="62" spans="9:19" x14ac:dyDescent="0.25">
      <c r="I62" t="str">
        <f>IF(ISERROR(VLOOKUP(CONCATENATE(J62,"c4"),B:G,6,FALSE)),"","&lt;br&gt;")</f>
        <v/>
      </c>
      <c r="R62">
        <f t="shared" si="14"/>
        <v>5</v>
      </c>
      <c r="S62" t="str">
        <f>CONCATENATE("""image_tc"": """,CONCATENATE("/res/media/web/travel/",LOWER(SUBSTITUTE($I$1," ","_")),"/",LOWER(CONCATENATE(SUBSTITUTE(VLOOKUP(CONCATENATE($R62,"a2"),$B:$I,8,FALSE)," ","_"),".jpg"))),""",")</f>
        <v>"image_tc": "/res/media/web/travel/guilin/zhengyang_pedestrian_street.jpg",</v>
      </c>
    </row>
    <row r="63" spans="9:19" x14ac:dyDescent="0.25">
      <c r="I63" t="str">
        <f>IF(ISERROR(VLOOKUP(CONCATENATE(J63,"c5"),B:G,6,FALSE)),"","&lt;br&gt;")</f>
        <v/>
      </c>
      <c r="R63">
        <f t="shared" si="14"/>
        <v>5</v>
      </c>
      <c r="S63" t="str">
        <f>CONCATENATE("""image_sc"": """,CONCATENATE("/res/media/web/travel/",LOWER(SUBSTITUTE($I$1," ","_")),"/",LOWER(CONCATENATE(SUBSTITUTE(VLOOKUP(CONCATENATE($R63,"a2"),$B:$I,8,FALSE)," ","_"),".jpg"))),""",")</f>
        <v>"image_sc": "/res/media/web/travel/guilin/zhengyang_pedestrian_street.jpg",</v>
      </c>
    </row>
    <row r="64" spans="9:19" x14ac:dyDescent="0.25">
      <c r="R64">
        <f t="shared" si="14"/>
        <v>5</v>
      </c>
      <c r="S64" t="str">
        <f>CONCATENATE("""content_en"": """,CONCATENATE("&lt;p&gt;Address：&lt;br/&gt;",VLOOKUP(CONCATENATE($R64,"b2"),$B:$I,8,FALSE)),"&lt;/p&gt;&lt;p&gt;Content：&lt;br/&gt;",SUBSTITUTE(VLOOKUP(CONCATENATE($R64,"c2"),$B:$I,8,FALSE),"""","\"""),"&lt;/p&gt;&lt;p&gt;Transportation：&lt;br/&gt;",VLOOKUP(CONCATENATE($R64,"d2"),$B:$I,8,FALSE),CONCATENATE($K60,IFERROR(VLOOKUP(CONCATENATE($L60,"d3"),$B:$I,8,FALSE),"")),"&lt;/p&gt;",""",")</f>
        <v>"content_en": "&lt;p&gt;Address：&lt;br/&gt;Zhengyang Pedestrian Street, Xiufeng District, Guilin&lt;/p&gt;&lt;p&gt;Content：&lt;br/&gt;The 666-metre-long pedestrian street boasts numerous restaurants and shops, offering many classic snacks from Guilin. Its proximity to Prince City, Elephant Trunk Hill and Solitary Beauty Peak makes it the best stop for a rest after a long day of sightseeing.&lt;/p&gt;&lt;p&gt;Transportation：&lt;br/&gt;From High Speed Rail Guilinxi Station, take Bus 22 towards Tian’e Tang. Get off at Shizi Street and walk for 14 minutes.&lt;/p&gt;&lt;p&gt;Alternatively, you may take a 20-minute taxi ride from Guilinxi Station.&lt;/p&gt;",</v>
      </c>
    </row>
    <row r="65" spans="9:19" x14ac:dyDescent="0.25">
      <c r="R65">
        <f t="shared" si="14"/>
        <v>5</v>
      </c>
      <c r="S65" t="str">
        <f>CONCATENATE("""content_tc"": """,CONCATENATE("&lt;p&gt;地址：&lt;br/&gt;",VLOOKUP(CONCATENATE($R65,"b2"),$B:$I,6,FALSE)),"&lt;/p&gt;&lt;p&gt;介紹：&lt;br/&gt;",VLOOKUP(CONCATENATE($R65,"c2"),$B:$I,6,FALSE),"&lt;/p&gt;&lt;p&gt;交通：&lt;br/&gt;",VLOOKUP(CONCATENATE($R65,"d2"),$B:$I,6,FALSE),CONCATENATE($K60,IFERROR(VLOOKUP(CONCATENATE($L60,"d3"),$B:$I,6,FALSE),"")),"&lt;/p&gt;",""",")</f>
        <v>"content_tc": "&lt;p&gt;地址：&lt;br/&gt;桂林市秀峰區正陽步行街&lt;/p&gt;&lt;p&gt;介紹：&lt;br/&gt;全長666米的步行街，除有眾多的餐廳與購物商店外，也有不少桂林的經典小吃。毗鄰王城、象鼻山及獨秀峰等重要景點，是遊山玩水後的最佳歇腳站。&lt;/p&gt;&lt;p&gt;交通：&lt;br/&gt;桂林西站乘22路公交車，往天鵝塘方向，於十字街站下車，步行14分鐘。&lt;/p&gt;&lt;p&gt;亦可由桂林西站乘坐的士，約20分鐘即可到達。&lt;/p&gt;",</v>
      </c>
    </row>
    <row r="66" spans="9:19" x14ac:dyDescent="0.25">
      <c r="I66" t="str">
        <f>IF(ISERROR(VLOOKUP(CONCATENATE(J66,"d3"),B:G,6,FALSE)),"","&lt;p&gt;")</f>
        <v/>
      </c>
      <c r="R66">
        <f t="shared" si="14"/>
        <v>5</v>
      </c>
      <c r="S66" t="str">
        <f>CONCATENATE("""content_sc"": """,CONCATENATE("&lt;p&gt;地址：&lt;br/&gt;",VLOOKUP(CONCATENATE($R66,"b2"),$B:$I,7,FALSE)),"&lt;/p&gt;&lt;p&gt;介紹：&lt;br/&gt;",VLOOKUP(CONCATENATE($R66,"c2"),$B:$I,7,FALSE),"&lt;/p&gt;&lt;p&gt;交通：&lt;br/&gt;",VLOOKUP(CONCATENATE($R66,"d2"),$B:$I,7,FALSE),CONCATENATE($K60,IFERROR(VLOOKUP(CONCATENATE($L60,"d3"),$B:$I,7,FALSE),"")),"&lt;/p&gt;","""")</f>
        <v>"content_sc": "&lt;p&gt;地址：&lt;br/&gt;桂林市秀峰区正阳步行街&lt;/p&gt;&lt;p&gt;介紹：&lt;br/&gt;全长666米的步行街，除有众多的餐厅与购物商店外，也有不少桂林的经典小吃。毗邻王城、象鼻山及独秀峰等重要景点，是游山玩水后的最佳歇脚站。&lt;/p&gt;&lt;p&gt;交通：&lt;br/&gt;桂林西站乘22路公交车，往天鹅塘方向，于十字街站下车，步行14分钟。&lt;/p&gt;&lt;p&gt;亦可由桂林西站乘坐的士，约20分钟即可到达。&lt;/p&gt;"</v>
      </c>
    </row>
    <row r="67" spans="9:19" x14ac:dyDescent="0.25">
      <c r="I67" t="str">
        <f>IF(ISERROR(VLOOKUP(CONCATENATE(J67,"d4"),B:G,6,FALSE)),"","&lt;br&gt;")</f>
        <v/>
      </c>
      <c r="R67">
        <f t="shared" si="14"/>
        <v>5</v>
      </c>
      <c r="S67" t="str">
        <f>IF(S68="","}","},")</f>
        <v>}</v>
      </c>
    </row>
    <row r="68" spans="9:19" x14ac:dyDescent="0.25">
      <c r="I68" t="str">
        <f>IF(ISERROR(VLOOKUP(CONCATENATE(J68,"d5"),B:G,6,FALSE)),"","&lt;br&gt;")</f>
        <v/>
      </c>
    </row>
    <row r="78" spans="9:19" x14ac:dyDescent="0.25">
      <c r="I78" t="str">
        <f>IF(ISERROR(VLOOKUP(CONCATENATE(J78,"c3"),B:G,6,FALSE)),"","&lt;br&gt;")</f>
        <v/>
      </c>
    </row>
    <row r="79" spans="9:19" x14ac:dyDescent="0.25">
      <c r="I79" t="str">
        <f>IF(ISERROR(VLOOKUP(CONCATENATE(J79,"c4"),B:G,6,FALSE)),"","&lt;br&gt;")</f>
        <v/>
      </c>
    </row>
    <row r="80" spans="9:19" x14ac:dyDescent="0.25">
      <c r="I80" t="str">
        <f>IF(ISERROR(VLOOKUP(CONCATENATE(J80,"c5"),B:G,6,FALSE)),"","&lt;br&gt;")</f>
        <v/>
      </c>
    </row>
    <row r="83" spans="9:9" x14ac:dyDescent="0.25">
      <c r="I83" t="str">
        <f>IF(ISERROR(VLOOKUP(CONCATENATE(J83,"d3"),B:G,6,FALSE)),"","&lt;p&gt;")</f>
        <v/>
      </c>
    </row>
    <row r="84" spans="9:9" x14ac:dyDescent="0.25">
      <c r="I84" t="str">
        <f>IF(ISERROR(VLOOKUP(CONCATENATE(J84,"d4"),B:G,6,FALSE)),"","&lt;br&gt;")</f>
        <v/>
      </c>
    </row>
    <row r="85" spans="9:9" x14ac:dyDescent="0.25">
      <c r="I85" t="str">
        <f>IF(ISERROR(VLOOKUP(CONCATENATE(J85,"d5"),B:G,6,FALSE)),"","&lt;br&gt;")</f>
        <v/>
      </c>
    </row>
    <row r="95" spans="9:9" x14ac:dyDescent="0.25">
      <c r="I95" t="str">
        <f>IF(ISERROR(VLOOKUP(CONCATENATE(J95,"c3"),B:G,6,FALSE)),"","&lt;br&gt;")</f>
        <v/>
      </c>
    </row>
    <row r="96" spans="9:9" x14ac:dyDescent="0.25">
      <c r="I96" t="str">
        <f>IF(ISERROR(VLOOKUP(CONCATENATE(J96,"c4"),B:G,6,FALSE)),"","&lt;br&gt;")</f>
        <v/>
      </c>
    </row>
    <row r="97" spans="9:9" x14ac:dyDescent="0.25">
      <c r="I97" t="str">
        <f>IF(ISERROR(VLOOKUP(CONCATENATE(J97,"c5"),B:G,6,FALSE)),"","&lt;br&gt;")</f>
        <v/>
      </c>
    </row>
    <row r="100" spans="9:9" x14ac:dyDescent="0.25">
      <c r="I100" t="str">
        <f>IF(ISERROR(VLOOKUP(CONCATENATE(J100,"d3"),B:G,6,FALSE)),"","&lt;p&gt;")</f>
        <v/>
      </c>
    </row>
    <row r="101" spans="9:9" x14ac:dyDescent="0.25">
      <c r="I101" t="str">
        <f>IF(ISERROR(VLOOKUP(CONCATENATE(J101,"d4"),B:G,6,FALSE)),"","&lt;br&gt;")</f>
        <v/>
      </c>
    </row>
    <row r="102" spans="9:9" x14ac:dyDescent="0.25">
      <c r="I102" t="str">
        <f>IF(ISERROR(VLOOKUP(CONCATENATE(J102,"d5"),B:G,6,FALSE)),"","&lt;br&gt;")</f>
        <v/>
      </c>
    </row>
    <row r="112" spans="9:9" x14ac:dyDescent="0.25">
      <c r="I112" t="str">
        <f>IF(ISERROR(VLOOKUP(CONCATENATE(J112,"c3"),B:G,6,FALSE)),"","&lt;br&gt;")</f>
        <v/>
      </c>
    </row>
    <row r="113" spans="9:9" x14ac:dyDescent="0.25">
      <c r="I113" t="str">
        <f>IF(ISERROR(VLOOKUP(CONCATENATE(J113,"c4"),B:G,6,FALSE)),"","&lt;br&gt;")</f>
        <v/>
      </c>
    </row>
    <row r="114" spans="9:9" x14ac:dyDescent="0.25">
      <c r="I114" t="str">
        <f>IF(ISERROR(VLOOKUP(CONCATENATE(J114,"c5"),B:G,6,FALSE)),"","&lt;br&gt;")</f>
        <v/>
      </c>
    </row>
    <row r="117" spans="9:9" x14ac:dyDescent="0.25">
      <c r="I117" t="str">
        <f>IF(ISERROR(VLOOKUP(CONCATENATE(J117,"d3"),B:G,6,FALSE)),"","&lt;p&gt;")</f>
        <v/>
      </c>
    </row>
    <row r="118" spans="9:9" x14ac:dyDescent="0.25">
      <c r="I118" t="str">
        <f>IF(ISERROR(VLOOKUP(CONCATENATE(J118,"d4"),B:G,6,FALSE)),"","&lt;br&gt;")</f>
        <v/>
      </c>
    </row>
    <row r="119" spans="9:9" x14ac:dyDescent="0.25">
      <c r="I119" t="str">
        <f>IF(ISERROR(VLOOKUP(CONCATENATE(J119,"d5"),B:G,6,FALSE)),"","&lt;br&gt;")</f>
        <v/>
      </c>
    </row>
    <row r="129" spans="9:9" x14ac:dyDescent="0.25">
      <c r="I129" t="str">
        <f>IF(ISERROR(VLOOKUP(CONCATENATE(J129,"c3"),B:G,6,FALSE)),"","&lt;br&gt;")</f>
        <v/>
      </c>
    </row>
    <row r="130" spans="9:9" x14ac:dyDescent="0.25">
      <c r="I130" t="str">
        <f>IF(ISERROR(VLOOKUP(CONCATENATE(J130,"c4"),B:G,6,FALSE)),"","&lt;br&gt;")</f>
        <v/>
      </c>
    </row>
    <row r="131" spans="9:9" x14ac:dyDescent="0.25">
      <c r="I131" t="str">
        <f>IF(ISERROR(VLOOKUP(CONCATENATE(J131,"c5"),B:G,6,FALSE)),"","&lt;br&gt;")</f>
        <v/>
      </c>
    </row>
    <row r="134" spans="9:9" x14ac:dyDescent="0.25">
      <c r="I134" t="str">
        <f>IF(ISERROR(VLOOKUP(CONCATENATE(J134,"d3"),B:G,6,FALSE)),"","&lt;p&gt;")</f>
        <v/>
      </c>
    </row>
    <row r="135" spans="9:9" x14ac:dyDescent="0.25">
      <c r="I135" t="str">
        <f>IF(ISERROR(VLOOKUP(CONCATENATE(J135,"d4"),B:G,6,FALSE)),"","&lt;br&gt;")</f>
        <v/>
      </c>
    </row>
    <row r="136" spans="9:9" x14ac:dyDescent="0.25">
      <c r="I136" t="str">
        <f>IF(ISERROR(VLOOKUP(CONCATENATE(J136,"d5"),B:G,6,FALSE)),"","&lt;br&gt;")</f>
        <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6"/>
  <sheetViews>
    <sheetView topLeftCell="G44" workbookViewId="0">
      <selection activeCell="S2" sqref="S2:S67"/>
    </sheetView>
  </sheetViews>
  <sheetFormatPr defaultRowHeight="15" x14ac:dyDescent="0.25"/>
  <cols>
    <col min="7" max="7" width="69.28515625" customWidth="1"/>
  </cols>
  <sheetData>
    <row r="1" spans="1:19" ht="17.25" thickBot="1" x14ac:dyDescent="0.3">
      <c r="G1" s="13" t="s">
        <v>415</v>
      </c>
      <c r="H1" t="s">
        <v>415</v>
      </c>
      <c r="I1" t="s">
        <v>888</v>
      </c>
      <c r="S1">
        <v>17</v>
      </c>
    </row>
    <row r="2" spans="1:19" ht="15.75" x14ac:dyDescent="0.25">
      <c r="B2" t="str">
        <f>IF(G2="","",CONCATENATE(F2,C2))</f>
        <v>1a1</v>
      </c>
      <c r="C2" t="str">
        <f>IF(E2="",CONCATENATE(LEFT(C1,1),D2),CONCATENATE(E2,D2))</f>
        <v>a1</v>
      </c>
      <c r="D2">
        <f>IF(E2="",D1+1,1)</f>
        <v>1</v>
      </c>
      <c r="E2" t="str">
        <f>IF(NOT(LEFT(G2,2)="景點"),IF(NOT(LEFT(G2,2)="地址"),IF(NOT(LEFT(G2,2)="介紹"),IF(NOT(LEFT(G2,2)="交通"),"","d"),"c"),"b"),IF(LEN(G2)&lt;7,"a",""))</f>
        <v>a</v>
      </c>
      <c r="F2">
        <v>1</v>
      </c>
      <c r="G2" s="1" t="s">
        <v>0</v>
      </c>
      <c r="H2" t="s">
        <v>938</v>
      </c>
      <c r="I2" t="s">
        <v>492</v>
      </c>
      <c r="L2">
        <f>ROUNDUP((ROW(N2)-1)/12,0)</f>
        <v>1</v>
      </c>
      <c r="M2" t="s">
        <v>465</v>
      </c>
      <c r="N2" t="s">
        <v>465</v>
      </c>
      <c r="O2" t="s">
        <v>465</v>
      </c>
      <c r="R2">
        <v>0</v>
      </c>
      <c r="S2" t="s">
        <v>1374</v>
      </c>
    </row>
    <row r="3" spans="1:19" ht="15.75" x14ac:dyDescent="0.25">
      <c r="A3" t="str">
        <f t="shared" ref="A3:A46" si="0">IF(ISERROR(FIND("景點",G2)),IF(ISERROR(FIND("地址",G2)),IF(ISERROR(FIND("介紹",G2)),IF(ISERROR(FIND("交通",G2)),"",CONCATENATE(F3,"d")),CONCATENATE(F3,"c")),CONCATENATE(F3,"b")),CONCATENATE(F3,"a"))</f>
        <v>1a</v>
      </c>
      <c r="B3" t="str">
        <f t="shared" ref="B3:B46" si="1">IF(G3="","",CONCATENATE(F3,C3))</f>
        <v>1a2</v>
      </c>
      <c r="C3" t="str">
        <f t="shared" ref="C3:C46" si="2">IF(E3="",CONCATENATE(LEFT(C2,1),D3),CONCATENATE(E3,D3))</f>
        <v>a2</v>
      </c>
      <c r="D3">
        <f t="shared" ref="D3:D46" si="3">IF(E3="",D2+1,1)</f>
        <v>2</v>
      </c>
      <c r="E3" t="str">
        <f t="shared" ref="E3:E46" si="4">IF(NOT(LEFT(G3,2)="景點"),IF(NOT(LEFT(G3,2)="地址"),IF(NOT(LEFT(G3,2)="介紹"),IF(NOT(LEFT(G3,2)="交通"),"","d"),"c"),"b"),IF(LEN(G3)&lt;7,"a",""))</f>
        <v/>
      </c>
      <c r="F3">
        <f>IF(ISERROR(FIND("景點",G3)),F2,IF(LEN(G3)&lt;7,F2+1,F2))</f>
        <v>1</v>
      </c>
      <c r="G3" s="9" t="s">
        <v>416</v>
      </c>
      <c r="H3" t="s">
        <v>416</v>
      </c>
      <c r="I3" t="s">
        <v>889</v>
      </c>
      <c r="L3">
        <f t="shared" ref="L3:L13" si="5">ROUNDUP((ROW(N3)-1)/12,0)</f>
        <v>1</v>
      </c>
      <c r="M3" t="str">
        <f>VLOOKUP(CONCATENATE($L3,"a2"),$B:$I,6,FALSE)</f>
        <v>西湖</v>
      </c>
      <c r="N3" t="str">
        <f>VLOOKUP(CONCATENATE($L3,"a2"),$B:$I,7,FALSE)</f>
        <v>西湖</v>
      </c>
      <c r="O3" t="str">
        <f>VLOOKUP(CONCATENATE($L3,"a2"),$B:$I,8,FALSE)</f>
        <v>West Lake</v>
      </c>
      <c r="R3">
        <v>0</v>
      </c>
      <c r="S3" t="s">
        <v>1393</v>
      </c>
    </row>
    <row r="4" spans="1:19" ht="15.75" x14ac:dyDescent="0.25">
      <c r="A4" t="str">
        <f t="shared" si="0"/>
        <v/>
      </c>
      <c r="B4" t="str">
        <f t="shared" si="1"/>
        <v>1b1</v>
      </c>
      <c r="C4" t="str">
        <f t="shared" si="2"/>
        <v>b1</v>
      </c>
      <c r="D4">
        <f t="shared" si="3"/>
        <v>1</v>
      </c>
      <c r="E4" t="str">
        <f t="shared" si="4"/>
        <v>b</v>
      </c>
      <c r="F4">
        <f t="shared" ref="F4:F46" si="6">IF(ISERROR(FIND("景點",G4)),F3,IF(LEN(G4)&lt;7,F3+1,F3))</f>
        <v>1</v>
      </c>
      <c r="G4" s="4" t="s">
        <v>2</v>
      </c>
      <c r="H4" t="s">
        <v>2</v>
      </c>
      <c r="I4" t="s">
        <v>493</v>
      </c>
      <c r="L4">
        <f t="shared" si="5"/>
        <v>1</v>
      </c>
      <c r="M4" t="s">
        <v>466</v>
      </c>
      <c r="N4" t="s">
        <v>466</v>
      </c>
      <c r="O4" t="s">
        <v>466</v>
      </c>
      <c r="R4">
        <v>0</v>
      </c>
      <c r="S4" t="str">
        <f>CONCATENATE("""city_en"": """,I1," Attractions"",")</f>
        <v>"city_en": "Hangzhou Attractions",</v>
      </c>
    </row>
    <row r="5" spans="1:19" ht="15.75" x14ac:dyDescent="0.25">
      <c r="A5" t="str">
        <f t="shared" si="0"/>
        <v>1b</v>
      </c>
      <c r="B5" t="str">
        <f t="shared" si="1"/>
        <v>1b2</v>
      </c>
      <c r="C5" t="str">
        <f t="shared" si="2"/>
        <v>b2</v>
      </c>
      <c r="D5">
        <f t="shared" si="3"/>
        <v>2</v>
      </c>
      <c r="E5" t="str">
        <f t="shared" si="4"/>
        <v/>
      </c>
      <c r="F5">
        <f t="shared" si="6"/>
        <v>1</v>
      </c>
      <c r="G5" s="9" t="s">
        <v>417</v>
      </c>
      <c r="H5" t="s">
        <v>1327</v>
      </c>
      <c r="I5" t="s">
        <v>890</v>
      </c>
      <c r="L5">
        <f t="shared" si="5"/>
        <v>1</v>
      </c>
      <c r="M5" t="str">
        <f>CONCATENATE("&lt;img src=""/res/media/web/travel/",LOWER(SUBSTITUTE($I$1," ","_")),"/",LOWER(CONCATENATE(SUBSTITUTE(VLOOKUP(CONCATENATE($L3,"a2"),$B:$I,8,FALSE)," ","_"),".jpg")),""" alt=""",M3,"""&gt;")</f>
        <v>&lt;img src="/res/media/web/travel/hangzhou/west_lake.jpg" alt="西湖"&gt;</v>
      </c>
      <c r="N5" t="str">
        <f>CONCATENATE("&lt;img src=""/res/media/web/travel/",LOWER(SUBSTITUTE($I$1," ","_")),"/",LOWER(CONCATENATE(SUBSTITUTE(VLOOKUP(CONCATENATE($L3,"a2"),$B:$I,8,FALSE)," ","_"),".jpg")),""" alt=""",N3,"""&gt;")</f>
        <v>&lt;img src="/res/media/web/travel/hangzhou/west_lake.jpg" alt="西湖"&gt;</v>
      </c>
      <c r="O5" t="str">
        <f>CONCATENATE("&lt;img src=""/res/media/web/travel/",LOWER(SUBSTITUTE($I$1," ","_")),"/",LOWER(CONCATENATE(SUBSTITUTE(VLOOKUP(CONCATENATE($L3,"a2"),$B:$I,8,FALSE)," ","_"),".jpg")),""" alt=""",O3,"""&gt;")</f>
        <v>&lt;img src="/res/media/web/travel/hangzhou/west_lake.jpg" alt="West Lake"&gt;</v>
      </c>
      <c r="R5">
        <v>0</v>
      </c>
      <c r="S5" t="str">
        <f>CONCATENATE("""city_tc"": """,G1,"景點"",")</f>
        <v>"city_tc": "杭州景點",</v>
      </c>
    </row>
    <row r="6" spans="1:19" ht="15.75" x14ac:dyDescent="0.25">
      <c r="A6" t="str">
        <f t="shared" si="0"/>
        <v/>
      </c>
      <c r="B6" t="str">
        <f t="shared" si="1"/>
        <v>1c1</v>
      </c>
      <c r="C6" t="str">
        <f t="shared" si="2"/>
        <v>c1</v>
      </c>
      <c r="D6">
        <f t="shared" si="3"/>
        <v>1</v>
      </c>
      <c r="E6" t="str">
        <f t="shared" si="4"/>
        <v>c</v>
      </c>
      <c r="F6">
        <f t="shared" si="6"/>
        <v>1</v>
      </c>
      <c r="G6" s="4" t="s">
        <v>4</v>
      </c>
      <c r="H6" t="s">
        <v>941</v>
      </c>
      <c r="I6" t="s">
        <v>494</v>
      </c>
      <c r="L6">
        <f t="shared" si="5"/>
        <v>1</v>
      </c>
      <c r="M6" t="s">
        <v>557</v>
      </c>
      <c r="N6" t="s">
        <v>557</v>
      </c>
      <c r="O6" t="s">
        <v>1372</v>
      </c>
      <c r="R6">
        <v>0</v>
      </c>
      <c r="S6" t="str">
        <f>CONCATENATE("""city_sc"": """,H1,"景点"",")</f>
        <v>"city_sc": "杭州景点",</v>
      </c>
    </row>
    <row r="7" spans="1:19" ht="63" x14ac:dyDescent="0.25">
      <c r="A7" t="str">
        <f t="shared" si="0"/>
        <v>1c</v>
      </c>
      <c r="B7" t="str">
        <f t="shared" si="1"/>
        <v>1c2</v>
      </c>
      <c r="C7" t="str">
        <f t="shared" si="2"/>
        <v>c2</v>
      </c>
      <c r="D7">
        <f t="shared" si="3"/>
        <v>2</v>
      </c>
      <c r="E7" t="str">
        <f t="shared" si="4"/>
        <v/>
      </c>
      <c r="F7">
        <f t="shared" si="6"/>
        <v>1</v>
      </c>
      <c r="G7" s="3" t="s">
        <v>418</v>
      </c>
      <c r="H7" t="s">
        <v>1328</v>
      </c>
      <c r="I7" t="s">
        <v>891</v>
      </c>
      <c r="L7">
        <f t="shared" si="5"/>
        <v>1</v>
      </c>
      <c r="M7" t="str">
        <f>VLOOKUP(CONCATENATE($L7,"b2"),$B:$I,6,FALSE)</f>
        <v>杭州市西湖區龍井路1號</v>
      </c>
      <c r="N7" t="str">
        <f>VLOOKUP(CONCATENATE($L7,"b2"),$B:$I,7,FALSE)</f>
        <v>杭州市西湖区龙井路1号</v>
      </c>
      <c r="O7" t="str">
        <f>VLOOKUP(CONCATENATE($L7,"b2"),$B:$I,8,FALSE)</f>
        <v>1 Longjing Road, Xihu District, Hangzhou</v>
      </c>
      <c r="R7">
        <v>0</v>
      </c>
      <c r="S7" t="s">
        <v>1377</v>
      </c>
    </row>
    <row r="8" spans="1:19" ht="15.75" x14ac:dyDescent="0.25">
      <c r="A8" t="str">
        <f t="shared" si="0"/>
        <v>1a</v>
      </c>
      <c r="B8" t="str">
        <f t="shared" si="1"/>
        <v>1d1</v>
      </c>
      <c r="C8" t="str">
        <f t="shared" si="2"/>
        <v>d1</v>
      </c>
      <c r="D8">
        <f t="shared" si="3"/>
        <v>1</v>
      </c>
      <c r="E8" t="str">
        <f t="shared" si="4"/>
        <v>d</v>
      </c>
      <c r="F8">
        <f t="shared" si="6"/>
        <v>1</v>
      </c>
      <c r="G8" s="4" t="s">
        <v>6</v>
      </c>
      <c r="H8" t="s">
        <v>6</v>
      </c>
      <c r="I8" t="s">
        <v>496</v>
      </c>
      <c r="L8">
        <f t="shared" si="5"/>
        <v>1</v>
      </c>
      <c r="M8" t="s">
        <v>467</v>
      </c>
      <c r="N8" t="s">
        <v>467</v>
      </c>
      <c r="O8" t="s">
        <v>1373</v>
      </c>
      <c r="R8">
        <f>ROUNDUP((ROW(T8)-7)/12,0)</f>
        <v>1</v>
      </c>
      <c r="S8" t="s">
        <v>1374</v>
      </c>
    </row>
    <row r="9" spans="1:19" ht="31.5" x14ac:dyDescent="0.25">
      <c r="A9" t="str">
        <f t="shared" si="0"/>
        <v>1d</v>
      </c>
      <c r="B9" t="str">
        <f t="shared" si="1"/>
        <v>1d2</v>
      </c>
      <c r="C9" t="str">
        <f t="shared" si="2"/>
        <v>d2</v>
      </c>
      <c r="D9">
        <f t="shared" si="3"/>
        <v>2</v>
      </c>
      <c r="E9" t="str">
        <f t="shared" si="4"/>
        <v/>
      </c>
      <c r="F9">
        <f t="shared" si="6"/>
        <v>1</v>
      </c>
      <c r="G9" s="9" t="s">
        <v>419</v>
      </c>
      <c r="H9" t="s">
        <v>1329</v>
      </c>
      <c r="I9" t="s">
        <v>892</v>
      </c>
      <c r="L9">
        <f t="shared" si="5"/>
        <v>1</v>
      </c>
      <c r="M9" t="str">
        <f>VLOOKUP(CONCATENATE($L9,"c2"),$B:$I,6,FALSE)</f>
        <v>5A級旅遊景區，被譽為杭州之魂，也是《世界遺產名錄》上中國唯一的湖泊類文化遺產。它三面環山，面積約63萬平方米，湖水清澈。遊客可以參加西湖遊船活動，坐上手划船、自划船或腳踏船，於湖上漫遊。蘇堤春曉、斷橋殘雪、湖心亭及雷峰塔等，都是不得不遊的景點。</v>
      </c>
      <c r="N9" t="str">
        <f>VLOOKUP(CONCATENATE($L9,"c2"),$B:$I,7,FALSE)</f>
        <v>5A级旅游景区，被誉为杭州之魂，也是《世界遗产名录》上中国唯一的湖泊类文化遗产。它三面环山，面积约63万平方米，湖水清澈。游客可以参加西湖游船活动，坐上手划船、自划船或脚踏船，于湖上漫游。苏堤春晓、断桥残雪、湖心亭及雷峰塔等，都是不得不游的景点。</v>
      </c>
      <c r="O9" t="str">
        <f>VLOOKUP(CONCATENATE($L9,"c2"),$B:$I,8,FALSE)</f>
        <v>A 5A Tourist Attraction of China, the West Lake is known as the soul of Hangzhou and is the only lake in China listed in the World Heritage. It is surrounded by mountains on three sides and covers an area of about 630,000 square metres with clear water. Visitors can take part in the West Lake cruise, take a boat ride, row a boat or pedal boat on the lake. Dawn on the Su Causeway in Spring, Remnant Snow on the Broken Bridge, Mid Lake Pavilion and Leifeng Pagoda are all attractions not to be missed.</v>
      </c>
      <c r="R9">
        <f t="shared" ref="R9:R31" si="7">ROUNDUP((ROW(T9)-7)/12,0)</f>
        <v>1</v>
      </c>
      <c r="S9" t="str">
        <f>CONCATENATE("""id"": ",$S$1,R9,",")</f>
        <v>"id": 171,</v>
      </c>
    </row>
    <row r="10" spans="1:19" ht="16.5" thickBot="1" x14ac:dyDescent="0.3">
      <c r="A10" t="str">
        <f t="shared" si="0"/>
        <v/>
      </c>
      <c r="B10" t="str">
        <f t="shared" si="1"/>
        <v>1d3</v>
      </c>
      <c r="C10" t="str">
        <f t="shared" si="2"/>
        <v>d3</v>
      </c>
      <c r="D10">
        <f t="shared" si="3"/>
        <v>3</v>
      </c>
      <c r="E10" t="str">
        <f t="shared" si="4"/>
        <v/>
      </c>
      <c r="F10">
        <f t="shared" si="6"/>
        <v>1</v>
      </c>
      <c r="G10" s="10" t="s">
        <v>420</v>
      </c>
      <c r="H10" t="s">
        <v>1330</v>
      </c>
      <c r="I10" t="s">
        <v>893</v>
      </c>
      <c r="L10">
        <f t="shared" si="5"/>
        <v>1</v>
      </c>
      <c r="M10" t="s">
        <v>468</v>
      </c>
      <c r="N10" t="s">
        <v>468</v>
      </c>
      <c r="O10" t="s">
        <v>1375</v>
      </c>
      <c r="R10">
        <f t="shared" si="7"/>
        <v>1</v>
      </c>
      <c r="S10" t="str">
        <f>CONCATENATE("""attraction_en"": """,VLOOKUP(CONCATENATE($R10,"a2"),$B:$I,8,FALSE),""",")</f>
        <v>"attraction_en": "West Lake",</v>
      </c>
    </row>
    <row r="11" spans="1:19" ht="15.75" x14ac:dyDescent="0.25">
      <c r="A11" t="str">
        <f t="shared" si="0"/>
        <v/>
      </c>
      <c r="B11" t="str">
        <f t="shared" si="1"/>
        <v>2a1</v>
      </c>
      <c r="C11" t="str">
        <f t="shared" si="2"/>
        <v>a1</v>
      </c>
      <c r="D11">
        <f t="shared" si="3"/>
        <v>1</v>
      </c>
      <c r="E11" t="str">
        <f t="shared" si="4"/>
        <v>a</v>
      </c>
      <c r="F11">
        <f t="shared" si="6"/>
        <v>2</v>
      </c>
      <c r="G11" s="1" t="s">
        <v>8</v>
      </c>
      <c r="H11" t="s">
        <v>944</v>
      </c>
      <c r="I11" t="s">
        <v>497</v>
      </c>
      <c r="L11">
        <f t="shared" si="5"/>
        <v>1</v>
      </c>
      <c r="M11" t="str">
        <f>VLOOKUP(CONCATENATE($L11,"d2"),$B:$I,6,FALSE)</f>
        <v>於高鐵杭州東站乘坐地鐵1號綫，往湘湖方向，於定安路站下車，步行約15分鐘。</v>
      </c>
      <c r="N11" t="str">
        <f>VLOOKUP(CONCATENATE($L11,"d2"),$B:$I,7,FALSE)</f>
        <v>于高铁杭州东站乘坐地铁1号线，往湘湖方向，于定安路站下车，步行约15分钟。</v>
      </c>
      <c r="O11" t="str">
        <f>VLOOKUP(CONCATENATE($L11,"d2"),$B:$I,8,FALSE)</f>
        <v>From High Speed Rail Hangzhoudong Station, take Metro Line 1 towards Xianghu. Get off at Ding’an Road Station and walk for about 15 minutes.</v>
      </c>
      <c r="R11">
        <f t="shared" si="7"/>
        <v>1</v>
      </c>
      <c r="S11" t="str">
        <f>CONCATENATE("""attraction_tc"": """,VLOOKUP(CONCATENATE($R11,"a2"),$B:$I,6,FALSE),""",")</f>
        <v>"attraction_tc": "西湖",</v>
      </c>
    </row>
    <row r="12" spans="1:19" ht="15.75" x14ac:dyDescent="0.25">
      <c r="A12" t="str">
        <f t="shared" si="0"/>
        <v>2a</v>
      </c>
      <c r="B12" t="str">
        <f t="shared" si="1"/>
        <v>2a2</v>
      </c>
      <c r="C12" t="str">
        <f t="shared" si="2"/>
        <v>a2</v>
      </c>
      <c r="D12">
        <f t="shared" si="3"/>
        <v>2</v>
      </c>
      <c r="E12" t="str">
        <f t="shared" si="4"/>
        <v/>
      </c>
      <c r="F12">
        <f t="shared" si="6"/>
        <v>2</v>
      </c>
      <c r="G12" s="9" t="s">
        <v>421</v>
      </c>
      <c r="H12" t="s">
        <v>1331</v>
      </c>
      <c r="I12" t="s">
        <v>894</v>
      </c>
      <c r="K12" t="str">
        <f>IF(ISERROR(VLOOKUP(CONCATENATE(L12,"d3"),B:G,6,FALSE)),"","&lt;/p&gt;&lt;p&gt;")</f>
        <v>&lt;/p&gt;&lt;p&gt;</v>
      </c>
      <c r="L12">
        <f t="shared" si="5"/>
        <v>1</v>
      </c>
      <c r="M12" t="str">
        <f>CONCATENATE($K12,IFERROR(VLOOKUP(CONCATENATE($L12,"d3"),$B:$I,6,FALSE),""))</f>
        <v>&lt;/p&gt;&lt;p&gt;亦可由杭州東站乘坐的士，約40分鐘即可到達。</v>
      </c>
      <c r="N12" t="str">
        <f>CONCATENATE($K12,IFERROR(VLOOKUP(CONCATENATE($L12,"d3"),$B:$I,7,FALSE),""))</f>
        <v>&lt;/p&gt;&lt;p&gt;亦可由杭州东站乘坐的士，约40分钟即可到达。</v>
      </c>
      <c r="O12" t="str">
        <f>CONCATENATE($K12,IFERROR(VLOOKUP(CONCATENATE($L12,"d3"),$B:$I,8,FALSE),""))</f>
        <v>&lt;/p&gt;&lt;p&gt;Alternatively, you may take a 40-minute taxi ride from Hangzhoudong Station.</v>
      </c>
      <c r="R12">
        <f t="shared" si="7"/>
        <v>1</v>
      </c>
      <c r="S12" t="str">
        <f>CONCATENATE("""attraction_sc"": """,VLOOKUP(CONCATENATE($R12,"a2"),$B:$I,7,FALSE),""",")</f>
        <v>"attraction_sc": "西湖",</v>
      </c>
    </row>
    <row r="13" spans="1:19" ht="15.75" x14ac:dyDescent="0.25">
      <c r="A13" t="str">
        <f t="shared" si="0"/>
        <v/>
      </c>
      <c r="B13" t="str">
        <f t="shared" si="1"/>
        <v>2b1</v>
      </c>
      <c r="C13" t="str">
        <f t="shared" si="2"/>
        <v>b1</v>
      </c>
      <c r="D13">
        <f t="shared" si="3"/>
        <v>1</v>
      </c>
      <c r="E13" t="str">
        <f t="shared" si="4"/>
        <v>b</v>
      </c>
      <c r="F13">
        <f t="shared" si="6"/>
        <v>2</v>
      </c>
      <c r="G13" s="4" t="s">
        <v>2</v>
      </c>
      <c r="H13" t="s">
        <v>2</v>
      </c>
      <c r="I13" t="s">
        <v>493</v>
      </c>
      <c r="L13">
        <f t="shared" si="5"/>
        <v>1</v>
      </c>
      <c r="M13" t="s">
        <v>469</v>
      </c>
      <c r="N13" t="s">
        <v>469</v>
      </c>
      <c r="O13" t="s">
        <v>469</v>
      </c>
      <c r="R13">
        <f t="shared" si="7"/>
        <v>1</v>
      </c>
      <c r="S13" t="str">
        <f>CONCATENATE("""image_en"": """,CONCATENATE("/res/media/web/travel/",LOWER(SUBSTITUTE($I$1," ","_")),"/",LOWER(CONCATENATE(SUBSTITUTE(VLOOKUP(CONCATENATE($R13,"a2"),$B:$I,8,FALSE)," ","_"),".jpg"))),""",")</f>
        <v>"image_en": "/res/media/web/travel/hangzhou/west_lake.jpg",</v>
      </c>
    </row>
    <row r="14" spans="1:19" ht="15.75" x14ac:dyDescent="0.25">
      <c r="A14" t="str">
        <f t="shared" si="0"/>
        <v>2b</v>
      </c>
      <c r="B14" t="str">
        <f t="shared" si="1"/>
        <v>2b2</v>
      </c>
      <c r="C14" t="str">
        <f t="shared" si="2"/>
        <v>b2</v>
      </c>
      <c r="D14">
        <f t="shared" si="3"/>
        <v>2</v>
      </c>
      <c r="E14" t="str">
        <f t="shared" si="4"/>
        <v/>
      </c>
      <c r="F14">
        <f t="shared" si="6"/>
        <v>2</v>
      </c>
      <c r="G14" s="9" t="s">
        <v>422</v>
      </c>
      <c r="H14" t="s">
        <v>1332</v>
      </c>
      <c r="I14" t="s">
        <v>895</v>
      </c>
      <c r="L14">
        <f>ROUNDUP((ROW(N14)-1)/12,0)</f>
        <v>2</v>
      </c>
      <c r="M14" t="s">
        <v>465</v>
      </c>
      <c r="N14" t="s">
        <v>465</v>
      </c>
      <c r="O14" t="s">
        <v>465</v>
      </c>
      <c r="R14">
        <f t="shared" si="7"/>
        <v>1</v>
      </c>
      <c r="S14" t="str">
        <f>CONCATENATE("""image_tc"": """,CONCATENATE("/res/media/web/travel/",LOWER(SUBSTITUTE($I$1," ","_")),"/",LOWER(CONCATENATE(SUBSTITUTE(VLOOKUP(CONCATENATE($R14,"a2"),$B:$I,8,FALSE)," ","_"),".jpg"))),""",")</f>
        <v>"image_tc": "/res/media/web/travel/hangzhou/west_lake.jpg",</v>
      </c>
    </row>
    <row r="15" spans="1:19" ht="15.75" x14ac:dyDescent="0.25">
      <c r="A15" t="str">
        <f t="shared" si="0"/>
        <v/>
      </c>
      <c r="B15" t="str">
        <f t="shared" si="1"/>
        <v>2c1</v>
      </c>
      <c r="C15" t="str">
        <f t="shared" si="2"/>
        <v>c1</v>
      </c>
      <c r="D15">
        <f t="shared" si="3"/>
        <v>1</v>
      </c>
      <c r="E15" t="str">
        <f t="shared" si="4"/>
        <v>c</v>
      </c>
      <c r="F15">
        <f t="shared" si="6"/>
        <v>2</v>
      </c>
      <c r="G15" s="4" t="s">
        <v>4</v>
      </c>
      <c r="H15" t="s">
        <v>941</v>
      </c>
      <c r="I15" t="s">
        <v>494</v>
      </c>
      <c r="L15">
        <f t="shared" ref="L15:L25" si="8">ROUNDUP((ROW(N15)-1)/12,0)</f>
        <v>2</v>
      </c>
      <c r="M15" t="str">
        <f>VLOOKUP(CONCATENATE($L15,"a2"),$B:$I,6,FALSE)</f>
        <v>青芝塢</v>
      </c>
      <c r="N15" t="str">
        <f>VLOOKUP(CONCATENATE($L15,"a2"),$B:$I,7,FALSE)</f>
        <v>青芝坞</v>
      </c>
      <c r="O15" t="str">
        <f>VLOOKUP(CONCATENATE($L15,"a2"),$B:$I,8,FALSE)</f>
        <v>Qingzhiwu</v>
      </c>
      <c r="R15">
        <f t="shared" si="7"/>
        <v>1</v>
      </c>
      <c r="S15" t="str">
        <f>CONCATENATE("""image_sc"": """,CONCATENATE("/res/media/web/travel/",LOWER(SUBSTITUTE($I$1," ","_")),"/",LOWER(CONCATENATE(SUBSTITUTE(VLOOKUP(CONCATENATE($R15,"a2"),$B:$I,8,FALSE)," ","_"),".jpg"))),""",")</f>
        <v>"image_sc": "/res/media/web/travel/hangzhou/west_lake.jpg",</v>
      </c>
    </row>
    <row r="16" spans="1:19" ht="78.75" x14ac:dyDescent="0.25">
      <c r="A16" t="str">
        <f t="shared" si="0"/>
        <v>2c</v>
      </c>
      <c r="B16" t="str">
        <f t="shared" si="1"/>
        <v>2c2</v>
      </c>
      <c r="C16" t="str">
        <f t="shared" si="2"/>
        <v>c2</v>
      </c>
      <c r="D16">
        <f t="shared" si="3"/>
        <v>2</v>
      </c>
      <c r="E16" t="str">
        <f t="shared" si="4"/>
        <v/>
      </c>
      <c r="F16">
        <f t="shared" si="6"/>
        <v>2</v>
      </c>
      <c r="G16" s="9" t="s">
        <v>423</v>
      </c>
      <c r="H16" t="s">
        <v>1333</v>
      </c>
      <c r="I16" t="s">
        <v>896</v>
      </c>
      <c r="L16">
        <f t="shared" si="8"/>
        <v>2</v>
      </c>
      <c r="M16" t="s">
        <v>466</v>
      </c>
      <c r="N16" t="s">
        <v>466</v>
      </c>
      <c r="O16" t="s">
        <v>466</v>
      </c>
      <c r="R16">
        <f t="shared" si="7"/>
        <v>1</v>
      </c>
      <c r="S16" t="str">
        <f>CONCATENATE("""content_en"": """,CONCATENATE("&lt;p&gt;Address：&lt;br/&gt;",VLOOKUP(CONCATENATE($R16,"b2"),$B:$I,8,FALSE)),"&lt;/p&gt;&lt;p&gt;Content：&lt;br/&gt;",SUBSTITUTE(VLOOKUP(CONCATENATE($R16,"c2"),$B:$I,8,FALSE),"""","\"""),"&lt;/p&gt;&lt;p&gt;Transportation：&lt;br/&gt;",VLOOKUP(CONCATENATE($R16,"d2"),$B:$I,8,FALSE),CONCATENATE($K12,IFERROR(VLOOKUP(CONCATENATE($L12,"d3"),$B:$I,8,FALSE),"")),"&lt;/p&gt;",""",")</f>
        <v>"content_en": "&lt;p&gt;Address：&lt;br/&gt;1 Longjing Road, Xihu District, Hangzhou&lt;/p&gt;&lt;p&gt;Content：&lt;br/&gt;A 5A Tourist Attraction of China, the West Lake is known as the soul of Hangzhou and is the only lake in China listed in the World Heritage. It is surrounded by mountains on three sides and covers an area of about 630,000 square metres with clear water. Visitors can take part in the West Lake cruise, take a boat ride, row a boat or pedal boat on the lake. Dawn on the Su Causeway in Spring, Remnant Snow on the Broken Bridge, Mid Lake Pavilion and Leifeng Pagoda are all attractions not to be missed.&lt;/p&gt;&lt;p&gt;Transportation：&lt;br/&gt;From High Speed Rail Hangzhoudong Station, take Metro Line 1 towards Xianghu. Get off at Ding’an Road Station and walk for about 15 minutes.&lt;/p&gt;&lt;p&gt;Alternatively, you may take a 40-minute taxi ride from Hangzhoudong Station.&lt;/p&gt;",</v>
      </c>
    </row>
    <row r="17" spans="1:19" ht="15.75" x14ac:dyDescent="0.25">
      <c r="A17" t="str">
        <f t="shared" si="0"/>
        <v/>
      </c>
      <c r="B17" t="str">
        <f t="shared" si="1"/>
        <v>2d1</v>
      </c>
      <c r="C17" t="str">
        <f t="shared" si="2"/>
        <v>d1</v>
      </c>
      <c r="D17">
        <f t="shared" si="3"/>
        <v>1</v>
      </c>
      <c r="E17" t="str">
        <f t="shared" si="4"/>
        <v>d</v>
      </c>
      <c r="F17">
        <f t="shared" si="6"/>
        <v>2</v>
      </c>
      <c r="G17" s="4" t="s">
        <v>6</v>
      </c>
      <c r="H17" t="s">
        <v>6</v>
      </c>
      <c r="I17" t="s">
        <v>496</v>
      </c>
      <c r="L17">
        <f t="shared" si="8"/>
        <v>2</v>
      </c>
      <c r="M17" t="str">
        <f>CONCATENATE("&lt;img src=""/res/media/web/travel/",LOWER(SUBSTITUTE($I$1," ","_")),"/",LOWER(CONCATENATE(SUBSTITUTE(VLOOKUP(CONCATENATE($L15,"a2"),$B:$I,8,FALSE)," ","_"),".jpg")),""" alt=""",M15,"""&gt;")</f>
        <v>&lt;img src="/res/media/web/travel/hangzhou/qingzhiwu.jpg" alt="青芝塢"&gt;</v>
      </c>
      <c r="N17" t="str">
        <f>CONCATENATE("&lt;img src=""/res/media/web/travel/",LOWER(SUBSTITUTE($I$1," ","_")),"/",LOWER(CONCATENATE(SUBSTITUTE(VLOOKUP(CONCATENATE($L15,"a2"),$B:$I,8,FALSE)," ","_"),".jpg")),""" alt=""",N15,"""&gt;")</f>
        <v>&lt;img src="/res/media/web/travel/hangzhou/qingzhiwu.jpg" alt="青芝坞"&gt;</v>
      </c>
      <c r="O17" t="str">
        <f>CONCATENATE("&lt;img src=""/res/media/web/travel/",LOWER(SUBSTITUTE($I$1," ","_")),"/",LOWER(CONCATENATE(SUBSTITUTE(VLOOKUP(CONCATENATE($L15,"a2"),$B:$I,8,FALSE)," ","_"),".jpg")),""" alt=""",O15,"""&gt;")</f>
        <v>&lt;img src="/res/media/web/travel/hangzhou/qingzhiwu.jpg" alt="Qingzhiwu"&gt;</v>
      </c>
      <c r="R17">
        <f t="shared" si="7"/>
        <v>1</v>
      </c>
      <c r="S17" t="str">
        <f>CONCATENATE("""content_tc"": """,CONCATENATE("&lt;p&gt;地址：&lt;br/&gt;",VLOOKUP(CONCATENATE($R17,"b2"),$B:$I,6,FALSE)),"&lt;/p&gt;&lt;p&gt;介紹：&lt;br/&gt;",VLOOKUP(CONCATENATE($R17,"c2"),$B:$I,6,FALSE),"&lt;/p&gt;&lt;p&gt;交通：&lt;br/&gt;",VLOOKUP(CONCATENATE($R17,"d2"),$B:$I,6,FALSE),CONCATENATE($K12,IFERROR(VLOOKUP(CONCATENATE($L12,"d3"),$B:$I,6,FALSE),"")),"&lt;/p&gt;",""",")</f>
        <v>"content_tc": "&lt;p&gt;地址：&lt;br/&gt;杭州市西湖區龍井路1號&lt;/p&gt;&lt;p&gt;介紹：&lt;br/&gt;5A級旅遊景區，被譽為杭州之魂，也是《世界遺產名錄》上中國唯一的湖泊類文化遺產。它三面環山，面積約63萬平方米，湖水清澈。遊客可以參加西湖遊船活動，坐上手划船、自划船或腳踏船，於湖上漫遊。蘇堤春曉、斷橋殘雪、湖心亭及雷峰塔等，都是不得不遊的景點。&lt;/p&gt;&lt;p&gt;交通：&lt;br/&gt;於高鐵杭州東站乘坐地鐵1號綫，往湘湖方向，於定安路站下車，步行約15分鐘。&lt;/p&gt;&lt;p&gt;亦可由杭州東站乘坐的士，約40分鐘即可到達。&lt;/p&gt;",</v>
      </c>
    </row>
    <row r="18" spans="1:19" ht="31.5" x14ac:dyDescent="0.25">
      <c r="A18" t="str">
        <f t="shared" si="0"/>
        <v>2d</v>
      </c>
      <c r="B18" t="str">
        <f t="shared" si="1"/>
        <v>2d2</v>
      </c>
      <c r="C18" t="str">
        <f t="shared" si="2"/>
        <v>d2</v>
      </c>
      <c r="D18">
        <f t="shared" si="3"/>
        <v>2</v>
      </c>
      <c r="E18" t="str">
        <f t="shared" si="4"/>
        <v/>
      </c>
      <c r="F18">
        <f t="shared" si="6"/>
        <v>2</v>
      </c>
      <c r="G18" s="9" t="s">
        <v>424</v>
      </c>
      <c r="H18" t="s">
        <v>1334</v>
      </c>
      <c r="I18" t="s">
        <v>897</v>
      </c>
      <c r="L18">
        <f t="shared" si="8"/>
        <v>2</v>
      </c>
      <c r="M18" t="s">
        <v>557</v>
      </c>
      <c r="N18" t="s">
        <v>557</v>
      </c>
      <c r="O18" t="s">
        <v>1372</v>
      </c>
      <c r="R18">
        <f t="shared" si="7"/>
        <v>1</v>
      </c>
      <c r="S18" t="str">
        <f>CONCATENATE("""content_sc"": """,CONCATENATE("&lt;p&gt;地址：&lt;br/&gt;",VLOOKUP(CONCATENATE($R18,"b2"),$B:$I,7,FALSE)),"&lt;/p&gt;&lt;p&gt;介紹：&lt;br/&gt;",VLOOKUP(CONCATENATE($R18,"c2"),$B:$I,7,FALSE),"&lt;/p&gt;&lt;p&gt;交通：&lt;br/&gt;",VLOOKUP(CONCATENATE($R18,"d2"),$B:$I,7,FALSE),CONCATENATE($K12,IFERROR(VLOOKUP(CONCATENATE($L12,"d3"),$B:$I,7,FALSE),"")),"&lt;/p&gt;","""")</f>
        <v>"content_sc": "&lt;p&gt;地址：&lt;br/&gt;杭州市西湖区龙井路1号&lt;/p&gt;&lt;p&gt;介紹：&lt;br/&gt;5A级旅游景区，被誉为杭州之魂，也是《世界遗产名录》上中国唯一的湖泊类文化遗产。它三面环山，面积约63万平方米，湖水清澈。游客可以参加西湖游船活动，坐上手划船、自划船或脚踏船，于湖上漫游。苏堤春晓、断桥残雪、湖心亭及雷峰塔等，都是不得不游的景点。&lt;/p&gt;&lt;p&gt;交通：&lt;br/&gt;于高铁杭州东站乘坐地铁1号线，往湘湖方向，于定安路站下车，步行约15分钟。&lt;/p&gt;&lt;p&gt;亦可由杭州东站乘坐的士，约40分钟即可到达。&lt;/p&gt;"</v>
      </c>
    </row>
    <row r="19" spans="1:19" ht="16.5" thickBot="1" x14ac:dyDescent="0.3">
      <c r="A19" t="str">
        <f t="shared" si="0"/>
        <v/>
      </c>
      <c r="B19" t="str">
        <f t="shared" si="1"/>
        <v>2d3</v>
      </c>
      <c r="C19" t="str">
        <f t="shared" si="2"/>
        <v>d3</v>
      </c>
      <c r="D19">
        <f t="shared" si="3"/>
        <v>3</v>
      </c>
      <c r="E19" t="str">
        <f t="shared" si="4"/>
        <v/>
      </c>
      <c r="F19">
        <f t="shared" si="6"/>
        <v>2</v>
      </c>
      <c r="G19" s="10" t="s">
        <v>425</v>
      </c>
      <c r="H19" t="s">
        <v>1335</v>
      </c>
      <c r="I19" t="s">
        <v>898</v>
      </c>
      <c r="L19">
        <f t="shared" si="8"/>
        <v>2</v>
      </c>
      <c r="M19" t="str">
        <f>VLOOKUP(CONCATENATE($L19,"b2"),$B:$I,6,FALSE)</f>
        <v>杭州市西湖區玉古路61號</v>
      </c>
      <c r="N19" t="str">
        <f>VLOOKUP(CONCATENATE($L19,"b2"),$B:$I,7,FALSE)</f>
        <v>杭州市西湖区玉古路61号</v>
      </c>
      <c r="O19" t="str">
        <f>VLOOKUP(CONCATENATE($L19,"b2"),$B:$I,8,FALSE)</f>
        <v>61 Yugu Road, Xihu District, Hangzhou</v>
      </c>
      <c r="R19">
        <f t="shared" si="7"/>
        <v>1</v>
      </c>
      <c r="S19" t="str">
        <f>IF(S20="","}","},")</f>
        <v>},</v>
      </c>
    </row>
    <row r="20" spans="1:19" ht="15.75" x14ac:dyDescent="0.25">
      <c r="A20" t="str">
        <f t="shared" si="0"/>
        <v/>
      </c>
      <c r="B20" t="str">
        <f t="shared" si="1"/>
        <v>3a1</v>
      </c>
      <c r="C20" t="str">
        <f t="shared" si="2"/>
        <v>a1</v>
      </c>
      <c r="D20">
        <f t="shared" si="3"/>
        <v>1</v>
      </c>
      <c r="E20" t="str">
        <f t="shared" si="4"/>
        <v>a</v>
      </c>
      <c r="F20">
        <f t="shared" si="6"/>
        <v>3</v>
      </c>
      <c r="G20" s="1" t="s">
        <v>13</v>
      </c>
      <c r="H20" t="s">
        <v>949</v>
      </c>
      <c r="I20" t="s">
        <v>498</v>
      </c>
      <c r="L20">
        <f t="shared" si="8"/>
        <v>2</v>
      </c>
      <c r="M20" t="s">
        <v>467</v>
      </c>
      <c r="N20" t="s">
        <v>467</v>
      </c>
      <c r="O20" t="s">
        <v>1373</v>
      </c>
      <c r="R20">
        <f>ROUNDUP((ROW(T20)-7)/12,0)</f>
        <v>2</v>
      </c>
      <c r="S20" t="s">
        <v>1374</v>
      </c>
    </row>
    <row r="21" spans="1:19" ht="15.75" x14ac:dyDescent="0.25">
      <c r="A21" t="str">
        <f t="shared" si="0"/>
        <v>3a</v>
      </c>
      <c r="B21" t="str">
        <f t="shared" si="1"/>
        <v>3a2</v>
      </c>
      <c r="C21" t="str">
        <f t="shared" si="2"/>
        <v>a2</v>
      </c>
      <c r="D21">
        <f t="shared" si="3"/>
        <v>2</v>
      </c>
      <c r="E21" t="str">
        <f t="shared" si="4"/>
        <v/>
      </c>
      <c r="F21">
        <f t="shared" si="6"/>
        <v>3</v>
      </c>
      <c r="G21" s="9" t="s">
        <v>426</v>
      </c>
      <c r="H21" t="s">
        <v>1336</v>
      </c>
      <c r="I21" t="s">
        <v>899</v>
      </c>
      <c r="L21">
        <f t="shared" si="8"/>
        <v>2</v>
      </c>
      <c r="M21" t="str">
        <f>VLOOKUP(CONCATENATE($L21,"c2"),$B:$I,6,FALSE)</f>
        <v>青芝塢毗鄰浙江大學玉泉校區，白牆黑瓦的房子沿著山路而建，今天變成了餐館、民宿、咖啡吧及茶社等特色商店，是體驗慢活休閒的好地方。遊客亦可到青柳塘附近的餐廳，一邊欣賞曲橋、亭廊及荷花池等美景，一邊盡享美食。村子盡頭是杭州植物園，一年四季都有應時花卉與植物可供觀賞。</v>
      </c>
      <c r="N21" t="str">
        <f>VLOOKUP(CONCATENATE($L21,"c2"),$B:$I,7,FALSE)</f>
        <v>青芝坞毗邻浙江大学玉泉校区，白墙黑瓦的房子沿着山路而建，今天变成了餐馆、民宿、咖啡吧及茶社等特色商店，是体验慢活休闲的好地方。游客亦可到青柳塘附近的餐厅，一边欣赏曲桥、亭廊及荷花池等美景，一边尽享美食。村子尽头是杭州植物园，一年四季都有应时花卉与植物可供观赏。</v>
      </c>
      <c r="O21" t="str">
        <f>VLOOKUP(CONCATENATE($L21,"c2"),$B:$I,8,FALSE)</f>
        <v>Qingzhiwu is adjacent to the Yuquan Campus of Zhejiang University. The white-walled black-tiled houses built along the mountain road have now become shops with special characters, such as restaurants, B&amp;B, cafes and tea houses, making it a good place to experience slow living. Visitors can also enjoy the food while admiring the beautiful scenery of Quqiao, the pavilion and the lotus pond in the restaurant near Qingliutang. At the end of the village is the Hangzhou Botanical Garden, where flowers and plants flourish throughout the year.</v>
      </c>
      <c r="R21">
        <f t="shared" si="7"/>
        <v>2</v>
      </c>
      <c r="S21" t="str">
        <f>CONCATENATE("""id"": ",$S$1,R21,",")</f>
        <v>"id": 172,</v>
      </c>
    </row>
    <row r="22" spans="1:19" ht="15.75" x14ac:dyDescent="0.25">
      <c r="A22" t="str">
        <f t="shared" si="0"/>
        <v/>
      </c>
      <c r="B22" t="str">
        <f t="shared" si="1"/>
        <v>3b1</v>
      </c>
      <c r="C22" t="str">
        <f t="shared" si="2"/>
        <v>b1</v>
      </c>
      <c r="D22">
        <f t="shared" si="3"/>
        <v>1</v>
      </c>
      <c r="E22" t="str">
        <f t="shared" si="4"/>
        <v>b</v>
      </c>
      <c r="F22">
        <f t="shared" si="6"/>
        <v>3</v>
      </c>
      <c r="G22" s="4" t="s">
        <v>2</v>
      </c>
      <c r="H22" t="s">
        <v>2</v>
      </c>
      <c r="I22" t="s">
        <v>493</v>
      </c>
      <c r="L22">
        <f t="shared" si="8"/>
        <v>2</v>
      </c>
      <c r="M22" t="s">
        <v>468</v>
      </c>
      <c r="N22" t="s">
        <v>468</v>
      </c>
      <c r="O22" t="s">
        <v>1375</v>
      </c>
      <c r="R22">
        <f t="shared" si="7"/>
        <v>2</v>
      </c>
      <c r="S22" t="str">
        <f>CONCATENATE("""attraction_en"": """,VLOOKUP(CONCATENATE($R22,"a2"),$B:$I,8,FALSE),""",")</f>
        <v>"attraction_en": "Qingzhiwu",</v>
      </c>
    </row>
    <row r="23" spans="1:19" ht="15.75" x14ac:dyDescent="0.25">
      <c r="A23" t="str">
        <f t="shared" si="0"/>
        <v>3b</v>
      </c>
      <c r="B23" t="str">
        <f t="shared" si="1"/>
        <v>3b2</v>
      </c>
      <c r="C23" t="str">
        <f t="shared" si="2"/>
        <v>b2</v>
      </c>
      <c r="D23">
        <f t="shared" si="3"/>
        <v>2</v>
      </c>
      <c r="E23" t="str">
        <f t="shared" si="4"/>
        <v/>
      </c>
      <c r="F23">
        <f t="shared" si="6"/>
        <v>3</v>
      </c>
      <c r="G23" s="9" t="s">
        <v>427</v>
      </c>
      <c r="H23" t="s">
        <v>1337</v>
      </c>
      <c r="I23" t="s">
        <v>900</v>
      </c>
      <c r="L23">
        <f t="shared" si="8"/>
        <v>2</v>
      </c>
      <c r="M23" t="str">
        <f>VLOOKUP(CONCATENATE($L23,"d2"),$B:$I,6,FALSE)</f>
        <v>於高鐵杭州東站乘坐28路公交車，往植物園方向，於曙光公寓站下車，步行約20分鐘。</v>
      </c>
      <c r="N23" t="str">
        <f>VLOOKUP(CONCATENATE($L23,"d2"),$B:$I,7,FALSE)</f>
        <v>于高铁杭州东站乘坐28路公交车，往植物园方向，于曙光公寓站下车，步行约20分钟。</v>
      </c>
      <c r="O23" t="str">
        <f>VLOOKUP(CONCATENATE($L23,"d2"),$B:$I,8,FALSE)</f>
        <v>From High Speed Rail Hangzhoudong Station, take Bus 28 towards Botanical Garden. Get off at Shuguang Gongyu and walk for about 20 minutes.</v>
      </c>
      <c r="R23">
        <f t="shared" si="7"/>
        <v>2</v>
      </c>
      <c r="S23" t="str">
        <f>CONCATENATE("""attraction_tc"": """,VLOOKUP(CONCATENATE($R23,"a2"),$B:$I,6,FALSE),""",")</f>
        <v>"attraction_tc": "青芝塢",</v>
      </c>
    </row>
    <row r="24" spans="1:19" ht="15.75" x14ac:dyDescent="0.25">
      <c r="A24" t="str">
        <f t="shared" si="0"/>
        <v/>
      </c>
      <c r="B24" t="str">
        <f t="shared" si="1"/>
        <v>3c1</v>
      </c>
      <c r="C24" t="str">
        <f t="shared" si="2"/>
        <v>c1</v>
      </c>
      <c r="D24">
        <f t="shared" si="3"/>
        <v>1</v>
      </c>
      <c r="E24" t="str">
        <f t="shared" si="4"/>
        <v>c</v>
      </c>
      <c r="F24">
        <f t="shared" si="6"/>
        <v>3</v>
      </c>
      <c r="G24" s="4" t="s">
        <v>4</v>
      </c>
      <c r="H24" t="s">
        <v>941</v>
      </c>
      <c r="I24" t="s">
        <v>494</v>
      </c>
      <c r="K24" t="str">
        <f>IF(ISERROR(VLOOKUP(CONCATENATE(L24,"d3"),B:G,6,FALSE)),"","&lt;/p&gt;&lt;p&gt;")</f>
        <v>&lt;/p&gt;&lt;p&gt;</v>
      </c>
      <c r="L24">
        <f t="shared" si="8"/>
        <v>2</v>
      </c>
      <c r="M24" t="str">
        <f>CONCATENATE($K24,IFERROR(VLOOKUP(CONCATENATE($L24,"d3"),$B:$I,6,FALSE),""))</f>
        <v>&lt;/p&gt;&lt;p&gt;亦可由杭州東站乘坐的士，約45分鐘即可到達。</v>
      </c>
      <c r="N24" t="str">
        <f>CONCATENATE($K24,IFERROR(VLOOKUP(CONCATENATE($L24,"d3"),$B:$I,7,FALSE),""))</f>
        <v>&lt;/p&gt;&lt;p&gt;亦可由杭州东站乘坐的士，约45分钟即可到达。</v>
      </c>
      <c r="O24" t="str">
        <f>CONCATENATE($K24,IFERROR(VLOOKUP(CONCATENATE($L24,"d3"),$B:$I,8,FALSE),""))</f>
        <v>&lt;/p&gt;&lt;p&gt;Alternatively, you may take a 45-minute taxi ride from Hangzhoudong Station.</v>
      </c>
      <c r="R24">
        <f t="shared" si="7"/>
        <v>2</v>
      </c>
      <c r="S24" t="str">
        <f>CONCATENATE("""attraction_sc"": """,VLOOKUP(CONCATENATE($R24,"a2"),$B:$I,7,FALSE),""",")</f>
        <v>"attraction_sc": "青芝坞",</v>
      </c>
    </row>
    <row r="25" spans="1:19" ht="63" x14ac:dyDescent="0.25">
      <c r="A25" t="str">
        <f t="shared" si="0"/>
        <v>3c</v>
      </c>
      <c r="B25" t="str">
        <f t="shared" si="1"/>
        <v>3c2</v>
      </c>
      <c r="C25" t="str">
        <f t="shared" si="2"/>
        <v>c2</v>
      </c>
      <c r="D25">
        <f t="shared" si="3"/>
        <v>2</v>
      </c>
      <c r="E25" t="str">
        <f t="shared" si="4"/>
        <v/>
      </c>
      <c r="F25">
        <f t="shared" si="6"/>
        <v>3</v>
      </c>
      <c r="G25" s="9" t="s">
        <v>428</v>
      </c>
      <c r="H25" t="s">
        <v>1338</v>
      </c>
      <c r="I25" t="s">
        <v>901</v>
      </c>
      <c r="L25">
        <f t="shared" si="8"/>
        <v>2</v>
      </c>
      <c r="M25" t="s">
        <v>469</v>
      </c>
      <c r="N25" t="s">
        <v>469</v>
      </c>
      <c r="O25" t="s">
        <v>469</v>
      </c>
      <c r="R25">
        <f t="shared" si="7"/>
        <v>2</v>
      </c>
      <c r="S25" t="str">
        <f>CONCATENATE("""image_en"": """,CONCATENATE("/res/media/web/travel/",LOWER(SUBSTITUTE($I$1," ","_")),"/",LOWER(CONCATENATE(SUBSTITUTE(VLOOKUP(CONCATENATE($R25,"a2"),$B:$I,8,FALSE)," ","_"),".jpg"))),""",")</f>
        <v>"image_en": "/res/media/web/travel/hangzhou/qingzhiwu.jpg",</v>
      </c>
    </row>
    <row r="26" spans="1:19" ht="15.75" x14ac:dyDescent="0.25">
      <c r="A26" t="str">
        <f t="shared" si="0"/>
        <v/>
      </c>
      <c r="B26" t="str">
        <f t="shared" si="1"/>
        <v>3d1</v>
      </c>
      <c r="C26" t="str">
        <f t="shared" si="2"/>
        <v>d1</v>
      </c>
      <c r="D26">
        <f t="shared" si="3"/>
        <v>1</v>
      </c>
      <c r="E26" t="str">
        <f t="shared" si="4"/>
        <v>d</v>
      </c>
      <c r="F26">
        <f t="shared" si="6"/>
        <v>3</v>
      </c>
      <c r="G26" s="4" t="s">
        <v>6</v>
      </c>
      <c r="H26" t="s">
        <v>6</v>
      </c>
      <c r="I26" t="s">
        <v>496</v>
      </c>
      <c r="L26">
        <f>ROUNDUP((ROW(N26)-1)/12,0)</f>
        <v>3</v>
      </c>
      <c r="M26" t="s">
        <v>465</v>
      </c>
      <c r="N26" t="s">
        <v>465</v>
      </c>
      <c r="O26" t="s">
        <v>465</v>
      </c>
      <c r="R26">
        <f t="shared" si="7"/>
        <v>2</v>
      </c>
      <c r="S26" t="str">
        <f>CONCATENATE("""image_tc"": """,CONCATENATE("/res/media/web/travel/",LOWER(SUBSTITUTE($I$1," ","_")),"/",LOWER(CONCATENATE(SUBSTITUTE(VLOOKUP(CONCATENATE($R26,"a2"),$B:$I,8,FALSE)," ","_"),".jpg"))),""",")</f>
        <v>"image_tc": "/res/media/web/travel/hangzhou/qingzhiwu.jpg",</v>
      </c>
    </row>
    <row r="27" spans="1:19" ht="47.25" x14ac:dyDescent="0.25">
      <c r="A27" t="str">
        <f t="shared" si="0"/>
        <v>3d</v>
      </c>
      <c r="B27" t="str">
        <f t="shared" si="1"/>
        <v>3d2</v>
      </c>
      <c r="C27" t="str">
        <f t="shared" si="2"/>
        <v>d2</v>
      </c>
      <c r="D27">
        <f t="shared" si="3"/>
        <v>2</v>
      </c>
      <c r="E27" t="str">
        <f t="shared" si="4"/>
        <v/>
      </c>
      <c r="F27">
        <f t="shared" si="6"/>
        <v>3</v>
      </c>
      <c r="G27" s="9" t="s">
        <v>429</v>
      </c>
      <c r="H27" t="s">
        <v>1339</v>
      </c>
      <c r="I27" t="s">
        <v>902</v>
      </c>
      <c r="L27">
        <f t="shared" ref="L27:L37" si="9">ROUNDUP((ROW(N27)-1)/12,0)</f>
        <v>3</v>
      </c>
      <c r="M27" t="str">
        <f>VLOOKUP(CONCATENATE($L27,"a2"),$B:$I,6,FALSE)</f>
        <v>絲聯166創意園區</v>
      </c>
      <c r="N27" t="str">
        <f>VLOOKUP(CONCATENATE($L27,"a2"),$B:$I,7,FALSE)</f>
        <v>丝联166创意园区</v>
      </c>
      <c r="O27" t="str">
        <f>VLOOKUP(CONCATENATE($L27,"a2"),$B:$I,8,FALSE)</f>
        <v>Silian 166 Creative Industrial Park</v>
      </c>
      <c r="R27">
        <f t="shared" si="7"/>
        <v>2</v>
      </c>
      <c r="S27" t="str">
        <f>CONCATENATE("""image_sc"": """,CONCATENATE("/res/media/web/travel/",LOWER(SUBSTITUTE($I$1," ","_")),"/",LOWER(CONCATENATE(SUBSTITUTE(VLOOKUP(CONCATENATE($R27,"a2"),$B:$I,8,FALSE)," ","_"),".jpg"))),""",")</f>
        <v>"image_sc": "/res/media/web/travel/hangzhou/qingzhiwu.jpg",</v>
      </c>
    </row>
    <row r="28" spans="1:19" ht="16.5" thickBot="1" x14ac:dyDescent="0.3">
      <c r="A28" t="str">
        <f t="shared" si="0"/>
        <v/>
      </c>
      <c r="B28" t="str">
        <f t="shared" si="1"/>
        <v>3d3</v>
      </c>
      <c r="C28" t="str">
        <f t="shared" si="2"/>
        <v>d3</v>
      </c>
      <c r="D28">
        <f t="shared" si="3"/>
        <v>3</v>
      </c>
      <c r="E28" t="str">
        <f t="shared" si="4"/>
        <v/>
      </c>
      <c r="F28">
        <f t="shared" si="6"/>
        <v>3</v>
      </c>
      <c r="G28" s="10" t="s">
        <v>430</v>
      </c>
      <c r="H28" t="s">
        <v>1340</v>
      </c>
      <c r="I28" t="s">
        <v>903</v>
      </c>
      <c r="L28">
        <f t="shared" si="9"/>
        <v>3</v>
      </c>
      <c r="M28" t="s">
        <v>466</v>
      </c>
      <c r="N28" t="s">
        <v>466</v>
      </c>
      <c r="O28" t="s">
        <v>466</v>
      </c>
      <c r="R28">
        <f t="shared" si="7"/>
        <v>2</v>
      </c>
      <c r="S28" t="str">
        <f>CONCATENATE("""content_en"": """,CONCATENATE("&lt;p&gt;Address：&lt;br/&gt;",VLOOKUP(CONCATENATE($R28,"b2"),$B:$I,8,FALSE)),"&lt;/p&gt;&lt;p&gt;Content：&lt;br/&gt;",SUBSTITUTE(VLOOKUP(CONCATENATE($R28,"c2"),$B:$I,8,FALSE),"""","\"""),"&lt;/p&gt;&lt;p&gt;Transportation：&lt;br/&gt;",VLOOKUP(CONCATENATE($R28,"d2"),$B:$I,8,FALSE),CONCATENATE($K24,IFERROR(VLOOKUP(CONCATENATE($L24,"d3"),$B:$I,8,FALSE),"")),"&lt;/p&gt;",""",")</f>
        <v>"content_en": "&lt;p&gt;Address：&lt;br/&gt;61 Yugu Road, Xihu District, Hangzhou&lt;/p&gt;&lt;p&gt;Content：&lt;br/&gt;Qingzhiwu is adjacent to the Yuquan Campus of Zhejiang University. The white-walled black-tiled houses built along the mountain road have now become shops with special characters, such as restaurants, B&amp;B, cafes and tea houses, making it a good place to experience slow living. Visitors can also enjoy the food while admiring the beautiful scenery of Quqiao, the pavilion and the lotus pond in the restaurant near Qingliutang. At the end of the village is the Hangzhou Botanical Garden, where flowers and plants flourish throughout the year.&lt;/p&gt;&lt;p&gt;Transportation：&lt;br/&gt;From High Speed Rail Hangzhoudong Station, take Bus 28 towards Botanical Garden. Get off at Shuguang Gongyu and walk for about 20 minutes.&lt;/p&gt;&lt;p&gt;Alternatively, you may take a 45-minute taxi ride from Hangzhoudong Station.&lt;/p&gt;",</v>
      </c>
    </row>
    <row r="29" spans="1:19" ht="15.75" x14ac:dyDescent="0.25">
      <c r="A29" t="str">
        <f t="shared" si="0"/>
        <v/>
      </c>
      <c r="B29" t="str">
        <f t="shared" si="1"/>
        <v>4a1</v>
      </c>
      <c r="C29" t="str">
        <f t="shared" si="2"/>
        <v>a1</v>
      </c>
      <c r="D29">
        <f t="shared" si="3"/>
        <v>1</v>
      </c>
      <c r="E29" t="str">
        <f t="shared" si="4"/>
        <v>a</v>
      </c>
      <c r="F29">
        <f t="shared" si="6"/>
        <v>4</v>
      </c>
      <c r="G29" s="1" t="s">
        <v>18</v>
      </c>
      <c r="H29" t="s">
        <v>954</v>
      </c>
      <c r="I29" t="s">
        <v>499</v>
      </c>
      <c r="L29">
        <f t="shared" si="9"/>
        <v>3</v>
      </c>
      <c r="M29" t="str">
        <f>CONCATENATE("&lt;img src=""/res/media/web/travel/",LOWER(SUBSTITUTE($I$1," ","_")),"/",LOWER(CONCATENATE(SUBSTITUTE(VLOOKUP(CONCATENATE($L27,"a2"),$B:$I,8,FALSE)," ","_"),".jpg")),""" alt=""",M27,"""&gt;")</f>
        <v>&lt;img src="/res/media/web/travel/hangzhou/silian_166_creative_industrial_park.jpg" alt="絲聯166創意園區"&gt;</v>
      </c>
      <c r="N29" t="str">
        <f>CONCATENATE("&lt;img src=""/res/media/web/travel/",LOWER(SUBSTITUTE($I$1," ","_")),"/",LOWER(CONCATENATE(SUBSTITUTE(VLOOKUP(CONCATENATE($L27,"a2"),$B:$I,8,FALSE)," ","_"),".jpg")),""" alt=""",N27,"""&gt;")</f>
        <v>&lt;img src="/res/media/web/travel/hangzhou/silian_166_creative_industrial_park.jpg" alt="丝联166创意园区"&gt;</v>
      </c>
      <c r="O29" t="str">
        <f>CONCATENATE("&lt;img src=""/res/media/web/travel/",LOWER(SUBSTITUTE($I$1," ","_")),"/",LOWER(CONCATENATE(SUBSTITUTE(VLOOKUP(CONCATENATE($L27,"a2"),$B:$I,8,FALSE)," ","_"),".jpg")),""" alt=""",O27,"""&gt;")</f>
        <v>&lt;img src="/res/media/web/travel/hangzhou/silian_166_creative_industrial_park.jpg" alt="Silian 166 Creative Industrial Park"&gt;</v>
      </c>
      <c r="R29">
        <f t="shared" si="7"/>
        <v>2</v>
      </c>
      <c r="S29" t="str">
        <f>CONCATENATE("""content_tc"": """,CONCATENATE("&lt;p&gt;地址：&lt;br/&gt;",VLOOKUP(CONCATENATE($R29,"b2"),$B:$I,6,FALSE)),"&lt;/p&gt;&lt;p&gt;介紹：&lt;br/&gt;",VLOOKUP(CONCATENATE($R29,"c2"),$B:$I,6,FALSE),"&lt;/p&gt;&lt;p&gt;交通：&lt;br/&gt;",VLOOKUP(CONCATENATE($R29,"d2"),$B:$I,6,FALSE),CONCATENATE($K24,IFERROR(VLOOKUP(CONCATENATE($L24,"d3"),$B:$I,6,FALSE),"")),"&lt;/p&gt;",""",")</f>
        <v>"content_tc": "&lt;p&gt;地址：&lt;br/&gt;杭州市西湖區玉古路61號&lt;/p&gt;&lt;p&gt;介紹：&lt;br/&gt;青芝塢毗鄰浙江大學玉泉校區，白牆黑瓦的房子沿著山路而建，今天變成了餐館、民宿、咖啡吧及茶社等特色商店，是體驗慢活休閒的好地方。遊客亦可到青柳塘附近的餐廳，一邊欣賞曲橋、亭廊及荷花池等美景，一邊盡享美食。村子盡頭是杭州植物園，一年四季都有應時花卉與植物可供觀賞。&lt;/p&gt;&lt;p&gt;交通：&lt;br/&gt;於高鐵杭州東站乘坐28路公交車，往植物園方向，於曙光公寓站下車，步行約20分鐘。&lt;/p&gt;&lt;p&gt;亦可由杭州東站乘坐的士，約45分鐘即可到達。&lt;/p&gt;",</v>
      </c>
    </row>
    <row r="30" spans="1:19" ht="15.75" x14ac:dyDescent="0.25">
      <c r="A30" t="str">
        <f t="shared" si="0"/>
        <v>4a</v>
      </c>
      <c r="B30" t="str">
        <f t="shared" si="1"/>
        <v>4a2</v>
      </c>
      <c r="C30" t="str">
        <f t="shared" si="2"/>
        <v>a2</v>
      </c>
      <c r="D30">
        <f t="shared" si="3"/>
        <v>2</v>
      </c>
      <c r="E30" t="str">
        <f t="shared" si="4"/>
        <v/>
      </c>
      <c r="F30">
        <f t="shared" si="6"/>
        <v>4</v>
      </c>
      <c r="G30" s="9" t="s">
        <v>431</v>
      </c>
      <c r="H30" t="s">
        <v>1341</v>
      </c>
      <c r="I30" t="s">
        <v>904</v>
      </c>
      <c r="L30">
        <f t="shared" si="9"/>
        <v>3</v>
      </c>
      <c r="M30" t="s">
        <v>557</v>
      </c>
      <c r="N30" t="s">
        <v>557</v>
      </c>
      <c r="O30" t="s">
        <v>1372</v>
      </c>
      <c r="R30">
        <f t="shared" si="7"/>
        <v>2</v>
      </c>
      <c r="S30" t="str">
        <f>CONCATENATE("""content_sc"": """,CONCATENATE("&lt;p&gt;地址：&lt;br/&gt;",VLOOKUP(CONCATENATE($R30,"b2"),$B:$I,7,FALSE)),"&lt;/p&gt;&lt;p&gt;介紹：&lt;br/&gt;",VLOOKUP(CONCATENATE($R30,"c2"),$B:$I,7,FALSE),"&lt;/p&gt;&lt;p&gt;交通：&lt;br/&gt;",VLOOKUP(CONCATENATE($R30,"d2"),$B:$I,7,FALSE),CONCATENATE($K24,IFERROR(VLOOKUP(CONCATENATE($L24,"d3"),$B:$I,7,FALSE),"")),"&lt;/p&gt;","""")</f>
        <v>"content_sc": "&lt;p&gt;地址：&lt;br/&gt;杭州市西湖区玉古路61号&lt;/p&gt;&lt;p&gt;介紹：&lt;br/&gt;青芝坞毗邻浙江大学玉泉校区，白墙黑瓦的房子沿着山路而建，今天变成了餐馆、民宿、咖啡吧及茶社等特色商店，是体验慢活休闲的好地方。游客亦可到青柳塘附近的餐厅，一边欣赏曲桥、亭廊及荷花池等美景，一边尽享美食。村子尽头是杭州植物园，一年四季都有应时花卉与植物可供观赏。&lt;/p&gt;&lt;p&gt;交通：&lt;br/&gt;于高铁杭州东站乘坐28路公交车，往植物园方向，于曙光公寓站下车，步行约20分钟。&lt;/p&gt;&lt;p&gt;亦可由杭州东站乘坐的士，约45分钟即可到达。&lt;/p&gt;"</v>
      </c>
    </row>
    <row r="31" spans="1:19" ht="15.75" x14ac:dyDescent="0.25">
      <c r="A31" t="str">
        <f t="shared" si="0"/>
        <v/>
      </c>
      <c r="B31" t="str">
        <f t="shared" si="1"/>
        <v>4b1</v>
      </c>
      <c r="C31" t="str">
        <f t="shared" si="2"/>
        <v>b1</v>
      </c>
      <c r="D31">
        <f t="shared" si="3"/>
        <v>1</v>
      </c>
      <c r="E31" t="str">
        <f t="shared" si="4"/>
        <v>b</v>
      </c>
      <c r="F31">
        <f t="shared" si="6"/>
        <v>4</v>
      </c>
      <c r="G31" s="4" t="s">
        <v>2</v>
      </c>
      <c r="H31" t="s">
        <v>2</v>
      </c>
      <c r="I31" t="s">
        <v>493</v>
      </c>
      <c r="L31">
        <f t="shared" si="9"/>
        <v>3</v>
      </c>
      <c r="M31" t="str">
        <f>VLOOKUP(CONCATENATE($L31,"b2"),$B:$I,6,FALSE)</f>
        <v>杭州市拱墅區金華南路189號</v>
      </c>
      <c r="N31" t="str">
        <f>VLOOKUP(CONCATENATE($L31,"b2"),$B:$I,7,FALSE)</f>
        <v>杭州市拱墅区金华南路189号</v>
      </c>
      <c r="O31" t="str">
        <f>VLOOKUP(CONCATENATE($L31,"b2"),$B:$I,8,FALSE)</f>
        <v>189 Jinhua South Road, Gongshu District, Hangzhou</v>
      </c>
      <c r="R31">
        <f t="shared" si="7"/>
        <v>2</v>
      </c>
      <c r="S31" t="str">
        <f>IF(S32="","}","},")</f>
        <v>},</v>
      </c>
    </row>
    <row r="32" spans="1:19" ht="15.75" x14ac:dyDescent="0.25">
      <c r="A32" t="str">
        <f t="shared" si="0"/>
        <v>4b</v>
      </c>
      <c r="B32" t="str">
        <f t="shared" si="1"/>
        <v>4b2</v>
      </c>
      <c r="C32" t="str">
        <f t="shared" si="2"/>
        <v>b2</v>
      </c>
      <c r="D32">
        <f t="shared" si="3"/>
        <v>2</v>
      </c>
      <c r="E32" t="str">
        <f t="shared" si="4"/>
        <v/>
      </c>
      <c r="F32">
        <f t="shared" si="6"/>
        <v>4</v>
      </c>
      <c r="G32" s="9" t="s">
        <v>432</v>
      </c>
      <c r="H32" t="s">
        <v>1342</v>
      </c>
      <c r="I32" t="s">
        <v>905</v>
      </c>
      <c r="L32">
        <f t="shared" si="9"/>
        <v>3</v>
      </c>
      <c r="M32" t="s">
        <v>467</v>
      </c>
      <c r="N32" t="s">
        <v>467</v>
      </c>
      <c r="O32" t="s">
        <v>1373</v>
      </c>
      <c r="R32">
        <f>ROUNDUP((ROW(T32)-7)/12,0)</f>
        <v>3</v>
      </c>
      <c r="S32" t="s">
        <v>1374</v>
      </c>
    </row>
    <row r="33" spans="1:19" ht="15.75" x14ac:dyDescent="0.25">
      <c r="A33" t="str">
        <f t="shared" si="0"/>
        <v/>
      </c>
      <c r="B33" t="str">
        <f t="shared" si="1"/>
        <v>4c1</v>
      </c>
      <c r="C33" t="str">
        <f t="shared" si="2"/>
        <v>c1</v>
      </c>
      <c r="D33">
        <f t="shared" si="3"/>
        <v>1</v>
      </c>
      <c r="E33" t="str">
        <f t="shared" si="4"/>
        <v>c</v>
      </c>
      <c r="F33">
        <f t="shared" si="6"/>
        <v>4</v>
      </c>
      <c r="G33" s="4" t="s">
        <v>4</v>
      </c>
      <c r="H33" t="s">
        <v>941</v>
      </c>
      <c r="I33" t="s">
        <v>494</v>
      </c>
      <c r="L33">
        <f t="shared" si="9"/>
        <v>3</v>
      </c>
      <c r="M33" t="str">
        <f>VLOOKUP(CONCATENATE($L33,"c2"),$B:$I,6,FALSE)</f>
        <v>前身是杭州絲綢印染聯合廠，是浙江第一家的鋸齒形廠房，現改建成杭州有名的創意園區，它分為創意工作區、創意展示區、中心廣場及休閒娛樂區等，不少設計事務所、工作室及咖啡店進駐於此。火車迷更可到附近的江墅鐵路遺址公園參觀，與舊火車頭合照。</v>
      </c>
      <c r="N33" t="str">
        <f>VLOOKUP(CONCATENATE($L33,"c2"),$B:$I,7,FALSE)</f>
        <v>前身是杭州丝绸印染联合厂，是浙江第一家的锯齿形厂房，现改建成杭州有名的创意园区，它分为创意工作区、创意展示区、中心广场及休闲娱乐区等，不少设计事务所、工作室及咖啡店进驻于此。火车迷更可到附近的江墅铁路遗址公园参观，与旧火车头合照。</v>
      </c>
      <c r="O33" t="str">
        <f>VLOOKUP(CONCATENATE($L33,"c2"),$B:$I,8,FALSE)</f>
        <v>Formerly known as the Hangzhou Silk Printing and Dying United Factory, it was the first factory of serrated shapes in Zhejiang and has now been transformed into a famous creative park in Hangzhou. The park is divided into a creative working zone, a creative display area, the central square and a leisure and entertainment space. Many design studios, offices and coffee shops are based here. Train enthusiasts can also visit the nearby Jiangshu Railway Ruins Park and take pictures with old locomotives.</v>
      </c>
      <c r="R33">
        <f t="shared" ref="R33:R43" si="10">ROUNDUP((ROW(T33)-7)/12,0)</f>
        <v>3</v>
      </c>
      <c r="S33" t="str">
        <f>CONCATENATE("""id"": ",$S$1,R33,",")</f>
        <v>"id": 173,</v>
      </c>
    </row>
    <row r="34" spans="1:19" ht="78.75" x14ac:dyDescent="0.25">
      <c r="A34" t="str">
        <f t="shared" si="0"/>
        <v>4c</v>
      </c>
      <c r="B34" t="str">
        <f t="shared" si="1"/>
        <v>4c2</v>
      </c>
      <c r="C34" t="str">
        <f t="shared" si="2"/>
        <v>c2</v>
      </c>
      <c r="D34">
        <f t="shared" si="3"/>
        <v>2</v>
      </c>
      <c r="E34" t="str">
        <f t="shared" si="4"/>
        <v/>
      </c>
      <c r="F34">
        <f t="shared" si="6"/>
        <v>4</v>
      </c>
      <c r="G34" s="9" t="s">
        <v>433</v>
      </c>
      <c r="H34" t="s">
        <v>1343</v>
      </c>
      <c r="I34" t="s">
        <v>906</v>
      </c>
      <c r="L34">
        <f t="shared" si="9"/>
        <v>3</v>
      </c>
      <c r="M34" t="s">
        <v>468</v>
      </c>
      <c r="N34" t="s">
        <v>468</v>
      </c>
      <c r="O34" t="s">
        <v>1375</v>
      </c>
      <c r="R34">
        <f t="shared" si="10"/>
        <v>3</v>
      </c>
      <c r="S34" t="str">
        <f>CONCATENATE("""attraction_en"": """,VLOOKUP(CONCATENATE($R34,"a2"),$B:$I,8,FALSE),""",")</f>
        <v>"attraction_en": "Silian 166 Creative Industrial Park",</v>
      </c>
    </row>
    <row r="35" spans="1:19" ht="15.75" x14ac:dyDescent="0.25">
      <c r="A35" t="str">
        <f t="shared" si="0"/>
        <v/>
      </c>
      <c r="B35" t="str">
        <f t="shared" si="1"/>
        <v>4d1</v>
      </c>
      <c r="C35" t="str">
        <f t="shared" si="2"/>
        <v>d1</v>
      </c>
      <c r="D35">
        <f t="shared" si="3"/>
        <v>1</v>
      </c>
      <c r="E35" t="str">
        <f t="shared" si="4"/>
        <v>d</v>
      </c>
      <c r="F35">
        <f t="shared" si="6"/>
        <v>4</v>
      </c>
      <c r="G35" s="4" t="s">
        <v>6</v>
      </c>
      <c r="H35" t="s">
        <v>6</v>
      </c>
      <c r="I35" t="s">
        <v>496</v>
      </c>
      <c r="L35">
        <f t="shared" si="9"/>
        <v>3</v>
      </c>
      <c r="M35" t="str">
        <f>VLOOKUP(CONCATENATE($L35,"d2"),$B:$I,6,FALSE)</f>
        <v>由高鐵杭州東站步行約5分鐘至火車東站西公交站，乘坐179路公交車，往汽車西站方向，於市兒童醫院轉乘183路公交車，往拱北小區方向，於登雲路新昌路口站下車，步行約9分鐘。</v>
      </c>
      <c r="N35" t="str">
        <f>VLOOKUP(CONCATENATE($L35,"d2"),$B:$I,7,FALSE)</f>
        <v>由高铁杭州东站步行约5分钟至火车东站西公交站，乘坐179路公交车，往汽车西站方向，于市儿童医院换乘183路公交车，往拱北小区方向，于登云路新昌路口站下车，步行约9分钟。</v>
      </c>
      <c r="O35" t="str">
        <f>VLOOKUP(CONCATENATE($L35,"d2"),$B:$I,8,FALSE)</f>
        <v>From High Speed Rail Hangzhoudong Station, walk for about 5 minutes to East Train Station West bus stop and take Bus 179 towards Qiche West Station. Get off at City Children Hospital and change to Bus 183 towards Gongbei Xiaoqu. Get off at the junction of Dengyun Road and Xinchang Road and walk for about 9 minutes.</v>
      </c>
      <c r="R35">
        <f t="shared" si="10"/>
        <v>3</v>
      </c>
      <c r="S35" t="str">
        <f>CONCATENATE("""attraction_tc"": """,VLOOKUP(CONCATENATE($R35,"a2"),$B:$I,6,FALSE),""",")</f>
        <v>"attraction_tc": "絲聯166創意園區",</v>
      </c>
    </row>
    <row r="36" spans="1:19" ht="31.5" x14ac:dyDescent="0.25">
      <c r="A36" t="str">
        <f t="shared" si="0"/>
        <v>4d</v>
      </c>
      <c r="B36" t="str">
        <f t="shared" si="1"/>
        <v>4d2</v>
      </c>
      <c r="C36" t="str">
        <f t="shared" si="2"/>
        <v>d2</v>
      </c>
      <c r="D36">
        <f t="shared" si="3"/>
        <v>2</v>
      </c>
      <c r="E36" t="str">
        <f t="shared" si="4"/>
        <v/>
      </c>
      <c r="F36">
        <f t="shared" si="6"/>
        <v>4</v>
      </c>
      <c r="G36" s="9" t="s">
        <v>434</v>
      </c>
      <c r="H36" t="s">
        <v>1344</v>
      </c>
      <c r="I36" t="s">
        <v>907</v>
      </c>
      <c r="K36" t="str">
        <f>IF(ISERROR(VLOOKUP(CONCATENATE(L36,"d3"),B:G,6,FALSE)),"","&lt;/p&gt;&lt;p&gt;")</f>
        <v>&lt;/p&gt;&lt;p&gt;</v>
      </c>
      <c r="L36">
        <f t="shared" si="9"/>
        <v>3</v>
      </c>
      <c r="M36" t="str">
        <f>CONCATENATE($K36,IFERROR(VLOOKUP(CONCATENATE($L36,"d3"),$B:$I,6,FALSE),""))</f>
        <v>&lt;/p&gt;&lt;p&gt;亦可由杭州東站乘坐的士，約30分鐘即可到達。</v>
      </c>
      <c r="N36" t="str">
        <f>CONCATENATE($K36,IFERROR(VLOOKUP(CONCATENATE($L36,"d3"),$B:$I,7,FALSE),""))</f>
        <v>&lt;/p&gt;&lt;p&gt;亦可由杭州东站乘坐的士，约30分钟即可到达。</v>
      </c>
      <c r="O36" t="str">
        <f>CONCATENATE($K36,IFERROR(VLOOKUP(CONCATENATE($L36,"d3"),$B:$I,8,FALSE),""))</f>
        <v>&lt;/p&gt;&lt;p&gt;Alternatively, you may take a 30-minute taxi ride from Hangzhoudong Station.</v>
      </c>
      <c r="R36">
        <f t="shared" si="10"/>
        <v>3</v>
      </c>
      <c r="S36" t="str">
        <f>CONCATENATE("""attraction_sc"": """,VLOOKUP(CONCATENATE($R36,"a2"),$B:$I,7,FALSE),""",")</f>
        <v>"attraction_sc": "丝联166创意园区",</v>
      </c>
    </row>
    <row r="37" spans="1:19" ht="16.5" thickBot="1" x14ac:dyDescent="0.3">
      <c r="A37" t="str">
        <f t="shared" si="0"/>
        <v/>
      </c>
      <c r="B37" t="str">
        <f t="shared" si="1"/>
        <v>4d3</v>
      </c>
      <c r="C37" t="str">
        <f t="shared" si="2"/>
        <v>d3</v>
      </c>
      <c r="D37">
        <f t="shared" si="3"/>
        <v>3</v>
      </c>
      <c r="E37" t="str">
        <f t="shared" si="4"/>
        <v/>
      </c>
      <c r="F37">
        <f t="shared" si="6"/>
        <v>4</v>
      </c>
      <c r="G37" s="10" t="s">
        <v>435</v>
      </c>
      <c r="H37" t="s">
        <v>1345</v>
      </c>
      <c r="I37" t="s">
        <v>908</v>
      </c>
      <c r="L37">
        <f t="shared" si="9"/>
        <v>3</v>
      </c>
      <c r="M37" t="s">
        <v>469</v>
      </c>
      <c r="N37" t="s">
        <v>469</v>
      </c>
      <c r="O37" t="s">
        <v>469</v>
      </c>
      <c r="R37">
        <f t="shared" si="10"/>
        <v>3</v>
      </c>
      <c r="S37" t="str">
        <f>CONCATENATE("""image_en"": """,CONCATENATE("/res/media/web/travel/",LOWER(SUBSTITUTE($I$1," ","_")),"/",LOWER(CONCATENATE(SUBSTITUTE(VLOOKUP(CONCATENATE($R37,"a2"),$B:$I,8,FALSE)," ","_"),".jpg"))),""",")</f>
        <v>"image_en": "/res/media/web/travel/hangzhou/silian_166_creative_industrial_park.jpg",</v>
      </c>
    </row>
    <row r="38" spans="1:19" ht="15.75" x14ac:dyDescent="0.25">
      <c r="A38" t="str">
        <f t="shared" si="0"/>
        <v/>
      </c>
      <c r="B38" t="str">
        <f t="shared" si="1"/>
        <v>5a1</v>
      </c>
      <c r="C38" t="str">
        <f t="shared" si="2"/>
        <v>a1</v>
      </c>
      <c r="D38">
        <f t="shared" si="3"/>
        <v>1</v>
      </c>
      <c r="E38" t="str">
        <f t="shared" si="4"/>
        <v>a</v>
      </c>
      <c r="F38">
        <f t="shared" si="6"/>
        <v>5</v>
      </c>
      <c r="G38" s="1" t="s">
        <v>22</v>
      </c>
      <c r="H38" t="s">
        <v>958</v>
      </c>
      <c r="I38" t="s">
        <v>500</v>
      </c>
      <c r="L38">
        <f>ROUNDUP((ROW(N38)-1)/12,0)</f>
        <v>4</v>
      </c>
      <c r="M38" t="s">
        <v>465</v>
      </c>
      <c r="N38" t="s">
        <v>465</v>
      </c>
      <c r="O38" t="s">
        <v>465</v>
      </c>
      <c r="R38">
        <f t="shared" si="10"/>
        <v>3</v>
      </c>
      <c r="S38" t="str">
        <f>CONCATENATE("""image_tc"": """,CONCATENATE("/res/media/web/travel/",LOWER(SUBSTITUTE($I$1," ","_")),"/",LOWER(CONCATENATE(SUBSTITUTE(VLOOKUP(CONCATENATE($R38,"a2"),$B:$I,8,FALSE)," ","_"),".jpg"))),""",")</f>
        <v>"image_tc": "/res/media/web/travel/hangzhou/silian_166_creative_industrial_park.jpg",</v>
      </c>
    </row>
    <row r="39" spans="1:19" ht="15.75" x14ac:dyDescent="0.25">
      <c r="A39" t="str">
        <f t="shared" si="0"/>
        <v>5a</v>
      </c>
      <c r="B39" t="str">
        <f t="shared" si="1"/>
        <v>5a2</v>
      </c>
      <c r="C39" t="str">
        <f t="shared" si="2"/>
        <v>a2</v>
      </c>
      <c r="D39">
        <f t="shared" si="3"/>
        <v>2</v>
      </c>
      <c r="E39" t="str">
        <f t="shared" si="4"/>
        <v/>
      </c>
      <c r="F39">
        <f t="shared" si="6"/>
        <v>5</v>
      </c>
      <c r="G39" s="9" t="s">
        <v>436</v>
      </c>
      <c r="H39" t="s">
        <v>436</v>
      </c>
      <c r="I39" t="s">
        <v>909</v>
      </c>
      <c r="L39">
        <f t="shared" ref="L39:L49" si="11">ROUNDUP((ROW(N39)-1)/12,0)</f>
        <v>4</v>
      </c>
      <c r="M39" t="str">
        <f>VLOOKUP(CONCATENATE($L39,"a2"),$B:$I,6,FALSE)</f>
        <v>南宋禦街中華美食夜市</v>
      </c>
      <c r="N39" t="str">
        <f>VLOOKUP(CONCATENATE($L39,"a2"),$B:$I,7,FALSE)</f>
        <v>南宋御街中华美食夜市</v>
      </c>
      <c r="O39" t="str">
        <f>VLOOKUP(CONCATENATE($L39,"a2"),$B:$I,8,FALSE)</f>
        <v xml:space="preserve">Night Food Market in Southern Song Imperial Street </v>
      </c>
      <c r="R39">
        <f t="shared" si="10"/>
        <v>3</v>
      </c>
      <c r="S39" t="str">
        <f>CONCATENATE("""image_sc"": """,CONCATENATE("/res/media/web/travel/",LOWER(SUBSTITUTE($I$1," ","_")),"/",LOWER(CONCATENATE(SUBSTITUTE(VLOOKUP(CONCATENATE($R39,"a2"),$B:$I,8,FALSE)," ","_"),".jpg"))),""",")</f>
        <v>"image_sc": "/res/media/web/travel/hangzhou/silian_166_creative_industrial_park.jpg",</v>
      </c>
    </row>
    <row r="40" spans="1:19" ht="15.75" x14ac:dyDescent="0.25">
      <c r="A40" t="str">
        <f t="shared" si="0"/>
        <v/>
      </c>
      <c r="B40" t="str">
        <f t="shared" si="1"/>
        <v>5b1</v>
      </c>
      <c r="C40" t="str">
        <f t="shared" si="2"/>
        <v>b1</v>
      </c>
      <c r="D40">
        <f t="shared" si="3"/>
        <v>1</v>
      </c>
      <c r="E40" t="str">
        <f t="shared" si="4"/>
        <v>b</v>
      </c>
      <c r="F40">
        <f t="shared" si="6"/>
        <v>5</v>
      </c>
      <c r="G40" s="4" t="s">
        <v>2</v>
      </c>
      <c r="H40" t="s">
        <v>2</v>
      </c>
      <c r="I40" t="s">
        <v>493</v>
      </c>
      <c r="L40">
        <f t="shared" si="11"/>
        <v>4</v>
      </c>
      <c r="M40" t="s">
        <v>466</v>
      </c>
      <c r="N40" t="s">
        <v>466</v>
      </c>
      <c r="O40" t="s">
        <v>466</v>
      </c>
      <c r="R40">
        <f t="shared" si="10"/>
        <v>3</v>
      </c>
      <c r="S40" t="str">
        <f>CONCATENATE("""content_en"": """,CONCATENATE("&lt;p&gt;Address：&lt;br/&gt;",VLOOKUP(CONCATENATE($R40,"b2"),$B:$I,8,FALSE)),"&lt;/p&gt;&lt;p&gt;Content：&lt;br/&gt;",SUBSTITUTE(VLOOKUP(CONCATENATE($R40,"c2"),$B:$I,8,FALSE),"""","\"""),"&lt;/p&gt;&lt;p&gt;Transportation：&lt;br/&gt;",VLOOKUP(CONCATENATE($R40,"d2"),$B:$I,8,FALSE),CONCATENATE($K36,IFERROR(VLOOKUP(CONCATENATE($L36,"d3"),$B:$I,8,FALSE),"")),"&lt;/p&gt;",""",")</f>
        <v>"content_en": "&lt;p&gt;Address：&lt;br/&gt;189 Jinhua South Road, Gongshu District, Hangzhou&lt;/p&gt;&lt;p&gt;Content：&lt;br/&gt;Formerly known as the Hangzhou Silk Printing and Dying United Factory, it was the first factory of serrated shapes in Zhejiang and has now been transformed into a famous creative park in Hangzhou. The park is divided into a creative working zone, a creative display area, the central square and a leisure and entertainment space. Many design studios, offices and coffee shops are based here. Train enthusiasts can also visit the nearby Jiangshu Railway Ruins Park and take pictures with old locomotives.&lt;/p&gt;&lt;p&gt;Transportation：&lt;br/&gt;From High Speed Rail Hangzhoudong Station, walk for about 5 minutes to East Train Station West bus stop and take Bus 179 towards Qiche West Station. Get off at City Children Hospital and change to Bus 183 towards Gongbei Xiaoqu. Get off at the junction of Dengyun Road and Xinchang Road and walk for about 9 minutes.&lt;/p&gt;&lt;p&gt;Alternatively, you may take a 30-minute taxi ride from Hangzhoudong Station.&lt;/p&gt;",</v>
      </c>
    </row>
    <row r="41" spans="1:19" ht="15.75" x14ac:dyDescent="0.25">
      <c r="A41" t="str">
        <f t="shared" si="0"/>
        <v>5b</v>
      </c>
      <c r="B41" t="str">
        <f t="shared" si="1"/>
        <v>5b2</v>
      </c>
      <c r="C41" t="str">
        <f t="shared" si="2"/>
        <v>b2</v>
      </c>
      <c r="D41">
        <f t="shared" si="3"/>
        <v>2</v>
      </c>
      <c r="E41" t="str">
        <f t="shared" si="4"/>
        <v/>
      </c>
      <c r="F41">
        <f t="shared" si="6"/>
        <v>5</v>
      </c>
      <c r="G41" s="9" t="s">
        <v>437</v>
      </c>
      <c r="H41" t="s">
        <v>1346</v>
      </c>
      <c r="I41" t="s">
        <v>910</v>
      </c>
      <c r="L41">
        <f t="shared" si="11"/>
        <v>4</v>
      </c>
      <c r="M41" t="str">
        <f>CONCATENATE("&lt;img src=""/res/media/web/travel/",LOWER(SUBSTITUTE($I$1," ","_")),"/",LOWER(CONCATENATE(SUBSTITUTE(VLOOKUP(CONCATENATE($L39,"a2"),$B:$I,8,FALSE)," ","_"),".jpg")),""" alt=""",M39,"""&gt;")</f>
        <v>&lt;img src="/res/media/web/travel/hangzhou/night_food_market_in_southern_song_imperial_street_.jpg" alt="南宋禦街中華美食夜市"&gt;</v>
      </c>
      <c r="N41" t="str">
        <f>CONCATENATE("&lt;img src=""/res/media/web/travel/",LOWER(SUBSTITUTE($I$1," ","_")),"/",LOWER(CONCATENATE(SUBSTITUTE(VLOOKUP(CONCATENATE($L39,"a2"),$B:$I,8,FALSE)," ","_"),".jpg")),""" alt=""",N39,"""&gt;")</f>
        <v>&lt;img src="/res/media/web/travel/hangzhou/night_food_market_in_southern_song_imperial_street_.jpg" alt="南宋御街中华美食夜市"&gt;</v>
      </c>
      <c r="O41" t="str">
        <f>CONCATENATE("&lt;img src=""/res/media/web/travel/",LOWER(SUBSTITUTE($I$1," ","_")),"/",LOWER(CONCATENATE(SUBSTITUTE(VLOOKUP(CONCATENATE($L39,"a2"),$B:$I,8,FALSE)," ","_"),".jpg")),""" alt=""",O39,"""&gt;")</f>
        <v>&lt;img src="/res/media/web/travel/hangzhou/night_food_market_in_southern_song_imperial_street_.jpg" alt="Night Food Market in Southern Song Imperial Street "&gt;</v>
      </c>
      <c r="R41">
        <f t="shared" si="10"/>
        <v>3</v>
      </c>
      <c r="S41" t="str">
        <f>CONCATENATE("""content_tc"": """,CONCATENATE("&lt;p&gt;地址：&lt;br/&gt;",VLOOKUP(CONCATENATE($R41,"b2"),$B:$I,6,FALSE)),"&lt;/p&gt;&lt;p&gt;介紹：&lt;br/&gt;",VLOOKUP(CONCATENATE($R41,"c2"),$B:$I,6,FALSE),"&lt;/p&gt;&lt;p&gt;交通：&lt;br/&gt;",VLOOKUP(CONCATENATE($R41,"d2"),$B:$I,6,FALSE),CONCATENATE($K36,IFERROR(VLOOKUP(CONCATENATE($L36,"d3"),$B:$I,6,FALSE),"")),"&lt;/p&gt;",""",")</f>
        <v>"content_tc": "&lt;p&gt;地址：&lt;br/&gt;杭州市拱墅區金華南路189號&lt;/p&gt;&lt;p&gt;介紹：&lt;br/&gt;前身是杭州絲綢印染聯合廠，是浙江第一家的鋸齒形廠房，現改建成杭州有名的創意園區，它分為創意工作區、創意展示區、中心廣場及休閒娛樂區等，不少設計事務所、工作室及咖啡店進駐於此。火車迷更可到附近的江墅鐵路遺址公園參觀，與舊火車頭合照。&lt;/p&gt;&lt;p&gt;交通：&lt;br/&gt;由高鐵杭州東站步行約5分鐘至火車東站西公交站，乘坐179路公交車，往汽車西站方向，於市兒童醫院轉乘183路公交車，往拱北小區方向，於登雲路新昌路口站下車，步行約9分鐘。&lt;/p&gt;&lt;p&gt;亦可由杭州東站乘坐的士，約30分鐘即可到達。&lt;/p&gt;",</v>
      </c>
    </row>
    <row r="42" spans="1:19" ht="15.75" x14ac:dyDescent="0.25">
      <c r="A42" t="str">
        <f t="shared" si="0"/>
        <v/>
      </c>
      <c r="B42" t="str">
        <f t="shared" si="1"/>
        <v>5c1</v>
      </c>
      <c r="C42" t="str">
        <f t="shared" si="2"/>
        <v>c1</v>
      </c>
      <c r="D42">
        <f t="shared" si="3"/>
        <v>1</v>
      </c>
      <c r="E42" t="str">
        <f t="shared" si="4"/>
        <v>c</v>
      </c>
      <c r="F42">
        <f t="shared" si="6"/>
        <v>5</v>
      </c>
      <c r="G42" s="4" t="s">
        <v>4</v>
      </c>
      <c r="H42" t="s">
        <v>941</v>
      </c>
      <c r="I42" t="s">
        <v>494</v>
      </c>
      <c r="L42">
        <f t="shared" si="11"/>
        <v>4</v>
      </c>
      <c r="M42" t="s">
        <v>557</v>
      </c>
      <c r="N42" t="s">
        <v>557</v>
      </c>
      <c r="O42" t="s">
        <v>1372</v>
      </c>
      <c r="R42">
        <f t="shared" si="10"/>
        <v>3</v>
      </c>
      <c r="S42" t="str">
        <f>CONCATENATE("""content_sc"": """,CONCATENATE("&lt;p&gt;地址：&lt;br/&gt;",VLOOKUP(CONCATENATE($R42,"b2"),$B:$I,7,FALSE)),"&lt;/p&gt;&lt;p&gt;介紹：&lt;br/&gt;",VLOOKUP(CONCATENATE($R42,"c2"),$B:$I,7,FALSE),"&lt;/p&gt;&lt;p&gt;交通：&lt;br/&gt;",VLOOKUP(CONCATENATE($R42,"d2"),$B:$I,7,FALSE),CONCATENATE($K36,IFERROR(VLOOKUP(CONCATENATE($L36,"d3"),$B:$I,7,FALSE),"")),"&lt;/p&gt;","""")</f>
        <v>"content_sc": "&lt;p&gt;地址：&lt;br/&gt;杭州市拱墅区金华南路189号&lt;/p&gt;&lt;p&gt;介紹：&lt;br/&gt;前身是杭州丝绸印染联合厂，是浙江第一家的锯齿形厂房，现改建成杭州有名的创意园区，它分为创意工作区、创意展示区、中心广场及休闲娱乐区等，不少设计事务所、工作室及咖啡店进驻于此。火车迷更可到附近的江墅铁路遗址公园参观，与旧火车头合照。&lt;/p&gt;&lt;p&gt;交通：&lt;br/&gt;由高铁杭州东站步行约5分钟至火车东站西公交站，乘坐179路公交车，往汽车西站方向，于市儿童医院换乘183路公交车，往拱北小区方向，于登云路新昌路口站下车，步行约9分钟。&lt;/p&gt;&lt;p&gt;亦可由杭州东站乘坐的士，约30分钟即可到达。&lt;/p&gt;"</v>
      </c>
    </row>
    <row r="43" spans="1:19" ht="78.75" x14ac:dyDescent="0.25">
      <c r="A43" t="str">
        <f t="shared" si="0"/>
        <v>5c</v>
      </c>
      <c r="B43" t="str">
        <f t="shared" si="1"/>
        <v>5c2</v>
      </c>
      <c r="C43" t="str">
        <f t="shared" si="2"/>
        <v>c2</v>
      </c>
      <c r="D43">
        <f t="shared" si="3"/>
        <v>2</v>
      </c>
      <c r="E43" t="str">
        <f t="shared" si="4"/>
        <v/>
      </c>
      <c r="F43">
        <f t="shared" si="6"/>
        <v>5</v>
      </c>
      <c r="G43" s="9" t="s">
        <v>438</v>
      </c>
      <c r="H43" t="s">
        <v>1347</v>
      </c>
      <c r="I43" t="s">
        <v>911</v>
      </c>
      <c r="L43">
        <f t="shared" si="11"/>
        <v>4</v>
      </c>
      <c r="M43" t="str">
        <f>VLOOKUP(CONCATENATE($L43,"b2"),$B:$I,6,FALSE)</f>
        <v>杭州市上城區中山中路南宋禦街</v>
      </c>
      <c r="N43" t="str">
        <f>VLOOKUP(CONCATENATE($L43,"b2"),$B:$I,7,FALSE)</f>
        <v>杭州市上城区中山中路南宋御街</v>
      </c>
      <c r="O43" t="str">
        <f>VLOOKUP(CONCATENATE($L43,"b2"),$B:$I,8,FALSE)</f>
        <v>Southern Song Imperial Street, Zhongshan Middle Road, Shangcheng District, Hangzhou</v>
      </c>
      <c r="R43">
        <f t="shared" si="10"/>
        <v>3</v>
      </c>
      <c r="S43" t="str">
        <f>IF(S44="","}","},")</f>
        <v>},</v>
      </c>
    </row>
    <row r="44" spans="1:19" ht="15.75" x14ac:dyDescent="0.25">
      <c r="A44" t="str">
        <f t="shared" si="0"/>
        <v/>
      </c>
      <c r="B44" t="str">
        <f t="shared" si="1"/>
        <v>5d1</v>
      </c>
      <c r="C44" t="str">
        <f t="shared" si="2"/>
        <v>d1</v>
      </c>
      <c r="D44">
        <f t="shared" si="3"/>
        <v>1</v>
      </c>
      <c r="E44" t="str">
        <f t="shared" si="4"/>
        <v>d</v>
      </c>
      <c r="F44">
        <f t="shared" si="6"/>
        <v>5</v>
      </c>
      <c r="G44" s="4" t="s">
        <v>6</v>
      </c>
      <c r="H44" t="s">
        <v>6</v>
      </c>
      <c r="I44" t="s">
        <v>496</v>
      </c>
      <c r="L44">
        <f t="shared" si="11"/>
        <v>4</v>
      </c>
      <c r="M44" t="s">
        <v>467</v>
      </c>
      <c r="N44" t="s">
        <v>467</v>
      </c>
      <c r="O44" t="s">
        <v>1373</v>
      </c>
      <c r="R44">
        <f>ROUNDUP((ROW(T44)-7)/12,0)</f>
        <v>4</v>
      </c>
      <c r="S44" t="s">
        <v>1374</v>
      </c>
    </row>
    <row r="45" spans="1:19" ht="47.25" x14ac:dyDescent="0.25">
      <c r="A45" t="str">
        <f t="shared" si="0"/>
        <v>5d</v>
      </c>
      <c r="B45" t="str">
        <f t="shared" si="1"/>
        <v>5d2</v>
      </c>
      <c r="C45" t="str">
        <f t="shared" si="2"/>
        <v>d2</v>
      </c>
      <c r="D45">
        <f t="shared" si="3"/>
        <v>2</v>
      </c>
      <c r="E45" t="str">
        <f t="shared" si="4"/>
        <v/>
      </c>
      <c r="F45">
        <f t="shared" si="6"/>
        <v>5</v>
      </c>
      <c r="G45" s="9" t="s">
        <v>439</v>
      </c>
      <c r="H45" t="s">
        <v>1348</v>
      </c>
      <c r="I45" t="s">
        <v>912</v>
      </c>
      <c r="L45">
        <f t="shared" si="11"/>
        <v>4</v>
      </c>
      <c r="M45" t="str">
        <f>VLOOKUP(CONCATENATE($L45,"c2"),$B:$I,6,FALSE)</f>
        <v>歷史悠久的古文化街，今天被稱為「小吃一條街」，仿古街道上除了數十家固定的食店外，更有過百美食小攤檔，晚上十分熱鬧，賣的都是地道小吃，叫化雞、章魚小丸子、臭豆腐等，都風味十足。如想作出新挑戰，不妨一嘗「昆蟲盛宴」，蜘蛛或蠍子串燒都是不錯的選擇！</v>
      </c>
      <c r="N45" t="str">
        <f>VLOOKUP(CONCATENATE($L45,"c2"),$B:$I,7,FALSE)</f>
        <v>历史悠久的古文化街，今天被称为「小吃一条街」，仿古街道上除了数十家固定的食店外，更有过百美食小摊档，晚上十分热闹，卖的都是地道小吃，叫化鸡、章鱼小丸子、臭豆腐等，都风味十足。如想作出新挑战，不妨一尝「昆虫盛宴」，蜘蛛或蝎子串烧都是不错的选择！</v>
      </c>
      <c r="O45" t="str">
        <f>VLOOKUP(CONCATENATE($L45,"c2"),$B:$I,8,FALSE)</f>
        <v>The historic ancient cultural street is today known as “the snack street”. Besides dozens of fixed eateries on the ancient-styled streets, the night is bustling with over 100 food stalls selling local delicacies in full flavours, such as Beggar’s Chicken, Octopus balls, stinky tofu, etc. Visitors who want to challenge themselves may try the "insect feast". Spiders or scorpions on skewers are some of the good choices!</v>
      </c>
      <c r="R45">
        <f t="shared" ref="R45:R55" si="12">ROUNDUP((ROW(T45)-7)/12,0)</f>
        <v>4</v>
      </c>
      <c r="S45" t="str">
        <f>CONCATENATE("""id"": ",$S$1,R45,",")</f>
        <v>"id": 174,</v>
      </c>
    </row>
    <row r="46" spans="1:19" ht="16.5" thickBot="1" x14ac:dyDescent="0.3">
      <c r="A46" t="str">
        <f t="shared" si="0"/>
        <v/>
      </c>
      <c r="B46" t="str">
        <f t="shared" si="1"/>
        <v>5d3</v>
      </c>
      <c r="C46" t="str">
        <f t="shared" si="2"/>
        <v>d3</v>
      </c>
      <c r="D46">
        <f t="shared" si="3"/>
        <v>3</v>
      </c>
      <c r="E46" t="str">
        <f t="shared" si="4"/>
        <v/>
      </c>
      <c r="F46">
        <f t="shared" si="6"/>
        <v>5</v>
      </c>
      <c r="G46" s="10" t="s">
        <v>430</v>
      </c>
      <c r="H46" t="s">
        <v>1340</v>
      </c>
      <c r="I46" t="s">
        <v>903</v>
      </c>
      <c r="L46">
        <f t="shared" si="11"/>
        <v>4</v>
      </c>
      <c r="M46" t="s">
        <v>468</v>
      </c>
      <c r="N46" t="s">
        <v>468</v>
      </c>
      <c r="O46" t="s">
        <v>1375</v>
      </c>
      <c r="R46">
        <f t="shared" si="12"/>
        <v>4</v>
      </c>
      <c r="S46" t="str">
        <f>CONCATENATE("""attraction_en"": """,VLOOKUP(CONCATENATE($R46,"a2"),$B:$I,8,FALSE),""",")</f>
        <v>"attraction_en": "Night Food Market in Southern Song Imperial Street ",</v>
      </c>
    </row>
    <row r="47" spans="1:19" x14ac:dyDescent="0.25">
      <c r="L47">
        <f t="shared" si="11"/>
        <v>4</v>
      </c>
      <c r="M47" t="str">
        <f>VLOOKUP(CONCATENATE($L47,"d2"),$B:$I,6,FALSE)</f>
        <v>於高鐵杭州東站乘坐地鐵1號綫，往湘湖方向，於定安路站下車，步行11分鐘。</v>
      </c>
      <c r="N47" t="str">
        <f>VLOOKUP(CONCATENATE($L47,"d2"),$B:$I,7,FALSE)</f>
        <v>于高铁杭州东站乘坐地铁1号线，往湘湖方向，于定安路站下车，步行11分钟。</v>
      </c>
      <c r="O47" t="str">
        <f>VLOOKUP(CONCATENATE($L47,"d2"),$B:$I,8,FALSE)</f>
        <v>From High Speed Rail Hangzhoudong Station, take Metro Line 1 towards Xianghu. Get off at Ding’an Road Station and walk for 11 minutes.</v>
      </c>
      <c r="R47">
        <f t="shared" si="12"/>
        <v>4</v>
      </c>
      <c r="S47" t="str">
        <f>CONCATENATE("""attraction_tc"": """,VLOOKUP(CONCATENATE($R47,"a2"),$B:$I,6,FALSE),""",")</f>
        <v>"attraction_tc": "南宋禦街中華美食夜市",</v>
      </c>
    </row>
    <row r="48" spans="1:19" x14ac:dyDescent="0.25">
      <c r="K48" t="str">
        <f>IF(ISERROR(VLOOKUP(CONCATENATE(L48,"d3"),B:G,6,FALSE)),"","&lt;/p&gt;&lt;p&gt;")</f>
        <v>&lt;/p&gt;&lt;p&gt;</v>
      </c>
      <c r="L48">
        <f t="shared" si="11"/>
        <v>4</v>
      </c>
      <c r="M48" t="str">
        <f>CONCATENATE($K48,IFERROR(VLOOKUP(CONCATENATE($L48,"d3"),$B:$I,6,FALSE),""))</f>
        <v>&lt;/p&gt;&lt;p&gt;亦可由杭州東站乘坐的士，約35分鐘即可到達。</v>
      </c>
      <c r="N48" t="str">
        <f>CONCATENATE($K48,IFERROR(VLOOKUP(CONCATENATE($L48,"d3"),$B:$I,7,FALSE),""))</f>
        <v>&lt;/p&gt;&lt;p&gt;亦可由杭州东站乘坐的士，约35分钟即可到达。</v>
      </c>
      <c r="O48" t="str">
        <f>CONCATENATE($K48,IFERROR(VLOOKUP(CONCATENATE($L48,"d3"),$B:$I,8,FALSE),""))</f>
        <v>&lt;/p&gt;&lt;p&gt;Alternatively, you may take a 35-minute taxi ride from Hangzhoudong Station.</v>
      </c>
      <c r="R48">
        <f t="shared" si="12"/>
        <v>4</v>
      </c>
      <c r="S48" t="str">
        <f>CONCATENATE("""attraction_sc"": """,VLOOKUP(CONCATENATE($R48,"a2"),$B:$I,7,FALSE),""",")</f>
        <v>"attraction_sc": "南宋御街中华美食夜市",</v>
      </c>
    </row>
    <row r="49" spans="9:19" x14ac:dyDescent="0.25">
      <c r="I49" t="str">
        <f>IF(ISERROR(VLOOKUP(CONCATENATE(J49,"d3"),B:G,6,FALSE)),"","&lt;p&gt;")</f>
        <v/>
      </c>
      <c r="L49">
        <f t="shared" si="11"/>
        <v>4</v>
      </c>
      <c r="M49" t="s">
        <v>469</v>
      </c>
      <c r="N49" t="s">
        <v>469</v>
      </c>
      <c r="O49" t="s">
        <v>469</v>
      </c>
      <c r="R49">
        <f t="shared" si="12"/>
        <v>4</v>
      </c>
      <c r="S49" t="str">
        <f>CONCATENATE("""image_en"": """,CONCATENATE("/res/media/web/travel/",LOWER(SUBSTITUTE($I$1," ","_")),"/",LOWER(CONCATENATE(SUBSTITUTE(VLOOKUP(CONCATENATE($R49,"a2"),$B:$I,8,FALSE)," ","_"),".jpg"))),""",")</f>
        <v>"image_en": "/res/media/web/travel/hangzhou/night_food_market_in_southern_song_imperial_street_.jpg",</v>
      </c>
    </row>
    <row r="50" spans="9:19" x14ac:dyDescent="0.25">
      <c r="I50" t="str">
        <f>IF(ISERROR(VLOOKUP(CONCATENATE(J50,"d4"),B:G,6,FALSE)),"","&lt;br&gt;")</f>
        <v/>
      </c>
      <c r="L50">
        <f>ROUNDUP((ROW(N50)-1)/12,0)</f>
        <v>5</v>
      </c>
      <c r="M50" t="s">
        <v>465</v>
      </c>
      <c r="N50" t="s">
        <v>465</v>
      </c>
      <c r="O50" t="s">
        <v>465</v>
      </c>
      <c r="R50">
        <f t="shared" si="12"/>
        <v>4</v>
      </c>
      <c r="S50" t="str">
        <f>CONCATENATE("""image_tc"": """,CONCATENATE("/res/media/web/travel/",LOWER(SUBSTITUTE($I$1," ","_")),"/",LOWER(CONCATENATE(SUBSTITUTE(VLOOKUP(CONCATENATE($R50,"a2"),$B:$I,8,FALSE)," ","_"),".jpg"))),""",")</f>
        <v>"image_tc": "/res/media/web/travel/hangzhou/night_food_market_in_southern_song_imperial_street_.jpg",</v>
      </c>
    </row>
    <row r="51" spans="9:19" x14ac:dyDescent="0.25">
      <c r="I51" t="str">
        <f>IF(ISERROR(VLOOKUP(CONCATENATE(J51,"d5"),B:G,6,FALSE)),"","&lt;br&gt;")</f>
        <v/>
      </c>
      <c r="L51">
        <f t="shared" ref="L51:L61" si="13">ROUNDUP((ROW(N51)-1)/12,0)</f>
        <v>5</v>
      </c>
      <c r="M51" t="str">
        <f>VLOOKUP(CONCATENATE($L51,"a2"),$B:$I,6,FALSE)</f>
        <v>小河直街</v>
      </c>
      <c r="N51" t="str">
        <f>VLOOKUP(CONCATENATE($L51,"a2"),$B:$I,7,FALSE)</f>
        <v>小河直街</v>
      </c>
      <c r="O51" t="str">
        <f>VLOOKUP(CONCATENATE($L51,"a2"),$B:$I,8,FALSE)</f>
        <v>Xiaohezhi Street</v>
      </c>
      <c r="R51">
        <f t="shared" si="12"/>
        <v>4</v>
      </c>
      <c r="S51" t="str">
        <f>CONCATENATE("""image_sc"": """,CONCATENATE("/res/media/web/travel/",LOWER(SUBSTITUTE($I$1," ","_")),"/",LOWER(CONCATENATE(SUBSTITUTE(VLOOKUP(CONCATENATE($R51,"a2"),$B:$I,8,FALSE)," ","_"),".jpg"))),""",")</f>
        <v>"image_sc": "/res/media/web/travel/hangzhou/night_food_market_in_southern_song_imperial_street_.jpg",</v>
      </c>
    </row>
    <row r="52" spans="9:19" x14ac:dyDescent="0.25">
      <c r="L52">
        <f t="shared" si="13"/>
        <v>5</v>
      </c>
      <c r="M52" t="s">
        <v>466</v>
      </c>
      <c r="N52" t="s">
        <v>466</v>
      </c>
      <c r="O52" t="s">
        <v>466</v>
      </c>
      <c r="R52">
        <f t="shared" si="12"/>
        <v>4</v>
      </c>
      <c r="S52" t="str">
        <f>CONCATENATE("""content_en"": """,CONCATENATE("&lt;p&gt;Address：&lt;br/&gt;",VLOOKUP(CONCATENATE($R52,"b2"),$B:$I,8,FALSE)),"&lt;/p&gt;&lt;p&gt;Content：&lt;br/&gt;",SUBSTITUTE(VLOOKUP(CONCATENATE($R52,"c2"),$B:$I,8,FALSE),"""","\"""),"&lt;/p&gt;&lt;p&gt;Transportation：&lt;br/&gt;",VLOOKUP(CONCATENATE($R52,"d2"),$B:$I,8,FALSE),CONCATENATE($K48,IFERROR(VLOOKUP(CONCATENATE($L48,"d3"),$B:$I,8,FALSE),"")),"&lt;/p&gt;",""",")</f>
        <v>"content_en": "&lt;p&gt;Address：&lt;br/&gt;Southern Song Imperial Street, Zhongshan Middle Road, Shangcheng District, Hangzhou&lt;/p&gt;&lt;p&gt;Content：&lt;br/&gt;The historic ancient cultural street is today known as “the snack street”. Besides dozens of fixed eateries on the ancient-styled streets, the night is bustling with over 100 food stalls selling local delicacies in full flavours, such as Beggar’s Chicken, Octopus balls, stinky tofu, etc. Visitors who want to challenge themselves may try the \"insect feast\". Spiders or scorpions on skewers are some of the good choices!&lt;/p&gt;&lt;p&gt;Transportation：&lt;br/&gt;From High Speed Rail Hangzhoudong Station, take Metro Line 1 towards Xianghu. Get off at Ding’an Road Station and walk for 11 minutes.&lt;/p&gt;&lt;p&gt;Alternatively, you may take a 35-minute taxi ride from Hangzhoudong Station.&lt;/p&gt;",</v>
      </c>
    </row>
    <row r="53" spans="9:19" x14ac:dyDescent="0.25">
      <c r="L53">
        <f t="shared" si="13"/>
        <v>5</v>
      </c>
      <c r="M53" t="str">
        <f>CONCATENATE("&lt;img src=""/res/media/web/travel/",LOWER(SUBSTITUTE($I$1," ","_")),"/",LOWER(CONCATENATE(SUBSTITUTE(VLOOKUP(CONCATENATE($L51,"a2"),$B:$I,8,FALSE)," ","_"),".jpg")),""" alt=""",M51,"""&gt;")</f>
        <v>&lt;img src="/res/media/web/travel/hangzhou/xiaohezhi_street.jpg" alt="小河直街"&gt;</v>
      </c>
      <c r="N53" t="str">
        <f>CONCATENATE("&lt;img src=""/res/media/web/travel/",LOWER(SUBSTITUTE($I$1," ","_")),"/",LOWER(CONCATENATE(SUBSTITUTE(VLOOKUP(CONCATENATE($L51,"a2"),$B:$I,8,FALSE)," ","_"),".jpg")),""" alt=""",N51,"""&gt;")</f>
        <v>&lt;img src="/res/media/web/travel/hangzhou/xiaohezhi_street.jpg" alt="小河直街"&gt;</v>
      </c>
      <c r="O53" t="str">
        <f>CONCATENATE("&lt;img src=""/res/media/web/travel/",LOWER(SUBSTITUTE($I$1," ","_")),"/",LOWER(CONCATENATE(SUBSTITUTE(VLOOKUP(CONCATENATE($L51,"a2"),$B:$I,8,FALSE)," ","_"),".jpg")),""" alt=""",O51,"""&gt;")</f>
        <v>&lt;img src="/res/media/web/travel/hangzhou/xiaohezhi_street.jpg" alt="Xiaohezhi Street"&gt;</v>
      </c>
      <c r="R53">
        <f t="shared" si="12"/>
        <v>4</v>
      </c>
      <c r="S53" t="str">
        <f>CONCATENATE("""content_tc"": """,CONCATENATE("&lt;p&gt;地址：&lt;br/&gt;",VLOOKUP(CONCATENATE($R53,"b2"),$B:$I,6,FALSE)),"&lt;/p&gt;&lt;p&gt;介紹：&lt;br/&gt;",VLOOKUP(CONCATENATE($R53,"c2"),$B:$I,6,FALSE),"&lt;/p&gt;&lt;p&gt;交通：&lt;br/&gt;",VLOOKUP(CONCATENATE($R53,"d2"),$B:$I,6,FALSE),CONCATENATE($K48,IFERROR(VLOOKUP(CONCATENATE($L48,"d3"),$B:$I,6,FALSE),"")),"&lt;/p&gt;",""",")</f>
        <v>"content_tc": "&lt;p&gt;地址：&lt;br/&gt;杭州市上城區中山中路南宋禦街&lt;/p&gt;&lt;p&gt;介紹：&lt;br/&gt;歷史悠久的古文化街，今天被稱為「小吃一條街」，仿古街道上除了數十家固定的食店外，更有過百美食小攤檔，晚上十分熱鬧，賣的都是地道小吃，叫化雞、章魚小丸子、臭豆腐等，都風味十足。如想作出新挑戰，不妨一嘗「昆蟲盛宴」，蜘蛛或蠍子串燒都是不錯的選擇！&lt;/p&gt;&lt;p&gt;交通：&lt;br/&gt;於高鐵杭州東站乘坐地鐵1號綫，往湘湖方向，於定安路站下車，步行11分鐘。&lt;/p&gt;&lt;p&gt;亦可由杭州東站乘坐的士，約35分鐘即可到達。&lt;/p&gt;",</v>
      </c>
    </row>
    <row r="54" spans="9:19" x14ac:dyDescent="0.25">
      <c r="L54">
        <f t="shared" si="13"/>
        <v>5</v>
      </c>
      <c r="M54" t="s">
        <v>557</v>
      </c>
      <c r="N54" t="s">
        <v>557</v>
      </c>
      <c r="O54" t="s">
        <v>1372</v>
      </c>
      <c r="R54">
        <f t="shared" si="12"/>
        <v>4</v>
      </c>
      <c r="S54" t="str">
        <f>CONCATENATE("""content_sc"": """,CONCATENATE("&lt;p&gt;地址：&lt;br/&gt;",VLOOKUP(CONCATENATE($R54,"b2"),$B:$I,7,FALSE)),"&lt;/p&gt;&lt;p&gt;介紹：&lt;br/&gt;",VLOOKUP(CONCATENATE($R54,"c2"),$B:$I,7,FALSE),"&lt;/p&gt;&lt;p&gt;交通：&lt;br/&gt;",VLOOKUP(CONCATENATE($R54,"d2"),$B:$I,7,FALSE),CONCATENATE($K48,IFERROR(VLOOKUP(CONCATENATE($L48,"d3"),$B:$I,7,FALSE),"")),"&lt;/p&gt;","""")</f>
        <v>"content_sc": "&lt;p&gt;地址：&lt;br/&gt;杭州市上城区中山中路南宋御街&lt;/p&gt;&lt;p&gt;介紹：&lt;br/&gt;历史悠久的古文化街，今天被称为「小吃一条街」，仿古街道上除了数十家固定的食店外，更有过百美食小摊档，晚上十分热闹，卖的都是地道小吃，叫化鸡、章鱼小丸子、臭豆腐等，都风味十足。如想作出新挑战，不妨一尝「昆虫盛宴」，蜘蛛或蝎子串烧都是不错的选择！&lt;/p&gt;&lt;p&gt;交通：&lt;br/&gt;于高铁杭州东站乘坐地铁1号线，往湘湖方向，于定安路站下车，步行11分钟。&lt;/p&gt;&lt;p&gt;亦可由杭州东站乘坐的士，约35分钟即可到达。&lt;/p&gt;"</v>
      </c>
    </row>
    <row r="55" spans="9:19" x14ac:dyDescent="0.25">
      <c r="L55">
        <f t="shared" si="13"/>
        <v>5</v>
      </c>
      <c r="M55" t="str">
        <f>VLOOKUP(CONCATENATE($L55,"b2"),$B:$I,6,FALSE)</f>
        <v>杭州市拱墅區小河直街</v>
      </c>
      <c r="N55" t="str">
        <f>VLOOKUP(CONCATENATE($L55,"b2"),$B:$I,7,FALSE)</f>
        <v>杭州市拱墅区小河直街</v>
      </c>
      <c r="O55" t="str">
        <f>VLOOKUP(CONCATENATE($L55,"b2"),$B:$I,8,FALSE)</f>
        <v>Xiaohezhi Street, Gongshu District, Hangzhou</v>
      </c>
      <c r="R55">
        <f t="shared" si="12"/>
        <v>4</v>
      </c>
      <c r="S55" t="str">
        <f>IF(S56="","}","},")</f>
        <v>},</v>
      </c>
    </row>
    <row r="56" spans="9:19" x14ac:dyDescent="0.25">
      <c r="L56">
        <f t="shared" si="13"/>
        <v>5</v>
      </c>
      <c r="M56" t="s">
        <v>467</v>
      </c>
      <c r="N56" t="s">
        <v>467</v>
      </c>
      <c r="O56" t="s">
        <v>1373</v>
      </c>
      <c r="R56">
        <f>ROUNDUP((ROW(T56)-7)/12,0)</f>
        <v>5</v>
      </c>
      <c r="S56" t="s">
        <v>1374</v>
      </c>
    </row>
    <row r="57" spans="9:19" x14ac:dyDescent="0.25">
      <c r="L57">
        <f t="shared" si="13"/>
        <v>5</v>
      </c>
      <c r="M57" t="str">
        <f>VLOOKUP(CONCATENATE($L57,"c2"),$B:$I,6,FALSE)</f>
        <v>自南宋時期起，小河地區便是南北貨物的水陸集散地，至清代發展成商業街，至今仍保留了不少當時的傳統民居和商鋪建築。小河兩側有長約300米的木結構民宅建築，部分老房子更保留了「下店上寢」的傳統模式，充滿古樸風情。現有不少已改建成咖啡館及小茶鋪等，遊人可一邊喝茶一邊感受濃濃的古舊情懷。</v>
      </c>
      <c r="N57" t="str">
        <f>VLOOKUP(CONCATENATE($L57,"c2"),$B:$I,7,FALSE)</f>
        <v>自南宋时期起，小河地区便是南北货物的水陆集散地，至清代发展成商业街，至今仍保留了不少当时的传统民居和商铺建筑。小河两侧有长约300米的木结构民宅建筑，部分老房子更保留了「下店上寝」的传统模式，充满古朴风情。现有不少已改建成咖啡馆及小茶铺等，游人可一边喝茶一边感受浓浓的古旧情怀。</v>
      </c>
      <c r="O57" t="str">
        <f>VLOOKUP(CONCATENATE($L57,"c2"),$B:$I,8,FALSE)</f>
        <v>Since the Southern Song Dynasty, the Xiaohe area has been a distribution centre for goods from North and South on land and water. It developed into a commercial street in the Qing Dynasty, and many traditional houses and shops of that period still remain to this day. On both sides of the river, there lie wooden houses about 300 metres long. Some old houses retain the traditional model of "shop downstairs, bedroom upstairs”, displaying a simple and quaint style. Many of the houses have been converted into cafes and small tea shops. Visitors can enjoy a taste of the ancient culture while drinking tea.</v>
      </c>
      <c r="R57">
        <f t="shared" ref="R57:R67" si="14">ROUNDUP((ROW(T57)-7)/12,0)</f>
        <v>5</v>
      </c>
      <c r="S57" t="str">
        <f>CONCATENATE("""id"": ",$S$1,R57,",")</f>
        <v>"id": 175,</v>
      </c>
    </row>
    <row r="58" spans="9:19" x14ac:dyDescent="0.25">
      <c r="L58">
        <f t="shared" si="13"/>
        <v>5</v>
      </c>
      <c r="M58" t="s">
        <v>468</v>
      </c>
      <c r="N58" t="s">
        <v>468</v>
      </c>
      <c r="O58" t="s">
        <v>1375</v>
      </c>
      <c r="R58">
        <f t="shared" si="14"/>
        <v>5</v>
      </c>
      <c r="S58" t="str">
        <f>CONCATENATE("""attraction_en"": """,VLOOKUP(CONCATENATE($R58,"a2"),$B:$I,8,FALSE),""",")</f>
        <v>"attraction_en": "Xiaohezhi Street",</v>
      </c>
    </row>
    <row r="59" spans="9:19" x14ac:dyDescent="0.25">
      <c r="L59">
        <f t="shared" si="13"/>
        <v>5</v>
      </c>
      <c r="M59" t="str">
        <f>VLOOKUP(CONCATENATE($L59,"d2"),$B:$I,6,FALSE)</f>
        <v>於高鐵杭州東站乘坐地鐵1號綫，往湘湖方向，於武林廣場站下車，步行約7分鐘至杭州大廈站轉乘76路公交車，前往運河廣告產業園方向，於長征橋下車，步行約2分鐘。</v>
      </c>
      <c r="N59" t="str">
        <f>VLOOKUP(CONCATENATE($L59,"d2"),$B:$I,7,FALSE)</f>
        <v>于高铁杭州东站乘坐地铁1号线，往湘湖方向，于武林广场站下车，步行约7分钟至杭州大厦站换乘76路公交车，前往运河广告产业园方向，于长征桥下车，步行约2分钟。</v>
      </c>
      <c r="O59" t="str">
        <f>VLOOKUP(CONCATENATE($L59,"d2"),$B:$I,8,FALSE)</f>
        <v>From High Speed Rail Hangzhoudong Station, take Metro Line 1 towards Xianghu. Get off at Wulin Square Station and walk for about 7 minutes to Hangzhou Tower bus stop. Take Bus 76 towards Yunhe Advertising Industrial Park. Get off at Changzhengqiao and walk for about 2 minutes.</v>
      </c>
      <c r="R59">
        <f t="shared" si="14"/>
        <v>5</v>
      </c>
      <c r="S59" t="str">
        <f>CONCATENATE("""attraction_tc"": """,VLOOKUP(CONCATENATE($R59,"a2"),$B:$I,6,FALSE),""",")</f>
        <v>"attraction_tc": "小河直街",</v>
      </c>
    </row>
    <row r="60" spans="9:19" x14ac:dyDescent="0.25">
      <c r="K60" t="str">
        <f>IF(ISERROR(VLOOKUP(CONCATENATE(L60,"d3"),B:G,6,FALSE)),"","&lt;/p&gt;&lt;p&gt;")</f>
        <v>&lt;/p&gt;&lt;p&gt;</v>
      </c>
      <c r="L60">
        <f t="shared" si="13"/>
        <v>5</v>
      </c>
      <c r="M60" t="str">
        <f>CONCATENATE($K60,IFERROR(VLOOKUP(CONCATENATE($L60,"d3"),$B:$I,6,FALSE),""))</f>
        <v>&lt;/p&gt;&lt;p&gt;亦可由杭州東站乘坐的士，約30分鐘即可到達。</v>
      </c>
      <c r="N60" t="str">
        <f>CONCATENATE($K60,IFERROR(VLOOKUP(CONCATENATE($L60,"d3"),$B:$I,7,FALSE),""))</f>
        <v>&lt;/p&gt;&lt;p&gt;亦可由杭州东站乘坐的士，约30分钟即可到达。</v>
      </c>
      <c r="O60" t="str">
        <f>CONCATENATE($K60,IFERROR(VLOOKUP(CONCATENATE($L60,"d3"),$B:$I,8,FALSE),""))</f>
        <v>&lt;/p&gt;&lt;p&gt;Alternatively, you may take a 30-minute taxi ride from Hangzhoudong Station.</v>
      </c>
      <c r="R60">
        <f t="shared" si="14"/>
        <v>5</v>
      </c>
      <c r="S60" t="str">
        <f>CONCATENATE("""attraction_sc"": """,VLOOKUP(CONCATENATE($R60,"a2"),$B:$I,7,FALSE),""",")</f>
        <v>"attraction_sc": "小河直街",</v>
      </c>
    </row>
    <row r="61" spans="9:19" x14ac:dyDescent="0.25">
      <c r="I61" t="str">
        <f>IF(ISERROR(VLOOKUP(CONCATENATE(J61,"c3"),B:G,6,FALSE)),"","&lt;br&gt;")</f>
        <v/>
      </c>
      <c r="L61">
        <f t="shared" si="13"/>
        <v>5</v>
      </c>
      <c r="M61" t="s">
        <v>469</v>
      </c>
      <c r="N61" t="s">
        <v>469</v>
      </c>
      <c r="O61" t="s">
        <v>469</v>
      </c>
      <c r="R61">
        <f t="shared" si="14"/>
        <v>5</v>
      </c>
      <c r="S61" t="str">
        <f>CONCATENATE("""image_en"": """,CONCATENATE("/res/media/web/travel/",LOWER(SUBSTITUTE($I$1," ","_")),"/",LOWER(CONCATENATE(SUBSTITUTE(VLOOKUP(CONCATENATE($R61,"a2"),$B:$I,8,FALSE)," ","_"),".jpg"))),""",")</f>
        <v>"image_en": "/res/media/web/travel/hangzhou/xiaohezhi_street.jpg",</v>
      </c>
    </row>
    <row r="62" spans="9:19" x14ac:dyDescent="0.25">
      <c r="I62" t="str">
        <f>IF(ISERROR(VLOOKUP(CONCATENATE(J62,"c4"),B:G,6,FALSE)),"","&lt;br&gt;")</f>
        <v/>
      </c>
      <c r="R62">
        <f t="shared" si="14"/>
        <v>5</v>
      </c>
      <c r="S62" t="str">
        <f>CONCATENATE("""image_tc"": """,CONCATENATE("/res/media/web/travel/",LOWER(SUBSTITUTE($I$1," ","_")),"/",LOWER(CONCATENATE(SUBSTITUTE(VLOOKUP(CONCATENATE($R62,"a2"),$B:$I,8,FALSE)," ","_"),".jpg"))),""",")</f>
        <v>"image_tc": "/res/media/web/travel/hangzhou/xiaohezhi_street.jpg",</v>
      </c>
    </row>
    <row r="63" spans="9:19" x14ac:dyDescent="0.25">
      <c r="I63" t="str">
        <f>IF(ISERROR(VLOOKUP(CONCATENATE(J63,"c5"),B:G,6,FALSE)),"","&lt;br&gt;")</f>
        <v/>
      </c>
      <c r="R63">
        <f t="shared" si="14"/>
        <v>5</v>
      </c>
      <c r="S63" t="str">
        <f>CONCATENATE("""image_sc"": """,CONCATENATE("/res/media/web/travel/",LOWER(SUBSTITUTE($I$1," ","_")),"/",LOWER(CONCATENATE(SUBSTITUTE(VLOOKUP(CONCATENATE($R63,"a2"),$B:$I,8,FALSE)," ","_"),".jpg"))),""",")</f>
        <v>"image_sc": "/res/media/web/travel/hangzhou/xiaohezhi_street.jpg",</v>
      </c>
    </row>
    <row r="64" spans="9:19" x14ac:dyDescent="0.25">
      <c r="R64">
        <f t="shared" si="14"/>
        <v>5</v>
      </c>
      <c r="S64" t="str">
        <f>CONCATENATE("""content_en"": """,CONCATENATE("&lt;p&gt;Address：&lt;br/&gt;",VLOOKUP(CONCATENATE($R64,"b2"),$B:$I,8,FALSE)),"&lt;/p&gt;&lt;p&gt;Content：&lt;br/&gt;",SUBSTITUTE(VLOOKUP(CONCATENATE($R64,"c2"),$B:$I,8,FALSE),"""","\"""),"&lt;/p&gt;&lt;p&gt;Transportation：&lt;br/&gt;",VLOOKUP(CONCATENATE($R64,"d2"),$B:$I,8,FALSE),CONCATENATE($K60,IFERROR(VLOOKUP(CONCATENATE($L60,"d3"),$B:$I,8,FALSE),"")),"&lt;/p&gt;",""",")</f>
        <v>"content_en": "&lt;p&gt;Address：&lt;br/&gt;Xiaohezhi Street, Gongshu District, Hangzhou&lt;/p&gt;&lt;p&gt;Content：&lt;br/&gt;Since the Southern Song Dynasty, the Xiaohe area has been a distribution centre for goods from North and South on land and water. It developed into a commercial street in the Qing Dynasty, and many traditional houses and shops of that period still remain to this day. On both sides of the river, there lie wooden houses about 300 metres long. Some old houses retain the traditional model of \"shop downstairs, bedroom upstairs”, displaying a simple and quaint style. Many of the houses have been converted into cafes and small tea shops. Visitors can enjoy a taste of the ancient culture while drinking tea.&lt;/p&gt;&lt;p&gt;Transportation：&lt;br/&gt;From High Speed Rail Hangzhoudong Station, take Metro Line 1 towards Xianghu. Get off at Wulin Square Station and walk for about 7 minutes to Hangzhou Tower bus stop. Take Bus 76 towards Yunhe Advertising Industrial Park. Get off at Changzhengqiao and walk for about 2 minutes.&lt;/p&gt;&lt;p&gt;Alternatively, you may take a 30-minute taxi ride from Hangzhoudong Station.&lt;/p&gt;",</v>
      </c>
    </row>
    <row r="65" spans="9:19" x14ac:dyDescent="0.25">
      <c r="R65">
        <f t="shared" si="14"/>
        <v>5</v>
      </c>
      <c r="S65" t="str">
        <f>CONCATENATE("""content_tc"": """,CONCATENATE("&lt;p&gt;地址：&lt;br/&gt;",VLOOKUP(CONCATENATE($R65,"b2"),$B:$I,6,FALSE)),"&lt;/p&gt;&lt;p&gt;介紹：&lt;br/&gt;",VLOOKUP(CONCATENATE($R65,"c2"),$B:$I,6,FALSE),"&lt;/p&gt;&lt;p&gt;交通：&lt;br/&gt;",VLOOKUP(CONCATENATE($R65,"d2"),$B:$I,6,FALSE),CONCATENATE($K60,IFERROR(VLOOKUP(CONCATENATE($L60,"d3"),$B:$I,6,FALSE),"")),"&lt;/p&gt;",""",")</f>
        <v>"content_tc": "&lt;p&gt;地址：&lt;br/&gt;杭州市拱墅區小河直街&lt;/p&gt;&lt;p&gt;介紹：&lt;br/&gt;自南宋時期起，小河地區便是南北貨物的水陸集散地，至清代發展成商業街，至今仍保留了不少當時的傳統民居和商鋪建築。小河兩側有長約300米的木結構民宅建築，部分老房子更保留了「下店上寢」的傳統模式，充滿古樸風情。現有不少已改建成咖啡館及小茶鋪等，遊人可一邊喝茶一邊感受濃濃的古舊情懷。&lt;/p&gt;&lt;p&gt;交通：&lt;br/&gt;於高鐵杭州東站乘坐地鐵1號綫，往湘湖方向，於武林廣場站下車，步行約7分鐘至杭州大廈站轉乘76路公交車，前往運河廣告產業園方向，於長征橋下車，步行約2分鐘。&lt;/p&gt;&lt;p&gt;亦可由杭州東站乘坐的士，約30分鐘即可到達。&lt;/p&gt;",</v>
      </c>
    </row>
    <row r="66" spans="9:19" x14ac:dyDescent="0.25">
      <c r="I66" t="str">
        <f>IF(ISERROR(VLOOKUP(CONCATENATE(J66,"d3"),B:G,6,FALSE)),"","&lt;p&gt;")</f>
        <v/>
      </c>
      <c r="R66">
        <f t="shared" si="14"/>
        <v>5</v>
      </c>
      <c r="S66" t="str">
        <f>CONCATENATE("""content_sc"": """,CONCATENATE("&lt;p&gt;地址：&lt;br/&gt;",VLOOKUP(CONCATENATE($R66,"b2"),$B:$I,7,FALSE)),"&lt;/p&gt;&lt;p&gt;介紹：&lt;br/&gt;",VLOOKUP(CONCATENATE($R66,"c2"),$B:$I,7,FALSE),"&lt;/p&gt;&lt;p&gt;交通：&lt;br/&gt;",VLOOKUP(CONCATENATE($R66,"d2"),$B:$I,7,FALSE),CONCATENATE($K60,IFERROR(VLOOKUP(CONCATENATE($L60,"d3"),$B:$I,7,FALSE),"")),"&lt;/p&gt;","""")</f>
        <v>"content_sc": "&lt;p&gt;地址：&lt;br/&gt;杭州市拱墅区小河直街&lt;/p&gt;&lt;p&gt;介紹：&lt;br/&gt;自南宋时期起，小河地区便是南北货物的水陆集散地，至清代发展成商业街，至今仍保留了不少当时的传统民居和商铺建筑。小河两侧有长约300米的木结构民宅建筑，部分老房子更保留了「下店上寝」的传统模式，充满古朴风情。现有不少已改建成咖啡馆及小茶铺等，游人可一边喝茶一边感受浓浓的古旧情怀。&lt;/p&gt;&lt;p&gt;交通：&lt;br/&gt;于高铁杭州东站乘坐地铁1号线，往湘湖方向，于武林广场站下车，步行约7分钟至杭州大厦站换乘76路公交车，前往运河广告产业园方向，于长征桥下车，步行约2分钟。&lt;/p&gt;&lt;p&gt;亦可由杭州东站乘坐的士，约30分钟即可到达。&lt;/p&gt;"</v>
      </c>
    </row>
    <row r="67" spans="9:19" x14ac:dyDescent="0.25">
      <c r="I67" t="str">
        <f>IF(ISERROR(VLOOKUP(CONCATENATE(J67,"d4"),B:G,6,FALSE)),"","&lt;br&gt;")</f>
        <v/>
      </c>
      <c r="R67">
        <f t="shared" si="14"/>
        <v>5</v>
      </c>
      <c r="S67" t="str">
        <f>IF(S68="","}","},")</f>
        <v>}</v>
      </c>
    </row>
    <row r="68" spans="9:19" x14ac:dyDescent="0.25">
      <c r="I68" t="str">
        <f>IF(ISERROR(VLOOKUP(CONCATENATE(J68,"d5"),B:G,6,FALSE)),"","&lt;br&gt;")</f>
        <v/>
      </c>
    </row>
    <row r="78" spans="9:19" x14ac:dyDescent="0.25">
      <c r="I78" t="str">
        <f>IF(ISERROR(VLOOKUP(CONCATENATE(J78,"c3"),B:G,6,FALSE)),"","&lt;br&gt;")</f>
        <v/>
      </c>
    </row>
    <row r="79" spans="9:19" x14ac:dyDescent="0.25">
      <c r="I79" t="str">
        <f>IF(ISERROR(VLOOKUP(CONCATENATE(J79,"c4"),B:G,6,FALSE)),"","&lt;br&gt;")</f>
        <v/>
      </c>
    </row>
    <row r="80" spans="9:19" x14ac:dyDescent="0.25">
      <c r="I80" t="str">
        <f>IF(ISERROR(VLOOKUP(CONCATENATE(J80,"c5"),B:G,6,FALSE)),"","&lt;br&gt;")</f>
        <v/>
      </c>
    </row>
    <row r="83" spans="9:9" x14ac:dyDescent="0.25">
      <c r="I83" t="str">
        <f>IF(ISERROR(VLOOKUP(CONCATENATE(J83,"d3"),B:G,6,FALSE)),"","&lt;p&gt;")</f>
        <v/>
      </c>
    </row>
    <row r="84" spans="9:9" x14ac:dyDescent="0.25">
      <c r="I84" t="str">
        <f>IF(ISERROR(VLOOKUP(CONCATENATE(J84,"d4"),B:G,6,FALSE)),"","&lt;br&gt;")</f>
        <v/>
      </c>
    </row>
    <row r="85" spans="9:9" x14ac:dyDescent="0.25">
      <c r="I85" t="str">
        <f>IF(ISERROR(VLOOKUP(CONCATENATE(J85,"d5"),B:G,6,FALSE)),"","&lt;br&gt;")</f>
        <v/>
      </c>
    </row>
    <row r="95" spans="9:9" x14ac:dyDescent="0.25">
      <c r="I95" t="str">
        <f>IF(ISERROR(VLOOKUP(CONCATENATE(J95,"c3"),B:G,6,FALSE)),"","&lt;br&gt;")</f>
        <v/>
      </c>
    </row>
    <row r="96" spans="9:9" x14ac:dyDescent="0.25">
      <c r="I96" t="str">
        <f>IF(ISERROR(VLOOKUP(CONCATENATE(J96,"c4"),B:G,6,FALSE)),"","&lt;br&gt;")</f>
        <v/>
      </c>
    </row>
    <row r="97" spans="9:9" x14ac:dyDescent="0.25">
      <c r="I97" t="str">
        <f>IF(ISERROR(VLOOKUP(CONCATENATE(J97,"c5"),B:G,6,FALSE)),"","&lt;br&gt;")</f>
        <v/>
      </c>
    </row>
    <row r="100" spans="9:9" x14ac:dyDescent="0.25">
      <c r="I100" t="str">
        <f>IF(ISERROR(VLOOKUP(CONCATENATE(J100,"d3"),B:G,6,FALSE)),"","&lt;p&gt;")</f>
        <v/>
      </c>
    </row>
    <row r="101" spans="9:9" x14ac:dyDescent="0.25">
      <c r="I101" t="str">
        <f>IF(ISERROR(VLOOKUP(CONCATENATE(J101,"d4"),B:G,6,FALSE)),"","&lt;br&gt;")</f>
        <v/>
      </c>
    </row>
    <row r="102" spans="9:9" x14ac:dyDescent="0.25">
      <c r="I102" t="str">
        <f>IF(ISERROR(VLOOKUP(CONCATENATE(J102,"d5"),B:G,6,FALSE)),"","&lt;br&gt;")</f>
        <v/>
      </c>
    </row>
    <row r="112" spans="9:9" x14ac:dyDescent="0.25">
      <c r="I112" t="str">
        <f>IF(ISERROR(VLOOKUP(CONCATENATE(J112,"c3"),B:G,6,FALSE)),"","&lt;br&gt;")</f>
        <v/>
      </c>
    </row>
    <row r="113" spans="9:9" x14ac:dyDescent="0.25">
      <c r="I113" t="str">
        <f>IF(ISERROR(VLOOKUP(CONCATENATE(J113,"c4"),B:G,6,FALSE)),"","&lt;br&gt;")</f>
        <v/>
      </c>
    </row>
    <row r="114" spans="9:9" x14ac:dyDescent="0.25">
      <c r="I114" t="str">
        <f>IF(ISERROR(VLOOKUP(CONCATENATE(J114,"c5"),B:G,6,FALSE)),"","&lt;br&gt;")</f>
        <v/>
      </c>
    </row>
    <row r="117" spans="9:9" x14ac:dyDescent="0.25">
      <c r="I117" t="str">
        <f>IF(ISERROR(VLOOKUP(CONCATENATE(J117,"d3"),B:G,6,FALSE)),"","&lt;p&gt;")</f>
        <v/>
      </c>
    </row>
    <row r="118" spans="9:9" x14ac:dyDescent="0.25">
      <c r="I118" t="str">
        <f>IF(ISERROR(VLOOKUP(CONCATENATE(J118,"d4"),B:G,6,FALSE)),"","&lt;br&gt;")</f>
        <v/>
      </c>
    </row>
    <row r="119" spans="9:9" x14ac:dyDescent="0.25">
      <c r="I119" t="str">
        <f>IF(ISERROR(VLOOKUP(CONCATENATE(J119,"d5"),B:G,6,FALSE)),"","&lt;br&gt;")</f>
        <v/>
      </c>
    </row>
    <row r="129" spans="9:9" x14ac:dyDescent="0.25">
      <c r="I129" t="str">
        <f>IF(ISERROR(VLOOKUP(CONCATENATE(J129,"c3"),B:G,6,FALSE)),"","&lt;br&gt;")</f>
        <v/>
      </c>
    </row>
    <row r="130" spans="9:9" x14ac:dyDescent="0.25">
      <c r="I130" t="str">
        <f>IF(ISERROR(VLOOKUP(CONCATENATE(J130,"c4"),B:G,6,FALSE)),"","&lt;br&gt;")</f>
        <v/>
      </c>
    </row>
    <row r="131" spans="9:9" x14ac:dyDescent="0.25">
      <c r="I131" t="str">
        <f>IF(ISERROR(VLOOKUP(CONCATENATE(J131,"c5"),B:G,6,FALSE)),"","&lt;br&gt;")</f>
        <v/>
      </c>
    </row>
    <row r="134" spans="9:9" x14ac:dyDescent="0.25">
      <c r="I134" t="str">
        <f>IF(ISERROR(VLOOKUP(CONCATENATE(J134,"d3"),B:G,6,FALSE)),"","&lt;p&gt;")</f>
        <v/>
      </c>
    </row>
    <row r="135" spans="9:9" x14ac:dyDescent="0.25">
      <c r="I135" t="str">
        <f>IF(ISERROR(VLOOKUP(CONCATENATE(J135,"d4"),B:G,6,FALSE)),"","&lt;br&gt;")</f>
        <v/>
      </c>
    </row>
    <row r="136" spans="9:9" x14ac:dyDescent="0.25">
      <c r="I136" t="str">
        <f>IF(ISERROR(VLOOKUP(CONCATENATE(J136,"d5"),B:G,6,FALSE)),"","&lt;br&gt;")</f>
        <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6"/>
  <sheetViews>
    <sheetView topLeftCell="F41" workbookViewId="0">
      <selection activeCell="S2" sqref="S2:S67"/>
    </sheetView>
  </sheetViews>
  <sheetFormatPr defaultRowHeight="15" x14ac:dyDescent="0.25"/>
  <cols>
    <col min="7" max="7" width="95.5703125" customWidth="1"/>
  </cols>
  <sheetData>
    <row r="1" spans="1:19" ht="17.25" thickBot="1" x14ac:dyDescent="0.3">
      <c r="G1" s="13" t="s">
        <v>440</v>
      </c>
      <c r="H1" t="s">
        <v>1349</v>
      </c>
      <c r="I1" t="s">
        <v>913</v>
      </c>
      <c r="S1">
        <v>18</v>
      </c>
    </row>
    <row r="2" spans="1:19" ht="15.75" x14ac:dyDescent="0.25">
      <c r="B2" t="str">
        <f>IF(G2="","",CONCATENATE(F2,C2))</f>
        <v>1a1</v>
      </c>
      <c r="C2" t="str">
        <f>IF(E2="",CONCATENATE(LEFT(C1,1),D2),CONCATENATE(E2,D2))</f>
        <v>a1</v>
      </c>
      <c r="D2">
        <f>IF(E2="",D1+1,1)</f>
        <v>1</v>
      </c>
      <c r="E2" t="str">
        <f>IF(NOT(LEFT(G2,2)="景點"),IF(NOT(LEFT(G2,2)="地址"),IF(NOT(LEFT(G2,2)="介紹"),IF(NOT(LEFT(G2,2)="交通"),"","d"),"c"),"b"),IF(LEN(G2)&lt;7,"a",""))</f>
        <v>a</v>
      </c>
      <c r="F2">
        <v>1</v>
      </c>
      <c r="G2" s="1" t="s">
        <v>0</v>
      </c>
      <c r="H2" t="s">
        <v>938</v>
      </c>
      <c r="I2" t="s">
        <v>492</v>
      </c>
      <c r="L2">
        <f>ROUNDUP((ROW(N2)-1)/12,0)</f>
        <v>1</v>
      </c>
      <c r="M2" t="s">
        <v>465</v>
      </c>
      <c r="N2" t="s">
        <v>465</v>
      </c>
      <c r="O2" t="s">
        <v>465</v>
      </c>
      <c r="R2">
        <v>0</v>
      </c>
      <c r="S2" t="s">
        <v>1374</v>
      </c>
    </row>
    <row r="3" spans="1:19" ht="15.75" x14ac:dyDescent="0.25">
      <c r="A3" t="str">
        <f t="shared" ref="A3:A46" si="0">IF(ISERROR(FIND("景點",G2)),IF(ISERROR(FIND("地址",G2)),IF(ISERROR(FIND("介紹",G2)),IF(ISERROR(FIND("交通",G2)),"",CONCATENATE(F3,"d")),CONCATENATE(F3,"c")),CONCATENATE(F3,"b")),CONCATENATE(F3,"a"))</f>
        <v>1a</v>
      </c>
      <c r="B3" t="str">
        <f t="shared" ref="B3:B46" si="1">IF(G3="","",CONCATENATE(F3,C3))</f>
        <v>1a2</v>
      </c>
      <c r="C3" t="str">
        <f t="shared" ref="C3:C46" si="2">IF(E3="",CONCATENATE(LEFT(C2,1),D3),CONCATENATE(E3,D3))</f>
        <v>a2</v>
      </c>
      <c r="D3">
        <f t="shared" ref="D3:D46" si="3">IF(E3="",D2+1,1)</f>
        <v>2</v>
      </c>
      <c r="E3" t="str">
        <f t="shared" ref="E3:E46" si="4">IF(NOT(LEFT(G3,2)="景點"),IF(NOT(LEFT(G3,2)="地址"),IF(NOT(LEFT(G3,2)="介紹"),IF(NOT(LEFT(G3,2)="交通"),"","d"),"c"),"b"),IF(LEN(G3)&lt;7,"a",""))</f>
        <v/>
      </c>
      <c r="F3">
        <f>IF(ISERROR(FIND("景點",G3)),F2,IF(LEN(G3)&lt;7,F2+1,F2))</f>
        <v>1</v>
      </c>
      <c r="G3" s="9" t="s">
        <v>441</v>
      </c>
      <c r="H3" t="s">
        <v>441</v>
      </c>
      <c r="I3" t="s">
        <v>914</v>
      </c>
      <c r="L3">
        <f t="shared" ref="L3:L13" si="5">ROUNDUP((ROW(N3)-1)/12,0)</f>
        <v>1</v>
      </c>
      <c r="M3" t="str">
        <f>VLOOKUP(CONCATENATE($L3,"a2"),$B:$I,6,FALSE)</f>
        <v>花溪夜郎谷宋氏古堡</v>
      </c>
      <c r="N3" t="str">
        <f>VLOOKUP(CONCATENATE($L3,"a2"),$B:$I,7,FALSE)</f>
        <v>花溪夜郎谷宋氏古堡</v>
      </c>
      <c r="O3" t="str">
        <f>VLOOKUP(CONCATENATE($L3,"a2"),$B:$I,8,FALSE)</f>
        <v xml:space="preserve">Song’s Castle in Huaxi Yelang Valley </v>
      </c>
      <c r="R3">
        <v>0</v>
      </c>
      <c r="S3" t="s">
        <v>1394</v>
      </c>
    </row>
    <row r="4" spans="1:19" ht="15.75" x14ac:dyDescent="0.25">
      <c r="A4" t="str">
        <f t="shared" si="0"/>
        <v/>
      </c>
      <c r="B4" t="str">
        <f t="shared" si="1"/>
        <v>1b1</v>
      </c>
      <c r="C4" t="str">
        <f t="shared" si="2"/>
        <v>b1</v>
      </c>
      <c r="D4">
        <f t="shared" si="3"/>
        <v>1</v>
      </c>
      <c r="E4" t="str">
        <f t="shared" si="4"/>
        <v>b</v>
      </c>
      <c r="F4">
        <f t="shared" ref="F4:F46" si="6">IF(ISERROR(FIND("景點",G4)),F3,IF(LEN(G4)&lt;7,F3+1,F3))</f>
        <v>1</v>
      </c>
      <c r="G4" s="4" t="s">
        <v>2</v>
      </c>
      <c r="H4" t="s">
        <v>2</v>
      </c>
      <c r="I4" t="s">
        <v>493</v>
      </c>
      <c r="L4">
        <f t="shared" si="5"/>
        <v>1</v>
      </c>
      <c r="M4" t="s">
        <v>466</v>
      </c>
      <c r="N4" t="s">
        <v>466</v>
      </c>
      <c r="O4" t="s">
        <v>466</v>
      </c>
      <c r="R4">
        <v>0</v>
      </c>
      <c r="S4" t="str">
        <f>CONCATENATE("""city_en"": """,I1," Attractions"",")</f>
        <v>"city_en": "Guiyang Attractions",</v>
      </c>
    </row>
    <row r="5" spans="1:19" ht="15.75" x14ac:dyDescent="0.25">
      <c r="A5" t="str">
        <f t="shared" si="0"/>
        <v>1b</v>
      </c>
      <c r="B5" t="str">
        <f t="shared" si="1"/>
        <v>1b2</v>
      </c>
      <c r="C5" t="str">
        <f t="shared" si="2"/>
        <v>b2</v>
      </c>
      <c r="D5">
        <f t="shared" si="3"/>
        <v>2</v>
      </c>
      <c r="E5" t="str">
        <f t="shared" si="4"/>
        <v/>
      </c>
      <c r="F5">
        <f t="shared" si="6"/>
        <v>1</v>
      </c>
      <c r="G5" s="9" t="s">
        <v>442</v>
      </c>
      <c r="H5" t="s">
        <v>1350</v>
      </c>
      <c r="I5" t="s">
        <v>915</v>
      </c>
      <c r="L5">
        <f t="shared" si="5"/>
        <v>1</v>
      </c>
      <c r="M5" t="str">
        <f>CONCATENATE("&lt;img src=""/res/media/web/travel/",LOWER(SUBSTITUTE($I$1," ","_")),"/",LOWER(CONCATENATE(SUBSTITUTE(VLOOKUP(CONCATENATE($L3,"a2"),$B:$I,8,FALSE)," ","_"),".jpg")),""" alt=""",M3,"""&gt;")</f>
        <v>&lt;img src="/res/media/web/travel/guiyang/song’s_castle_in_huaxi_yelang_valley_.jpg" alt="花溪夜郎谷宋氏古堡"&gt;</v>
      </c>
      <c r="N5" t="str">
        <f>CONCATENATE("&lt;img src=""/res/media/web/travel/",LOWER(SUBSTITUTE($I$1," ","_")),"/",LOWER(CONCATENATE(SUBSTITUTE(VLOOKUP(CONCATENATE($L3,"a2"),$B:$I,8,FALSE)," ","_"),".jpg")),""" alt=""",N3,"""&gt;")</f>
        <v>&lt;img src="/res/media/web/travel/guiyang/song’s_castle_in_huaxi_yelang_valley_.jpg" alt="花溪夜郎谷宋氏古堡"&gt;</v>
      </c>
      <c r="O5" t="str">
        <f>CONCATENATE("&lt;img src=""/res/media/web/travel/",LOWER(SUBSTITUTE($I$1," ","_")),"/",LOWER(CONCATENATE(SUBSTITUTE(VLOOKUP(CONCATENATE($L3,"a2"),$B:$I,8,FALSE)," ","_"),".jpg")),""" alt=""",O3,"""&gt;")</f>
        <v>&lt;img src="/res/media/web/travel/guiyang/song’s_castle_in_huaxi_yelang_valley_.jpg" alt="Song’s Castle in Huaxi Yelang Valley "&gt;</v>
      </c>
      <c r="R5">
        <v>0</v>
      </c>
      <c r="S5" t="str">
        <f>CONCATENATE("""city_tc"": """,G1,"景點"",")</f>
        <v>"city_tc": "貴陽景點",</v>
      </c>
    </row>
    <row r="6" spans="1:19" ht="15.75" x14ac:dyDescent="0.25">
      <c r="A6" t="str">
        <f t="shared" si="0"/>
        <v/>
      </c>
      <c r="B6" t="str">
        <f t="shared" si="1"/>
        <v>1c1</v>
      </c>
      <c r="C6" t="str">
        <f t="shared" si="2"/>
        <v>c1</v>
      </c>
      <c r="D6">
        <f t="shared" si="3"/>
        <v>1</v>
      </c>
      <c r="E6" t="str">
        <f t="shared" si="4"/>
        <v>c</v>
      </c>
      <c r="F6">
        <f t="shared" si="6"/>
        <v>1</v>
      </c>
      <c r="G6" s="4" t="s">
        <v>4</v>
      </c>
      <c r="H6" t="s">
        <v>941</v>
      </c>
      <c r="I6" t="s">
        <v>494</v>
      </c>
      <c r="L6">
        <f t="shared" si="5"/>
        <v>1</v>
      </c>
      <c r="M6" t="s">
        <v>557</v>
      </c>
      <c r="N6" t="s">
        <v>557</v>
      </c>
      <c r="O6" t="s">
        <v>1372</v>
      </c>
      <c r="R6">
        <v>0</v>
      </c>
      <c r="S6" t="str">
        <f>CONCATENATE("""city_sc"": """,H1,"景点"",")</f>
        <v>"city_sc": "贵阳景点",</v>
      </c>
    </row>
    <row r="7" spans="1:19" ht="47.25" x14ac:dyDescent="0.25">
      <c r="A7" t="str">
        <f t="shared" si="0"/>
        <v>1c</v>
      </c>
      <c r="B7" t="str">
        <f t="shared" si="1"/>
        <v>1c2</v>
      </c>
      <c r="C7" t="str">
        <f t="shared" si="2"/>
        <v>c2</v>
      </c>
      <c r="D7">
        <f t="shared" si="3"/>
        <v>2</v>
      </c>
      <c r="E7" t="str">
        <f t="shared" si="4"/>
        <v/>
      </c>
      <c r="F7">
        <f t="shared" si="6"/>
        <v>1</v>
      </c>
      <c r="G7" s="9" t="s">
        <v>443</v>
      </c>
      <c r="H7" t="s">
        <v>1351</v>
      </c>
      <c r="I7" t="s">
        <v>916</v>
      </c>
      <c r="L7">
        <f t="shared" si="5"/>
        <v>1</v>
      </c>
      <c r="M7" t="str">
        <f>VLOOKUP(CONCATENATE($L7,"b2"),$B:$I,6,FALSE)</f>
        <v>貴陽市花溪區122縣道夜郎谷宋氏古堡（貴州財經大學花溪校區北100米）</v>
      </c>
      <c r="N7" t="str">
        <f>VLOOKUP(CONCATENATE($L7,"b2"),$B:$I,7,FALSE)</f>
        <v>贵阳市花溪区122县道夜郎谷宋氏古堡（贵州财经大学花溪校区北100米）</v>
      </c>
      <c r="O7" t="str">
        <f>VLOOKUP(CONCATENATE($L7,"b2"),$B:$I,8,FALSE)</f>
        <v>Song’s Castle, Yelang Valley, 120 Xiandao, Huaxi District, Guiyang (100 metres north of Huaxi Campus, Guizhou University Of Finance And Economics)</v>
      </c>
      <c r="R7">
        <v>0</v>
      </c>
      <c r="S7" t="s">
        <v>1377</v>
      </c>
    </row>
    <row r="8" spans="1:19" ht="15.75" x14ac:dyDescent="0.25">
      <c r="A8" t="str">
        <f t="shared" si="0"/>
        <v/>
      </c>
      <c r="B8" t="str">
        <f t="shared" si="1"/>
        <v>1d1</v>
      </c>
      <c r="C8" t="str">
        <f t="shared" si="2"/>
        <v>d1</v>
      </c>
      <c r="D8">
        <f t="shared" si="3"/>
        <v>1</v>
      </c>
      <c r="E8" t="str">
        <f t="shared" si="4"/>
        <v>d</v>
      </c>
      <c r="F8">
        <f t="shared" si="6"/>
        <v>1</v>
      </c>
      <c r="G8" s="4" t="s">
        <v>6</v>
      </c>
      <c r="H8" t="s">
        <v>6</v>
      </c>
      <c r="I8" t="s">
        <v>496</v>
      </c>
      <c r="L8">
        <f t="shared" si="5"/>
        <v>1</v>
      </c>
      <c r="M8" t="s">
        <v>467</v>
      </c>
      <c r="N8" t="s">
        <v>467</v>
      </c>
      <c r="O8" t="s">
        <v>1373</v>
      </c>
      <c r="R8">
        <f>ROUNDUP((ROW(T8)-7)/12,0)</f>
        <v>1</v>
      </c>
      <c r="S8" t="s">
        <v>1374</v>
      </c>
    </row>
    <row r="9" spans="1:19" ht="31.5" x14ac:dyDescent="0.25">
      <c r="A9" t="str">
        <f t="shared" si="0"/>
        <v>1d</v>
      </c>
      <c r="B9" t="str">
        <f t="shared" si="1"/>
        <v>1d2</v>
      </c>
      <c r="C9" t="str">
        <f t="shared" si="2"/>
        <v>d2</v>
      </c>
      <c r="D9">
        <f t="shared" si="3"/>
        <v>2</v>
      </c>
      <c r="E9" t="str">
        <f t="shared" si="4"/>
        <v/>
      </c>
      <c r="F9">
        <f t="shared" si="6"/>
        <v>1</v>
      </c>
      <c r="G9" s="9" t="s">
        <v>444</v>
      </c>
      <c r="H9" t="s">
        <v>1352</v>
      </c>
      <c r="I9" t="s">
        <v>917</v>
      </c>
      <c r="L9">
        <f t="shared" si="5"/>
        <v>1</v>
      </c>
      <c r="M9" t="str">
        <f>VLOOKUP(CONCATENATE($L9,"c2"),$B:$I,6,FALSE)</f>
        <v>是貴州著名藝術家宋培倫先生花20年時間所做的城堡，以石頭建築、並將雕塑和陶藝完美展現。這裡也進駐了一些畫家的工作室，處處都充滿濃鬱的藝術氣息，是休閒打卡、輕鬆逛逛的好地方。</v>
      </c>
      <c r="N9" t="str">
        <f>VLOOKUP(CONCATENATE($L9,"c2"),$B:$I,7,FALSE)</f>
        <v>是贵州著名艺术家宋培伦先生花20年时间所做的城堡，以石头建筑、并将雕塑和陶艺完美展现。这里也进驻了一些画家的工作室，处处都充满浓郁的艺术气息，是休闲打卡、轻松逛逛的好地方。</v>
      </c>
      <c r="O9" t="str">
        <f>VLOOKUP(CONCATENATE($L9,"c2"),$B:$I,8,FALSE)</f>
        <v>A castle that Mr. Song Peilun, a famous artist from Guizhou, spent 20 years building with stones, perfectly displays the sculptures and potteries therein, and is now home to a number of painter's studios. Rich in artistic ambience, the castle is a good place to check out and wander around.</v>
      </c>
      <c r="R9">
        <f t="shared" ref="R9:R31" si="7">ROUNDUP((ROW(T9)-7)/12,0)</f>
        <v>1</v>
      </c>
      <c r="S9" t="str">
        <f>CONCATENATE("""id"": ",$S$1,R9,",")</f>
        <v>"id": 181,</v>
      </c>
    </row>
    <row r="10" spans="1:19" ht="16.5" thickBot="1" x14ac:dyDescent="0.3">
      <c r="A10" t="str">
        <f t="shared" si="0"/>
        <v/>
      </c>
      <c r="B10" t="str">
        <f t="shared" si="1"/>
        <v>1d3</v>
      </c>
      <c r="C10" t="str">
        <f t="shared" si="2"/>
        <v>d3</v>
      </c>
      <c r="D10">
        <f t="shared" si="3"/>
        <v>3</v>
      </c>
      <c r="E10" t="str">
        <f t="shared" si="4"/>
        <v/>
      </c>
      <c r="F10">
        <f t="shared" si="6"/>
        <v>1</v>
      </c>
      <c r="G10" s="10" t="s">
        <v>445</v>
      </c>
      <c r="H10" t="s">
        <v>1353</v>
      </c>
      <c r="I10" t="s">
        <v>918</v>
      </c>
      <c r="L10">
        <f t="shared" si="5"/>
        <v>1</v>
      </c>
      <c r="M10" t="s">
        <v>468</v>
      </c>
      <c r="N10" t="s">
        <v>468</v>
      </c>
      <c r="O10" t="s">
        <v>1375</v>
      </c>
      <c r="R10">
        <f t="shared" si="7"/>
        <v>1</v>
      </c>
      <c r="S10" t="str">
        <f>CONCATENATE("""attraction_en"": """,VLOOKUP(CONCATENATE($R10,"a2"),$B:$I,8,FALSE),""",")</f>
        <v>"attraction_en": "Song’s Castle in Huaxi Yelang Valley ",</v>
      </c>
    </row>
    <row r="11" spans="1:19" ht="15.75" x14ac:dyDescent="0.25">
      <c r="A11" t="str">
        <f t="shared" si="0"/>
        <v/>
      </c>
      <c r="B11" t="str">
        <f t="shared" si="1"/>
        <v>2a1</v>
      </c>
      <c r="C11" t="str">
        <f t="shared" si="2"/>
        <v>a1</v>
      </c>
      <c r="D11">
        <f t="shared" si="3"/>
        <v>1</v>
      </c>
      <c r="E11" t="str">
        <f t="shared" si="4"/>
        <v>a</v>
      </c>
      <c r="F11">
        <f t="shared" si="6"/>
        <v>2</v>
      </c>
      <c r="G11" s="1" t="s">
        <v>8</v>
      </c>
      <c r="H11" t="s">
        <v>944</v>
      </c>
      <c r="I11" t="s">
        <v>497</v>
      </c>
      <c r="L11">
        <f t="shared" si="5"/>
        <v>1</v>
      </c>
      <c r="M11" t="str">
        <f>VLOOKUP(CONCATENATE($L11,"d2"),$B:$I,6,FALSE)</f>
        <v>由高鐵貴陽北站步行約10分鐘，於貴陽北站（南）公交站乘坐701路公交車，往貴安管委會方向，於甲秀南路（中）站轉乘255路公交車，往大學城方向，於棟青南路口站下車，約25分鐘。</v>
      </c>
      <c r="N11" t="str">
        <f>VLOOKUP(CONCATENATE($L11,"d2"),$B:$I,7,FALSE)</f>
        <v>由高铁贵阳北站步行约10分钟，于贵阳北站（南）公交站乘坐701路公交车，往贵安管委会方向，于甲秀南路（中）站换乘255路公交车，往大学城方向，于栋青南路口站下车，约25分钟。</v>
      </c>
      <c r="O11" t="str">
        <f>VLOOKUP(CONCATENATE($L11,"d2"),$B:$I,8,FALSE)</f>
        <v>From High Speed Rail Guiyangbei Station, walk for about 10 minutes to Guiyangbei Station (South) bus stop and take Bus 701 towards Gui'an Management Committee. Get off at Jiaxiu South Road (Central) and change to Bus 255 towards University City. Get off at the function of Dongqing South Road and walk for about 25 minutes.</v>
      </c>
      <c r="R11">
        <f t="shared" si="7"/>
        <v>1</v>
      </c>
      <c r="S11" t="str">
        <f>CONCATENATE("""attraction_tc"": """,VLOOKUP(CONCATENATE($R11,"a2"),$B:$I,6,FALSE),""",")</f>
        <v>"attraction_tc": "花溪夜郎谷宋氏古堡",</v>
      </c>
    </row>
    <row r="12" spans="1:19" ht="15.75" x14ac:dyDescent="0.25">
      <c r="A12" t="str">
        <f t="shared" si="0"/>
        <v>2a</v>
      </c>
      <c r="B12" t="str">
        <f t="shared" si="1"/>
        <v>2a2</v>
      </c>
      <c r="C12" t="str">
        <f t="shared" si="2"/>
        <v>a2</v>
      </c>
      <c r="D12">
        <f t="shared" si="3"/>
        <v>2</v>
      </c>
      <c r="E12" t="str">
        <f t="shared" si="4"/>
        <v/>
      </c>
      <c r="F12">
        <f t="shared" si="6"/>
        <v>2</v>
      </c>
      <c r="G12" s="9" t="s">
        <v>446</v>
      </c>
      <c r="H12" t="s">
        <v>1354</v>
      </c>
      <c r="I12" t="s">
        <v>919</v>
      </c>
      <c r="K12" t="str">
        <f>IF(ISERROR(VLOOKUP(CONCATENATE(L12,"d3"),B:G,6,FALSE)),"","&lt;/p&gt;&lt;p&gt;")</f>
        <v>&lt;/p&gt;&lt;p&gt;</v>
      </c>
      <c r="L12">
        <f t="shared" si="5"/>
        <v>1</v>
      </c>
      <c r="M12" t="str">
        <f>CONCATENATE($K12,IFERROR(VLOOKUP(CONCATENATE($L12,"d3"),$B:$I,6,FALSE),""))</f>
        <v>&lt;/p&gt;&lt;p&gt;亦可由貴陽北站乘坐的士，約50分鐘即可到達。</v>
      </c>
      <c r="N12" t="str">
        <f>CONCATENATE($K12,IFERROR(VLOOKUP(CONCATENATE($L12,"d3"),$B:$I,7,FALSE),""))</f>
        <v>&lt;/p&gt;&lt;p&gt;亦可由贵阳北站乘坐的士，约50分钟即可到达。</v>
      </c>
      <c r="O12" t="str">
        <f>CONCATENATE($K12,IFERROR(VLOOKUP(CONCATENATE($L12,"d3"),$B:$I,8,FALSE),""))</f>
        <v>&lt;/p&gt;&lt;p&gt;Alternatively, you may take a 50-minute taxi ride from Guiyangbei Station.</v>
      </c>
      <c r="R12">
        <f t="shared" si="7"/>
        <v>1</v>
      </c>
      <c r="S12" t="str">
        <f>CONCATENATE("""attraction_sc"": """,VLOOKUP(CONCATENATE($R12,"a2"),$B:$I,7,FALSE),""",")</f>
        <v>"attraction_sc": "花溪夜郎谷宋氏古堡",</v>
      </c>
    </row>
    <row r="13" spans="1:19" ht="15.75" x14ac:dyDescent="0.25">
      <c r="A13" t="str">
        <f t="shared" si="0"/>
        <v/>
      </c>
      <c r="B13" t="str">
        <f t="shared" si="1"/>
        <v>2b1</v>
      </c>
      <c r="C13" t="str">
        <f t="shared" si="2"/>
        <v>b1</v>
      </c>
      <c r="D13">
        <f t="shared" si="3"/>
        <v>1</v>
      </c>
      <c r="E13" t="str">
        <f t="shared" si="4"/>
        <v>b</v>
      </c>
      <c r="F13">
        <f t="shared" si="6"/>
        <v>2</v>
      </c>
      <c r="G13" s="4" t="s">
        <v>2</v>
      </c>
      <c r="H13" t="s">
        <v>2</v>
      </c>
      <c r="I13" t="s">
        <v>493</v>
      </c>
      <c r="L13">
        <f t="shared" si="5"/>
        <v>1</v>
      </c>
      <c r="M13" t="s">
        <v>469</v>
      </c>
      <c r="N13" t="s">
        <v>469</v>
      </c>
      <c r="O13" t="s">
        <v>469</v>
      </c>
      <c r="R13">
        <f t="shared" si="7"/>
        <v>1</v>
      </c>
      <c r="S13" t="str">
        <f>CONCATENATE("""image_en"": """,CONCATENATE("/res/media/web/travel/",LOWER(SUBSTITUTE($I$1," ","_")),"/",LOWER(CONCATENATE(SUBSTITUTE(VLOOKUP(CONCATENATE($R13,"a2"),$B:$I,8,FALSE)," ","_"),".jpg"))),""",")</f>
        <v>"image_en": "/res/media/web/travel/guiyang/song’s_castle_in_huaxi_yelang_valley_.jpg",</v>
      </c>
    </row>
    <row r="14" spans="1:19" ht="15.75" x14ac:dyDescent="0.25">
      <c r="A14" t="str">
        <f t="shared" si="0"/>
        <v>2b</v>
      </c>
      <c r="B14" t="str">
        <f t="shared" si="1"/>
        <v>2b2</v>
      </c>
      <c r="C14" t="str">
        <f t="shared" si="2"/>
        <v>b2</v>
      </c>
      <c r="D14">
        <f t="shared" si="3"/>
        <v>2</v>
      </c>
      <c r="E14" t="str">
        <f t="shared" si="4"/>
        <v/>
      </c>
      <c r="F14">
        <f t="shared" si="6"/>
        <v>2</v>
      </c>
      <c r="G14" s="9" t="s">
        <v>447</v>
      </c>
      <c r="H14" t="s">
        <v>1355</v>
      </c>
      <c r="I14" t="s">
        <v>920</v>
      </c>
      <c r="L14">
        <f>ROUNDUP((ROW(N14)-1)/12,0)</f>
        <v>2</v>
      </c>
      <c r="M14" t="s">
        <v>465</v>
      </c>
      <c r="N14" t="s">
        <v>465</v>
      </c>
      <c r="O14" t="s">
        <v>465</v>
      </c>
      <c r="R14">
        <f t="shared" si="7"/>
        <v>1</v>
      </c>
      <c r="S14" t="str">
        <f>CONCATENATE("""image_tc"": """,CONCATENATE("/res/media/web/travel/",LOWER(SUBSTITUTE($I$1," ","_")),"/",LOWER(CONCATENATE(SUBSTITUTE(VLOOKUP(CONCATENATE($R14,"a2"),$B:$I,8,FALSE)," ","_"),".jpg"))),""",")</f>
        <v>"image_tc": "/res/media/web/travel/guiyang/song’s_castle_in_huaxi_yelang_valley_.jpg",</v>
      </c>
    </row>
    <row r="15" spans="1:19" ht="15.75" x14ac:dyDescent="0.25">
      <c r="A15" t="str">
        <f t="shared" si="0"/>
        <v/>
      </c>
      <c r="B15" t="str">
        <f t="shared" si="1"/>
        <v>2c1</v>
      </c>
      <c r="C15" t="str">
        <f t="shared" si="2"/>
        <v>c1</v>
      </c>
      <c r="D15">
        <f t="shared" si="3"/>
        <v>1</v>
      </c>
      <c r="E15" t="str">
        <f t="shared" si="4"/>
        <v>c</v>
      </c>
      <c r="F15">
        <f t="shared" si="6"/>
        <v>2</v>
      </c>
      <c r="G15" s="4" t="s">
        <v>4</v>
      </c>
      <c r="H15" t="s">
        <v>941</v>
      </c>
      <c r="I15" t="s">
        <v>494</v>
      </c>
      <c r="L15">
        <f t="shared" ref="L15:L25" si="8">ROUNDUP((ROW(N15)-1)/12,0)</f>
        <v>2</v>
      </c>
      <c r="M15" t="str">
        <f>VLOOKUP(CONCATENATE($L15,"a2"),$B:$I,6,FALSE)</f>
        <v>時光貴州</v>
      </c>
      <c r="N15" t="str">
        <f>VLOOKUP(CONCATENATE($L15,"a2"),$B:$I,7,FALSE)</f>
        <v>时光贵州</v>
      </c>
      <c r="O15" t="str">
        <f>VLOOKUP(CONCATENATE($L15,"a2"),$B:$I,8,FALSE)</f>
        <v>Time Town Guizhou</v>
      </c>
      <c r="R15">
        <f t="shared" si="7"/>
        <v>1</v>
      </c>
      <c r="S15" t="str">
        <f>CONCATENATE("""image_sc"": """,CONCATENATE("/res/media/web/travel/",LOWER(SUBSTITUTE($I$1," ","_")),"/",LOWER(CONCATENATE(SUBSTITUTE(VLOOKUP(CONCATENATE($R15,"a2"),$B:$I,8,FALSE)," ","_"),".jpg"))),""",")</f>
        <v>"image_sc": "/res/media/web/travel/guiyang/song’s_castle_in_huaxi_yelang_valley_.jpg",</v>
      </c>
    </row>
    <row r="16" spans="1:19" ht="63" x14ac:dyDescent="0.25">
      <c r="A16" t="str">
        <f t="shared" si="0"/>
        <v>2c</v>
      </c>
      <c r="B16" t="str">
        <f t="shared" si="1"/>
        <v>2c2</v>
      </c>
      <c r="C16" t="str">
        <f t="shared" si="2"/>
        <v>c2</v>
      </c>
      <c r="D16">
        <f t="shared" si="3"/>
        <v>2</v>
      </c>
      <c r="E16" t="str">
        <f t="shared" si="4"/>
        <v/>
      </c>
      <c r="F16">
        <f t="shared" si="6"/>
        <v>2</v>
      </c>
      <c r="G16" s="3" t="s">
        <v>448</v>
      </c>
      <c r="H16" t="s">
        <v>1356</v>
      </c>
      <c r="I16" t="s">
        <v>921</v>
      </c>
      <c r="L16">
        <f t="shared" si="8"/>
        <v>2</v>
      </c>
      <c r="M16" t="s">
        <v>466</v>
      </c>
      <c r="N16" t="s">
        <v>466</v>
      </c>
      <c r="O16" t="s">
        <v>466</v>
      </c>
      <c r="R16">
        <f t="shared" si="7"/>
        <v>1</v>
      </c>
      <c r="S16" t="str">
        <f>CONCATENATE("""content_en"": """,CONCATENATE("&lt;p&gt;Address：&lt;br/&gt;",VLOOKUP(CONCATENATE($R16,"b2"),$B:$I,8,FALSE)),"&lt;/p&gt;&lt;p&gt;Content：&lt;br/&gt;",SUBSTITUTE(VLOOKUP(CONCATENATE($R16,"c2"),$B:$I,8,FALSE),"""","\"""),"&lt;/p&gt;&lt;p&gt;Transportation：&lt;br/&gt;",VLOOKUP(CONCATENATE($R16,"d2"),$B:$I,8,FALSE),CONCATENATE($K12,IFERROR(VLOOKUP(CONCATENATE($L12,"d3"),$B:$I,8,FALSE),"")),"&lt;/p&gt;",""",")</f>
        <v>"content_en": "&lt;p&gt;Address：&lt;br/&gt;Song’s Castle, Yelang Valley, 120 Xiandao, Huaxi District, Guiyang (100 metres north of Huaxi Campus, Guizhou University Of Finance And Economics)&lt;/p&gt;&lt;p&gt;Content：&lt;br/&gt;A castle that Mr. Song Peilun, a famous artist from Guizhou, spent 20 years building with stones, perfectly displays the sculptures and potteries therein, and is now home to a number of painter's studios. Rich in artistic ambience, the castle is a good place to check out and wander around.&lt;/p&gt;&lt;p&gt;Transportation：&lt;br/&gt;From High Speed Rail Guiyangbei Station, walk for about 10 minutes to Guiyangbei Station (South) bus stop and take Bus 701 towards Gui'an Management Committee. Get off at Jiaxiu South Road (Central) and change to Bus 255 towards University City. Get off at the function of Dongqing South Road and walk for about 25 minutes.&lt;/p&gt;&lt;p&gt;Alternatively, you may take a 50-minute taxi ride from Guiyangbei Station.&lt;/p&gt;",</v>
      </c>
    </row>
    <row r="17" spans="1:19" ht="15.75" x14ac:dyDescent="0.25">
      <c r="A17" t="str">
        <f t="shared" si="0"/>
        <v/>
      </c>
      <c r="B17" t="str">
        <f t="shared" si="1"/>
        <v>2d1</v>
      </c>
      <c r="C17" t="str">
        <f t="shared" si="2"/>
        <v>d1</v>
      </c>
      <c r="D17">
        <f t="shared" si="3"/>
        <v>1</v>
      </c>
      <c r="E17" t="str">
        <f t="shared" si="4"/>
        <v>d</v>
      </c>
      <c r="F17">
        <f t="shared" si="6"/>
        <v>2</v>
      </c>
      <c r="G17" s="4" t="s">
        <v>6</v>
      </c>
      <c r="H17" t="s">
        <v>6</v>
      </c>
      <c r="I17" t="s">
        <v>496</v>
      </c>
      <c r="L17">
        <f t="shared" si="8"/>
        <v>2</v>
      </c>
      <c r="M17" t="str">
        <f>CONCATENATE("&lt;img src=""/res/media/web/travel/",LOWER(SUBSTITUTE($I$1," ","_")),"/",LOWER(CONCATENATE(SUBSTITUTE(VLOOKUP(CONCATENATE($L15,"a2"),$B:$I,8,FALSE)," ","_"),".jpg")),""" alt=""",M15,"""&gt;")</f>
        <v>&lt;img src="/res/media/web/travel/guiyang/time_town_guizhou.jpg" alt="時光貴州"&gt;</v>
      </c>
      <c r="N17" t="str">
        <f>CONCATENATE("&lt;img src=""/res/media/web/travel/",LOWER(SUBSTITUTE($I$1," ","_")),"/",LOWER(CONCATENATE(SUBSTITUTE(VLOOKUP(CONCATENATE($L15,"a2"),$B:$I,8,FALSE)," ","_"),".jpg")),""" alt=""",N15,"""&gt;")</f>
        <v>&lt;img src="/res/media/web/travel/guiyang/time_town_guizhou.jpg" alt="时光贵州"&gt;</v>
      </c>
      <c r="O17" t="str">
        <f>CONCATENATE("&lt;img src=""/res/media/web/travel/",LOWER(SUBSTITUTE($I$1," ","_")),"/",LOWER(CONCATENATE(SUBSTITUTE(VLOOKUP(CONCATENATE($L15,"a2"),$B:$I,8,FALSE)," ","_"),".jpg")),""" alt=""",O15,"""&gt;")</f>
        <v>&lt;img src="/res/media/web/travel/guiyang/time_town_guizhou.jpg" alt="Time Town Guizhou"&gt;</v>
      </c>
      <c r="R17">
        <f t="shared" si="7"/>
        <v>1</v>
      </c>
      <c r="S17" t="str">
        <f>CONCATENATE("""content_tc"": """,CONCATENATE("&lt;p&gt;地址：&lt;br/&gt;",VLOOKUP(CONCATENATE($R17,"b2"),$B:$I,6,FALSE)),"&lt;/p&gt;&lt;p&gt;介紹：&lt;br/&gt;",VLOOKUP(CONCATENATE($R17,"c2"),$B:$I,6,FALSE),"&lt;/p&gt;&lt;p&gt;交通：&lt;br/&gt;",VLOOKUP(CONCATENATE($R17,"d2"),$B:$I,6,FALSE),CONCATENATE($K12,IFERROR(VLOOKUP(CONCATENATE($L12,"d3"),$B:$I,6,FALSE),"")),"&lt;/p&gt;",""",")</f>
        <v>"content_tc": "&lt;p&gt;地址：&lt;br/&gt;貴陽市花溪區122縣道夜郎谷宋氏古堡（貴州財經大學花溪校區北100米）&lt;/p&gt;&lt;p&gt;介紹：&lt;br/&gt;是貴州著名藝術家宋培倫先生花20年時間所做的城堡，以石頭建築、並將雕塑和陶藝完美展現。這裡也進駐了一些畫家的工作室，處處都充滿濃鬱的藝術氣息，是休閒打卡、輕鬆逛逛的好地方。&lt;/p&gt;&lt;p&gt;交通：&lt;br/&gt;由高鐵貴陽北站步行約10分鐘，於貴陽北站（南）公交站乘坐701路公交車，往貴安管委會方向，於甲秀南路（中）站轉乘255路公交車，往大學城方向，於棟青南路口站下車，約25分鐘。&lt;/p&gt;&lt;p&gt;亦可由貴陽北站乘坐的士，約50分鐘即可到達。&lt;/p&gt;",</v>
      </c>
    </row>
    <row r="18" spans="1:19" ht="15.75" x14ac:dyDescent="0.25">
      <c r="A18" t="str">
        <f t="shared" si="0"/>
        <v>2d</v>
      </c>
      <c r="B18" t="str">
        <f t="shared" si="1"/>
        <v>2d2</v>
      </c>
      <c r="C18" t="str">
        <f t="shared" si="2"/>
        <v>d2</v>
      </c>
      <c r="D18">
        <f t="shared" si="3"/>
        <v>2</v>
      </c>
      <c r="E18" t="str">
        <f t="shared" si="4"/>
        <v/>
      </c>
      <c r="F18">
        <f t="shared" si="6"/>
        <v>2</v>
      </c>
      <c r="G18" s="9" t="s">
        <v>449</v>
      </c>
      <c r="H18" t="s">
        <v>1357</v>
      </c>
      <c r="I18" t="s">
        <v>922</v>
      </c>
      <c r="L18">
        <f t="shared" si="8"/>
        <v>2</v>
      </c>
      <c r="M18" t="s">
        <v>557</v>
      </c>
      <c r="N18" t="s">
        <v>557</v>
      </c>
      <c r="O18" t="s">
        <v>1372</v>
      </c>
      <c r="R18">
        <f t="shared" si="7"/>
        <v>1</v>
      </c>
      <c r="S18" t="str">
        <f>CONCATENATE("""content_sc"": """,CONCATENATE("&lt;p&gt;地址：&lt;br/&gt;",VLOOKUP(CONCATENATE($R18,"b2"),$B:$I,7,FALSE)),"&lt;/p&gt;&lt;p&gt;介紹：&lt;br/&gt;",VLOOKUP(CONCATENATE($R18,"c2"),$B:$I,7,FALSE),"&lt;/p&gt;&lt;p&gt;交通：&lt;br/&gt;",VLOOKUP(CONCATENATE($R18,"d2"),$B:$I,7,FALSE),CONCATENATE($K12,IFERROR(VLOOKUP(CONCATENATE($L12,"d3"),$B:$I,7,FALSE),"")),"&lt;/p&gt;","""")</f>
        <v>"content_sc": "&lt;p&gt;地址：&lt;br/&gt;贵阳市花溪区122县道夜郎谷宋氏古堡（贵州财经大学花溪校区北100米）&lt;/p&gt;&lt;p&gt;介紹：&lt;br/&gt;是贵州著名艺术家宋培伦先生花20年时间所做的城堡，以石头建筑、并将雕塑和陶艺完美展现。这里也进驻了一些画家的工作室，处处都充满浓郁的艺术气息，是休闲打卡、轻松逛逛的好地方。&lt;/p&gt;&lt;p&gt;交通：&lt;br/&gt;由高铁贵阳北站步行约10分钟，于贵阳北站（南）公交站乘坐701路公交车，往贵安管委会方向，于甲秀南路（中）站换乘255路公交车，往大学城方向，于栋青南路口站下车，约25分钟。&lt;/p&gt;&lt;p&gt;亦可由贵阳北站乘坐的士，约50分钟即可到达。&lt;/p&gt;"</v>
      </c>
    </row>
    <row r="19" spans="1:19" ht="16.5" thickBot="1" x14ac:dyDescent="0.3">
      <c r="A19" t="str">
        <f t="shared" si="0"/>
        <v/>
      </c>
      <c r="B19" t="str">
        <f t="shared" si="1"/>
        <v>2d3</v>
      </c>
      <c r="C19" t="str">
        <f t="shared" si="2"/>
        <v>d3</v>
      </c>
      <c r="D19">
        <f t="shared" si="3"/>
        <v>3</v>
      </c>
      <c r="E19" t="str">
        <f t="shared" si="4"/>
        <v/>
      </c>
      <c r="F19">
        <f t="shared" si="6"/>
        <v>2</v>
      </c>
      <c r="G19" s="10" t="s">
        <v>450</v>
      </c>
      <c r="H19" t="s">
        <v>1358</v>
      </c>
      <c r="I19" t="s">
        <v>923</v>
      </c>
      <c r="L19">
        <f t="shared" si="8"/>
        <v>2</v>
      </c>
      <c r="M19" t="str">
        <f>VLOOKUP(CONCATENATE($L19,"b2"),$B:$I,6,FALSE)</f>
        <v>貴陽市清鎮市百花路與金清路交匯處</v>
      </c>
      <c r="N19" t="str">
        <f>VLOOKUP(CONCATENATE($L19,"b2"),$B:$I,7,FALSE)</f>
        <v>贵阳市清镇市百花路与金清路交汇处</v>
      </c>
      <c r="O19" t="str">
        <f>VLOOKUP(CONCATENATE($L19,"b2"),$B:$I,8,FALSE)</f>
        <v>Junction of Baihua Road and Jinqing Road, Qingzhen, Guiyang</v>
      </c>
      <c r="R19">
        <f t="shared" si="7"/>
        <v>1</v>
      </c>
      <c r="S19" t="str">
        <f>IF(S20="","}","},")</f>
        <v>},</v>
      </c>
    </row>
    <row r="20" spans="1:19" ht="15.75" x14ac:dyDescent="0.25">
      <c r="A20" t="str">
        <f t="shared" si="0"/>
        <v/>
      </c>
      <c r="B20" t="str">
        <f t="shared" si="1"/>
        <v>3a1</v>
      </c>
      <c r="C20" t="str">
        <f t="shared" si="2"/>
        <v>a1</v>
      </c>
      <c r="D20">
        <f t="shared" si="3"/>
        <v>1</v>
      </c>
      <c r="E20" t="str">
        <f t="shared" si="4"/>
        <v>a</v>
      </c>
      <c r="F20">
        <f t="shared" si="6"/>
        <v>3</v>
      </c>
      <c r="G20" s="1" t="s">
        <v>13</v>
      </c>
      <c r="H20" t="s">
        <v>949</v>
      </c>
      <c r="I20" t="s">
        <v>498</v>
      </c>
      <c r="L20">
        <f t="shared" si="8"/>
        <v>2</v>
      </c>
      <c r="M20" t="s">
        <v>467</v>
      </c>
      <c r="N20" t="s">
        <v>467</v>
      </c>
      <c r="O20" t="s">
        <v>1373</v>
      </c>
      <c r="R20">
        <f>ROUNDUP((ROW(T20)-7)/12,0)</f>
        <v>2</v>
      </c>
      <c r="S20" t="s">
        <v>1374</v>
      </c>
    </row>
    <row r="21" spans="1:19" ht="15.75" x14ac:dyDescent="0.25">
      <c r="A21" t="str">
        <f t="shared" si="0"/>
        <v>3a</v>
      </c>
      <c r="B21" t="str">
        <f t="shared" si="1"/>
        <v>3a2</v>
      </c>
      <c r="C21" t="str">
        <f t="shared" si="2"/>
        <v>a2</v>
      </c>
      <c r="D21">
        <f t="shared" si="3"/>
        <v>2</v>
      </c>
      <c r="E21" t="str">
        <f t="shared" si="4"/>
        <v/>
      </c>
      <c r="F21">
        <f t="shared" si="6"/>
        <v>3</v>
      </c>
      <c r="G21" s="9" t="s">
        <v>451</v>
      </c>
      <c r="H21" t="s">
        <v>1359</v>
      </c>
      <c r="I21" t="s">
        <v>924</v>
      </c>
      <c r="L21">
        <f t="shared" si="8"/>
        <v>2</v>
      </c>
      <c r="M21" t="str">
        <f>VLOOKUP(CONCATENATE($L21,"c2"),$B:$I,6,FALSE)</f>
        <v>4A級旅遊景區，是著名主題商業街區之一。以傳統的明清屯堡建築打造的小鎮風貌。在入口處的時光廣場中央，更佇立著一個古色古香的日晷，記錄著貴州文化歷史上的大事件。於時光走廊，你可進入拱形的門洞體驗屯堡文化。而在會館街上的貴州會館、兩粵會館或江南會館，讓您可以感受會館文化。</v>
      </c>
      <c r="N21" t="str">
        <f>VLOOKUP(CONCATENATE($L21,"c2"),$B:$I,7,FALSE)</f>
        <v>4A级旅游景区，是著名主题商业街区之一。以传统的明清屯堡建筑打造的小镇风貌。在入口处的时光广场中央，更伫立着一个古色古香的日晷，记录着贵州文化历史上的大事件。于时光走廊，你可进入拱形的门洞体验屯堡文化。而在会馆街上的贵州会馆、两粤会馆或江南会馆，让您可以感受会馆文化。</v>
      </c>
      <c r="O21" t="str">
        <f>VLOOKUP(CONCATENATE($L21,"c2"),$B:$I,8,FALSE)</f>
        <v>A 4A Tourist Attraction of China, Time Town Guizhou is one of the famous commercial themed districts created with traditional Ming and Qing Tunbao buildings. At the entrance of Time Square, there stands a quaint sundial, recording the important events in Guizhou's culture and history. You can go through an arched doorway of the Time Corridor to experience Tunbao culture. Guizhou Guild Hall, Guangdong &amp; Guangxi Guild Hall and Jiangnan Guild Hall on Guild Hall Street offer an experience of the Guild Hall culture.</v>
      </c>
      <c r="R21">
        <f t="shared" si="7"/>
        <v>2</v>
      </c>
      <c r="S21" t="str">
        <f>CONCATENATE("""id"": ",$S$1,R21,",")</f>
        <v>"id": 182,</v>
      </c>
    </row>
    <row r="22" spans="1:19" ht="15.75" x14ac:dyDescent="0.25">
      <c r="A22" t="str">
        <f t="shared" si="0"/>
        <v/>
      </c>
      <c r="B22" t="str">
        <f t="shared" si="1"/>
        <v>3b1</v>
      </c>
      <c r="C22" t="str">
        <f t="shared" si="2"/>
        <v>b1</v>
      </c>
      <c r="D22">
        <f t="shared" si="3"/>
        <v>1</v>
      </c>
      <c r="E22" t="str">
        <f t="shared" si="4"/>
        <v>b</v>
      </c>
      <c r="F22">
        <f t="shared" si="6"/>
        <v>3</v>
      </c>
      <c r="G22" s="4" t="s">
        <v>2</v>
      </c>
      <c r="H22" t="s">
        <v>2</v>
      </c>
      <c r="I22" t="s">
        <v>493</v>
      </c>
      <c r="L22">
        <f t="shared" si="8"/>
        <v>2</v>
      </c>
      <c r="M22" t="s">
        <v>468</v>
      </c>
      <c r="N22" t="s">
        <v>468</v>
      </c>
      <c r="O22" t="s">
        <v>1375</v>
      </c>
      <c r="R22">
        <f t="shared" si="7"/>
        <v>2</v>
      </c>
      <c r="S22" t="str">
        <f>CONCATENATE("""attraction_en"": """,VLOOKUP(CONCATENATE($R22,"a2"),$B:$I,8,FALSE),""",")</f>
        <v>"attraction_en": "Time Town Guizhou",</v>
      </c>
    </row>
    <row r="23" spans="1:19" ht="15.75" x14ac:dyDescent="0.25">
      <c r="A23" t="str">
        <f t="shared" si="0"/>
        <v>3b</v>
      </c>
      <c r="B23" t="str">
        <f t="shared" si="1"/>
        <v>3b2</v>
      </c>
      <c r="C23" t="str">
        <f t="shared" si="2"/>
        <v>b2</v>
      </c>
      <c r="D23">
        <f t="shared" si="3"/>
        <v>2</v>
      </c>
      <c r="E23" t="str">
        <f t="shared" si="4"/>
        <v/>
      </c>
      <c r="F23">
        <f t="shared" si="6"/>
        <v>3</v>
      </c>
      <c r="G23" s="9" t="s">
        <v>452</v>
      </c>
      <c r="H23" t="s">
        <v>1360</v>
      </c>
      <c r="I23" t="s">
        <v>925</v>
      </c>
      <c r="L23">
        <f t="shared" si="8"/>
        <v>2</v>
      </c>
      <c r="M23" t="str">
        <f>VLOOKUP(CONCATENATE($L23,"d2"),$B:$I,6,FALSE)</f>
        <v>於高鐵貴陽北站乘坐802路公交車，往清鎮客車站方向，於百花路站下車，步行約2分鐘。</v>
      </c>
      <c r="N23" t="str">
        <f>VLOOKUP(CONCATENATE($L23,"d2"),$B:$I,7,FALSE)</f>
        <v>于高铁贵阳北站乘坐802路公交车，往清镇客车站方向，于百花路站下车，步行约2分钟。</v>
      </c>
      <c r="O23" t="str">
        <f>VLOOKUP(CONCATENATE($L23,"d2"),$B:$I,8,FALSE)</f>
        <v>From High Speed Rail Guiyangbei Station, take Bus 802 towards Qingzhen bus station. Get off at Baihua Road and walk for 2 minutes.</v>
      </c>
      <c r="R23">
        <f t="shared" si="7"/>
        <v>2</v>
      </c>
      <c r="S23" t="str">
        <f>CONCATENATE("""attraction_tc"": """,VLOOKUP(CONCATENATE($R23,"a2"),$B:$I,6,FALSE),""",")</f>
        <v>"attraction_tc": "時光貴州",</v>
      </c>
    </row>
    <row r="24" spans="1:19" ht="15.75" x14ac:dyDescent="0.25">
      <c r="A24" t="str">
        <f t="shared" si="0"/>
        <v/>
      </c>
      <c r="B24" t="str">
        <f t="shared" si="1"/>
        <v>3c1</v>
      </c>
      <c r="C24" t="str">
        <f t="shared" si="2"/>
        <v>c1</v>
      </c>
      <c r="D24">
        <f t="shared" si="3"/>
        <v>1</v>
      </c>
      <c r="E24" t="str">
        <f t="shared" si="4"/>
        <v>c</v>
      </c>
      <c r="F24">
        <f t="shared" si="6"/>
        <v>3</v>
      </c>
      <c r="G24" s="4" t="s">
        <v>4</v>
      </c>
      <c r="H24" t="s">
        <v>941</v>
      </c>
      <c r="I24" t="s">
        <v>494</v>
      </c>
      <c r="K24" t="str">
        <f>IF(ISERROR(VLOOKUP(CONCATENATE(L24,"d3"),B:G,6,FALSE)),"","&lt;/p&gt;&lt;p&gt;")</f>
        <v>&lt;/p&gt;&lt;p&gt;</v>
      </c>
      <c r="L24">
        <f t="shared" si="8"/>
        <v>2</v>
      </c>
      <c r="M24" t="str">
        <f>CONCATENATE($K24,IFERROR(VLOOKUP(CONCATENATE($L24,"d3"),$B:$I,6,FALSE),""))</f>
        <v>&lt;/p&gt;&lt;p&gt;亦可由貴陽北站乘坐的士，約45分鐘即可到達。</v>
      </c>
      <c r="N24" t="str">
        <f>CONCATENATE($K24,IFERROR(VLOOKUP(CONCATENATE($L24,"d3"),$B:$I,7,FALSE),""))</f>
        <v>&lt;/p&gt;&lt;p&gt;亦可由贵阳北站乘坐的士，约45分钟即可到达。</v>
      </c>
      <c r="O24" t="str">
        <f>CONCATENATE($K24,IFERROR(VLOOKUP(CONCATENATE($L24,"d3"),$B:$I,8,FALSE),""))</f>
        <v>&lt;/p&gt;&lt;p&gt;Alternatively, you may take a 45-minute taxi ride from Guiyangbei Station.</v>
      </c>
      <c r="R24">
        <f t="shared" si="7"/>
        <v>2</v>
      </c>
      <c r="S24" t="str">
        <f>CONCATENATE("""attraction_sc"": """,VLOOKUP(CONCATENATE($R24,"a2"),$B:$I,7,FALSE),""",")</f>
        <v>"attraction_sc": "时光贵州",</v>
      </c>
    </row>
    <row r="25" spans="1:19" ht="47.25" x14ac:dyDescent="0.25">
      <c r="A25" t="str">
        <f t="shared" si="0"/>
        <v>3c</v>
      </c>
      <c r="B25" t="str">
        <f t="shared" si="1"/>
        <v>3c2</v>
      </c>
      <c r="C25" t="str">
        <f t="shared" si="2"/>
        <v>c2</v>
      </c>
      <c r="D25">
        <f t="shared" si="3"/>
        <v>2</v>
      </c>
      <c r="E25" t="str">
        <f t="shared" si="4"/>
        <v/>
      </c>
      <c r="F25">
        <f t="shared" si="6"/>
        <v>3</v>
      </c>
      <c r="G25" s="9" t="s">
        <v>453</v>
      </c>
      <c r="H25" t="s">
        <v>1361</v>
      </c>
      <c r="I25" t="s">
        <v>926</v>
      </c>
      <c r="L25">
        <f t="shared" si="8"/>
        <v>2</v>
      </c>
      <c r="M25" t="s">
        <v>469</v>
      </c>
      <c r="N25" t="s">
        <v>469</v>
      </c>
      <c r="O25" t="s">
        <v>469</v>
      </c>
      <c r="R25">
        <f t="shared" si="7"/>
        <v>2</v>
      </c>
      <c r="S25" t="str">
        <f>CONCATENATE("""image_en"": """,CONCATENATE("/res/media/web/travel/",LOWER(SUBSTITUTE($I$1," ","_")),"/",LOWER(CONCATENATE(SUBSTITUTE(VLOOKUP(CONCATENATE($R25,"a2"),$B:$I,8,FALSE)," ","_"),".jpg"))),""",")</f>
        <v>"image_en": "/res/media/web/travel/guiyang/time_town_guizhou.jpg",</v>
      </c>
    </row>
    <row r="26" spans="1:19" ht="15.75" x14ac:dyDescent="0.25">
      <c r="A26" t="str">
        <f t="shared" si="0"/>
        <v/>
      </c>
      <c r="B26" t="str">
        <f t="shared" si="1"/>
        <v>3d1</v>
      </c>
      <c r="C26" t="str">
        <f t="shared" si="2"/>
        <v>d1</v>
      </c>
      <c r="D26">
        <f t="shared" si="3"/>
        <v>1</v>
      </c>
      <c r="E26" t="str">
        <f t="shared" si="4"/>
        <v>d</v>
      </c>
      <c r="F26">
        <f t="shared" si="6"/>
        <v>3</v>
      </c>
      <c r="G26" s="4" t="s">
        <v>6</v>
      </c>
      <c r="H26" t="s">
        <v>6</v>
      </c>
      <c r="I26" t="s">
        <v>496</v>
      </c>
      <c r="L26">
        <f>ROUNDUP((ROW(N26)-1)/12,0)</f>
        <v>3</v>
      </c>
      <c r="M26" t="s">
        <v>465</v>
      </c>
      <c r="N26" t="s">
        <v>465</v>
      </c>
      <c r="O26" t="s">
        <v>465</v>
      </c>
      <c r="R26">
        <f t="shared" si="7"/>
        <v>2</v>
      </c>
      <c r="S26" t="str">
        <f>CONCATENATE("""image_tc"": """,CONCATENATE("/res/media/web/travel/",LOWER(SUBSTITUTE($I$1," ","_")),"/",LOWER(CONCATENATE(SUBSTITUTE(VLOOKUP(CONCATENATE($R26,"a2"),$B:$I,8,FALSE)," ","_"),".jpg"))),""",")</f>
        <v>"image_tc": "/res/media/web/travel/guiyang/time_town_guizhou.jpg",</v>
      </c>
    </row>
    <row r="27" spans="1:19" ht="15.75" x14ac:dyDescent="0.25">
      <c r="A27" t="str">
        <f t="shared" si="0"/>
        <v>3d</v>
      </c>
      <c r="B27" t="str">
        <f t="shared" si="1"/>
        <v>3d2</v>
      </c>
      <c r="C27" t="str">
        <f t="shared" si="2"/>
        <v>d2</v>
      </c>
      <c r="D27">
        <f t="shared" si="3"/>
        <v>2</v>
      </c>
      <c r="E27" t="str">
        <f t="shared" si="4"/>
        <v/>
      </c>
      <c r="F27">
        <f t="shared" si="6"/>
        <v>3</v>
      </c>
      <c r="G27" s="9" t="s">
        <v>454</v>
      </c>
      <c r="H27" t="s">
        <v>1362</v>
      </c>
      <c r="I27" t="s">
        <v>927</v>
      </c>
      <c r="L27">
        <f t="shared" ref="L27:L37" si="9">ROUNDUP((ROW(N27)-1)/12,0)</f>
        <v>3</v>
      </c>
      <c r="M27" t="str">
        <f>VLOOKUP(CONCATENATE($L27,"a2"),$B:$I,6,FALSE)</f>
        <v>貴陽歡樂世界</v>
      </c>
      <c r="N27" t="str">
        <f>VLOOKUP(CONCATENATE($L27,"a2"),$B:$I,7,FALSE)</f>
        <v>贵阳欢乐世界</v>
      </c>
      <c r="O27" t="str">
        <f>VLOOKUP(CONCATENATE($L27,"a2"),$B:$I,8,FALSE)</f>
        <v>Guiyang Happy World</v>
      </c>
      <c r="R27">
        <f t="shared" si="7"/>
        <v>2</v>
      </c>
      <c r="S27" t="str">
        <f>CONCATENATE("""image_sc"": """,CONCATENATE("/res/media/web/travel/",LOWER(SUBSTITUTE($I$1," ","_")),"/",LOWER(CONCATENATE(SUBSTITUTE(VLOOKUP(CONCATENATE($R27,"a2"),$B:$I,8,FALSE)," ","_"),".jpg"))),""",")</f>
        <v>"image_sc": "/res/media/web/travel/guiyang/time_town_guizhou.jpg",</v>
      </c>
    </row>
    <row r="28" spans="1:19" ht="16.5" thickBot="1" x14ac:dyDescent="0.3">
      <c r="A28" t="str">
        <f t="shared" si="0"/>
        <v/>
      </c>
      <c r="B28" t="str">
        <f t="shared" si="1"/>
        <v>3d3</v>
      </c>
      <c r="C28" t="str">
        <f t="shared" si="2"/>
        <v>d3</v>
      </c>
      <c r="D28">
        <f t="shared" si="3"/>
        <v>3</v>
      </c>
      <c r="E28" t="str">
        <f t="shared" si="4"/>
        <v/>
      </c>
      <c r="F28">
        <f t="shared" si="6"/>
        <v>3</v>
      </c>
      <c r="G28" s="10" t="s">
        <v>455</v>
      </c>
      <c r="H28" t="s">
        <v>1363</v>
      </c>
      <c r="I28" t="s">
        <v>928</v>
      </c>
      <c r="L28">
        <f t="shared" si="9"/>
        <v>3</v>
      </c>
      <c r="M28" t="s">
        <v>466</v>
      </c>
      <c r="N28" t="s">
        <v>466</v>
      </c>
      <c r="O28" t="s">
        <v>466</v>
      </c>
      <c r="R28">
        <f t="shared" si="7"/>
        <v>2</v>
      </c>
      <c r="S28" t="str">
        <f>CONCATENATE("""content_en"": """,CONCATENATE("&lt;p&gt;Address：&lt;br/&gt;",VLOOKUP(CONCATENATE($R28,"b2"),$B:$I,8,FALSE)),"&lt;/p&gt;&lt;p&gt;Content：&lt;br/&gt;",SUBSTITUTE(VLOOKUP(CONCATENATE($R28,"c2"),$B:$I,8,FALSE),"""","\"""),"&lt;/p&gt;&lt;p&gt;Transportation：&lt;br/&gt;",VLOOKUP(CONCATENATE($R28,"d2"),$B:$I,8,FALSE),CONCATENATE($K24,IFERROR(VLOOKUP(CONCATENATE($L24,"d3"),$B:$I,8,FALSE),"")),"&lt;/p&gt;",""",")</f>
        <v>"content_en": "&lt;p&gt;Address：&lt;br/&gt;Junction of Baihua Road and Jinqing Road, Qingzhen, Guiyang&lt;/p&gt;&lt;p&gt;Content：&lt;br/&gt;A 4A Tourist Attraction of China, Time Town Guizhou is one of the famous commercial themed districts created with traditional Ming and Qing Tunbao buildings. At the entrance of Time Square, there stands a quaint sundial, recording the important events in Guizhou's culture and history. You can go through an arched doorway of the Time Corridor to experience Tunbao culture. Guizhou Guild Hall, Guangdong &amp; Guangxi Guild Hall and Jiangnan Guild Hall on Guild Hall Street offer an experience of the Guild Hall culture.&lt;/p&gt;&lt;p&gt;Transportation：&lt;br/&gt;From High Speed Rail Guiyangbei Station, take Bus 802 towards Qingzhen bus station. Get off at Baihua Road and walk for 2 minutes.&lt;/p&gt;&lt;p&gt;Alternatively, you may take a 45-minute taxi ride from Guiyangbei Station.&lt;/p&gt;",</v>
      </c>
    </row>
    <row r="29" spans="1:19" ht="15.75" x14ac:dyDescent="0.25">
      <c r="A29" t="str">
        <f t="shared" si="0"/>
        <v/>
      </c>
      <c r="B29" t="str">
        <f t="shared" si="1"/>
        <v>4a1</v>
      </c>
      <c r="C29" t="str">
        <f t="shared" si="2"/>
        <v>a1</v>
      </c>
      <c r="D29">
        <f t="shared" si="3"/>
        <v>1</v>
      </c>
      <c r="E29" t="str">
        <f t="shared" si="4"/>
        <v>a</v>
      </c>
      <c r="F29">
        <f t="shared" si="6"/>
        <v>4</v>
      </c>
      <c r="G29" s="1" t="s">
        <v>18</v>
      </c>
      <c r="H29" t="s">
        <v>954</v>
      </c>
      <c r="I29" t="s">
        <v>499</v>
      </c>
      <c r="L29">
        <f t="shared" si="9"/>
        <v>3</v>
      </c>
      <c r="M29" t="str">
        <f>CONCATENATE("&lt;img src=""/res/media/web/travel/",LOWER(SUBSTITUTE($I$1," ","_")),"/",LOWER(CONCATENATE(SUBSTITUTE(VLOOKUP(CONCATENATE($L27,"a2"),$B:$I,8,FALSE)," ","_"),".jpg")),""" alt=""",M27,"""&gt;")</f>
        <v>&lt;img src="/res/media/web/travel/guiyang/guiyang_happy_world.jpg" alt="貴陽歡樂世界"&gt;</v>
      </c>
      <c r="N29" t="str">
        <f>CONCATENATE("&lt;img src=""/res/media/web/travel/",LOWER(SUBSTITUTE($I$1," ","_")),"/",LOWER(CONCATENATE(SUBSTITUTE(VLOOKUP(CONCATENATE($L27,"a2"),$B:$I,8,FALSE)," ","_"),".jpg")),""" alt=""",N27,"""&gt;")</f>
        <v>&lt;img src="/res/media/web/travel/guiyang/guiyang_happy_world.jpg" alt="贵阳欢乐世界"&gt;</v>
      </c>
      <c r="O29" t="str">
        <f>CONCATENATE("&lt;img src=""/res/media/web/travel/",LOWER(SUBSTITUTE($I$1," ","_")),"/",LOWER(CONCATENATE(SUBSTITUTE(VLOOKUP(CONCATENATE($L27,"a2"),$B:$I,8,FALSE)," ","_"),".jpg")),""" alt=""",O27,"""&gt;")</f>
        <v>&lt;img src="/res/media/web/travel/guiyang/guiyang_happy_world.jpg" alt="Guiyang Happy World"&gt;</v>
      </c>
      <c r="R29">
        <f t="shared" si="7"/>
        <v>2</v>
      </c>
      <c r="S29" t="str">
        <f>CONCATENATE("""content_tc"": """,CONCATENATE("&lt;p&gt;地址：&lt;br/&gt;",VLOOKUP(CONCATENATE($R29,"b2"),$B:$I,6,FALSE)),"&lt;/p&gt;&lt;p&gt;介紹：&lt;br/&gt;",VLOOKUP(CONCATENATE($R29,"c2"),$B:$I,6,FALSE),"&lt;/p&gt;&lt;p&gt;交通：&lt;br/&gt;",VLOOKUP(CONCATENATE($R29,"d2"),$B:$I,6,FALSE),CONCATENATE($K24,IFERROR(VLOOKUP(CONCATENATE($L24,"d3"),$B:$I,6,FALSE),"")),"&lt;/p&gt;",""",")</f>
        <v>"content_tc": "&lt;p&gt;地址：&lt;br/&gt;貴陽市清鎮市百花路與金清路交匯處&lt;/p&gt;&lt;p&gt;介紹：&lt;br/&gt;4A級旅遊景區，是著名主題商業街區之一。以傳統的明清屯堡建築打造的小鎮風貌。在入口處的時光廣場中央，更佇立著一個古色古香的日晷，記錄著貴州文化歷史上的大事件。於時光走廊，你可進入拱形的門洞體驗屯堡文化。而在會館街上的貴州會館、兩粵會館或江南會館，讓您可以感受會館文化。&lt;/p&gt;&lt;p&gt;交通：&lt;br/&gt;於高鐵貴陽北站乘坐802路公交車，往清鎮客車站方向，於百花路站下車，步行約2分鐘。&lt;/p&gt;&lt;p&gt;亦可由貴陽北站乘坐的士，約45分鐘即可到達。&lt;/p&gt;",</v>
      </c>
    </row>
    <row r="30" spans="1:19" ht="15.75" x14ac:dyDescent="0.25">
      <c r="A30" t="str">
        <f t="shared" si="0"/>
        <v>4a</v>
      </c>
      <c r="B30" t="str">
        <f t="shared" si="1"/>
        <v>4a2</v>
      </c>
      <c r="C30" t="str">
        <f t="shared" si="2"/>
        <v>a2</v>
      </c>
      <c r="D30">
        <f t="shared" si="3"/>
        <v>2</v>
      </c>
      <c r="E30" t="str">
        <f t="shared" si="4"/>
        <v/>
      </c>
      <c r="F30">
        <f t="shared" si="6"/>
        <v>4</v>
      </c>
      <c r="G30" s="9" t="s">
        <v>456</v>
      </c>
      <c r="H30" t="s">
        <v>456</v>
      </c>
      <c r="I30" t="s">
        <v>929</v>
      </c>
      <c r="L30">
        <f t="shared" si="9"/>
        <v>3</v>
      </c>
      <c r="M30" t="s">
        <v>557</v>
      </c>
      <c r="N30" t="s">
        <v>557</v>
      </c>
      <c r="O30" t="s">
        <v>1372</v>
      </c>
      <c r="R30">
        <f t="shared" si="7"/>
        <v>2</v>
      </c>
      <c r="S30" t="str">
        <f>CONCATENATE("""content_sc"": """,CONCATENATE("&lt;p&gt;地址：&lt;br/&gt;",VLOOKUP(CONCATENATE($R30,"b2"),$B:$I,7,FALSE)),"&lt;/p&gt;&lt;p&gt;介紹：&lt;br/&gt;",VLOOKUP(CONCATENATE($R30,"c2"),$B:$I,7,FALSE),"&lt;/p&gt;&lt;p&gt;交通：&lt;br/&gt;",VLOOKUP(CONCATENATE($R30,"d2"),$B:$I,7,FALSE),CONCATENATE($K24,IFERROR(VLOOKUP(CONCATENATE($L24,"d3"),$B:$I,7,FALSE),"")),"&lt;/p&gt;","""")</f>
        <v>"content_sc": "&lt;p&gt;地址：&lt;br/&gt;贵阳市清镇市百花路与金清路交汇处&lt;/p&gt;&lt;p&gt;介紹：&lt;br/&gt;4A级旅游景区，是著名主题商业街区之一。以传统的明清屯堡建筑打造的小镇风貌。在入口处的时光广场中央，更伫立着一个古色古香的日晷，记录着贵州文化历史上的大事件。于时光走廊，你可进入拱形的门洞体验屯堡文化。而在会馆街上的贵州会馆、两粤会馆或江南会馆，让您可以感受会馆文化。&lt;/p&gt;&lt;p&gt;交通：&lt;br/&gt;于高铁贵阳北站乘坐802路公交车，往清镇客车站方向，于百花路站下车，步行约2分钟。&lt;/p&gt;&lt;p&gt;亦可由贵阳北站乘坐的士，约45分钟即可到达。&lt;/p&gt;"</v>
      </c>
    </row>
    <row r="31" spans="1:19" ht="15.75" x14ac:dyDescent="0.25">
      <c r="A31" t="str">
        <f t="shared" si="0"/>
        <v/>
      </c>
      <c r="B31" t="str">
        <f t="shared" si="1"/>
        <v>4b1</v>
      </c>
      <c r="C31" t="str">
        <f t="shared" si="2"/>
        <v>b1</v>
      </c>
      <c r="D31">
        <f t="shared" si="3"/>
        <v>1</v>
      </c>
      <c r="E31" t="str">
        <f t="shared" si="4"/>
        <v>b</v>
      </c>
      <c r="F31">
        <f t="shared" si="6"/>
        <v>4</v>
      </c>
      <c r="G31" s="4" t="s">
        <v>2</v>
      </c>
      <c r="H31" t="s">
        <v>2</v>
      </c>
      <c r="I31" t="s">
        <v>493</v>
      </c>
      <c r="L31">
        <f t="shared" si="9"/>
        <v>3</v>
      </c>
      <c r="M31" t="str">
        <f>VLOOKUP(CONCATENATE($L31,"b2"),$B:$I,6,FALSE)</f>
        <v>貴陽市白雲區白雲南路483號</v>
      </c>
      <c r="N31" t="str">
        <f>VLOOKUP(CONCATENATE($L31,"b2"),$B:$I,7,FALSE)</f>
        <v>贵阳市白云区白云南路483号</v>
      </c>
      <c r="O31" t="str">
        <f>VLOOKUP(CONCATENATE($L31,"b2"),$B:$I,8,FALSE)</f>
        <v>483 Baiyun South Road, Baiyun District, Guiyang</v>
      </c>
      <c r="R31">
        <f t="shared" si="7"/>
        <v>2</v>
      </c>
      <c r="S31" t="str">
        <f>IF(S32="","}","},")</f>
        <v>},</v>
      </c>
    </row>
    <row r="32" spans="1:19" ht="15.75" x14ac:dyDescent="0.25">
      <c r="A32" t="str">
        <f t="shared" si="0"/>
        <v>4b</v>
      </c>
      <c r="B32" t="str">
        <f t="shared" si="1"/>
        <v>4b2</v>
      </c>
      <c r="C32" t="str">
        <f t="shared" si="2"/>
        <v>b2</v>
      </c>
      <c r="D32">
        <f t="shared" si="3"/>
        <v>2</v>
      </c>
      <c r="E32" t="str">
        <f t="shared" si="4"/>
        <v/>
      </c>
      <c r="F32">
        <f t="shared" si="6"/>
        <v>4</v>
      </c>
      <c r="G32" s="9" t="s">
        <v>457</v>
      </c>
      <c r="H32" t="s">
        <v>1364</v>
      </c>
      <c r="I32" t="s">
        <v>930</v>
      </c>
      <c r="L32">
        <f t="shared" si="9"/>
        <v>3</v>
      </c>
      <c r="M32" t="s">
        <v>467</v>
      </c>
      <c r="N32" t="s">
        <v>467</v>
      </c>
      <c r="O32" t="s">
        <v>1373</v>
      </c>
      <c r="R32">
        <f>ROUNDUP((ROW(T32)-7)/12,0)</f>
        <v>3</v>
      </c>
      <c r="S32" t="s">
        <v>1374</v>
      </c>
    </row>
    <row r="33" spans="1:19" ht="15.75" x14ac:dyDescent="0.25">
      <c r="A33" t="str">
        <f t="shared" si="0"/>
        <v/>
      </c>
      <c r="B33" t="str">
        <f t="shared" si="1"/>
        <v>4c1</v>
      </c>
      <c r="C33" t="str">
        <f t="shared" si="2"/>
        <v>c1</v>
      </c>
      <c r="D33">
        <f t="shared" si="3"/>
        <v>1</v>
      </c>
      <c r="E33" t="str">
        <f t="shared" si="4"/>
        <v>c</v>
      </c>
      <c r="F33">
        <f t="shared" si="6"/>
        <v>4</v>
      </c>
      <c r="G33" s="4" t="s">
        <v>4</v>
      </c>
      <c r="H33" t="s">
        <v>941</v>
      </c>
      <c r="I33" t="s">
        <v>494</v>
      </c>
      <c r="L33">
        <f t="shared" si="9"/>
        <v>3</v>
      </c>
      <c r="M33" t="str">
        <f>VLOOKUP(CONCATENATE($L33,"c2"),$B:$I,6,FALSE)</f>
        <v>為中國西南地區規模最大、遊樂設施最多的主題樂園。有「過山車之王」美名的懸掛過山車、拍照熱選的雙層豪華旋轉木馬，以及精彩的4D影院等。園內亦有不同的文化表演項目，包括印第安瑪雅部落的守獵舞、火把舞及草裙舞等，令人目不暇給。</v>
      </c>
      <c r="N33" t="str">
        <f>VLOOKUP(CONCATENATE($L33,"c2"),$B:$I,7,FALSE)</f>
        <v>为中国西南地区规模最大、游乐设施最多的主题乐园。有「过山车之王」美名的悬挂过山车、拍照热选的双层豪华旋转木马，以及精彩的4D影院等。园内亦有不同的文化表演项目，包括印第安玛雅部落的守猎舞、火把舞及草裙舞等，令人目不暇给。</v>
      </c>
      <c r="O33" t="str">
        <f>VLOOKUP(CONCATENATE($L33,"c2"),$B:$I,8,FALSE)</f>
        <v>Guiyang Happy World is a large scale theme park with the most entertainment facilities in Southwest China. The park boasts a hanging roller coaster known as “the king of roller coasters”, a double-decker luxurious carousel which provides popular photo opportunities plus an exciting 4D cinema. Different cultural performances are offered in the park, including the hunting dance, the torch dance and the hula dance of the Indian Mayan tribe.</v>
      </c>
      <c r="R33">
        <f t="shared" ref="R33:R43" si="10">ROUNDUP((ROW(T33)-7)/12,0)</f>
        <v>3</v>
      </c>
      <c r="S33" t="str">
        <f>CONCATENATE("""id"": ",$S$1,R33,",")</f>
        <v>"id": 183,</v>
      </c>
    </row>
    <row r="34" spans="1:19" ht="47.25" x14ac:dyDescent="0.25">
      <c r="A34" t="str">
        <f t="shared" si="0"/>
        <v>4c</v>
      </c>
      <c r="B34" t="str">
        <f t="shared" si="1"/>
        <v>4c2</v>
      </c>
      <c r="C34" t="str">
        <f t="shared" si="2"/>
        <v>c2</v>
      </c>
      <c r="D34">
        <f t="shared" si="3"/>
        <v>2</v>
      </c>
      <c r="E34" t="str">
        <f t="shared" si="4"/>
        <v/>
      </c>
      <c r="F34">
        <f t="shared" si="6"/>
        <v>4</v>
      </c>
      <c r="G34" s="9" t="s">
        <v>458</v>
      </c>
      <c r="H34" t="s">
        <v>1365</v>
      </c>
      <c r="I34" t="s">
        <v>931</v>
      </c>
      <c r="L34">
        <f t="shared" si="9"/>
        <v>3</v>
      </c>
      <c r="M34" t="s">
        <v>468</v>
      </c>
      <c r="N34" t="s">
        <v>468</v>
      </c>
      <c r="O34" t="s">
        <v>1375</v>
      </c>
      <c r="R34">
        <f t="shared" si="10"/>
        <v>3</v>
      </c>
      <c r="S34" t="str">
        <f>CONCATENATE("""attraction_en"": """,VLOOKUP(CONCATENATE($R34,"a2"),$B:$I,8,FALSE),""",")</f>
        <v>"attraction_en": "Guiyang Happy World",</v>
      </c>
    </row>
    <row r="35" spans="1:19" ht="15.75" x14ac:dyDescent="0.25">
      <c r="A35" t="str">
        <f t="shared" si="0"/>
        <v/>
      </c>
      <c r="B35" t="str">
        <f t="shared" si="1"/>
        <v>4d1</v>
      </c>
      <c r="C35" t="str">
        <f t="shared" si="2"/>
        <v>d1</v>
      </c>
      <c r="D35">
        <f t="shared" si="3"/>
        <v>1</v>
      </c>
      <c r="E35" t="str">
        <f t="shared" si="4"/>
        <v>d</v>
      </c>
      <c r="F35">
        <f t="shared" si="6"/>
        <v>4</v>
      </c>
      <c r="G35" s="4" t="s">
        <v>6</v>
      </c>
      <c r="H35" t="s">
        <v>6</v>
      </c>
      <c r="I35" t="s">
        <v>496</v>
      </c>
      <c r="L35">
        <f t="shared" si="9"/>
        <v>3</v>
      </c>
      <c r="M35" t="str">
        <f>VLOOKUP(CONCATENATE($L35,"d2"),$B:$I,6,FALSE)</f>
        <v>於高鐵貴陽北站乘B236路公交車，往貴鋁文體中心方向，於白雲公園站下車，步行2分鐘。</v>
      </c>
      <c r="N35" t="str">
        <f>VLOOKUP(CONCATENATE($L35,"d2"),$B:$I,7,FALSE)</f>
        <v>于高铁贵阳北站乘B236路公交车，往贵铝文体中心方向，于白云公园站下车，步行2分钟。</v>
      </c>
      <c r="O35" t="str">
        <f>VLOOKUP(CONCATENATE($L35,"d2"),$B:$I,8,FALSE)</f>
        <v>From High Speed Rail Guiyangbei Station, take Bus B236 towards Guilu Cultural and Sports Centre. Get off at Baiyun Park and walk for 2 minutes.</v>
      </c>
      <c r="R35">
        <f t="shared" si="10"/>
        <v>3</v>
      </c>
      <c r="S35" t="str">
        <f>CONCATENATE("""attraction_tc"": """,VLOOKUP(CONCATENATE($R35,"a2"),$B:$I,6,FALSE),""",")</f>
        <v>"attraction_tc": "貴陽歡樂世界",</v>
      </c>
    </row>
    <row r="36" spans="1:19" ht="15.75" x14ac:dyDescent="0.25">
      <c r="A36" t="str">
        <f t="shared" si="0"/>
        <v>4d</v>
      </c>
      <c r="B36" t="str">
        <f t="shared" si="1"/>
        <v>4d2</v>
      </c>
      <c r="C36" t="str">
        <f t="shared" si="2"/>
        <v>d2</v>
      </c>
      <c r="D36">
        <f t="shared" si="3"/>
        <v>2</v>
      </c>
      <c r="E36" t="str">
        <f t="shared" si="4"/>
        <v/>
      </c>
      <c r="F36">
        <f t="shared" si="6"/>
        <v>4</v>
      </c>
      <c r="G36" s="9" t="s">
        <v>459</v>
      </c>
      <c r="H36" t="s">
        <v>1366</v>
      </c>
      <c r="I36" t="s">
        <v>932</v>
      </c>
      <c r="K36" t="str">
        <f>IF(ISERROR(VLOOKUP(CONCATENATE(L36,"d3"),B:G,6,FALSE)),"","&lt;/p&gt;&lt;p&gt;")</f>
        <v>&lt;/p&gt;&lt;p&gt;</v>
      </c>
      <c r="L36">
        <f t="shared" si="9"/>
        <v>3</v>
      </c>
      <c r="M36" t="str">
        <f>CONCATENATE($K36,IFERROR(VLOOKUP(CONCATENATE($L36,"d3"),$B:$I,6,FALSE),""))</f>
        <v>&lt;/p&gt;&lt;p&gt;亦可由貴陽北站乘坐的士，約25分鐘即可到達。</v>
      </c>
      <c r="N36" t="str">
        <f>CONCATENATE($K36,IFERROR(VLOOKUP(CONCATENATE($L36,"d3"),$B:$I,7,FALSE),""))</f>
        <v>&lt;/p&gt;&lt;p&gt;亦可由贵阳北站乘坐的士，约25分钟即可到达。</v>
      </c>
      <c r="O36" t="str">
        <f>CONCATENATE($K36,IFERROR(VLOOKUP(CONCATENATE($L36,"d3"),$B:$I,8,FALSE),""))</f>
        <v>&lt;/p&gt;&lt;p&gt;Alternatively, you may take a 25-minute taxi ride from Guiyangbei Station.</v>
      </c>
      <c r="R36">
        <f t="shared" si="10"/>
        <v>3</v>
      </c>
      <c r="S36" t="str">
        <f>CONCATENATE("""attraction_sc"": """,VLOOKUP(CONCATENATE($R36,"a2"),$B:$I,7,FALSE),""",")</f>
        <v>"attraction_sc": "贵阳欢乐世界",</v>
      </c>
    </row>
    <row r="37" spans="1:19" ht="16.5" thickBot="1" x14ac:dyDescent="0.3">
      <c r="A37" t="str">
        <f t="shared" si="0"/>
        <v/>
      </c>
      <c r="B37" t="str">
        <f t="shared" si="1"/>
        <v>4d3</v>
      </c>
      <c r="C37" t="str">
        <f t="shared" si="2"/>
        <v>d3</v>
      </c>
      <c r="D37">
        <f t="shared" si="3"/>
        <v>3</v>
      </c>
      <c r="E37" t="str">
        <f t="shared" si="4"/>
        <v/>
      </c>
      <c r="F37">
        <f t="shared" si="6"/>
        <v>4</v>
      </c>
      <c r="G37" s="10" t="s">
        <v>455</v>
      </c>
      <c r="H37" t="s">
        <v>1363</v>
      </c>
      <c r="I37" t="s">
        <v>928</v>
      </c>
      <c r="L37">
        <f t="shared" si="9"/>
        <v>3</v>
      </c>
      <c r="M37" t="s">
        <v>469</v>
      </c>
      <c r="N37" t="s">
        <v>469</v>
      </c>
      <c r="O37" t="s">
        <v>469</v>
      </c>
      <c r="R37">
        <f t="shared" si="10"/>
        <v>3</v>
      </c>
      <c r="S37" t="str">
        <f>CONCATENATE("""image_en"": """,CONCATENATE("/res/media/web/travel/",LOWER(SUBSTITUTE($I$1," ","_")),"/",LOWER(CONCATENATE(SUBSTITUTE(VLOOKUP(CONCATENATE($R37,"a2"),$B:$I,8,FALSE)," ","_"),".jpg"))),""",")</f>
        <v>"image_en": "/res/media/web/travel/guiyang/guiyang_happy_world.jpg",</v>
      </c>
    </row>
    <row r="38" spans="1:19" ht="15.75" x14ac:dyDescent="0.25">
      <c r="A38" t="str">
        <f t="shared" si="0"/>
        <v/>
      </c>
      <c r="B38" t="str">
        <f t="shared" si="1"/>
        <v>5a1</v>
      </c>
      <c r="C38" t="str">
        <f t="shared" si="2"/>
        <v>a1</v>
      </c>
      <c r="D38">
        <f t="shared" si="3"/>
        <v>1</v>
      </c>
      <c r="E38" t="str">
        <f t="shared" si="4"/>
        <v>a</v>
      </c>
      <c r="F38">
        <f t="shared" si="6"/>
        <v>5</v>
      </c>
      <c r="G38" s="1" t="s">
        <v>22</v>
      </c>
      <c r="H38" t="s">
        <v>958</v>
      </c>
      <c r="I38" t="s">
        <v>500</v>
      </c>
      <c r="L38">
        <f>ROUNDUP((ROW(N38)-1)/12,0)</f>
        <v>4</v>
      </c>
      <c r="M38" t="s">
        <v>465</v>
      </c>
      <c r="N38" t="s">
        <v>465</v>
      </c>
      <c r="O38" t="s">
        <v>465</v>
      </c>
      <c r="R38">
        <f t="shared" si="10"/>
        <v>3</v>
      </c>
      <c r="S38" t="str">
        <f>CONCATENATE("""image_tc"": """,CONCATENATE("/res/media/web/travel/",LOWER(SUBSTITUTE($I$1," ","_")),"/",LOWER(CONCATENATE(SUBSTITUTE(VLOOKUP(CONCATENATE($R38,"a2"),$B:$I,8,FALSE)," ","_"),".jpg"))),""",")</f>
        <v>"image_tc": "/res/media/web/travel/guiyang/guiyang_happy_world.jpg",</v>
      </c>
    </row>
    <row r="39" spans="1:19" ht="15.75" x14ac:dyDescent="0.25">
      <c r="A39" t="str">
        <f t="shared" si="0"/>
        <v>5a</v>
      </c>
      <c r="B39" t="str">
        <f t="shared" si="1"/>
        <v>5a2</v>
      </c>
      <c r="C39" t="str">
        <f t="shared" si="2"/>
        <v>a2</v>
      </c>
      <c r="D39">
        <f t="shared" si="3"/>
        <v>2</v>
      </c>
      <c r="E39" t="str">
        <f t="shared" si="4"/>
        <v/>
      </c>
      <c r="F39">
        <f t="shared" si="6"/>
        <v>5</v>
      </c>
      <c r="G39" s="9" t="s">
        <v>460</v>
      </c>
      <c r="H39" t="s">
        <v>1367</v>
      </c>
      <c r="I39" t="s">
        <v>933</v>
      </c>
      <c r="L39">
        <f t="shared" ref="L39:L49" si="11">ROUNDUP((ROW(N39)-1)/12,0)</f>
        <v>4</v>
      </c>
      <c r="M39" t="str">
        <f>VLOOKUP(CONCATENATE($L39,"a2"),$B:$I,6,FALSE)</f>
        <v>二七路小吃街</v>
      </c>
      <c r="N39" t="str">
        <f>VLOOKUP(CONCATENATE($L39,"a2"),$B:$I,7,FALSE)</f>
        <v>二七路小吃街</v>
      </c>
      <c r="O39" t="str">
        <f>VLOOKUP(CONCATENATE($L39,"a2"),$B:$I,8,FALSE)</f>
        <v>Erqi Road Snack Street</v>
      </c>
      <c r="R39">
        <f t="shared" si="10"/>
        <v>3</v>
      </c>
      <c r="S39" t="str">
        <f>CONCATENATE("""image_sc"": """,CONCATENATE("/res/media/web/travel/",LOWER(SUBSTITUTE($I$1," ","_")),"/",LOWER(CONCATENATE(SUBSTITUTE(VLOOKUP(CONCATENATE($R39,"a2"),$B:$I,8,FALSE)," ","_"),".jpg"))),""",")</f>
        <v>"image_sc": "/res/media/web/travel/guiyang/guiyang_happy_world.jpg",</v>
      </c>
    </row>
    <row r="40" spans="1:19" ht="15.75" x14ac:dyDescent="0.25">
      <c r="A40" t="str">
        <f t="shared" si="0"/>
        <v/>
      </c>
      <c r="B40" t="str">
        <f t="shared" si="1"/>
        <v>5b1</v>
      </c>
      <c r="C40" t="str">
        <f t="shared" si="2"/>
        <v>b1</v>
      </c>
      <c r="D40">
        <f t="shared" si="3"/>
        <v>1</v>
      </c>
      <c r="E40" t="str">
        <f t="shared" si="4"/>
        <v>b</v>
      </c>
      <c r="F40">
        <f t="shared" si="6"/>
        <v>5</v>
      </c>
      <c r="G40" s="4" t="s">
        <v>2</v>
      </c>
      <c r="H40" t="s">
        <v>2</v>
      </c>
      <c r="I40" t="s">
        <v>493</v>
      </c>
      <c r="L40">
        <f t="shared" si="11"/>
        <v>4</v>
      </c>
      <c r="M40" t="s">
        <v>466</v>
      </c>
      <c r="N40" t="s">
        <v>466</v>
      </c>
      <c r="O40" t="s">
        <v>466</v>
      </c>
      <c r="R40">
        <f t="shared" si="10"/>
        <v>3</v>
      </c>
      <c r="S40" t="str">
        <f>CONCATENATE("""content_en"": """,CONCATENATE("&lt;p&gt;Address：&lt;br/&gt;",VLOOKUP(CONCATENATE($R40,"b2"),$B:$I,8,FALSE)),"&lt;/p&gt;&lt;p&gt;Content：&lt;br/&gt;",SUBSTITUTE(VLOOKUP(CONCATENATE($R40,"c2"),$B:$I,8,FALSE),"""","\"""),"&lt;/p&gt;&lt;p&gt;Transportation：&lt;br/&gt;",VLOOKUP(CONCATENATE($R40,"d2"),$B:$I,8,FALSE),CONCATENATE($K36,IFERROR(VLOOKUP(CONCATENATE($L36,"d3"),$B:$I,8,FALSE),"")),"&lt;/p&gt;",""",")</f>
        <v>"content_en": "&lt;p&gt;Address：&lt;br/&gt;483 Baiyun South Road, Baiyun District, Guiyang&lt;/p&gt;&lt;p&gt;Content：&lt;br/&gt;Guiyang Happy World is a large scale theme park with the most entertainment facilities in Southwest China. The park boasts a hanging roller coaster known as “the king of roller coasters”, a double-decker luxurious carousel which provides popular photo opportunities plus an exciting 4D cinema. Different cultural performances are offered in the park, including the hunting dance, the torch dance and the hula dance of the Indian Mayan tribe.&lt;/p&gt;&lt;p&gt;Transportation：&lt;br/&gt;From High Speed Rail Guiyangbei Station, take Bus B236 towards Guilu Cultural and Sports Centre. Get off at Baiyun Park and walk for 2 minutes.&lt;/p&gt;&lt;p&gt;Alternatively, you may take a 25-minute taxi ride from Guiyangbei Station.&lt;/p&gt;",</v>
      </c>
    </row>
    <row r="41" spans="1:19" ht="15.75" x14ac:dyDescent="0.25">
      <c r="A41" t="str">
        <f t="shared" si="0"/>
        <v>5b</v>
      </c>
      <c r="B41" t="str">
        <f t="shared" si="1"/>
        <v>5b2</v>
      </c>
      <c r="C41" t="str">
        <f t="shared" si="2"/>
        <v>b2</v>
      </c>
      <c r="D41">
        <f t="shared" si="3"/>
        <v>2</v>
      </c>
      <c r="E41" t="str">
        <f t="shared" si="4"/>
        <v/>
      </c>
      <c r="F41">
        <f t="shared" si="6"/>
        <v>5</v>
      </c>
      <c r="G41" s="9" t="s">
        <v>461</v>
      </c>
      <c r="H41" t="s">
        <v>1368</v>
      </c>
      <c r="I41" t="s">
        <v>934</v>
      </c>
      <c r="L41">
        <f t="shared" si="11"/>
        <v>4</v>
      </c>
      <c r="M41" t="str">
        <f>CONCATENATE("&lt;img src=""/res/media/web/travel/",LOWER(SUBSTITUTE($I$1," ","_")),"/",LOWER(CONCATENATE(SUBSTITUTE(VLOOKUP(CONCATENATE($L39,"a2"),$B:$I,8,FALSE)," ","_"),".jpg")),""" alt=""",M39,"""&gt;")</f>
        <v>&lt;img src="/res/media/web/travel/guiyang/erqi_road_snack_street.jpg" alt="二七路小吃街"&gt;</v>
      </c>
      <c r="N41" t="str">
        <f>CONCATENATE("&lt;img src=""/res/media/web/travel/",LOWER(SUBSTITUTE($I$1," ","_")),"/",LOWER(CONCATENATE(SUBSTITUTE(VLOOKUP(CONCATENATE($L39,"a2"),$B:$I,8,FALSE)," ","_"),".jpg")),""" alt=""",N39,"""&gt;")</f>
        <v>&lt;img src="/res/media/web/travel/guiyang/erqi_road_snack_street.jpg" alt="二七路小吃街"&gt;</v>
      </c>
      <c r="O41" t="str">
        <f>CONCATENATE("&lt;img src=""/res/media/web/travel/",LOWER(SUBSTITUTE($I$1," ","_")),"/",LOWER(CONCATENATE(SUBSTITUTE(VLOOKUP(CONCATENATE($L39,"a2"),$B:$I,8,FALSE)," ","_"),".jpg")),""" alt=""",O39,"""&gt;")</f>
        <v>&lt;img src="/res/media/web/travel/guiyang/erqi_road_snack_street.jpg" alt="Erqi Road Snack Street"&gt;</v>
      </c>
      <c r="R41">
        <f t="shared" si="10"/>
        <v>3</v>
      </c>
      <c r="S41" t="str">
        <f>CONCATENATE("""content_tc"": """,CONCATENATE("&lt;p&gt;地址：&lt;br/&gt;",VLOOKUP(CONCATENATE($R41,"b2"),$B:$I,6,FALSE)),"&lt;/p&gt;&lt;p&gt;介紹：&lt;br/&gt;",VLOOKUP(CONCATENATE($R41,"c2"),$B:$I,6,FALSE),"&lt;/p&gt;&lt;p&gt;交通：&lt;br/&gt;",VLOOKUP(CONCATENATE($R41,"d2"),$B:$I,6,FALSE),CONCATENATE($K36,IFERROR(VLOOKUP(CONCATENATE($L36,"d3"),$B:$I,6,FALSE),"")),"&lt;/p&gt;",""",")</f>
        <v>"content_tc": "&lt;p&gt;地址：&lt;br/&gt;貴陽市白雲區白雲南路483號&lt;/p&gt;&lt;p&gt;介紹：&lt;br/&gt;為中國西南地區規模最大、遊樂設施最多的主題樂園。有「過山車之王」美名的懸掛過山車、拍照熱選的雙層豪華旋轉木馬，以及精彩的4D影院等。園內亦有不同的文化表演項目，包括印第安瑪雅部落的守獵舞、火把舞及草裙舞等，令人目不暇給。&lt;/p&gt;&lt;p&gt;交通：&lt;br/&gt;於高鐵貴陽北站乘B236路公交車，往貴鋁文體中心方向，於白雲公園站下車，步行2分鐘。&lt;/p&gt;&lt;p&gt;亦可由貴陽北站乘坐的士，約25分鐘即可到達。&lt;/p&gt;",</v>
      </c>
    </row>
    <row r="42" spans="1:19" ht="15.75" x14ac:dyDescent="0.25">
      <c r="A42" t="str">
        <f t="shared" si="0"/>
        <v/>
      </c>
      <c r="B42" t="str">
        <f t="shared" si="1"/>
        <v>5c1</v>
      </c>
      <c r="C42" t="str">
        <f t="shared" si="2"/>
        <v>c1</v>
      </c>
      <c r="D42">
        <f t="shared" si="3"/>
        <v>1</v>
      </c>
      <c r="E42" t="str">
        <f t="shared" si="4"/>
        <v>c</v>
      </c>
      <c r="F42">
        <f t="shared" si="6"/>
        <v>5</v>
      </c>
      <c r="G42" s="4" t="s">
        <v>4</v>
      </c>
      <c r="H42" t="s">
        <v>941</v>
      </c>
      <c r="I42" t="s">
        <v>494</v>
      </c>
      <c r="L42">
        <f t="shared" si="11"/>
        <v>4</v>
      </c>
      <c r="M42" t="s">
        <v>557</v>
      </c>
      <c r="N42" t="s">
        <v>557</v>
      </c>
      <c r="O42" t="s">
        <v>1372</v>
      </c>
      <c r="R42">
        <f t="shared" si="10"/>
        <v>3</v>
      </c>
      <c r="S42" t="str">
        <f>CONCATENATE("""content_sc"": """,CONCATENATE("&lt;p&gt;地址：&lt;br/&gt;",VLOOKUP(CONCATENATE($R42,"b2"),$B:$I,7,FALSE)),"&lt;/p&gt;&lt;p&gt;介紹：&lt;br/&gt;",VLOOKUP(CONCATENATE($R42,"c2"),$B:$I,7,FALSE),"&lt;/p&gt;&lt;p&gt;交通：&lt;br/&gt;",VLOOKUP(CONCATENATE($R42,"d2"),$B:$I,7,FALSE),CONCATENATE($K36,IFERROR(VLOOKUP(CONCATENATE($L36,"d3"),$B:$I,7,FALSE),"")),"&lt;/p&gt;","""")</f>
        <v>"content_sc": "&lt;p&gt;地址：&lt;br/&gt;贵阳市白云区白云南路483号&lt;/p&gt;&lt;p&gt;介紹：&lt;br/&gt;为中国西南地区规模最大、游乐设施最多的主题乐园。有「过山车之王」美名的悬挂过山车、拍照热选的双层豪华旋转木马，以及精彩的4D影院等。园内亦有不同的文化表演项目，包括印第安玛雅部落的守猎舞、火把舞及草裙舞等，令人目不暇给。&lt;/p&gt;&lt;p&gt;交通：&lt;br/&gt;于高铁贵阳北站乘B236路公交车，往贵铝文体中心方向，于白云公园站下车，步行2分钟。&lt;/p&gt;&lt;p&gt;亦可由贵阳北站乘坐的士，约25分钟即可到达。&lt;/p&gt;"</v>
      </c>
    </row>
    <row r="43" spans="1:19" ht="31.5" x14ac:dyDescent="0.25">
      <c r="A43" t="str">
        <f t="shared" si="0"/>
        <v>5c</v>
      </c>
      <c r="B43" t="str">
        <f t="shared" si="1"/>
        <v>5c2</v>
      </c>
      <c r="C43" t="str">
        <f t="shared" si="2"/>
        <v>c2</v>
      </c>
      <c r="D43">
        <f t="shared" si="3"/>
        <v>2</v>
      </c>
      <c r="E43" t="str">
        <f t="shared" si="4"/>
        <v/>
      </c>
      <c r="F43">
        <f t="shared" si="6"/>
        <v>5</v>
      </c>
      <c r="G43" s="3" t="s">
        <v>462</v>
      </c>
      <c r="H43" t="s">
        <v>1369</v>
      </c>
      <c r="I43" t="s">
        <v>935</v>
      </c>
      <c r="L43">
        <f t="shared" si="11"/>
        <v>4</v>
      </c>
      <c r="M43" t="str">
        <f>VLOOKUP(CONCATENATE($L43,"b2"),$B:$I,6,FALSE)</f>
        <v>貴陽市南明區二七路小吃街</v>
      </c>
      <c r="N43" t="str">
        <f>VLOOKUP(CONCATENATE($L43,"b2"),$B:$I,7,FALSE)</f>
        <v>贵阳市南明区二七路小吃街</v>
      </c>
      <c r="O43" t="str">
        <f>VLOOKUP(CONCATENATE($L43,"b2"),$B:$I,8,FALSE)</f>
        <v>Erqi Road Snack Street, Nanming District, Guiyang</v>
      </c>
      <c r="R43">
        <f t="shared" si="10"/>
        <v>3</v>
      </c>
      <c r="S43" t="str">
        <f>IF(S44="","}","},")</f>
        <v>},</v>
      </c>
    </row>
    <row r="44" spans="1:19" ht="15.75" x14ac:dyDescent="0.25">
      <c r="A44" t="str">
        <f t="shared" si="0"/>
        <v/>
      </c>
      <c r="B44" t="str">
        <f t="shared" si="1"/>
        <v>5d1</v>
      </c>
      <c r="C44" t="str">
        <f t="shared" si="2"/>
        <v>d1</v>
      </c>
      <c r="D44">
        <f t="shared" si="3"/>
        <v>1</v>
      </c>
      <c r="E44" t="str">
        <f t="shared" si="4"/>
        <v>d</v>
      </c>
      <c r="F44">
        <f t="shared" si="6"/>
        <v>5</v>
      </c>
      <c r="G44" s="4" t="s">
        <v>6</v>
      </c>
      <c r="H44" t="s">
        <v>6</v>
      </c>
      <c r="I44" t="s">
        <v>496</v>
      </c>
      <c r="L44">
        <f t="shared" si="11"/>
        <v>4</v>
      </c>
      <c r="M44" t="s">
        <v>467</v>
      </c>
      <c r="N44" t="s">
        <v>467</v>
      </c>
      <c r="O44" t="s">
        <v>1373</v>
      </c>
      <c r="R44">
        <f>ROUNDUP((ROW(T44)-7)/12,0)</f>
        <v>4</v>
      </c>
      <c r="S44" t="s">
        <v>1374</v>
      </c>
    </row>
    <row r="45" spans="1:19" ht="31.5" x14ac:dyDescent="0.25">
      <c r="A45" t="str">
        <f t="shared" si="0"/>
        <v>5d</v>
      </c>
      <c r="B45" t="str">
        <f t="shared" si="1"/>
        <v>5d2</v>
      </c>
      <c r="C45" t="str">
        <f t="shared" si="2"/>
        <v>d2</v>
      </c>
      <c r="D45">
        <f t="shared" si="3"/>
        <v>2</v>
      </c>
      <c r="E45" t="str">
        <f t="shared" si="4"/>
        <v/>
      </c>
      <c r="F45">
        <f t="shared" si="6"/>
        <v>5</v>
      </c>
      <c r="G45" s="9" t="s">
        <v>463</v>
      </c>
      <c r="H45" t="s">
        <v>1370</v>
      </c>
      <c r="I45" t="s">
        <v>936</v>
      </c>
      <c r="L45">
        <f t="shared" si="11"/>
        <v>4</v>
      </c>
      <c r="M45" t="str">
        <f>VLOOKUP(CONCATENATE($L45,"c2"),$B:$I,6,FALSE)</f>
        <v>這裡有讓你24小時都不會餓肚子的美食街，全長近400米，規劃整齊有序，近80個商鋪檔口，集合了九個地方傳統風味小吃，一次過品嘗極富盛名的腸旺麵、青岩豬腳、花溪牛肉粉及戀愛豆腐果等！</v>
      </c>
      <c r="N45" t="str">
        <f>VLOOKUP(CONCATENATE($L45,"c2"),$B:$I,7,FALSE)</f>
        <v>这里有让你24小时都不会饿肚子的美食街，全长近400米，规划整齐有序，近80个商铺文件口，集合了九个地方传统风味小吃，一次过品尝极富盛名的肠旺面、青岩猪脚、花溪牛肉粉及恋爱豆腐果等！</v>
      </c>
      <c r="O45" t="str">
        <f>VLOOKUP(CONCATENATE($L45,"c2"),$B:$I,8,FALSE)</f>
        <v>This 400-metre food street will keep you from feeling hungry for 24 hours a day, with nearly 80 stalls placed in an orderly fashion, offering traditional local food from nine different locations. Try the famous Chang Wang Noodle, Qingyan pig’s feet, Huaxi beef rice noodle and The Bean Curd in Love all at once!</v>
      </c>
      <c r="R45">
        <f t="shared" ref="R45:R55" si="12">ROUNDUP((ROW(T45)-7)/12,0)</f>
        <v>4</v>
      </c>
      <c r="S45" t="str">
        <f>CONCATENATE("""id"": ",$S$1,R45,",")</f>
        <v>"id": 184,</v>
      </c>
    </row>
    <row r="46" spans="1:19" ht="16.5" thickBot="1" x14ac:dyDescent="0.3">
      <c r="A46" t="str">
        <f t="shared" si="0"/>
        <v/>
      </c>
      <c r="B46" t="str">
        <f t="shared" si="1"/>
        <v>5d3</v>
      </c>
      <c r="C46" t="str">
        <f t="shared" si="2"/>
        <v>d3</v>
      </c>
      <c r="D46">
        <f t="shared" si="3"/>
        <v>3</v>
      </c>
      <c r="E46" t="str">
        <f t="shared" si="4"/>
        <v/>
      </c>
      <c r="F46">
        <f t="shared" si="6"/>
        <v>5</v>
      </c>
      <c r="G46" s="10" t="s">
        <v>464</v>
      </c>
      <c r="H46" t="s">
        <v>1371</v>
      </c>
      <c r="I46" t="str">
        <f>IF(ISERROR(VLOOKUP(CONCATENATE(J46,"c5"),B:G,6,FALSE)),"","&lt;br&gt;")</f>
        <v/>
      </c>
      <c r="L46">
        <f t="shared" si="11"/>
        <v>4</v>
      </c>
      <c r="M46" t="s">
        <v>468</v>
      </c>
      <c r="N46" t="s">
        <v>468</v>
      </c>
      <c r="O46" t="s">
        <v>1375</v>
      </c>
      <c r="R46">
        <f t="shared" si="12"/>
        <v>4</v>
      </c>
      <c r="S46" t="str">
        <f>CONCATENATE("""attraction_en"": """,VLOOKUP(CONCATENATE($R46,"a2"),$B:$I,8,FALSE),""",")</f>
        <v>"attraction_en": "Erqi Road Snack Street",</v>
      </c>
    </row>
    <row r="47" spans="1:19" x14ac:dyDescent="0.25">
      <c r="L47">
        <f t="shared" si="11"/>
        <v>4</v>
      </c>
      <c r="M47" t="str">
        <f>VLOOKUP(CONCATENATE($L47,"d2"),$B:$I,6,FALSE)</f>
        <v>於高鐵貴陽北站乘專綫快巴一號綫公交車，往火車站方向，於火車站停站下車，步行7分鐘。</v>
      </c>
      <c r="N47" t="str">
        <f>VLOOKUP(CONCATENATE($L47,"d2"),$B:$I,7,FALSE)</f>
        <v>于高铁贵阳北站乘专线快巴一号线公交车，往火车站方向，于火车站停站下车，步行7分钟。</v>
      </c>
      <c r="O47" t="str">
        <f>VLOOKUP(CONCATENATE($L47,"d2"),$B:$I,8,FALSE)</f>
        <v>From High Speed Rail Guiyangbei Station, take Express Bus 1 towards Train Station. Get off at Train Station and walk for 7 minutes.</v>
      </c>
      <c r="R47">
        <f t="shared" si="12"/>
        <v>4</v>
      </c>
      <c r="S47" t="str">
        <f>CONCATENATE("""attraction_tc"": """,VLOOKUP(CONCATENATE($R47,"a2"),$B:$I,6,FALSE),""",")</f>
        <v>"attraction_tc": "二七路小吃街",</v>
      </c>
    </row>
    <row r="48" spans="1:19" x14ac:dyDescent="0.25">
      <c r="K48" t="str">
        <f>IF(ISERROR(VLOOKUP(CONCATENATE(L48,"d3"),B:G,6,FALSE)),"","&lt;/p&gt;&lt;p&gt;")</f>
        <v>&lt;/p&gt;&lt;p&gt;</v>
      </c>
      <c r="L48">
        <f t="shared" si="11"/>
        <v>4</v>
      </c>
      <c r="M48" t="str">
        <f>CONCATENATE($K48,IFERROR(VLOOKUP(CONCATENATE($L48,"d3"),$B:$I,6,FALSE),""))</f>
        <v>&lt;/p&gt;&lt;p&gt;亦可由貴陽北站乘坐的士，約25分鐘即可到達。</v>
      </c>
      <c r="N48" t="str">
        <f>CONCATENATE($K48,IFERROR(VLOOKUP(CONCATENATE($L48,"d3"),$B:$I,7,FALSE),""))</f>
        <v>&lt;/p&gt;&lt;p&gt;亦可由贵阳北站乘坐的士，约25分钟即可到达。</v>
      </c>
      <c r="O48" t="str">
        <f>CONCATENATE($K48,IFERROR(VLOOKUP(CONCATENATE($L48,"d3"),$B:$I,8,FALSE),""))</f>
        <v>&lt;/p&gt;&lt;p&gt;Alternatively, you may take a 25-minute taxi ride from Guiyangbei Station.</v>
      </c>
      <c r="R48">
        <f t="shared" si="12"/>
        <v>4</v>
      </c>
      <c r="S48" t="str">
        <f>CONCATENATE("""attraction_sc"": """,VLOOKUP(CONCATENATE($R48,"a2"),$B:$I,7,FALSE),""",")</f>
        <v>"attraction_sc": "二七路小吃街",</v>
      </c>
    </row>
    <row r="49" spans="9:19" x14ac:dyDescent="0.25">
      <c r="I49" t="str">
        <f>IF(ISERROR(VLOOKUP(CONCATENATE(J49,"d3"),B:G,6,FALSE)),"","&lt;p&gt;")</f>
        <v/>
      </c>
      <c r="L49">
        <f t="shared" si="11"/>
        <v>4</v>
      </c>
      <c r="M49" t="s">
        <v>469</v>
      </c>
      <c r="N49" t="s">
        <v>469</v>
      </c>
      <c r="O49" t="s">
        <v>469</v>
      </c>
      <c r="R49">
        <f t="shared" si="12"/>
        <v>4</v>
      </c>
      <c r="S49" t="str">
        <f>CONCATENATE("""image_en"": """,CONCATENATE("/res/media/web/travel/",LOWER(SUBSTITUTE($I$1," ","_")),"/",LOWER(CONCATENATE(SUBSTITUTE(VLOOKUP(CONCATENATE($R49,"a2"),$B:$I,8,FALSE)," ","_"),".jpg"))),""",")</f>
        <v>"image_en": "/res/media/web/travel/guiyang/erqi_road_snack_street.jpg",</v>
      </c>
    </row>
    <row r="50" spans="9:19" x14ac:dyDescent="0.25">
      <c r="I50" t="str">
        <f>IF(ISERROR(VLOOKUP(CONCATENATE(J50,"d4"),B:G,6,FALSE)),"","&lt;br&gt;")</f>
        <v/>
      </c>
      <c r="L50">
        <f>ROUNDUP((ROW(N50)-1)/12,0)</f>
        <v>5</v>
      </c>
      <c r="M50" t="s">
        <v>465</v>
      </c>
      <c r="N50" t="s">
        <v>465</v>
      </c>
      <c r="O50" t="s">
        <v>465</v>
      </c>
      <c r="R50">
        <f t="shared" si="12"/>
        <v>4</v>
      </c>
      <c r="S50" t="str">
        <f>CONCATENATE("""image_tc"": """,CONCATENATE("/res/media/web/travel/",LOWER(SUBSTITUTE($I$1," ","_")),"/",LOWER(CONCATENATE(SUBSTITUTE(VLOOKUP(CONCATENATE($R50,"a2"),$B:$I,8,FALSE)," ","_"),".jpg"))),""",")</f>
        <v>"image_tc": "/res/media/web/travel/guiyang/erqi_road_snack_street.jpg",</v>
      </c>
    </row>
    <row r="51" spans="9:19" x14ac:dyDescent="0.25">
      <c r="I51" t="str">
        <f>IF(ISERROR(VLOOKUP(CONCATENATE(J51,"d5"),B:G,6,FALSE)),"","&lt;br&gt;")</f>
        <v/>
      </c>
      <c r="L51">
        <f t="shared" ref="L51:L61" si="13">ROUNDUP((ROW(N51)-1)/12,0)</f>
        <v>5</v>
      </c>
      <c r="M51" t="str">
        <f>VLOOKUP(CONCATENATE($L51,"a2"),$B:$I,6,FALSE)</f>
        <v>甲秀樓</v>
      </c>
      <c r="N51" t="str">
        <f>VLOOKUP(CONCATENATE($L51,"a2"),$B:$I,7,FALSE)</f>
        <v>甲秀楼</v>
      </c>
      <c r="O51" t="str">
        <f>VLOOKUP(CONCATENATE($L51,"a2"),$B:$I,8,FALSE)</f>
        <v>Jiaxiu Pavilion</v>
      </c>
      <c r="R51">
        <f t="shared" si="12"/>
        <v>4</v>
      </c>
      <c r="S51" t="str">
        <f>CONCATENATE("""image_sc"": """,CONCATENATE("/res/media/web/travel/",LOWER(SUBSTITUTE($I$1," ","_")),"/",LOWER(CONCATENATE(SUBSTITUTE(VLOOKUP(CONCATENATE($R51,"a2"),$B:$I,8,FALSE)," ","_"),".jpg"))),""",")</f>
        <v>"image_sc": "/res/media/web/travel/guiyang/erqi_road_snack_street.jpg",</v>
      </c>
    </row>
    <row r="52" spans="9:19" x14ac:dyDescent="0.25">
      <c r="L52">
        <f t="shared" si="13"/>
        <v>5</v>
      </c>
      <c r="M52" t="s">
        <v>466</v>
      </c>
      <c r="N52" t="s">
        <v>466</v>
      </c>
      <c r="O52" t="s">
        <v>466</v>
      </c>
      <c r="R52">
        <f t="shared" si="12"/>
        <v>4</v>
      </c>
      <c r="S52" t="str">
        <f>CONCATENATE("""content_en"": """,CONCATENATE("&lt;p&gt;Address：&lt;br/&gt;",VLOOKUP(CONCATENATE($R52,"b2"),$B:$I,8,FALSE)),"&lt;/p&gt;&lt;p&gt;Content：&lt;br/&gt;",SUBSTITUTE(VLOOKUP(CONCATENATE($R52,"c2"),$B:$I,8,FALSE),"""","\"""),"&lt;/p&gt;&lt;p&gt;Transportation：&lt;br/&gt;",VLOOKUP(CONCATENATE($R52,"d2"),$B:$I,8,FALSE),CONCATENATE($K48,IFERROR(VLOOKUP(CONCATENATE($L48,"d3"),$B:$I,8,FALSE),"")),"&lt;/p&gt;",""",")</f>
        <v>"content_en": "&lt;p&gt;Address：&lt;br/&gt;Erqi Road Snack Street, Nanming District, Guiyang&lt;/p&gt;&lt;p&gt;Content：&lt;br/&gt;This 400-metre food street will keep you from feeling hungry for 24 hours a day, with nearly 80 stalls placed in an orderly fashion, offering traditional local food from nine different locations. Try the famous Chang Wang Noodle, Qingyan pig’s feet, Huaxi beef rice noodle and The Bean Curd in Love all at once!&lt;/p&gt;&lt;p&gt;Transportation：&lt;br/&gt;From High Speed Rail Guiyangbei Station, take Express Bus 1 towards Train Station. Get off at Train Station and walk for 7 minutes.&lt;/p&gt;&lt;p&gt;Alternatively, you may take a 25-minute taxi ride from Guiyangbei Station.&lt;/p&gt;",</v>
      </c>
    </row>
    <row r="53" spans="9:19" x14ac:dyDescent="0.25">
      <c r="L53">
        <f t="shared" si="13"/>
        <v>5</v>
      </c>
      <c r="M53" t="str">
        <f>CONCATENATE("&lt;img src=""/res/media/web/travel/",LOWER(SUBSTITUTE($I$1," ","_")),"/",LOWER(CONCATENATE(SUBSTITUTE(VLOOKUP(CONCATENATE($L51,"a2"),$B:$I,8,FALSE)," ","_"),".jpg")),""" alt=""",M51,"""&gt;")</f>
        <v>&lt;img src="/res/media/web/travel/guiyang/jiaxiu_pavilion.jpg" alt="甲秀樓"&gt;</v>
      </c>
      <c r="N53" t="str">
        <f>CONCATENATE("&lt;img src=""/res/media/web/travel/",LOWER(SUBSTITUTE($I$1," ","_")),"/",LOWER(CONCATENATE(SUBSTITUTE(VLOOKUP(CONCATENATE($L51,"a2"),$B:$I,8,FALSE)," ","_"),".jpg")),""" alt=""",N51,"""&gt;")</f>
        <v>&lt;img src="/res/media/web/travel/guiyang/jiaxiu_pavilion.jpg" alt="甲秀楼"&gt;</v>
      </c>
      <c r="O53" t="str">
        <f>CONCATENATE("&lt;img src=""/res/media/web/travel/",LOWER(SUBSTITUTE($I$1," ","_")),"/",LOWER(CONCATENATE(SUBSTITUTE(VLOOKUP(CONCATENATE($L51,"a2"),$B:$I,8,FALSE)," ","_"),".jpg")),""" alt=""",O51,"""&gt;")</f>
        <v>&lt;img src="/res/media/web/travel/guiyang/jiaxiu_pavilion.jpg" alt="Jiaxiu Pavilion"&gt;</v>
      </c>
      <c r="R53">
        <f t="shared" si="12"/>
        <v>4</v>
      </c>
      <c r="S53" t="str">
        <f>CONCATENATE("""content_tc"": """,CONCATENATE("&lt;p&gt;地址：&lt;br/&gt;",VLOOKUP(CONCATENATE($R53,"b2"),$B:$I,6,FALSE)),"&lt;/p&gt;&lt;p&gt;介紹：&lt;br/&gt;",VLOOKUP(CONCATENATE($R53,"c2"),$B:$I,6,FALSE),"&lt;/p&gt;&lt;p&gt;交通：&lt;br/&gt;",VLOOKUP(CONCATENATE($R53,"d2"),$B:$I,6,FALSE),CONCATENATE($K48,IFERROR(VLOOKUP(CONCATENATE($L48,"d3"),$B:$I,6,FALSE),"")),"&lt;/p&gt;",""",")</f>
        <v>"content_tc": "&lt;p&gt;地址：&lt;br/&gt;貴陽市南明區二七路小吃街&lt;/p&gt;&lt;p&gt;介紹：&lt;br/&gt;這裡有讓你24小時都不會餓肚子的美食街，全長近400米，規劃整齊有序，近80個商鋪檔口，集合了九個地方傳統風味小吃，一次過品嘗極富盛名的腸旺麵、青岩豬腳、花溪牛肉粉及戀愛豆腐果等！&lt;/p&gt;&lt;p&gt;交通：&lt;br/&gt;於高鐵貴陽北站乘專綫快巴一號綫公交車，往火車站方向，於火車站停站下車，步行7分鐘。&lt;/p&gt;&lt;p&gt;亦可由貴陽北站乘坐的士，約25分鐘即可到達。&lt;/p&gt;",</v>
      </c>
    </row>
    <row r="54" spans="9:19" x14ac:dyDescent="0.25">
      <c r="L54">
        <f t="shared" si="13"/>
        <v>5</v>
      </c>
      <c r="M54" t="s">
        <v>557</v>
      </c>
      <c r="N54" t="s">
        <v>557</v>
      </c>
      <c r="O54" t="s">
        <v>1372</v>
      </c>
      <c r="R54">
        <f t="shared" si="12"/>
        <v>4</v>
      </c>
      <c r="S54" t="str">
        <f>CONCATENATE("""content_sc"": """,CONCATENATE("&lt;p&gt;地址：&lt;br/&gt;",VLOOKUP(CONCATENATE($R54,"b2"),$B:$I,7,FALSE)),"&lt;/p&gt;&lt;p&gt;介紹：&lt;br/&gt;",VLOOKUP(CONCATENATE($R54,"c2"),$B:$I,7,FALSE),"&lt;/p&gt;&lt;p&gt;交通：&lt;br/&gt;",VLOOKUP(CONCATENATE($R54,"d2"),$B:$I,7,FALSE),CONCATENATE($K48,IFERROR(VLOOKUP(CONCATENATE($L48,"d3"),$B:$I,7,FALSE),"")),"&lt;/p&gt;","""")</f>
        <v>"content_sc": "&lt;p&gt;地址：&lt;br/&gt;贵阳市南明区二七路小吃街&lt;/p&gt;&lt;p&gt;介紹：&lt;br/&gt;这里有让你24小时都不会饿肚子的美食街，全长近400米，规划整齐有序，近80个商铺文件口，集合了九个地方传统风味小吃，一次过品尝极富盛名的肠旺面、青岩猪脚、花溪牛肉粉及恋爱豆腐果等！&lt;/p&gt;&lt;p&gt;交通：&lt;br/&gt;于高铁贵阳北站乘专线快巴一号线公交车，往火车站方向，于火车站停站下车，步行7分钟。&lt;/p&gt;&lt;p&gt;亦可由贵阳北站乘坐的士，约25分钟即可到达。&lt;/p&gt;"</v>
      </c>
    </row>
    <row r="55" spans="9:19" x14ac:dyDescent="0.25">
      <c r="L55">
        <f t="shared" si="13"/>
        <v>5</v>
      </c>
      <c r="M55" t="str">
        <f>VLOOKUP(CONCATENATE($L55,"b2"),$B:$I,6,FALSE)</f>
        <v>貴陽市南明區翠微巷8號</v>
      </c>
      <c r="N55" t="str">
        <f>VLOOKUP(CONCATENATE($L55,"b2"),$B:$I,7,FALSE)</f>
        <v>贵阳市南明区翠微巷8号</v>
      </c>
      <c r="O55" t="str">
        <f>VLOOKUP(CONCATENATE($L55,"b2"),$B:$I,8,FALSE)</f>
        <v>8 Cuiwei Lane, Nanming District, Guiyang</v>
      </c>
      <c r="R55">
        <f t="shared" si="12"/>
        <v>4</v>
      </c>
      <c r="S55" t="str">
        <f>IF(S56="","}","},")</f>
        <v>},</v>
      </c>
    </row>
    <row r="56" spans="9:19" x14ac:dyDescent="0.25">
      <c r="L56">
        <f t="shared" si="13"/>
        <v>5</v>
      </c>
      <c r="M56" t="s">
        <v>467</v>
      </c>
      <c r="N56" t="s">
        <v>467</v>
      </c>
      <c r="O56" t="s">
        <v>1373</v>
      </c>
      <c r="R56">
        <f>ROUNDUP((ROW(T56)-7)/12,0)</f>
        <v>5</v>
      </c>
      <c r="S56" t="s">
        <v>1374</v>
      </c>
    </row>
    <row r="57" spans="9:19" x14ac:dyDescent="0.25">
      <c r="L57">
        <f t="shared" si="13"/>
        <v>5</v>
      </c>
      <c r="M57" t="str">
        <f>VLOOKUP(CONCATENATE($L57,"c2"),$B:$I,6,FALSE)</f>
        <v>3A級旅遊景區，矗立在貴陽南明河中的萬鼇礬石上已四百年，三層三簷四角攢尖頂閣樓的構造，在中國古建築史上獨一無二，其夜景尤其漂亮，當華燈初上，尤其動人。</v>
      </c>
      <c r="N57" t="str">
        <f>VLOOKUP(CONCATENATE($L57,"c2"),$B:$I,7,FALSE)</f>
        <v>3A级旅游景区，矗立在贵阳南明河中的万鳌矾石上已四百年，三层三檐四角攒尖顶阁楼的构造，在中国古建筑史上独一无二，其夜景尤其漂亮，当华灯初上，尤其动人。</v>
      </c>
      <c r="O57" t="str">
        <f>VLOOKUP(CONCATENATE($L57,"c2"),$B:$I,8,FALSE)</f>
        <v>A 3A Tourist Attraction of China, the pavilion has stood on the Wan’ao alum stone in the Nanming River of Guiyang for four hundred years. The three-storey, three-eave and four-corner spire structure is unique in the history of ancient Chinese architecture. The night view is especially beautiful when the lights are on.</v>
      </c>
      <c r="R57">
        <f t="shared" ref="R57:R67" si="14">ROUNDUP((ROW(T57)-7)/12,0)</f>
        <v>5</v>
      </c>
      <c r="S57" t="str">
        <f>CONCATENATE("""id"": ",$S$1,R57,",")</f>
        <v>"id": 185,</v>
      </c>
    </row>
    <row r="58" spans="9:19" x14ac:dyDescent="0.25">
      <c r="L58">
        <f t="shared" si="13"/>
        <v>5</v>
      </c>
      <c r="M58" t="s">
        <v>468</v>
      </c>
      <c r="N58" t="s">
        <v>468</v>
      </c>
      <c r="O58" t="s">
        <v>1375</v>
      </c>
      <c r="R58">
        <f t="shared" si="14"/>
        <v>5</v>
      </c>
      <c r="S58" t="str">
        <f>CONCATENATE("""attraction_en"": """,VLOOKUP(CONCATENATE($R58,"a2"),$B:$I,8,FALSE),""",")</f>
        <v>"attraction_en": "Jiaxiu Pavilion",</v>
      </c>
    </row>
    <row r="59" spans="9:19" x14ac:dyDescent="0.25">
      <c r="L59">
        <f t="shared" si="13"/>
        <v>5</v>
      </c>
      <c r="M59" t="str">
        <f>VLOOKUP(CONCATENATE($L59,"d2"),$B:$I,6,FALSE)</f>
        <v>由高鐵貴陽北站步行約10分鐘，於貴陽北站（南）公交站乘坐264路公交車，往省委方向，於甲秀樓站下車，步行約3分鐘。</v>
      </c>
      <c r="N59" t="str">
        <f>VLOOKUP(CONCATENATE($L59,"d2"),$B:$I,7,FALSE)</f>
        <v>由高铁贵阳北站步行约10分钟，于贵阳北站（南）公交站乘坐264路公交车，往省委方向，于甲秀楼站下车，步行约3分钟。</v>
      </c>
      <c r="O59" t="str">
        <f>VLOOKUP(CONCATENATE($L59,"d2"),$B:$I,8,FALSE)</f>
        <v>From the High Speed Rail Guiyangbei Station, walk for about 10 minutes to Guiyangbei (South) bus stop and take Bus 264 towards the Provincial Committee. Get off at Jiaxiu Pavilion and walk for about 3 minutes.</v>
      </c>
      <c r="R59">
        <f t="shared" si="14"/>
        <v>5</v>
      </c>
      <c r="S59" t="str">
        <f>CONCATENATE("""attraction_tc"": """,VLOOKUP(CONCATENATE($R59,"a2"),$B:$I,6,FALSE),""",")</f>
        <v>"attraction_tc": "甲秀樓",</v>
      </c>
    </row>
    <row r="60" spans="9:19" x14ac:dyDescent="0.25">
      <c r="K60" t="str">
        <f>IF(ISERROR(VLOOKUP(CONCATENATE(L60,"d3"),B:G,6,FALSE)),"","&lt;/p&gt;&lt;p&gt;")</f>
        <v>&lt;/p&gt;&lt;p&gt;</v>
      </c>
      <c r="L60">
        <f t="shared" si="13"/>
        <v>5</v>
      </c>
      <c r="M60" t="str">
        <f>CONCATENATE($K60,IFERROR(VLOOKUP(CONCATENATE($L60,"d3"),$B:$I,6,FALSE),""))</f>
        <v>&lt;/p&gt;&lt;p&gt;貴陽北站出發，乘坐的士約30分鐘即可到達。</v>
      </c>
      <c r="N60" t="str">
        <f>CONCATENATE($K60,IFERROR(VLOOKUP(CONCATENATE($L60,"d3"),$B:$I,7,FALSE),""))</f>
        <v>&lt;/p&gt;&lt;p&gt;贵阳北站出发，乘坐的士约30分钟即可到达。</v>
      </c>
      <c r="O60" t="str">
        <f>CONCATENATE($K60,IFERROR(VLOOKUP(CONCATENATE($L60,"d3"),$B:$I,8,FALSE),""))</f>
        <v>&lt;/p&gt;&lt;p&gt;</v>
      </c>
      <c r="R60">
        <f t="shared" si="14"/>
        <v>5</v>
      </c>
      <c r="S60" t="str">
        <f>CONCATENATE("""attraction_sc"": """,VLOOKUP(CONCATENATE($R60,"a2"),$B:$I,7,FALSE),""",")</f>
        <v>"attraction_sc": "甲秀楼",</v>
      </c>
    </row>
    <row r="61" spans="9:19" x14ac:dyDescent="0.25">
      <c r="I61" t="str">
        <f>IF(ISERROR(VLOOKUP(CONCATENATE(J61,"c3"),B:G,6,FALSE)),"","&lt;br&gt;")</f>
        <v/>
      </c>
      <c r="L61">
        <f t="shared" si="13"/>
        <v>5</v>
      </c>
      <c r="M61" t="s">
        <v>469</v>
      </c>
      <c r="N61" t="s">
        <v>469</v>
      </c>
      <c r="O61" t="s">
        <v>469</v>
      </c>
      <c r="R61">
        <f t="shared" si="14"/>
        <v>5</v>
      </c>
      <c r="S61" t="str">
        <f>CONCATENATE("""image_en"": """,CONCATENATE("/res/media/web/travel/",LOWER(SUBSTITUTE($I$1," ","_")),"/",LOWER(CONCATENATE(SUBSTITUTE(VLOOKUP(CONCATENATE($R61,"a2"),$B:$I,8,FALSE)," ","_"),".jpg"))),""",")</f>
        <v>"image_en": "/res/media/web/travel/guiyang/jiaxiu_pavilion.jpg",</v>
      </c>
    </row>
    <row r="62" spans="9:19" x14ac:dyDescent="0.25">
      <c r="I62" t="str">
        <f>IF(ISERROR(VLOOKUP(CONCATENATE(J62,"c4"),B:G,6,FALSE)),"","&lt;br&gt;")</f>
        <v/>
      </c>
      <c r="R62">
        <f t="shared" si="14"/>
        <v>5</v>
      </c>
      <c r="S62" t="str">
        <f>CONCATENATE("""image_tc"": """,CONCATENATE("/res/media/web/travel/",LOWER(SUBSTITUTE($I$1," ","_")),"/",LOWER(CONCATENATE(SUBSTITUTE(VLOOKUP(CONCATENATE($R62,"a2"),$B:$I,8,FALSE)," ","_"),".jpg"))),""",")</f>
        <v>"image_tc": "/res/media/web/travel/guiyang/jiaxiu_pavilion.jpg",</v>
      </c>
    </row>
    <row r="63" spans="9:19" x14ac:dyDescent="0.25">
      <c r="I63" t="str">
        <f>IF(ISERROR(VLOOKUP(CONCATENATE(J63,"c5"),B:G,6,FALSE)),"","&lt;br&gt;")</f>
        <v/>
      </c>
      <c r="R63">
        <f t="shared" si="14"/>
        <v>5</v>
      </c>
      <c r="S63" t="str">
        <f>CONCATENATE("""image_sc"": """,CONCATENATE("/res/media/web/travel/",LOWER(SUBSTITUTE($I$1," ","_")),"/",LOWER(CONCATENATE(SUBSTITUTE(VLOOKUP(CONCATENATE($R63,"a2"),$B:$I,8,FALSE)," ","_"),".jpg"))),""",")</f>
        <v>"image_sc": "/res/media/web/travel/guiyang/jiaxiu_pavilion.jpg",</v>
      </c>
    </row>
    <row r="64" spans="9:19" x14ac:dyDescent="0.25">
      <c r="R64">
        <f t="shared" si="14"/>
        <v>5</v>
      </c>
      <c r="S64" t="str">
        <f>CONCATENATE("""content_en"": """,CONCATENATE("&lt;p&gt;Address：&lt;br/&gt;",VLOOKUP(CONCATENATE($R64,"b2"),$B:$I,8,FALSE)),"&lt;/p&gt;&lt;p&gt;Content：&lt;br/&gt;",SUBSTITUTE(VLOOKUP(CONCATENATE($R64,"c2"),$B:$I,8,FALSE),"""","\"""),"&lt;/p&gt;&lt;p&gt;Transportation：&lt;br/&gt;",VLOOKUP(CONCATENATE($R64,"d2"),$B:$I,8,FALSE),CONCATENATE($K60,IFERROR(VLOOKUP(CONCATENATE($L60,"d3"),$B:$I,8,FALSE),"")),"&lt;/p&gt;",""",")</f>
        <v>"content_en": "&lt;p&gt;Address：&lt;br/&gt;8 Cuiwei Lane, Nanming District, Guiyang&lt;/p&gt;&lt;p&gt;Content：&lt;br/&gt;A 3A Tourist Attraction of China, the pavilion has stood on the Wan’ao alum stone in the Nanming River of Guiyang for four hundred years. The three-storey, three-eave and four-corner spire structure is unique in the history of ancient Chinese architecture. The night view is especially beautiful when the lights are on.&lt;/p&gt;&lt;p&gt;Transportation：&lt;br/&gt;From the High Speed Rail Guiyangbei Station, walk for about 10 minutes to Guiyangbei (South) bus stop and take Bus 264 towards the Provincial Committee. Get off at Jiaxiu Pavilion and walk for about 3 minutes.&lt;/p&gt;&lt;p&gt;&lt;/p&gt;",</v>
      </c>
    </row>
    <row r="65" spans="9:19" x14ac:dyDescent="0.25">
      <c r="R65">
        <f t="shared" si="14"/>
        <v>5</v>
      </c>
      <c r="S65" t="str">
        <f>CONCATENATE("""content_tc"": """,CONCATENATE("&lt;p&gt;地址：&lt;br/&gt;",VLOOKUP(CONCATENATE($R65,"b2"),$B:$I,6,FALSE)),"&lt;/p&gt;&lt;p&gt;介紹：&lt;br/&gt;",VLOOKUP(CONCATENATE($R65,"c2"),$B:$I,6,FALSE),"&lt;/p&gt;&lt;p&gt;交通：&lt;br/&gt;",VLOOKUP(CONCATENATE($R65,"d2"),$B:$I,6,FALSE),CONCATENATE($K60,IFERROR(VLOOKUP(CONCATENATE($L60,"d3"),$B:$I,6,FALSE),"")),"&lt;/p&gt;",""",")</f>
        <v>"content_tc": "&lt;p&gt;地址：&lt;br/&gt;貴陽市南明區翠微巷8號&lt;/p&gt;&lt;p&gt;介紹：&lt;br/&gt;3A級旅遊景區，矗立在貴陽南明河中的萬鼇礬石上已四百年，三層三簷四角攢尖頂閣樓的構造，在中國古建築史上獨一無二，其夜景尤其漂亮，當華燈初上，尤其動人。&lt;/p&gt;&lt;p&gt;交通：&lt;br/&gt;由高鐵貴陽北站步行約10分鐘，於貴陽北站（南）公交站乘坐264路公交車，往省委方向，於甲秀樓站下車，步行約3分鐘。&lt;/p&gt;&lt;p&gt;貴陽北站出發，乘坐的士約30分鐘即可到達。&lt;/p&gt;",</v>
      </c>
    </row>
    <row r="66" spans="9:19" x14ac:dyDescent="0.25">
      <c r="I66" t="str">
        <f>IF(ISERROR(VLOOKUP(CONCATENATE(J66,"d3"),B:G,6,FALSE)),"","&lt;p&gt;")</f>
        <v/>
      </c>
      <c r="R66">
        <f t="shared" si="14"/>
        <v>5</v>
      </c>
      <c r="S66" t="str">
        <f>CONCATENATE("""content_sc"": """,CONCATENATE("&lt;p&gt;地址：&lt;br/&gt;",VLOOKUP(CONCATENATE($R66,"b2"),$B:$I,7,FALSE)),"&lt;/p&gt;&lt;p&gt;介紹：&lt;br/&gt;",VLOOKUP(CONCATENATE($R66,"c2"),$B:$I,7,FALSE),"&lt;/p&gt;&lt;p&gt;交通：&lt;br/&gt;",VLOOKUP(CONCATENATE($R66,"d2"),$B:$I,7,FALSE),CONCATENATE($K60,IFERROR(VLOOKUP(CONCATENATE($L60,"d3"),$B:$I,7,FALSE),"")),"&lt;/p&gt;","""")</f>
        <v>"content_sc": "&lt;p&gt;地址：&lt;br/&gt;贵阳市南明区翠微巷8号&lt;/p&gt;&lt;p&gt;介紹：&lt;br/&gt;3A级旅游景区，矗立在贵阳南明河中的万鳌矾石上已四百年，三层三檐四角攒尖顶阁楼的构造，在中国古建筑史上独一无二，其夜景尤其漂亮，当华灯初上，尤其动人。&lt;/p&gt;&lt;p&gt;交通：&lt;br/&gt;由高铁贵阳北站步行约10分钟，于贵阳北站（南）公交站乘坐264路公交车，往省委方向，于甲秀楼站下车，步行约3分钟。&lt;/p&gt;&lt;p&gt;贵阳北站出发，乘坐的士约30分钟即可到达。&lt;/p&gt;"</v>
      </c>
    </row>
    <row r="67" spans="9:19" x14ac:dyDescent="0.25">
      <c r="I67" t="str">
        <f>IF(ISERROR(VLOOKUP(CONCATENATE(J67,"d4"),B:G,6,FALSE)),"","&lt;br&gt;")</f>
        <v/>
      </c>
      <c r="R67">
        <f t="shared" si="14"/>
        <v>5</v>
      </c>
      <c r="S67" t="str">
        <f>IF(S68="","}","},")</f>
        <v>}</v>
      </c>
    </row>
    <row r="68" spans="9:19" x14ac:dyDescent="0.25">
      <c r="I68" t="str">
        <f>IF(ISERROR(VLOOKUP(CONCATENATE(J68,"d5"),B:G,6,FALSE)),"","&lt;br&gt;")</f>
        <v/>
      </c>
    </row>
    <row r="78" spans="9:19" x14ac:dyDescent="0.25">
      <c r="I78" t="str">
        <f>IF(ISERROR(VLOOKUP(CONCATENATE(J78,"c3"),B:G,6,FALSE)),"","&lt;br&gt;")</f>
        <v/>
      </c>
    </row>
    <row r="79" spans="9:19" x14ac:dyDescent="0.25">
      <c r="I79" t="str">
        <f>IF(ISERROR(VLOOKUP(CONCATENATE(J79,"c4"),B:G,6,FALSE)),"","&lt;br&gt;")</f>
        <v/>
      </c>
    </row>
    <row r="80" spans="9:19" x14ac:dyDescent="0.25">
      <c r="I80" t="str">
        <f>IF(ISERROR(VLOOKUP(CONCATENATE(J80,"c5"),B:G,6,FALSE)),"","&lt;br&gt;")</f>
        <v/>
      </c>
    </row>
    <row r="83" spans="9:9" x14ac:dyDescent="0.25">
      <c r="I83" t="str">
        <f>IF(ISERROR(VLOOKUP(CONCATENATE(J83,"d3"),B:G,6,FALSE)),"","&lt;p&gt;")</f>
        <v/>
      </c>
    </row>
    <row r="84" spans="9:9" x14ac:dyDescent="0.25">
      <c r="I84" t="str">
        <f>IF(ISERROR(VLOOKUP(CONCATENATE(J84,"d4"),B:G,6,FALSE)),"","&lt;br&gt;")</f>
        <v/>
      </c>
    </row>
    <row r="85" spans="9:9" x14ac:dyDescent="0.25">
      <c r="I85" t="str">
        <f>IF(ISERROR(VLOOKUP(CONCATENATE(J85,"d5"),B:G,6,FALSE)),"","&lt;br&gt;")</f>
        <v/>
      </c>
    </row>
    <row r="95" spans="9:9" x14ac:dyDescent="0.25">
      <c r="I95" t="str">
        <f>IF(ISERROR(VLOOKUP(CONCATENATE(J95,"c3"),B:G,6,FALSE)),"","&lt;br&gt;")</f>
        <v/>
      </c>
    </row>
    <row r="96" spans="9:9" x14ac:dyDescent="0.25">
      <c r="I96" t="str">
        <f>IF(ISERROR(VLOOKUP(CONCATENATE(J96,"c4"),B:G,6,FALSE)),"","&lt;br&gt;")</f>
        <v/>
      </c>
    </row>
    <row r="97" spans="9:9" x14ac:dyDescent="0.25">
      <c r="I97" t="str">
        <f>IF(ISERROR(VLOOKUP(CONCATENATE(J97,"c5"),B:G,6,FALSE)),"","&lt;br&gt;")</f>
        <v/>
      </c>
    </row>
    <row r="100" spans="9:9" x14ac:dyDescent="0.25">
      <c r="I100" t="str">
        <f>IF(ISERROR(VLOOKUP(CONCATENATE(J100,"d3"),B:G,6,FALSE)),"","&lt;p&gt;")</f>
        <v/>
      </c>
    </row>
    <row r="101" spans="9:9" x14ac:dyDescent="0.25">
      <c r="I101" t="str">
        <f>IF(ISERROR(VLOOKUP(CONCATENATE(J101,"d4"),B:G,6,FALSE)),"","&lt;br&gt;")</f>
        <v/>
      </c>
    </row>
    <row r="102" spans="9:9" x14ac:dyDescent="0.25">
      <c r="I102" t="str">
        <f>IF(ISERROR(VLOOKUP(CONCATENATE(J102,"d5"),B:G,6,FALSE)),"","&lt;br&gt;")</f>
        <v/>
      </c>
    </row>
    <row r="112" spans="9:9" x14ac:dyDescent="0.25">
      <c r="I112" t="str">
        <f>IF(ISERROR(VLOOKUP(CONCATENATE(J112,"c3"),B:G,6,FALSE)),"","&lt;br&gt;")</f>
        <v/>
      </c>
    </row>
    <row r="113" spans="9:9" x14ac:dyDescent="0.25">
      <c r="I113" t="str">
        <f>IF(ISERROR(VLOOKUP(CONCATENATE(J113,"c4"),B:G,6,FALSE)),"","&lt;br&gt;")</f>
        <v/>
      </c>
    </row>
    <row r="114" spans="9:9" x14ac:dyDescent="0.25">
      <c r="I114" t="str">
        <f>IF(ISERROR(VLOOKUP(CONCATENATE(J114,"c5"),B:G,6,FALSE)),"","&lt;br&gt;")</f>
        <v/>
      </c>
    </row>
    <row r="117" spans="9:9" x14ac:dyDescent="0.25">
      <c r="I117" t="str">
        <f>IF(ISERROR(VLOOKUP(CONCATENATE(J117,"d3"),B:G,6,FALSE)),"","&lt;p&gt;")</f>
        <v/>
      </c>
    </row>
    <row r="118" spans="9:9" x14ac:dyDescent="0.25">
      <c r="I118" t="str">
        <f>IF(ISERROR(VLOOKUP(CONCATENATE(J118,"d4"),B:G,6,FALSE)),"","&lt;br&gt;")</f>
        <v/>
      </c>
    </row>
    <row r="119" spans="9:9" x14ac:dyDescent="0.25">
      <c r="I119" t="str">
        <f>IF(ISERROR(VLOOKUP(CONCATENATE(J119,"d5"),B:G,6,FALSE)),"","&lt;br&gt;")</f>
        <v/>
      </c>
    </row>
    <row r="129" spans="9:9" x14ac:dyDescent="0.25">
      <c r="I129" t="str">
        <f>IF(ISERROR(VLOOKUP(CONCATENATE(J129,"c3"),B:G,6,FALSE)),"","&lt;br&gt;")</f>
        <v/>
      </c>
    </row>
    <row r="130" spans="9:9" x14ac:dyDescent="0.25">
      <c r="I130" t="str">
        <f>IF(ISERROR(VLOOKUP(CONCATENATE(J130,"c4"),B:G,6,FALSE)),"","&lt;br&gt;")</f>
        <v/>
      </c>
    </row>
    <row r="131" spans="9:9" x14ac:dyDescent="0.25">
      <c r="I131" t="str">
        <f>IF(ISERROR(VLOOKUP(CONCATENATE(J131,"c5"),B:G,6,FALSE)),"","&lt;br&gt;")</f>
        <v/>
      </c>
    </row>
    <row r="134" spans="9:9" x14ac:dyDescent="0.25">
      <c r="I134" t="str">
        <f>IF(ISERROR(VLOOKUP(CONCATENATE(J134,"d3"),B:G,6,FALSE)),"","&lt;p&gt;")</f>
        <v/>
      </c>
    </row>
    <row r="135" spans="9:9" x14ac:dyDescent="0.25">
      <c r="I135" t="str">
        <f>IF(ISERROR(VLOOKUP(CONCATENATE(J135,"d4"),B:G,6,FALSE)),"","&lt;br&gt;")</f>
        <v/>
      </c>
    </row>
    <row r="136" spans="9:9" x14ac:dyDescent="0.25">
      <c r="I136" t="str">
        <f>IF(ISERROR(VLOOKUP(CONCATENATE(J136,"d5"),B:G,6,FALSE)),"","&lt;br&gt;")</f>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1"/>
  <sheetViews>
    <sheetView topLeftCell="K63" workbookViewId="0">
      <selection activeCell="S2" sqref="S2:S91"/>
    </sheetView>
  </sheetViews>
  <sheetFormatPr defaultRowHeight="15" x14ac:dyDescent="0.25"/>
  <cols>
    <col min="7" max="7" width="91.7109375" customWidth="1"/>
    <col min="8" max="8" width="9.140625" customWidth="1"/>
    <col min="19" max="19" width="31" bestFit="1" customWidth="1"/>
  </cols>
  <sheetData>
    <row r="1" spans="1:19" ht="15.75" thickBot="1" x14ac:dyDescent="0.3">
      <c r="G1" t="s">
        <v>937</v>
      </c>
      <c r="H1" t="s">
        <v>937</v>
      </c>
      <c r="I1" t="s">
        <v>470</v>
      </c>
      <c r="S1">
        <v>1</v>
      </c>
    </row>
    <row r="2" spans="1:19" ht="15.75" x14ac:dyDescent="0.25">
      <c r="B2" t="str">
        <f t="shared" ref="B2:B57" si="0">CONCATENATE(F2,C2)</f>
        <v>1a1</v>
      </c>
      <c r="C2" t="str">
        <f>IF(E2="",CONCATENATE(LEFT(C1,1),D2),CONCATENATE(E2,D2))</f>
        <v>a1</v>
      </c>
      <c r="D2">
        <f>IF(E2="",D1+1,1)</f>
        <v>1</v>
      </c>
      <c r="E2" t="str">
        <f>IF(ISERROR(FIND("景點",G2)),IF(ISERROR(FIND("地址",G2)),IF(ISERROR(FIND("介紹",G2)),IF(ISERROR(FIND("交通",G2)),"","d"),"c"),"b"),IF(LEN(G2)&lt;7,"a",""))</f>
        <v>a</v>
      </c>
      <c r="F2">
        <v>1</v>
      </c>
      <c r="G2" s="1" t="s">
        <v>0</v>
      </c>
      <c r="H2" t="s">
        <v>938</v>
      </c>
      <c r="I2" t="s">
        <v>492</v>
      </c>
      <c r="L2">
        <f>ROUNDUP((ROW(N2)-1)/12,0)</f>
        <v>1</v>
      </c>
      <c r="M2" t="s">
        <v>465</v>
      </c>
      <c r="N2" t="s">
        <v>465</v>
      </c>
      <c r="O2" t="s">
        <v>465</v>
      </c>
      <c r="R2">
        <v>0</v>
      </c>
      <c r="S2" t="s">
        <v>1374</v>
      </c>
    </row>
    <row r="3" spans="1:19" ht="15.75" x14ac:dyDescent="0.25">
      <c r="A3" t="str">
        <f t="shared" ref="A3:A57" si="1">IF(ISERROR(FIND("景點",G2)),IF(ISERROR(FIND("地址",G2)),IF(ISERROR(FIND("介紹",G2)),IF(ISERROR(FIND("交通",G2)),"",CONCATENATE(F3,"d")),CONCATENATE(F3,"c")),CONCATENATE(F3,"b")),CONCATENATE(F3,"a"))</f>
        <v>1a</v>
      </c>
      <c r="B3" t="str">
        <f t="shared" si="0"/>
        <v>1a2</v>
      </c>
      <c r="C3" t="str">
        <f t="shared" ref="C3:C57" si="2">IF(E3="",CONCATENATE(LEFT(C2,1),D3),CONCATENATE(E3,D3))</f>
        <v>a2</v>
      </c>
      <c r="D3">
        <f t="shared" ref="D3:D57" si="3">IF(E3="",D2+1,1)</f>
        <v>2</v>
      </c>
      <c r="E3" t="str">
        <f t="shared" ref="E3:E57" si="4">IF(ISERROR(FIND("景點",G3)),IF(ISERROR(FIND("地址",G3)),IF(ISERROR(FIND("介紹",G3)),IF(ISERROR(FIND("交通",G3)),"","d"),"c"),"b"),IF(LEN(G3)&lt;7,"a",""))</f>
        <v/>
      </c>
      <c r="F3">
        <f>IF(ISERROR(FIND("景點",G3)),F2,IF(LEN(G3)&lt;7,F2+1,F2))</f>
        <v>1</v>
      </c>
      <c r="G3" s="2" t="s">
        <v>1</v>
      </c>
      <c r="H3" t="s">
        <v>939</v>
      </c>
      <c r="I3" t="s">
        <v>471</v>
      </c>
      <c r="L3">
        <f t="shared" ref="L3:L13" si="5">ROUNDUP((ROW(N3)-1)/12,0)</f>
        <v>1</v>
      </c>
      <c r="M3" t="str">
        <f>VLOOKUP(CONCATENATE($L3,"a2"),$B:$I,6,FALSE)</f>
        <v>ELEMENTS圓方</v>
      </c>
      <c r="N3" t="str">
        <f>VLOOKUP(CONCATENATE($L3,"a2"),$B:$I,7,FALSE)</f>
        <v>ELEMENTS圆方</v>
      </c>
      <c r="O3" t="str">
        <f>VLOOKUP(CONCATENATE($L3,"a2"),$B:$I,8,FALSE)</f>
        <v>ELEMENTS</v>
      </c>
      <c r="R3">
        <v>0</v>
      </c>
      <c r="S3" t="s">
        <v>1376</v>
      </c>
    </row>
    <row r="4" spans="1:19" ht="15.75" x14ac:dyDescent="0.25">
      <c r="A4" t="str">
        <f t="shared" si="1"/>
        <v/>
      </c>
      <c r="B4" t="str">
        <f t="shared" si="0"/>
        <v>1b1</v>
      </c>
      <c r="C4" t="str">
        <f t="shared" si="2"/>
        <v>b1</v>
      </c>
      <c r="D4">
        <f t="shared" si="3"/>
        <v>1</v>
      </c>
      <c r="E4" t="str">
        <f t="shared" si="4"/>
        <v>b</v>
      </c>
      <c r="F4">
        <f t="shared" ref="F4:F57" si="6">IF(ISERROR(FIND("景點",G4)),F3,IF(LEN(G4)&lt;7,F3+1,F3))</f>
        <v>1</v>
      </c>
      <c r="G4" s="4" t="s">
        <v>2</v>
      </c>
      <c r="H4" t="s">
        <v>2</v>
      </c>
      <c r="I4" t="s">
        <v>493</v>
      </c>
      <c r="L4">
        <f t="shared" si="5"/>
        <v>1</v>
      </c>
      <c r="M4" t="s">
        <v>466</v>
      </c>
      <c r="N4" t="s">
        <v>466</v>
      </c>
      <c r="O4" t="s">
        <v>466</v>
      </c>
      <c r="R4">
        <v>0</v>
      </c>
      <c r="S4" t="str">
        <f>CONCATENATE("""city_en"": """,I1," Attractions"",")</f>
        <v>"city_en": "Hong Kong Attractions",</v>
      </c>
    </row>
    <row r="5" spans="1:19" ht="15.75" x14ac:dyDescent="0.25">
      <c r="A5" t="str">
        <f t="shared" si="1"/>
        <v>1b</v>
      </c>
      <c r="B5" t="str">
        <f t="shared" si="0"/>
        <v>1b2</v>
      </c>
      <c r="C5" t="str">
        <f t="shared" si="2"/>
        <v>b2</v>
      </c>
      <c r="D5">
        <f t="shared" si="3"/>
        <v>2</v>
      </c>
      <c r="E5" t="str">
        <f t="shared" si="4"/>
        <v/>
      </c>
      <c r="F5">
        <f t="shared" si="6"/>
        <v>1</v>
      </c>
      <c r="G5" s="2" t="s">
        <v>3</v>
      </c>
      <c r="H5" t="s">
        <v>940</v>
      </c>
      <c r="I5" t="s">
        <v>472</v>
      </c>
      <c r="L5">
        <f t="shared" si="5"/>
        <v>1</v>
      </c>
      <c r="M5" t="str">
        <f>CONCATENATE("&lt;img src=""/res/media/web/travel/",LOWER(SUBSTITUTE($I$1," ","_")),"/",LOWER(CONCATENATE(SUBSTITUTE(VLOOKUP(CONCATENATE($L3,"a2"),$B:$I,8,FALSE)," ","_"),".jpg")),""" alt=""",M3,"""&gt;")</f>
        <v>&lt;img src="/res/media/web/travel/hong_kong/elements.jpg" alt="ELEMENTS圓方"&gt;</v>
      </c>
      <c r="N5" t="str">
        <f>CONCATENATE("&lt;img src=""/res/media/web/travel/",LOWER(SUBSTITUTE($I$1," ","_")),"/",LOWER(CONCATENATE(SUBSTITUTE(VLOOKUP(CONCATENATE($L3,"a2"),$B:$I,8,FALSE)," ","_"),".jpg")),""" alt=""",N3,"""&gt;")</f>
        <v>&lt;img src="/res/media/web/travel/hong_kong/elements.jpg" alt="ELEMENTS圆方"&gt;</v>
      </c>
      <c r="O5" t="str">
        <f>CONCATENATE("&lt;img src=""/res/media/web/travel/",LOWER(SUBSTITUTE($I$1," ","_")),"/",LOWER(CONCATENATE(SUBSTITUTE(VLOOKUP(CONCATENATE($L3,"a2"),$B:$I,8,FALSE)," ","_"),".jpg")),""" alt=""",O3,"""&gt;")</f>
        <v>&lt;img src="/res/media/web/travel/hong_kong/elements.jpg" alt="ELEMENTS"&gt;</v>
      </c>
      <c r="R5">
        <v>0</v>
      </c>
      <c r="S5" t="str">
        <f>CONCATENATE("""city_tc"": """,G1,"景點"",")</f>
        <v>"city_tc": "香港景點",</v>
      </c>
    </row>
    <row r="6" spans="1:19" ht="15.75" x14ac:dyDescent="0.25">
      <c r="A6" t="str">
        <f t="shared" si="1"/>
        <v/>
      </c>
      <c r="B6" t="str">
        <f t="shared" si="0"/>
        <v>1c1</v>
      </c>
      <c r="C6" t="str">
        <f t="shared" si="2"/>
        <v>c1</v>
      </c>
      <c r="D6">
        <f t="shared" si="3"/>
        <v>1</v>
      </c>
      <c r="E6" t="str">
        <f t="shared" si="4"/>
        <v>c</v>
      </c>
      <c r="F6">
        <f t="shared" si="6"/>
        <v>1</v>
      </c>
      <c r="G6" s="4" t="s">
        <v>4</v>
      </c>
      <c r="H6" t="s">
        <v>941</v>
      </c>
      <c r="I6" t="s">
        <v>494</v>
      </c>
      <c r="L6">
        <f t="shared" si="5"/>
        <v>1</v>
      </c>
      <c r="M6" t="s">
        <v>557</v>
      </c>
      <c r="N6" t="s">
        <v>557</v>
      </c>
      <c r="O6" t="s">
        <v>1372</v>
      </c>
      <c r="R6">
        <v>0</v>
      </c>
      <c r="S6" t="str">
        <f>CONCATENATE("""city_sc"": """,H1,"景点"",")</f>
        <v>"city_sc": "香港景点",</v>
      </c>
    </row>
    <row r="7" spans="1:19" ht="31.5" x14ac:dyDescent="0.25">
      <c r="A7" t="str">
        <f t="shared" si="1"/>
        <v>1c</v>
      </c>
      <c r="B7" t="str">
        <f t="shared" si="0"/>
        <v>1c2</v>
      </c>
      <c r="C7" t="str">
        <f t="shared" si="2"/>
        <v>c2</v>
      </c>
      <c r="D7">
        <f t="shared" si="3"/>
        <v>2</v>
      </c>
      <c r="E7" t="str">
        <f t="shared" si="4"/>
        <v/>
      </c>
      <c r="F7">
        <f t="shared" si="6"/>
        <v>1</v>
      </c>
      <c r="G7" s="2" t="s">
        <v>5</v>
      </c>
      <c r="H7" t="s">
        <v>942</v>
      </c>
      <c r="I7" t="s">
        <v>495</v>
      </c>
      <c r="L7">
        <f t="shared" si="5"/>
        <v>1</v>
      </c>
      <c r="M7" t="str">
        <f>VLOOKUP(CONCATENATE($L7,"b2"),$B:$I,6,FALSE)</f>
        <v>九龍尖沙咀柯士甸道西一號</v>
      </c>
      <c r="N7" t="str">
        <f>VLOOKUP(CONCATENATE($L7,"b2"),$B:$I,7,FALSE)</f>
        <v>九龙尖沙咀柯士甸道西一号</v>
      </c>
      <c r="O7" t="str">
        <f>VLOOKUP(CONCATENATE($L7,"b2"),$B:$I,8,FALSE)</f>
        <v>1 Austin Road West, Tsim Sha Tsui, Kowloon</v>
      </c>
      <c r="R7">
        <v>0</v>
      </c>
      <c r="S7" t="s">
        <v>1377</v>
      </c>
    </row>
    <row r="8" spans="1:19" ht="15.75" x14ac:dyDescent="0.25">
      <c r="A8" t="str">
        <f t="shared" si="1"/>
        <v/>
      </c>
      <c r="B8" t="str">
        <f t="shared" si="0"/>
        <v>1d1</v>
      </c>
      <c r="C8" t="str">
        <f t="shared" si="2"/>
        <v>d1</v>
      </c>
      <c r="D8">
        <f t="shared" si="3"/>
        <v>1</v>
      </c>
      <c r="E8" t="str">
        <f t="shared" si="4"/>
        <v>d</v>
      </c>
      <c r="F8">
        <f t="shared" si="6"/>
        <v>1</v>
      </c>
      <c r="G8" s="4" t="s">
        <v>6</v>
      </c>
      <c r="H8" t="s">
        <v>6</v>
      </c>
      <c r="I8" t="s">
        <v>496</v>
      </c>
      <c r="L8">
        <f t="shared" si="5"/>
        <v>1</v>
      </c>
      <c r="M8" t="s">
        <v>467</v>
      </c>
      <c r="N8" t="s">
        <v>467</v>
      </c>
      <c r="O8" t="s">
        <v>1373</v>
      </c>
      <c r="R8">
        <f>ROUNDUP((ROW(T8)-7)/12,0)</f>
        <v>1</v>
      </c>
      <c r="S8" t="s">
        <v>1374</v>
      </c>
    </row>
    <row r="9" spans="1:19" ht="16.5" thickBot="1" x14ac:dyDescent="0.3">
      <c r="A9" t="str">
        <f t="shared" si="1"/>
        <v>1d</v>
      </c>
      <c r="B9" t="str">
        <f t="shared" si="0"/>
        <v>1d2</v>
      </c>
      <c r="C9" t="str">
        <f t="shared" si="2"/>
        <v>d2</v>
      </c>
      <c r="D9">
        <f t="shared" si="3"/>
        <v>2</v>
      </c>
      <c r="E9" t="str">
        <f t="shared" si="4"/>
        <v/>
      </c>
      <c r="F9">
        <f t="shared" si="6"/>
        <v>1</v>
      </c>
      <c r="G9" s="6" t="s">
        <v>7</v>
      </c>
      <c r="H9" t="s">
        <v>943</v>
      </c>
      <c r="I9" t="s">
        <v>473</v>
      </c>
      <c r="L9">
        <f t="shared" si="5"/>
        <v>1</v>
      </c>
      <c r="M9" t="str">
        <f>VLOOKUP(CONCATENATE($L9,"c2"),$B:$I,6,FALSE)</f>
        <v>ELEMENTS圓方總面積逾百萬呎，以金、木、水、火、土五行作為區域主題。商場匯聚國際頂級名牌及食肆，提供購物、休閒、飲食、娛樂及文化藝術新體驗。</v>
      </c>
      <c r="N9" t="str">
        <f>VLOOKUP(CONCATENATE($L9,"c2"),$B:$I,7,FALSE)</f>
        <v>ELEMENTS圆方总面积逾百万呎，以金、木、水、火、土五行作为区域主题。商场汇聚国际顶级名牌及食肆，提供购物、休闲、饮食、娱乐及文化艺术新体验。</v>
      </c>
      <c r="O9" t="str">
        <f>VLOOKUP(CONCATENATE($L9,"c2"),$B:$I,8,FALSE)</f>
        <v>Occupying over one million square feet, ELEMENTS features the themed zones of Metal, Wood, Water, Fire and Earth. Prestigious, luxury brands and culinary inspiration from around the globe converge to create a superb experience packed with the finest shopping, leisure, dining, entertainment and art.</v>
      </c>
      <c r="R9">
        <f t="shared" ref="R9:R31" si="7">ROUNDUP((ROW(T9)-7)/12,0)</f>
        <v>1</v>
      </c>
      <c r="S9" t="str">
        <f>CONCATENATE("""id"": ",$S$1,R9,",")</f>
        <v>"id": 11,</v>
      </c>
    </row>
    <row r="10" spans="1:19" ht="15.75" x14ac:dyDescent="0.25">
      <c r="A10" t="str">
        <f t="shared" si="1"/>
        <v/>
      </c>
      <c r="B10" t="str">
        <f t="shared" si="0"/>
        <v>2a1</v>
      </c>
      <c r="C10" t="str">
        <f t="shared" si="2"/>
        <v>a1</v>
      </c>
      <c r="D10">
        <f t="shared" si="3"/>
        <v>1</v>
      </c>
      <c r="E10" t="str">
        <f t="shared" si="4"/>
        <v>a</v>
      </c>
      <c r="F10">
        <f t="shared" si="6"/>
        <v>2</v>
      </c>
      <c r="G10" s="1" t="s">
        <v>8</v>
      </c>
      <c r="H10" t="s">
        <v>944</v>
      </c>
      <c r="I10" t="s">
        <v>497</v>
      </c>
      <c r="L10">
        <f t="shared" si="5"/>
        <v>1</v>
      </c>
      <c r="M10" t="s">
        <v>468</v>
      </c>
      <c r="N10" t="s">
        <v>468</v>
      </c>
      <c r="O10" t="s">
        <v>1375</v>
      </c>
      <c r="R10">
        <f t="shared" si="7"/>
        <v>1</v>
      </c>
      <c r="S10" t="str">
        <f>CONCATENATE("""attraction_en"": """,VLOOKUP(CONCATENATE($R10,"a2"),$B:$I,8,FALSE),""",")</f>
        <v>"attraction_en": "ELEMENTS",</v>
      </c>
    </row>
    <row r="11" spans="1:19" ht="15.75" x14ac:dyDescent="0.25">
      <c r="A11" t="str">
        <f t="shared" si="1"/>
        <v>2a</v>
      </c>
      <c r="B11" t="str">
        <f t="shared" si="0"/>
        <v>2a2</v>
      </c>
      <c r="C11" t="str">
        <f t="shared" si="2"/>
        <v>a2</v>
      </c>
      <c r="D11">
        <f t="shared" si="3"/>
        <v>2</v>
      </c>
      <c r="E11" t="str">
        <f t="shared" si="4"/>
        <v/>
      </c>
      <c r="F11">
        <f t="shared" si="6"/>
        <v>2</v>
      </c>
      <c r="G11" s="9" t="s">
        <v>9</v>
      </c>
      <c r="H11" t="s">
        <v>945</v>
      </c>
      <c r="I11" t="s">
        <v>474</v>
      </c>
      <c r="L11">
        <f t="shared" si="5"/>
        <v>1</v>
      </c>
      <c r="M11" t="str">
        <f>VLOOKUP(CONCATENATE($L11,"d2"),$B:$I,6,FALSE)</f>
        <v>由九龍站C出口，步行約半分鐘，即可到達ELEMENTS圓方。</v>
      </c>
      <c r="N11" t="str">
        <f>VLOOKUP(CONCATENATE($L11,"d2"),$B:$I,7,FALSE)</f>
        <v>由九龙站C出口，步行约半分钟，即可到达ELEMENTS圆方。</v>
      </c>
      <c r="O11" t="str">
        <f>VLOOKUP(CONCATENATE($L11,"d2"),$B:$I,8,FALSE)</f>
        <v>From Kowloon Station Exit C, walk for about half a minute.</v>
      </c>
      <c r="R11">
        <f t="shared" si="7"/>
        <v>1</v>
      </c>
      <c r="S11" t="str">
        <f>CONCATENATE("""attraction_tc"": """,VLOOKUP(CONCATENATE($R11,"a2"),$B:$I,6,FALSE),""",")</f>
        <v>"attraction_tc": "ELEMENTS圓方",</v>
      </c>
    </row>
    <row r="12" spans="1:19" ht="15.75" x14ac:dyDescent="0.25">
      <c r="A12" t="str">
        <f t="shared" si="1"/>
        <v/>
      </c>
      <c r="B12" t="str">
        <f t="shared" si="0"/>
        <v>2b1</v>
      </c>
      <c r="C12" t="str">
        <f t="shared" si="2"/>
        <v>b1</v>
      </c>
      <c r="D12">
        <f t="shared" si="3"/>
        <v>1</v>
      </c>
      <c r="E12" t="str">
        <f t="shared" si="4"/>
        <v>b</v>
      </c>
      <c r="F12">
        <f t="shared" si="6"/>
        <v>2</v>
      </c>
      <c r="G12" s="4" t="s">
        <v>2</v>
      </c>
      <c r="H12" t="s">
        <v>2</v>
      </c>
      <c r="I12" t="s">
        <v>493</v>
      </c>
      <c r="K12" t="str">
        <f>IF(ISERROR(VLOOKUP(CONCATENATE(L12,"d3"),B:G,6,FALSE)),"","&lt;/p&gt;&lt;p&gt;")</f>
        <v/>
      </c>
      <c r="L12">
        <f t="shared" si="5"/>
        <v>1</v>
      </c>
      <c r="M12" t="str">
        <f>CONCATENATE($K12,IFERROR(VLOOKUP(CONCATENATE($L12,"d3"),$B:$I,6,FALSE),""))</f>
        <v/>
      </c>
      <c r="N12" t="str">
        <f>CONCATENATE($K12,IFERROR(VLOOKUP(CONCATENATE($L12,"d3"),$B:$I,7,FALSE),""))</f>
        <v/>
      </c>
      <c r="O12" t="str">
        <f>CONCATENATE($K12,IFERROR(VLOOKUP(CONCATENATE($L12,"d3"),$B:$I,8,FALSE),""))</f>
        <v/>
      </c>
      <c r="R12">
        <f t="shared" si="7"/>
        <v>1</v>
      </c>
      <c r="S12" t="str">
        <f>CONCATENATE("""attraction_sc"": """,VLOOKUP(CONCATENATE($R12,"a2"),$B:$I,7,FALSE),""",")</f>
        <v>"attraction_sc": "ELEMENTS圆方",</v>
      </c>
    </row>
    <row r="13" spans="1:19" ht="15.75" x14ac:dyDescent="0.25">
      <c r="A13" t="str">
        <f t="shared" si="1"/>
        <v>2b</v>
      </c>
      <c r="B13" t="str">
        <f t="shared" si="0"/>
        <v>2b2</v>
      </c>
      <c r="C13" t="str">
        <f t="shared" si="2"/>
        <v>b2</v>
      </c>
      <c r="D13">
        <f t="shared" si="3"/>
        <v>2</v>
      </c>
      <c r="E13" t="str">
        <f t="shared" si="4"/>
        <v/>
      </c>
      <c r="F13">
        <f t="shared" si="6"/>
        <v>2</v>
      </c>
      <c r="G13" s="9" t="s">
        <v>10</v>
      </c>
      <c r="H13" t="s">
        <v>946</v>
      </c>
      <c r="I13" t="s">
        <v>475</v>
      </c>
      <c r="L13">
        <f t="shared" si="5"/>
        <v>1</v>
      </c>
      <c r="M13" t="s">
        <v>469</v>
      </c>
      <c r="N13" t="s">
        <v>469</v>
      </c>
      <c r="O13" t="s">
        <v>469</v>
      </c>
      <c r="R13">
        <f t="shared" si="7"/>
        <v>1</v>
      </c>
      <c r="S13" t="str">
        <f>CONCATENATE("""image_en"": """,CONCATENATE("/res/media/web/travel/",LOWER(SUBSTITUTE($I$1," ","_")),"/",LOWER(CONCATENATE(SUBSTITUTE(VLOOKUP(CONCATENATE($R13,"a2"),$B:$I,8,FALSE)," ","_"),".jpg"))),""",")</f>
        <v>"image_en": "/res/media/web/travel/hong_kong/elements.jpg",</v>
      </c>
    </row>
    <row r="14" spans="1:19" ht="15.75" x14ac:dyDescent="0.25">
      <c r="A14" t="str">
        <f t="shared" si="1"/>
        <v/>
      </c>
      <c r="B14" t="str">
        <f t="shared" si="0"/>
        <v>2c1</v>
      </c>
      <c r="C14" t="str">
        <f t="shared" si="2"/>
        <v>c1</v>
      </c>
      <c r="D14">
        <f t="shared" si="3"/>
        <v>1</v>
      </c>
      <c r="E14" t="str">
        <f t="shared" si="4"/>
        <v>c</v>
      </c>
      <c r="F14">
        <f t="shared" si="6"/>
        <v>2</v>
      </c>
      <c r="G14" s="4" t="s">
        <v>4</v>
      </c>
      <c r="H14" t="s">
        <v>941</v>
      </c>
      <c r="I14" t="s">
        <v>494</v>
      </c>
      <c r="L14">
        <f>ROUNDUP((ROW(N14)-1)/12,0)</f>
        <v>2</v>
      </c>
      <c r="M14" t="s">
        <v>465</v>
      </c>
      <c r="N14" t="s">
        <v>465</v>
      </c>
      <c r="O14" t="s">
        <v>465</v>
      </c>
      <c r="R14">
        <f t="shared" si="7"/>
        <v>1</v>
      </c>
      <c r="S14" t="str">
        <f>CONCATENATE("""image_tc"": """,CONCATENATE("/res/media/web/travel/",LOWER(SUBSTITUTE($I$1," ","_")),"/",LOWER(CONCATENATE(SUBSTITUTE(VLOOKUP(CONCATENATE($R14,"a2"),$B:$I,8,FALSE)," ","_"),".jpg"))),""",")</f>
        <v>"image_tc": "/res/media/web/travel/hong_kong/elements.jpg",</v>
      </c>
    </row>
    <row r="15" spans="1:19" ht="31.5" x14ac:dyDescent="0.25">
      <c r="A15" t="str">
        <f t="shared" si="1"/>
        <v>2c</v>
      </c>
      <c r="B15" t="str">
        <f t="shared" si="0"/>
        <v>2c2</v>
      </c>
      <c r="C15" t="str">
        <f t="shared" si="2"/>
        <v>c2</v>
      </c>
      <c r="D15">
        <f t="shared" si="3"/>
        <v>2</v>
      </c>
      <c r="E15" t="str">
        <f t="shared" si="4"/>
        <v/>
      </c>
      <c r="F15">
        <f t="shared" si="6"/>
        <v>2</v>
      </c>
      <c r="G15" s="2" t="s">
        <v>11</v>
      </c>
      <c r="H15" t="s">
        <v>947</v>
      </c>
      <c r="I15" t="s">
        <v>476</v>
      </c>
      <c r="L15">
        <f t="shared" ref="L15:L25" si="8">ROUNDUP((ROW(N15)-1)/12,0)</f>
        <v>2</v>
      </c>
      <c r="M15" t="str">
        <f>VLOOKUP(CONCATENATE($L15,"a2"),$B:$I,6,FALSE)</f>
        <v>西九文化區</v>
      </c>
      <c r="N15" t="str">
        <f>VLOOKUP(CONCATENATE($L15,"a2"),$B:$I,7,FALSE)</f>
        <v>西九文化区</v>
      </c>
      <c r="O15" t="str">
        <f>VLOOKUP(CONCATENATE($L15,"a2"),$B:$I,8,FALSE)</f>
        <v>West Kowloon Cultural District</v>
      </c>
      <c r="R15">
        <f t="shared" si="7"/>
        <v>1</v>
      </c>
      <c r="S15" t="str">
        <f>CONCATENATE("""image_sc"": """,CONCATENATE("/res/media/web/travel/",LOWER(SUBSTITUTE($I$1," ","_")),"/",LOWER(CONCATENATE(SUBSTITUTE(VLOOKUP(CONCATENATE($R15,"a2"),$B:$I,8,FALSE)," ","_"),".jpg"))),""",")</f>
        <v>"image_sc": "/res/media/web/travel/hong_kong/elements.jpg",</v>
      </c>
    </row>
    <row r="16" spans="1:19" ht="15.75" x14ac:dyDescent="0.25">
      <c r="A16" t="str">
        <f t="shared" si="1"/>
        <v/>
      </c>
      <c r="B16" t="str">
        <f t="shared" si="0"/>
        <v>2d1</v>
      </c>
      <c r="C16" t="str">
        <f t="shared" si="2"/>
        <v>d1</v>
      </c>
      <c r="D16">
        <f t="shared" si="3"/>
        <v>1</v>
      </c>
      <c r="E16" t="str">
        <f t="shared" si="4"/>
        <v>d</v>
      </c>
      <c r="F16">
        <f t="shared" si="6"/>
        <v>2</v>
      </c>
      <c r="G16" s="4" t="s">
        <v>6</v>
      </c>
      <c r="H16" t="s">
        <v>6</v>
      </c>
      <c r="I16" t="s">
        <v>496</v>
      </c>
      <c r="L16">
        <f t="shared" si="8"/>
        <v>2</v>
      </c>
      <c r="M16" t="s">
        <v>466</v>
      </c>
      <c r="N16" t="s">
        <v>466</v>
      </c>
      <c r="O16" t="s">
        <v>466</v>
      </c>
      <c r="R16">
        <f t="shared" si="7"/>
        <v>1</v>
      </c>
      <c r="S16" t="str">
        <f>CONCATENATE("""content_en"": """,CONCATENATE("&lt;p&gt;Address：&lt;br/&gt;",VLOOKUP(CONCATENATE($R16,"b2"),$B:$I,8,FALSE)),"&lt;/p&gt;&lt;p&gt;Content：&lt;br/&gt;",SUBSTITUTE(VLOOKUP(CONCATENATE($R16,"c2"),$B:$I,8,FALSE),"""","\"""),"&lt;/p&gt;&lt;p&gt;Transportation：&lt;br/&gt;",VLOOKUP(CONCATENATE($R16,"d2"),$B:$I,8,FALSE),CONCATENATE($K12,IFERROR(VLOOKUP(CONCATENATE($L12,"d3"),$B:$I,8,FALSE),"")),"&lt;/p&gt;",""",")</f>
        <v>"content_en": "&lt;p&gt;Address：&lt;br/&gt;1 Austin Road West, Tsim Sha Tsui, Kowloon&lt;/p&gt;&lt;p&gt;Content：&lt;br/&gt;Occupying over one million square feet, ELEMENTS features the themed zones of Metal, Wood, Water, Fire and Earth. Prestigious, luxury brands and culinary inspiration from around the globe converge to create a superb experience packed with the finest shopping, leisure, dining, entertainment and art.&lt;/p&gt;&lt;p&gt;Transportation：&lt;br/&gt;From Kowloon Station Exit C, walk for about half a minute.&lt;/p&gt;",</v>
      </c>
    </row>
    <row r="17" spans="1:19" ht="16.5" thickBot="1" x14ac:dyDescent="0.3">
      <c r="A17" t="str">
        <f t="shared" si="1"/>
        <v>2d</v>
      </c>
      <c r="B17" t="str">
        <f t="shared" si="0"/>
        <v>2d2</v>
      </c>
      <c r="C17" t="str">
        <f t="shared" si="2"/>
        <v>d2</v>
      </c>
      <c r="D17">
        <f t="shared" si="3"/>
        <v>2</v>
      </c>
      <c r="E17" t="str">
        <f t="shared" si="4"/>
        <v/>
      </c>
      <c r="F17">
        <f t="shared" si="6"/>
        <v>2</v>
      </c>
      <c r="G17" s="6" t="s">
        <v>12</v>
      </c>
      <c r="H17" t="s">
        <v>948</v>
      </c>
      <c r="I17" t="s">
        <v>477</v>
      </c>
      <c r="L17">
        <f t="shared" si="8"/>
        <v>2</v>
      </c>
      <c r="M17" t="str">
        <f>CONCATENATE("&lt;img src=""/res/media/web/travel/",LOWER(SUBSTITUTE($I$1," ","_")),"/",LOWER(CONCATENATE(SUBSTITUTE(VLOOKUP(CONCATENATE($L15,"a2"),$B:$I,8,FALSE)," ","_"),".jpg")),""" alt=""",M15,"""&gt;")</f>
        <v>&lt;img src="/res/media/web/travel/hong_kong/west_kowloon_cultural_district.jpg" alt="西九文化區"&gt;</v>
      </c>
      <c r="N17" t="str">
        <f>CONCATENATE("&lt;img src=""/res/media/web/travel/",LOWER(SUBSTITUTE($I$1," ","_")),"/",LOWER(CONCATENATE(SUBSTITUTE(VLOOKUP(CONCATENATE($L15,"a2"),$B:$I,8,FALSE)," ","_"),".jpg")),""" alt=""",N15,"""&gt;")</f>
        <v>&lt;img src="/res/media/web/travel/hong_kong/west_kowloon_cultural_district.jpg" alt="西九文化区"&gt;</v>
      </c>
      <c r="O17" t="str">
        <f>CONCATENATE("&lt;img src=""/res/media/web/travel/",LOWER(SUBSTITUTE($I$1," ","_")),"/",LOWER(CONCATENATE(SUBSTITUTE(VLOOKUP(CONCATENATE($L15,"a2"),$B:$I,8,FALSE)," ","_"),".jpg")),""" alt=""",O15,"""&gt;")</f>
        <v>&lt;img src="/res/media/web/travel/hong_kong/west_kowloon_cultural_district.jpg" alt="West Kowloon Cultural District"&gt;</v>
      </c>
      <c r="R17">
        <f t="shared" si="7"/>
        <v>1</v>
      </c>
      <c r="S17" t="str">
        <f>CONCATENATE("""content_tc"": """,CONCATENATE("&lt;p&gt;地址：&lt;br/&gt;",VLOOKUP(CONCATENATE($R17,"b2"),$B:$I,6,FALSE)),"&lt;/p&gt;&lt;p&gt;介紹：&lt;br/&gt;",VLOOKUP(CONCATENATE($R17,"c2"),$B:$I,6,FALSE),"&lt;/p&gt;&lt;p&gt;交通：&lt;br/&gt;",VLOOKUP(CONCATENATE($R17,"d2"),$B:$I,6,FALSE),CONCATENATE($K12,IFERROR(VLOOKUP(CONCATENATE($L12,"d3"),$B:$I,6,FALSE),"")),"&lt;/p&gt;",""",")</f>
        <v>"content_tc": "&lt;p&gt;地址：&lt;br/&gt;九龍尖沙咀柯士甸道西一號&lt;/p&gt;&lt;p&gt;介紹：&lt;br/&gt;ELEMENTS圓方總面積逾百萬呎，以金、木、水、火、土五行作為區域主題。商場匯聚國際頂級名牌及食肆，提供購物、休閒、飲食、娛樂及文化藝術新體驗。&lt;/p&gt;&lt;p&gt;交通：&lt;br/&gt;由九龍站C出口，步行約半分鐘，即可到達ELEMENTS圓方。&lt;/p&gt;",</v>
      </c>
    </row>
    <row r="18" spans="1:19" ht="15.75" x14ac:dyDescent="0.25">
      <c r="A18" t="str">
        <f t="shared" si="1"/>
        <v/>
      </c>
      <c r="B18" t="str">
        <f t="shared" si="0"/>
        <v>3a1</v>
      </c>
      <c r="C18" t="str">
        <f t="shared" si="2"/>
        <v>a1</v>
      </c>
      <c r="D18">
        <f t="shared" si="3"/>
        <v>1</v>
      </c>
      <c r="E18" t="str">
        <f t="shared" si="4"/>
        <v>a</v>
      </c>
      <c r="F18">
        <f t="shared" si="6"/>
        <v>3</v>
      </c>
      <c r="G18" s="1" t="s">
        <v>13</v>
      </c>
      <c r="H18" t="s">
        <v>949</v>
      </c>
      <c r="I18" t="s">
        <v>498</v>
      </c>
      <c r="L18">
        <f t="shared" si="8"/>
        <v>2</v>
      </c>
      <c r="M18" t="s">
        <v>557</v>
      </c>
      <c r="N18" t="s">
        <v>557</v>
      </c>
      <c r="O18" t="s">
        <v>1372</v>
      </c>
      <c r="R18">
        <f t="shared" si="7"/>
        <v>1</v>
      </c>
      <c r="S18" t="str">
        <f>CONCATENATE("""content_sc"": """,CONCATENATE("&lt;p&gt;地址：&lt;br/&gt;",VLOOKUP(CONCATENATE($R18,"b2"),$B:$I,7,FALSE)),"&lt;/p&gt;&lt;p&gt;介紹：&lt;br/&gt;",VLOOKUP(CONCATENATE($R18,"c2"),$B:$I,7,FALSE),"&lt;/p&gt;&lt;p&gt;交通：&lt;br/&gt;",VLOOKUP(CONCATENATE($R18,"d2"),$B:$I,7,FALSE),CONCATENATE($K12,IFERROR(VLOOKUP(CONCATENATE($L12,"d3"),$B:$I,7,FALSE),"")),"&lt;/p&gt;","""")</f>
        <v>"content_sc": "&lt;p&gt;地址：&lt;br/&gt;九龙尖沙咀柯士甸道西一号&lt;/p&gt;&lt;p&gt;介紹：&lt;br/&gt;ELEMENTS圆方总面积逾百万呎，以金、木、水、火、土五行作为区域主题。商场汇聚国际顶级名牌及食肆，提供购物、休闲、饮食、娱乐及文化艺术新体验。&lt;/p&gt;&lt;p&gt;交通：&lt;br/&gt;由九龙站C出口，步行约半分钟，即可到达ELEMENTS圆方。&lt;/p&gt;"</v>
      </c>
    </row>
    <row r="19" spans="1:19" ht="15.75" x14ac:dyDescent="0.25">
      <c r="A19" t="str">
        <f t="shared" si="1"/>
        <v>3a</v>
      </c>
      <c r="B19" t="str">
        <f t="shared" si="0"/>
        <v>3a2</v>
      </c>
      <c r="C19" t="str">
        <f t="shared" si="2"/>
        <v>a2</v>
      </c>
      <c r="D19">
        <f t="shared" si="3"/>
        <v>2</v>
      </c>
      <c r="E19" t="str">
        <f t="shared" si="4"/>
        <v/>
      </c>
      <c r="F19">
        <f t="shared" si="6"/>
        <v>3</v>
      </c>
      <c r="G19" s="2" t="s">
        <v>14</v>
      </c>
      <c r="H19" t="s">
        <v>950</v>
      </c>
      <c r="I19" t="s">
        <v>478</v>
      </c>
      <c r="L19">
        <f t="shared" si="8"/>
        <v>2</v>
      </c>
      <c r="M19" t="str">
        <f>VLOOKUP(CONCATENATE($L19,"b2"),$B:$I,6,FALSE)</f>
        <v>九龍西九文化區</v>
      </c>
      <c r="N19" t="str">
        <f>VLOOKUP(CONCATENATE($L19,"b2"),$B:$I,7,FALSE)</f>
        <v>九龙西九文化区</v>
      </c>
      <c r="O19" t="str">
        <f>VLOOKUP(CONCATENATE($L19,"b2"),$B:$I,8,FALSE)</f>
        <v>West Kowloon Cultural District, Kowloon</v>
      </c>
      <c r="R19">
        <f t="shared" si="7"/>
        <v>1</v>
      </c>
      <c r="S19" t="str">
        <f>IF(S20="","}","},")</f>
        <v>},</v>
      </c>
    </row>
    <row r="20" spans="1:19" ht="15.75" x14ac:dyDescent="0.25">
      <c r="A20" t="str">
        <f t="shared" si="1"/>
        <v/>
      </c>
      <c r="B20" t="str">
        <f t="shared" si="0"/>
        <v>3b1</v>
      </c>
      <c r="C20" t="str">
        <f t="shared" si="2"/>
        <v>b1</v>
      </c>
      <c r="D20">
        <f t="shared" si="3"/>
        <v>1</v>
      </c>
      <c r="E20" t="str">
        <f t="shared" si="4"/>
        <v>b</v>
      </c>
      <c r="F20">
        <f t="shared" si="6"/>
        <v>3</v>
      </c>
      <c r="G20" s="4" t="s">
        <v>2</v>
      </c>
      <c r="H20" t="s">
        <v>2</v>
      </c>
      <c r="I20" t="s">
        <v>493</v>
      </c>
      <c r="L20">
        <f t="shared" si="8"/>
        <v>2</v>
      </c>
      <c r="M20" t="s">
        <v>467</v>
      </c>
      <c r="N20" t="s">
        <v>467</v>
      </c>
      <c r="O20" t="s">
        <v>1373</v>
      </c>
      <c r="R20">
        <f>ROUNDUP((ROW(T20)-7)/12,0)</f>
        <v>2</v>
      </c>
      <c r="S20" t="s">
        <v>1374</v>
      </c>
    </row>
    <row r="21" spans="1:19" ht="15.75" x14ac:dyDescent="0.25">
      <c r="A21" t="str">
        <f t="shared" si="1"/>
        <v>3b</v>
      </c>
      <c r="B21" t="str">
        <f t="shared" si="0"/>
        <v>3b2</v>
      </c>
      <c r="C21" t="str">
        <f t="shared" si="2"/>
        <v>b2</v>
      </c>
      <c r="D21">
        <f t="shared" si="3"/>
        <v>2</v>
      </c>
      <c r="E21" t="str">
        <f t="shared" si="4"/>
        <v/>
      </c>
      <c r="F21">
        <f t="shared" si="6"/>
        <v>3</v>
      </c>
      <c r="G21" s="9" t="s">
        <v>15</v>
      </c>
      <c r="H21" t="s">
        <v>951</v>
      </c>
      <c r="I21" t="s">
        <v>479</v>
      </c>
      <c r="L21">
        <f t="shared" si="8"/>
        <v>2</v>
      </c>
      <c r="M21" t="str">
        <f>VLOOKUP(CONCATENATE($L21,"c2"),$B:$I,6,FALSE)</f>
        <v>位處維多利亞港海旁，集藝術教育及公共空間於一身。M+展亭、苗圃公園及海濱長廊西邊地段向公眾開放，舉行各項文化藝術活動和節目。</v>
      </c>
      <c r="N21" t="str">
        <f>VLOOKUP(CONCATENATE($L21,"c2"),$B:$I,7,FALSE)</f>
        <v>位处维多利亚港海旁，集艺术教育及公共空间于一身。M+展亭、苗圃公园及海滨长廊西边地段向公众开放，举行各项文化艺术活动和节目。</v>
      </c>
      <c r="O21" t="str">
        <f>VLOOKUP(CONCATENATE($L21,"c2"),$B:$I,8,FALSE)</f>
        <v>Located on the waterfront of Victoria Harbour, the District combines art education and public space. M+ Pavilion, Nursery Park and the west section of the waterfront promenade are open to the public where various art and cultural events and programmes take place.</v>
      </c>
      <c r="R21">
        <f t="shared" si="7"/>
        <v>2</v>
      </c>
      <c r="S21" t="str">
        <f>CONCATENATE("""id"": ",$S$1,R21,",")</f>
        <v>"id": 12,</v>
      </c>
    </row>
    <row r="22" spans="1:19" ht="15.75" x14ac:dyDescent="0.25">
      <c r="A22" t="str">
        <f t="shared" si="1"/>
        <v/>
      </c>
      <c r="B22" t="str">
        <f t="shared" si="0"/>
        <v>3c1</v>
      </c>
      <c r="C22" t="str">
        <f t="shared" si="2"/>
        <v>c1</v>
      </c>
      <c r="D22">
        <f t="shared" si="3"/>
        <v>1</v>
      </c>
      <c r="E22" t="str">
        <f t="shared" si="4"/>
        <v>c</v>
      </c>
      <c r="F22">
        <f t="shared" si="6"/>
        <v>3</v>
      </c>
      <c r="G22" s="4" t="s">
        <v>4</v>
      </c>
      <c r="H22" t="s">
        <v>941</v>
      </c>
      <c r="I22" t="s">
        <v>494</v>
      </c>
      <c r="L22">
        <f t="shared" si="8"/>
        <v>2</v>
      </c>
      <c r="M22" t="s">
        <v>468</v>
      </c>
      <c r="N22" t="s">
        <v>468</v>
      </c>
      <c r="O22" t="s">
        <v>1375</v>
      </c>
      <c r="R22">
        <f t="shared" si="7"/>
        <v>2</v>
      </c>
      <c r="S22" t="str">
        <f>CONCATENATE("""attraction_en"": """,VLOOKUP(CONCATENATE($R22,"a2"),$B:$I,8,FALSE),""",")</f>
        <v>"attraction_en": "West Kowloon Cultural District",</v>
      </c>
    </row>
    <row r="23" spans="1:19" ht="31.5" x14ac:dyDescent="0.25">
      <c r="A23" t="str">
        <f t="shared" si="1"/>
        <v>3c</v>
      </c>
      <c r="B23" t="str">
        <f t="shared" si="0"/>
        <v>3c2</v>
      </c>
      <c r="C23" t="str">
        <f t="shared" si="2"/>
        <v>c2</v>
      </c>
      <c r="D23">
        <f t="shared" si="3"/>
        <v>2</v>
      </c>
      <c r="E23" t="str">
        <f t="shared" si="4"/>
        <v/>
      </c>
      <c r="F23">
        <f t="shared" si="6"/>
        <v>3</v>
      </c>
      <c r="G23" s="2" t="s">
        <v>16</v>
      </c>
      <c r="H23" t="s">
        <v>952</v>
      </c>
      <c r="I23" t="s">
        <v>480</v>
      </c>
      <c r="L23">
        <f t="shared" si="8"/>
        <v>2</v>
      </c>
      <c r="M23" t="str">
        <f>VLOOKUP(CONCATENATE($L23,"d2"),$B:$I,6,FALSE)</f>
        <v>由九龍站E4或E5出口抵達雅翔道，步行約十分鐘，經過行人天橋，便可到達西九文化區。</v>
      </c>
      <c r="N23" t="str">
        <f>VLOOKUP(CONCATENATE($L23,"d2"),$B:$I,7,FALSE)</f>
        <v>由九龙站E4或E5出口抵达雅翔道，步行约十分钟，经过行人天桥，便可到达西九文化区。</v>
      </c>
      <c r="O23" t="str">
        <f>VLOOKUP(CONCATENATE($L23,"d2"),$B:$I,8,FALSE)</f>
        <v>From Kowloon Station Exit E4 or E5, get to Nga Cheung Road and walk for about 10 minutes. After crossing the footbridge, you will arrive at the West Kowloon Cultural District.</v>
      </c>
      <c r="R23">
        <f t="shared" si="7"/>
        <v>2</v>
      </c>
      <c r="S23" t="str">
        <f>CONCATENATE("""attraction_tc"": """,VLOOKUP(CONCATENATE($R23,"a2"),$B:$I,6,FALSE),""",")</f>
        <v>"attraction_tc": "西九文化區",</v>
      </c>
    </row>
    <row r="24" spans="1:19" ht="15.75" x14ac:dyDescent="0.25">
      <c r="A24" t="str">
        <f t="shared" si="1"/>
        <v/>
      </c>
      <c r="B24" t="str">
        <f t="shared" si="0"/>
        <v>3d1</v>
      </c>
      <c r="C24" t="str">
        <f t="shared" si="2"/>
        <v>d1</v>
      </c>
      <c r="D24">
        <f t="shared" si="3"/>
        <v>1</v>
      </c>
      <c r="E24" t="str">
        <f t="shared" si="4"/>
        <v>d</v>
      </c>
      <c r="F24">
        <f t="shared" si="6"/>
        <v>3</v>
      </c>
      <c r="G24" s="4" t="s">
        <v>6</v>
      </c>
      <c r="H24" t="s">
        <v>6</v>
      </c>
      <c r="I24" t="s">
        <v>496</v>
      </c>
      <c r="K24" t="str">
        <f>IF(ISERROR(VLOOKUP(CONCATENATE(L24,"d3"),B:G,6,FALSE)),"","&lt;/p&gt;&lt;p&gt;")</f>
        <v/>
      </c>
      <c r="L24">
        <f t="shared" si="8"/>
        <v>2</v>
      </c>
      <c r="M24" t="str">
        <f>CONCATENATE($K24,IFERROR(VLOOKUP(CONCATENATE($L24,"d3"),$B:$I,6,FALSE),""))</f>
        <v/>
      </c>
      <c r="N24" t="str">
        <f>CONCATENATE($K24,IFERROR(VLOOKUP(CONCATENATE($L24,"d3"),$B:$I,7,FALSE),""))</f>
        <v/>
      </c>
      <c r="O24" t="str">
        <f>CONCATENATE($K24,IFERROR(VLOOKUP(CONCATENATE($L24,"d3"),$B:$I,8,FALSE),""))</f>
        <v/>
      </c>
      <c r="R24">
        <f t="shared" si="7"/>
        <v>2</v>
      </c>
      <c r="S24" t="str">
        <f>CONCATENATE("""attraction_sc"": """,VLOOKUP(CONCATENATE($R24,"a2"),$B:$I,7,FALSE),""",")</f>
        <v>"attraction_sc": "西九文化区",</v>
      </c>
    </row>
    <row r="25" spans="1:19" ht="16.5" thickBot="1" x14ac:dyDescent="0.3">
      <c r="A25" t="str">
        <f t="shared" si="1"/>
        <v>3d</v>
      </c>
      <c r="B25" t="str">
        <f t="shared" si="0"/>
        <v>3d2</v>
      </c>
      <c r="C25" t="str">
        <f t="shared" si="2"/>
        <v>d2</v>
      </c>
      <c r="D25">
        <f t="shared" si="3"/>
        <v>2</v>
      </c>
      <c r="E25" t="str">
        <f t="shared" si="4"/>
        <v/>
      </c>
      <c r="F25">
        <f t="shared" si="6"/>
        <v>3</v>
      </c>
      <c r="G25" s="10" t="s">
        <v>17</v>
      </c>
      <c r="H25" t="s">
        <v>953</v>
      </c>
      <c r="I25" t="s">
        <v>481</v>
      </c>
      <c r="L25">
        <f t="shared" si="8"/>
        <v>2</v>
      </c>
      <c r="M25" t="s">
        <v>469</v>
      </c>
      <c r="N25" t="s">
        <v>469</v>
      </c>
      <c r="O25" t="s">
        <v>469</v>
      </c>
      <c r="R25">
        <f t="shared" si="7"/>
        <v>2</v>
      </c>
      <c r="S25" t="str">
        <f>CONCATENATE("""image_en"": """,CONCATENATE("/res/media/web/travel/",LOWER(SUBSTITUTE($I$1," ","_")),"/",LOWER(CONCATENATE(SUBSTITUTE(VLOOKUP(CONCATENATE($R25,"a2"),$B:$I,8,FALSE)," ","_"),".jpg"))),""",")</f>
        <v>"image_en": "/res/media/web/travel/hong_kong/west_kowloon_cultural_district.jpg",</v>
      </c>
    </row>
    <row r="26" spans="1:19" ht="15.75" x14ac:dyDescent="0.25">
      <c r="A26" t="str">
        <f t="shared" si="1"/>
        <v/>
      </c>
      <c r="B26" t="str">
        <f t="shared" si="0"/>
        <v>4a1</v>
      </c>
      <c r="C26" t="str">
        <f t="shared" si="2"/>
        <v>a1</v>
      </c>
      <c r="D26">
        <f t="shared" si="3"/>
        <v>1</v>
      </c>
      <c r="E26" t="str">
        <f t="shared" si="4"/>
        <v>a</v>
      </c>
      <c r="F26">
        <f t="shared" si="6"/>
        <v>4</v>
      </c>
      <c r="G26" s="1" t="s">
        <v>18</v>
      </c>
      <c r="H26" t="s">
        <v>954</v>
      </c>
      <c r="I26" t="s">
        <v>499</v>
      </c>
      <c r="L26">
        <f>ROUNDUP((ROW(N26)-1)/12,0)</f>
        <v>3</v>
      </c>
      <c r="M26" t="s">
        <v>465</v>
      </c>
      <c r="N26" t="s">
        <v>465</v>
      </c>
      <c r="O26" t="s">
        <v>465</v>
      </c>
      <c r="R26">
        <f t="shared" si="7"/>
        <v>2</v>
      </c>
      <c r="S26" t="str">
        <f>CONCATENATE("""image_tc"": """,CONCATENATE("/res/media/web/travel/",LOWER(SUBSTITUTE($I$1," ","_")),"/",LOWER(CONCATENATE(SUBSTITUTE(VLOOKUP(CONCATENATE($R26,"a2"),$B:$I,8,FALSE)," ","_"),".jpg"))),""",")</f>
        <v>"image_tc": "/res/media/web/travel/hong_kong/west_kowloon_cultural_district.jpg",</v>
      </c>
    </row>
    <row r="27" spans="1:19" ht="15.75" x14ac:dyDescent="0.25">
      <c r="A27" t="str">
        <f t="shared" si="1"/>
        <v>4a</v>
      </c>
      <c r="B27" t="str">
        <f t="shared" si="0"/>
        <v>4a2</v>
      </c>
      <c r="C27" t="str">
        <f t="shared" si="2"/>
        <v>a2</v>
      </c>
      <c r="D27">
        <f t="shared" si="3"/>
        <v>2</v>
      </c>
      <c r="E27" t="str">
        <f t="shared" si="4"/>
        <v/>
      </c>
      <c r="F27">
        <f t="shared" si="6"/>
        <v>4</v>
      </c>
      <c r="G27" s="9" t="s">
        <v>19</v>
      </c>
      <c r="H27" t="s">
        <v>955</v>
      </c>
      <c r="I27" t="s">
        <v>482</v>
      </c>
      <c r="L27">
        <f t="shared" ref="L27:L37" si="9">ROUNDUP((ROW(N27)-1)/12,0)</f>
        <v>3</v>
      </c>
      <c r="M27" t="str">
        <f>VLOOKUP(CONCATENATE($L27,"a2"),$B:$I,6,FALSE)</f>
        <v>香港歷史博物館</v>
      </c>
      <c r="N27" t="str">
        <f>VLOOKUP(CONCATENATE($L27,"a2"),$B:$I,7,FALSE)</f>
        <v>香港历史博物馆</v>
      </c>
      <c r="O27" t="str">
        <f>VLOOKUP(CONCATENATE($L27,"a2"),$B:$I,8,FALSE)</f>
        <v>Hong Kong Museum of History</v>
      </c>
      <c r="R27">
        <f t="shared" si="7"/>
        <v>2</v>
      </c>
      <c r="S27" t="str">
        <f>CONCATENATE("""image_sc"": """,CONCATENATE("/res/media/web/travel/",LOWER(SUBSTITUTE($I$1," ","_")),"/",LOWER(CONCATENATE(SUBSTITUTE(VLOOKUP(CONCATENATE($R27,"a2"),$B:$I,8,FALSE)," ","_"),".jpg"))),""",")</f>
        <v>"image_sc": "/res/media/web/travel/hong_kong/west_kowloon_cultural_district.jpg",</v>
      </c>
    </row>
    <row r="28" spans="1:19" ht="15.75" x14ac:dyDescent="0.25">
      <c r="A28" t="str">
        <f t="shared" si="1"/>
        <v/>
      </c>
      <c r="B28" t="str">
        <f t="shared" si="0"/>
        <v>4b1</v>
      </c>
      <c r="C28" t="str">
        <f t="shared" si="2"/>
        <v>b1</v>
      </c>
      <c r="D28">
        <f t="shared" si="3"/>
        <v>1</v>
      </c>
      <c r="E28" t="str">
        <f t="shared" si="4"/>
        <v>b</v>
      </c>
      <c r="F28">
        <f t="shared" si="6"/>
        <v>4</v>
      </c>
      <c r="G28" s="4" t="s">
        <v>2</v>
      </c>
      <c r="H28" t="s">
        <v>2</v>
      </c>
      <c r="I28" t="s">
        <v>493</v>
      </c>
      <c r="L28">
        <f t="shared" si="9"/>
        <v>3</v>
      </c>
      <c r="M28" t="s">
        <v>466</v>
      </c>
      <c r="N28" t="s">
        <v>466</v>
      </c>
      <c r="O28" t="s">
        <v>466</v>
      </c>
      <c r="R28">
        <f t="shared" si="7"/>
        <v>2</v>
      </c>
      <c r="S28" t="str">
        <f>CONCATENATE("""content_en"": """,CONCATENATE("&lt;p&gt;Address：&lt;br/&gt;",VLOOKUP(CONCATENATE($R28,"b2"),$B:$I,8,FALSE)),"&lt;/p&gt;&lt;p&gt;Content：&lt;br/&gt;",SUBSTITUTE(VLOOKUP(CONCATENATE($R28,"c2"),$B:$I,8,FALSE),"""","\"""),"&lt;/p&gt;&lt;p&gt;Transportation：&lt;br/&gt;",VLOOKUP(CONCATENATE($R28,"d2"),$B:$I,8,FALSE),CONCATENATE($K24,IFERROR(VLOOKUP(CONCATENATE($L24,"d3"),$B:$I,8,FALSE),"")),"&lt;/p&gt;",""",")</f>
        <v>"content_en": "&lt;p&gt;Address：&lt;br/&gt;West Kowloon Cultural District, Kowloon&lt;/p&gt;&lt;p&gt;Content：&lt;br/&gt;Located on the waterfront of Victoria Harbour, the District combines art education and public space. M+ Pavilion, Nursery Park and the west section of the waterfront promenade are open to the public where various art and cultural events and programmes take place.&lt;/p&gt;&lt;p&gt;Transportation：&lt;br/&gt;From Kowloon Station Exit E4 or E5, get to Nga Cheung Road and walk for about 10 minutes. After crossing the footbridge, you will arrive at the West Kowloon Cultural District.&lt;/p&gt;",</v>
      </c>
    </row>
    <row r="29" spans="1:19" ht="15.75" x14ac:dyDescent="0.25">
      <c r="A29" t="str">
        <f t="shared" si="1"/>
        <v>4b</v>
      </c>
      <c r="B29" t="str">
        <f t="shared" si="0"/>
        <v>4b2</v>
      </c>
      <c r="C29" t="str">
        <f t="shared" si="2"/>
        <v>b2</v>
      </c>
      <c r="D29">
        <f t="shared" si="3"/>
        <v>2</v>
      </c>
      <c r="E29" t="str">
        <f t="shared" si="4"/>
        <v/>
      </c>
      <c r="F29">
        <f t="shared" si="6"/>
        <v>4</v>
      </c>
      <c r="G29" s="2" t="s">
        <v>20</v>
      </c>
      <c r="H29" t="s">
        <v>956</v>
      </c>
      <c r="I29" t="s">
        <v>483</v>
      </c>
      <c r="L29">
        <f t="shared" si="9"/>
        <v>3</v>
      </c>
      <c r="M29" t="str">
        <f>CONCATENATE("&lt;img src=""/res/media/web/travel/",LOWER(SUBSTITUTE($I$1," ","_")),"/",LOWER(CONCATENATE(SUBSTITUTE(VLOOKUP(CONCATENATE($L27,"a2"),$B:$I,8,FALSE)," ","_"),".jpg")),""" alt=""",M27,"""&gt;")</f>
        <v>&lt;img src="/res/media/web/travel/hong_kong/hong_kong_museum_of_history.jpg" alt="香港歷史博物館"&gt;</v>
      </c>
      <c r="N29" t="str">
        <f>CONCATENATE("&lt;img src=""/res/media/web/travel/",LOWER(SUBSTITUTE($I$1," ","_")),"/",LOWER(CONCATENATE(SUBSTITUTE(VLOOKUP(CONCATENATE($L27,"a2"),$B:$I,8,FALSE)," ","_"),".jpg")),""" alt=""",N27,"""&gt;")</f>
        <v>&lt;img src="/res/media/web/travel/hong_kong/hong_kong_museum_of_history.jpg" alt="香港历史博物馆"&gt;</v>
      </c>
      <c r="O29" t="str">
        <f>CONCATENATE("&lt;img src=""/res/media/web/travel/",LOWER(SUBSTITUTE($I$1," ","_")),"/",LOWER(CONCATENATE(SUBSTITUTE(VLOOKUP(CONCATENATE($L27,"a2"),$B:$I,8,FALSE)," ","_"),".jpg")),""" alt=""",O27,"""&gt;")</f>
        <v>&lt;img src="/res/media/web/travel/hong_kong/hong_kong_museum_of_history.jpg" alt="Hong Kong Museum of History"&gt;</v>
      </c>
      <c r="R29">
        <f t="shared" si="7"/>
        <v>2</v>
      </c>
      <c r="S29" t="str">
        <f>CONCATENATE("""content_tc"": """,CONCATENATE("&lt;p&gt;地址：&lt;br/&gt;",VLOOKUP(CONCATENATE($R29,"b2"),$B:$I,6,FALSE)),"&lt;/p&gt;&lt;p&gt;介紹：&lt;br/&gt;",VLOOKUP(CONCATENATE($R29,"c2"),$B:$I,6,FALSE),"&lt;/p&gt;&lt;p&gt;交通：&lt;br/&gt;",VLOOKUP(CONCATENATE($R29,"d2"),$B:$I,6,FALSE),CONCATENATE($K24,IFERROR(VLOOKUP(CONCATENATE($L24,"d3"),$B:$I,6,FALSE),"")),"&lt;/p&gt;",""",")</f>
        <v>"content_tc": "&lt;p&gt;地址：&lt;br/&gt;九龍西九文化區&lt;/p&gt;&lt;p&gt;介紹：&lt;br/&gt;位處維多利亞港海旁，集藝術教育及公共空間於一身。M+展亭、苗圃公園及海濱長廊西邊地段向公眾開放，舉行各項文化藝術活動和節目。&lt;/p&gt;&lt;p&gt;交通：&lt;br/&gt;由九龍站E4或E5出口抵達雅翔道，步行約十分鐘，經過行人天橋，便可到達西九文化區。&lt;/p&gt;",</v>
      </c>
    </row>
    <row r="30" spans="1:19" ht="15.75" x14ac:dyDescent="0.25">
      <c r="A30" t="str">
        <f t="shared" si="1"/>
        <v/>
      </c>
      <c r="B30" t="str">
        <f t="shared" si="0"/>
        <v>4c1</v>
      </c>
      <c r="C30" t="str">
        <f t="shared" si="2"/>
        <v>c1</v>
      </c>
      <c r="D30">
        <f t="shared" si="3"/>
        <v>1</v>
      </c>
      <c r="E30" t="str">
        <f t="shared" si="4"/>
        <v>c</v>
      </c>
      <c r="F30">
        <f t="shared" si="6"/>
        <v>4</v>
      </c>
      <c r="G30" s="4" t="s">
        <v>4</v>
      </c>
      <c r="H30" t="s">
        <v>941</v>
      </c>
      <c r="I30" t="s">
        <v>494</v>
      </c>
      <c r="L30">
        <f t="shared" si="9"/>
        <v>3</v>
      </c>
      <c r="M30" t="s">
        <v>557</v>
      </c>
      <c r="N30" t="s">
        <v>557</v>
      </c>
      <c r="O30" t="s">
        <v>1372</v>
      </c>
      <c r="R30">
        <f t="shared" si="7"/>
        <v>2</v>
      </c>
      <c r="S30" t="str">
        <f>CONCATENATE("""content_sc"": """,CONCATENATE("&lt;p&gt;地址：&lt;br/&gt;",VLOOKUP(CONCATENATE($R30,"b2"),$B:$I,7,FALSE)),"&lt;/p&gt;&lt;p&gt;介紹：&lt;br/&gt;",VLOOKUP(CONCATENATE($R30,"c2"),$B:$I,7,FALSE),"&lt;/p&gt;&lt;p&gt;交通：&lt;br/&gt;",VLOOKUP(CONCATENATE($R30,"d2"),$B:$I,7,FALSE),CONCATENATE($K24,IFERROR(VLOOKUP(CONCATENATE($L24,"d3"),$B:$I,7,FALSE),"")),"&lt;/p&gt;","""")</f>
        <v>"content_sc": "&lt;p&gt;地址：&lt;br/&gt;九龙西九文化区&lt;/p&gt;&lt;p&gt;介紹：&lt;br/&gt;位处维多利亚港海旁，集艺术教育及公共空间于一身。M+展亭、苗圃公园及海滨长廊西边地段向公众开放，举行各项文化艺术活动和节目。&lt;/p&gt;&lt;p&gt;交通：&lt;br/&gt;由九龙站E4或E5出口抵达雅翔道，步行约十分钟，经过行人天桥，便可到达西九文化区。&lt;/p&gt;"</v>
      </c>
    </row>
    <row r="31" spans="1:19" ht="31.5" x14ac:dyDescent="0.25">
      <c r="A31" t="str">
        <f t="shared" si="1"/>
        <v>4c</v>
      </c>
      <c r="B31" t="str">
        <f t="shared" si="0"/>
        <v>4c2</v>
      </c>
      <c r="C31" t="str">
        <f t="shared" si="2"/>
        <v>c2</v>
      </c>
      <c r="D31">
        <f t="shared" si="3"/>
        <v>2</v>
      </c>
      <c r="E31" t="str">
        <f t="shared" si="4"/>
        <v/>
      </c>
      <c r="F31">
        <f t="shared" si="6"/>
        <v>4</v>
      </c>
      <c r="G31" s="2" t="s">
        <v>21</v>
      </c>
      <c r="H31" t="s">
        <v>957</v>
      </c>
      <c r="I31" t="s">
        <v>484</v>
      </c>
      <c r="L31">
        <f t="shared" si="9"/>
        <v>3</v>
      </c>
      <c r="M31" t="str">
        <f>VLOOKUP(CONCATENATE($L31,"b2"),$B:$I,6,FALSE)</f>
        <v>九龍尖沙咀東部漆咸道100號（香港科學館側）</v>
      </c>
      <c r="N31" t="str">
        <f>VLOOKUP(CONCATENATE($L31,"b2"),$B:$I,7,FALSE)</f>
        <v>九龙尖沙咀东部漆咸道100号（香港科学馆侧）</v>
      </c>
      <c r="O31" t="str">
        <f>VLOOKUP(CONCATENATE($L31,"b2"),$B:$I,8,FALSE)</f>
        <v>100 Chatham Road South, Tsim Sha Tsui, Kowloon, Hong Kong (next to the Hong Kong Science Museum)</v>
      </c>
      <c r="R31">
        <f t="shared" si="7"/>
        <v>2</v>
      </c>
      <c r="S31" t="str">
        <f>IF(S32="","}","},")</f>
        <v>},</v>
      </c>
    </row>
    <row r="32" spans="1:19" ht="15.75" x14ac:dyDescent="0.25">
      <c r="A32" t="str">
        <f t="shared" si="1"/>
        <v/>
      </c>
      <c r="B32" t="str">
        <f t="shared" si="0"/>
        <v>4d1</v>
      </c>
      <c r="C32" t="str">
        <f t="shared" si="2"/>
        <v>d1</v>
      </c>
      <c r="D32">
        <f t="shared" si="3"/>
        <v>1</v>
      </c>
      <c r="E32" t="str">
        <f t="shared" si="4"/>
        <v>d</v>
      </c>
      <c r="F32">
        <f t="shared" si="6"/>
        <v>4</v>
      </c>
      <c r="G32" s="4" t="s">
        <v>6</v>
      </c>
      <c r="H32" t="s">
        <v>6</v>
      </c>
      <c r="I32" t="s">
        <v>496</v>
      </c>
      <c r="L32">
        <f t="shared" si="9"/>
        <v>3</v>
      </c>
      <c r="M32" t="s">
        <v>467</v>
      </c>
      <c r="N32" t="s">
        <v>467</v>
      </c>
      <c r="O32" t="s">
        <v>1373</v>
      </c>
      <c r="R32">
        <f>ROUNDUP((ROW(T32)-7)/12,0)</f>
        <v>3</v>
      </c>
      <c r="S32" t="s">
        <v>1374</v>
      </c>
    </row>
    <row r="33" spans="1:19" ht="16.5" thickBot="1" x14ac:dyDescent="0.3">
      <c r="A33" t="str">
        <f t="shared" si="1"/>
        <v>4d</v>
      </c>
      <c r="B33" t="str">
        <f t="shared" si="0"/>
        <v>4d2</v>
      </c>
      <c r="C33" t="str">
        <f t="shared" si="2"/>
        <v>d2</v>
      </c>
      <c r="D33">
        <f t="shared" si="3"/>
        <v>2</v>
      </c>
      <c r="E33" t="str">
        <f t="shared" si="4"/>
        <v/>
      </c>
      <c r="F33">
        <f t="shared" si="6"/>
        <v>4</v>
      </c>
      <c r="G33" s="10" t="s">
        <v>17</v>
      </c>
      <c r="H33" t="s">
        <v>953</v>
      </c>
      <c r="I33" t="s">
        <v>481</v>
      </c>
      <c r="L33">
        <f t="shared" si="9"/>
        <v>3</v>
      </c>
      <c r="M33" t="str">
        <f>VLOOKUP(CONCATENATE($L33,"c2"),$B:$I,6,FALSE)</f>
        <v>博物館除了展示香港由小漁港變身成繁華熱鬧的大都會發展歷史，更展現了更早期的資料及風貌，讓大眾認識香港豐富的歷史文化遺產。</v>
      </c>
      <c r="N33" t="str">
        <f>VLOOKUP(CONCATENATE($L33,"c2"),$B:$I,7,FALSE)</f>
        <v>博物馆除了展示香港由小渔港变身成繁华热闹的大都会发展历史，更展现了更早期的资料及风貌，让大众认识香港丰富的历史文化遗产。</v>
      </c>
      <c r="O33" t="str">
        <f>VLOOKUP(CONCATENATE($L33,"c2"),$B:$I,8,FALSE)</f>
        <v>In addition to showing the history of Hong Kong's transformation from a small fishing port into a bustling metropolis, the museum also displays historic information and features to educate the public on Hong Kong's rich historical and cultural heritage.</v>
      </c>
      <c r="R33">
        <f t="shared" ref="R33:R43" si="10">ROUNDUP((ROW(T33)-7)/12,0)</f>
        <v>3</v>
      </c>
      <c r="S33" t="str">
        <f>CONCATENATE("""id"": ",$S$1,R33,",")</f>
        <v>"id": 13,</v>
      </c>
    </row>
    <row r="34" spans="1:19" ht="15.75" x14ac:dyDescent="0.25">
      <c r="A34" t="str">
        <f t="shared" si="1"/>
        <v/>
      </c>
      <c r="B34" t="str">
        <f t="shared" si="0"/>
        <v>5a1</v>
      </c>
      <c r="C34" t="str">
        <f t="shared" si="2"/>
        <v>a1</v>
      </c>
      <c r="D34">
        <f t="shared" si="3"/>
        <v>1</v>
      </c>
      <c r="E34" t="str">
        <f t="shared" si="4"/>
        <v>a</v>
      </c>
      <c r="F34">
        <f t="shared" si="6"/>
        <v>5</v>
      </c>
      <c r="G34" s="1" t="s">
        <v>22</v>
      </c>
      <c r="H34" t="s">
        <v>958</v>
      </c>
      <c r="I34" t="s">
        <v>500</v>
      </c>
      <c r="L34">
        <f t="shared" si="9"/>
        <v>3</v>
      </c>
      <c r="M34" t="s">
        <v>468</v>
      </c>
      <c r="N34" t="s">
        <v>468</v>
      </c>
      <c r="O34" t="s">
        <v>1375</v>
      </c>
      <c r="R34">
        <f t="shared" si="10"/>
        <v>3</v>
      </c>
      <c r="S34" t="str">
        <f>CONCATENATE("""attraction_en"": """,VLOOKUP(CONCATENATE($R34,"a2"),$B:$I,8,FALSE),""",")</f>
        <v>"attraction_en": "Hong Kong Museum of History",</v>
      </c>
    </row>
    <row r="35" spans="1:19" ht="15.75" x14ac:dyDescent="0.25">
      <c r="A35" t="str">
        <f t="shared" si="1"/>
        <v>5a</v>
      </c>
      <c r="B35" t="str">
        <f t="shared" si="0"/>
        <v>5a2</v>
      </c>
      <c r="C35" t="str">
        <f t="shared" si="2"/>
        <v>a2</v>
      </c>
      <c r="D35">
        <f t="shared" si="3"/>
        <v>2</v>
      </c>
      <c r="E35" t="str">
        <f t="shared" si="4"/>
        <v/>
      </c>
      <c r="F35">
        <f t="shared" si="6"/>
        <v>5</v>
      </c>
      <c r="G35" s="2" t="s">
        <v>23</v>
      </c>
      <c r="H35" t="s">
        <v>23</v>
      </c>
      <c r="I35" t="s">
        <v>485</v>
      </c>
      <c r="L35">
        <f t="shared" si="9"/>
        <v>3</v>
      </c>
      <c r="M35" t="str">
        <f>VLOOKUP(CONCATENATE($L35,"d2"),$B:$I,6,FALSE)</f>
        <v>由尖東站P2出口，步行約10分鐘。</v>
      </c>
      <c r="N35" t="str">
        <f>VLOOKUP(CONCATENATE($L35,"d2"),$B:$I,7,FALSE)</f>
        <v>由尖东站P2出口，步行约10分钟。</v>
      </c>
      <c r="O35" t="str">
        <f>VLOOKUP(CONCATENATE($L35,"d2"),$B:$I,8,FALSE)</f>
        <v>From East Tsim Sha Tsui Station Exit P2, walk for about 10 minutes.</v>
      </c>
      <c r="R35">
        <f t="shared" si="10"/>
        <v>3</v>
      </c>
      <c r="S35" t="str">
        <f>CONCATENATE("""attraction_tc"": """,VLOOKUP(CONCATENATE($R35,"a2"),$B:$I,6,FALSE),""",")</f>
        <v>"attraction_tc": "香港歷史博物館",</v>
      </c>
    </row>
    <row r="36" spans="1:19" ht="15.75" x14ac:dyDescent="0.25">
      <c r="A36" t="str">
        <f t="shared" si="1"/>
        <v/>
      </c>
      <c r="B36" t="str">
        <f t="shared" si="0"/>
        <v>5b1</v>
      </c>
      <c r="C36" t="str">
        <f t="shared" si="2"/>
        <v>b1</v>
      </c>
      <c r="D36">
        <f t="shared" si="3"/>
        <v>1</v>
      </c>
      <c r="E36" t="str">
        <f t="shared" si="4"/>
        <v>b</v>
      </c>
      <c r="F36">
        <f t="shared" si="6"/>
        <v>5</v>
      </c>
      <c r="G36" s="4" t="s">
        <v>2</v>
      </c>
      <c r="H36" t="s">
        <v>2</v>
      </c>
      <c r="I36" t="s">
        <v>493</v>
      </c>
      <c r="K36" t="str">
        <f>IF(ISERROR(VLOOKUP(CONCATENATE(L36,"d3"),B:G,6,FALSE)),"","&lt;/p&gt;&lt;p&gt;")</f>
        <v/>
      </c>
      <c r="L36">
        <f t="shared" si="9"/>
        <v>3</v>
      </c>
      <c r="M36" t="str">
        <f>CONCATENATE($K36,IFERROR(VLOOKUP(CONCATENATE($L36,"d3"),$B:$I,6,FALSE),""))</f>
        <v/>
      </c>
      <c r="N36" t="str">
        <f>CONCATENATE($K36,IFERROR(VLOOKUP(CONCATENATE($L36,"d3"),$B:$I,7,FALSE),""))</f>
        <v/>
      </c>
      <c r="O36" t="str">
        <f>CONCATENATE($K36,IFERROR(VLOOKUP(CONCATENATE($L36,"d3"),$B:$I,8,FALSE),""))</f>
        <v/>
      </c>
      <c r="R36">
        <f t="shared" si="10"/>
        <v>3</v>
      </c>
      <c r="S36" t="str">
        <f>CONCATENATE("""attraction_sc"": """,VLOOKUP(CONCATENATE($R36,"a2"),$B:$I,7,FALSE),""",")</f>
        <v>"attraction_sc": "香港历史博物馆",</v>
      </c>
    </row>
    <row r="37" spans="1:19" ht="15.75" x14ac:dyDescent="0.25">
      <c r="A37" t="str">
        <f t="shared" si="1"/>
        <v>5b</v>
      </c>
      <c r="B37" t="str">
        <f t="shared" si="0"/>
        <v>5b2</v>
      </c>
      <c r="C37" t="str">
        <f t="shared" si="2"/>
        <v>b2</v>
      </c>
      <c r="D37">
        <f t="shared" si="3"/>
        <v>2</v>
      </c>
      <c r="E37" t="str">
        <f t="shared" si="4"/>
        <v/>
      </c>
      <c r="F37">
        <f t="shared" si="6"/>
        <v>5</v>
      </c>
      <c r="G37" s="9" t="s">
        <v>24</v>
      </c>
      <c r="H37" t="s">
        <v>959</v>
      </c>
      <c r="I37" t="s">
        <v>486</v>
      </c>
      <c r="L37">
        <f t="shared" si="9"/>
        <v>3</v>
      </c>
      <c r="M37" t="s">
        <v>469</v>
      </c>
      <c r="N37" t="s">
        <v>469</v>
      </c>
      <c r="O37" t="s">
        <v>469</v>
      </c>
      <c r="R37">
        <f t="shared" si="10"/>
        <v>3</v>
      </c>
      <c r="S37" t="str">
        <f>CONCATENATE("""image_en"": """,CONCATENATE("/res/media/web/travel/",LOWER(SUBSTITUTE($I$1," ","_")),"/",LOWER(CONCATENATE(SUBSTITUTE(VLOOKUP(CONCATENATE($R37,"a2"),$B:$I,8,FALSE)," ","_"),".jpg"))),""",")</f>
        <v>"image_en": "/res/media/web/travel/hong_kong/hong_kong_museum_of_history.jpg",</v>
      </c>
    </row>
    <row r="38" spans="1:19" ht="15.75" x14ac:dyDescent="0.25">
      <c r="A38" t="str">
        <f t="shared" si="1"/>
        <v/>
      </c>
      <c r="B38" t="str">
        <f t="shared" si="0"/>
        <v>5c1</v>
      </c>
      <c r="C38" t="str">
        <f t="shared" si="2"/>
        <v>c1</v>
      </c>
      <c r="D38">
        <f t="shared" si="3"/>
        <v>1</v>
      </c>
      <c r="E38" t="str">
        <f t="shared" si="4"/>
        <v>c</v>
      </c>
      <c r="F38">
        <f t="shared" si="6"/>
        <v>5</v>
      </c>
      <c r="G38" s="4" t="s">
        <v>4</v>
      </c>
      <c r="H38" t="s">
        <v>941</v>
      </c>
      <c r="I38" t="s">
        <v>494</v>
      </c>
      <c r="L38">
        <f>ROUNDUP((ROW(N38)-1)/12,0)</f>
        <v>4</v>
      </c>
      <c r="M38" t="s">
        <v>465</v>
      </c>
      <c r="N38" t="s">
        <v>465</v>
      </c>
      <c r="O38" t="s">
        <v>465</v>
      </c>
      <c r="R38">
        <f t="shared" si="10"/>
        <v>3</v>
      </c>
      <c r="S38" t="str">
        <f>CONCATENATE("""image_tc"": """,CONCATENATE("/res/media/web/travel/",LOWER(SUBSTITUTE($I$1," ","_")),"/",LOWER(CONCATENATE(SUBSTITUTE(VLOOKUP(CONCATENATE($R38,"a2"),$B:$I,8,FALSE)," ","_"),".jpg"))),""",")</f>
        <v>"image_tc": "/res/media/web/travel/hong_kong/hong_kong_museum_of_history.jpg",</v>
      </c>
    </row>
    <row r="39" spans="1:19" ht="31.5" x14ac:dyDescent="0.25">
      <c r="A39" t="str">
        <f t="shared" si="1"/>
        <v>5c</v>
      </c>
      <c r="B39" t="str">
        <f t="shared" si="0"/>
        <v>5c2</v>
      </c>
      <c r="C39" t="str">
        <f t="shared" si="2"/>
        <v>c2</v>
      </c>
      <c r="D39">
        <f t="shared" si="3"/>
        <v>2</v>
      </c>
      <c r="E39" t="str">
        <f t="shared" si="4"/>
        <v/>
      </c>
      <c r="F39">
        <f t="shared" si="6"/>
        <v>5</v>
      </c>
      <c r="G39" s="9" t="s">
        <v>25</v>
      </c>
      <c r="H39" t="s">
        <v>960</v>
      </c>
      <c r="I39" t="s">
        <v>487</v>
      </c>
      <c r="L39">
        <f t="shared" ref="L39:L49" si="11">ROUNDUP((ROW(N39)-1)/12,0)</f>
        <v>4</v>
      </c>
      <c r="M39" t="str">
        <f>VLOOKUP(CONCATENATE($L39,"a2"),$B:$I,6,FALSE)</f>
        <v>前九廣鐵路鐘樓</v>
      </c>
      <c r="N39" t="str">
        <f>VLOOKUP(CONCATENATE($L39,"a2"),$B:$I,7,FALSE)</f>
        <v>前九广铁路钟楼</v>
      </c>
      <c r="O39" t="str">
        <f>VLOOKUP(CONCATENATE($L39,"a2"),$B:$I,8,FALSE)</f>
        <v>Former Kowloon-Canton Railway Clock Tower</v>
      </c>
      <c r="R39">
        <f t="shared" si="10"/>
        <v>3</v>
      </c>
      <c r="S39" t="str">
        <f>CONCATENATE("""image_sc"": """,CONCATENATE("/res/media/web/travel/",LOWER(SUBSTITUTE($I$1," ","_")),"/",LOWER(CONCATENATE(SUBSTITUTE(VLOOKUP(CONCATENATE($R39,"a2"),$B:$I,8,FALSE)," ","_"),".jpg"))),""",")</f>
        <v>"image_sc": "/res/media/web/travel/hong_kong/hong_kong_museum_of_history.jpg",</v>
      </c>
    </row>
    <row r="40" spans="1:19" ht="15.75" x14ac:dyDescent="0.25">
      <c r="A40" t="str">
        <f t="shared" si="1"/>
        <v/>
      </c>
      <c r="B40" t="str">
        <f t="shared" si="0"/>
        <v>5d1</v>
      </c>
      <c r="C40" t="str">
        <f t="shared" si="2"/>
        <v>d1</v>
      </c>
      <c r="D40">
        <f t="shared" si="3"/>
        <v>1</v>
      </c>
      <c r="E40" t="str">
        <f t="shared" si="4"/>
        <v>d</v>
      </c>
      <c r="F40">
        <f t="shared" si="6"/>
        <v>5</v>
      </c>
      <c r="G40" s="4" t="s">
        <v>6</v>
      </c>
      <c r="H40" t="s">
        <v>6</v>
      </c>
      <c r="I40" t="s">
        <v>496</v>
      </c>
      <c r="L40">
        <f t="shared" si="11"/>
        <v>4</v>
      </c>
      <c r="M40" t="s">
        <v>466</v>
      </c>
      <c r="N40" t="s">
        <v>466</v>
      </c>
      <c r="O40" t="s">
        <v>466</v>
      </c>
      <c r="R40">
        <f t="shared" si="10"/>
        <v>3</v>
      </c>
      <c r="S40" t="str">
        <f>CONCATENATE("""content_en"": """,CONCATENATE("&lt;p&gt;Address：&lt;br/&gt;",VLOOKUP(CONCATENATE($R40,"b2"),$B:$I,8,FALSE)),"&lt;/p&gt;&lt;p&gt;Content：&lt;br/&gt;",SUBSTITUTE(VLOOKUP(CONCATENATE($R40,"c2"),$B:$I,8,FALSE),"""","\"""),"&lt;/p&gt;&lt;p&gt;Transportation：&lt;br/&gt;",VLOOKUP(CONCATENATE($R40,"d2"),$B:$I,8,FALSE),CONCATENATE($K36,IFERROR(VLOOKUP(CONCATENATE($L36,"d3"),$B:$I,8,FALSE),"")),"&lt;/p&gt;",""",")</f>
        <v>"content_en": "&lt;p&gt;Address：&lt;br/&gt;100 Chatham Road South, Tsim Sha Tsui, Kowloon, Hong Kong (next to the Hong Kong Science Museum)&lt;/p&gt;&lt;p&gt;Content：&lt;br/&gt;In addition to showing the history of Hong Kong's transformation from a small fishing port into a bustling metropolis, the museum also displays historic information and features to educate the public on Hong Kong's rich historical and cultural heritage.&lt;/p&gt;&lt;p&gt;Transportation：&lt;br/&gt;From East Tsim Sha Tsui Station Exit P2, walk for about 10 minutes.&lt;/p&gt;",</v>
      </c>
    </row>
    <row r="41" spans="1:19" ht="16.5" thickBot="1" x14ac:dyDescent="0.3">
      <c r="A41" t="str">
        <f t="shared" si="1"/>
        <v>5d</v>
      </c>
      <c r="B41" t="str">
        <f t="shared" si="0"/>
        <v>5d2</v>
      </c>
      <c r="C41" t="str">
        <f t="shared" si="2"/>
        <v>d2</v>
      </c>
      <c r="D41">
        <f t="shared" si="3"/>
        <v>2</v>
      </c>
      <c r="E41" t="str">
        <f t="shared" si="4"/>
        <v/>
      </c>
      <c r="F41">
        <f t="shared" si="6"/>
        <v>5</v>
      </c>
      <c r="G41" s="10" t="s">
        <v>26</v>
      </c>
      <c r="H41" t="s">
        <v>961</v>
      </c>
      <c r="I41" t="s">
        <v>488</v>
      </c>
      <c r="L41">
        <f t="shared" si="11"/>
        <v>4</v>
      </c>
      <c r="M41" t="str">
        <f>CONCATENATE("&lt;img src=""/res/media/web/travel/",LOWER(SUBSTITUTE($I$1," ","_")),"/",LOWER(CONCATENATE(SUBSTITUTE(VLOOKUP(CONCATENATE($L39,"a2"),$B:$I,8,FALSE)," ","_"),".jpg")),""" alt=""",M39,"""&gt;")</f>
        <v>&lt;img src="/res/media/web/travel/hong_kong/former_kowloon-canton_railway_clock_tower.jpg" alt="前九廣鐵路鐘樓"&gt;</v>
      </c>
      <c r="N41" t="str">
        <f>CONCATENATE("&lt;img src=""/res/media/web/travel/",LOWER(SUBSTITUTE($I$1," ","_")),"/",LOWER(CONCATENATE(SUBSTITUTE(VLOOKUP(CONCATENATE($L39,"a2"),$B:$I,8,FALSE)," ","_"),".jpg")),""" alt=""",N39,"""&gt;")</f>
        <v>&lt;img src="/res/media/web/travel/hong_kong/former_kowloon-canton_railway_clock_tower.jpg" alt="前九广铁路钟楼"&gt;</v>
      </c>
      <c r="O41" t="str">
        <f>CONCATENATE("&lt;img src=""/res/media/web/travel/",LOWER(SUBSTITUTE($I$1," ","_")),"/",LOWER(CONCATENATE(SUBSTITUTE(VLOOKUP(CONCATENATE($L39,"a2"),$B:$I,8,FALSE)," ","_"),".jpg")),""" alt=""",O39,"""&gt;")</f>
        <v>&lt;img src="/res/media/web/travel/hong_kong/former_kowloon-canton_railway_clock_tower.jpg" alt="Former Kowloon-Canton Railway Clock Tower"&gt;</v>
      </c>
      <c r="R41">
        <f t="shared" si="10"/>
        <v>3</v>
      </c>
      <c r="S41" t="str">
        <f>CONCATENATE("""content_tc"": """,CONCATENATE("&lt;p&gt;地址：&lt;br/&gt;",VLOOKUP(CONCATENATE($R41,"b2"),$B:$I,6,FALSE)),"&lt;/p&gt;&lt;p&gt;介紹：&lt;br/&gt;",VLOOKUP(CONCATENATE($R41,"c2"),$B:$I,6,FALSE),"&lt;/p&gt;&lt;p&gt;交通：&lt;br/&gt;",VLOOKUP(CONCATENATE($R41,"d2"),$B:$I,6,FALSE),CONCATENATE($K36,IFERROR(VLOOKUP(CONCATENATE($L36,"d3"),$B:$I,6,FALSE),"")),"&lt;/p&gt;",""",")</f>
        <v>"content_tc": "&lt;p&gt;地址：&lt;br/&gt;九龍尖沙咀東部漆咸道100號（香港科學館側）&lt;/p&gt;&lt;p&gt;介紹：&lt;br/&gt;博物館除了展示香港由小漁港變身成繁華熱鬧的大都會發展歷史，更展現了更早期的資料及風貌，讓大眾認識香港豐富的歷史文化遺產。&lt;/p&gt;&lt;p&gt;交通：&lt;br/&gt;由尖東站P2出口，步行約10分鐘。&lt;/p&gt;",</v>
      </c>
    </row>
    <row r="42" spans="1:19" ht="15.75" x14ac:dyDescent="0.25">
      <c r="A42" t="str">
        <f t="shared" si="1"/>
        <v/>
      </c>
      <c r="B42" t="str">
        <f t="shared" si="0"/>
        <v>6a1</v>
      </c>
      <c r="C42" t="str">
        <f t="shared" si="2"/>
        <v>a1</v>
      </c>
      <c r="D42">
        <f t="shared" si="3"/>
        <v>1</v>
      </c>
      <c r="E42" t="str">
        <f t="shared" si="4"/>
        <v>a</v>
      </c>
      <c r="F42">
        <f t="shared" si="6"/>
        <v>6</v>
      </c>
      <c r="G42" s="1" t="s">
        <v>27</v>
      </c>
      <c r="H42" t="s">
        <v>962</v>
      </c>
      <c r="I42" t="s">
        <v>501</v>
      </c>
      <c r="L42">
        <f t="shared" si="11"/>
        <v>4</v>
      </c>
      <c r="M42" t="s">
        <v>557</v>
      </c>
      <c r="N42" t="s">
        <v>557</v>
      </c>
      <c r="O42" t="s">
        <v>1372</v>
      </c>
      <c r="R42">
        <f t="shared" si="10"/>
        <v>3</v>
      </c>
      <c r="S42" t="str">
        <f>CONCATENATE("""content_sc"": """,CONCATENATE("&lt;p&gt;地址：&lt;br/&gt;",VLOOKUP(CONCATENATE($R42,"b2"),$B:$I,7,FALSE)),"&lt;/p&gt;&lt;p&gt;介紹：&lt;br/&gt;",VLOOKUP(CONCATENATE($R42,"c2"),$B:$I,7,FALSE),"&lt;/p&gt;&lt;p&gt;交通：&lt;br/&gt;",VLOOKUP(CONCATENATE($R42,"d2"),$B:$I,7,FALSE),CONCATENATE($K36,IFERROR(VLOOKUP(CONCATENATE($L36,"d3"),$B:$I,7,FALSE),"")),"&lt;/p&gt;","""")</f>
        <v>"content_sc": "&lt;p&gt;地址：&lt;br/&gt;九龙尖沙咀东部漆咸道100号（香港科学馆侧）&lt;/p&gt;&lt;p&gt;介紹：&lt;br/&gt;博物馆除了展示香港由小渔港变身成繁华热闹的大都会发展历史，更展现了更早期的资料及风貌，让大众认识香港丰富的历史文化遗产。&lt;/p&gt;&lt;p&gt;交通：&lt;br/&gt;由尖东站P2出口，步行约10分钟。&lt;/p&gt;"</v>
      </c>
    </row>
    <row r="43" spans="1:19" ht="15.75" x14ac:dyDescent="0.25">
      <c r="A43" t="str">
        <f t="shared" si="1"/>
        <v>6a</v>
      </c>
      <c r="B43" t="str">
        <f t="shared" si="0"/>
        <v>6a2</v>
      </c>
      <c r="C43" t="str">
        <f t="shared" si="2"/>
        <v>a2</v>
      </c>
      <c r="D43">
        <f t="shared" si="3"/>
        <v>2</v>
      </c>
      <c r="E43" t="str">
        <f t="shared" si="4"/>
        <v/>
      </c>
      <c r="F43">
        <f t="shared" si="6"/>
        <v>6</v>
      </c>
      <c r="G43" s="2" t="s">
        <v>28</v>
      </c>
      <c r="H43" t="s">
        <v>963</v>
      </c>
      <c r="I43" t="s">
        <v>489</v>
      </c>
      <c r="L43">
        <f t="shared" si="11"/>
        <v>4</v>
      </c>
      <c r="M43" t="str">
        <f>VLOOKUP(CONCATENATE($L43,"b2"),$B:$I,6,FALSE)</f>
        <v>尖沙咀南端海旁（尖沙咀天星碼頭側）</v>
      </c>
      <c r="N43" t="str">
        <f>VLOOKUP(CONCATENATE($L43,"b2"),$B:$I,7,FALSE)</f>
        <v>尖沙咀南端海旁（尖沙咀天星码头侧）</v>
      </c>
      <c r="O43" t="str">
        <f>VLOOKUP(CONCATENATE($L43,"b2"),$B:$I,8,FALSE)</f>
        <v>The southern tip of Tsim Sha Tsui by the waterfront (next to Star Ferry Pier)</v>
      </c>
      <c r="R43">
        <f t="shared" si="10"/>
        <v>3</v>
      </c>
      <c r="S43" t="str">
        <f>IF(S44="","}","},")</f>
        <v>},</v>
      </c>
    </row>
    <row r="44" spans="1:19" ht="15.75" x14ac:dyDescent="0.25">
      <c r="A44" t="str">
        <f t="shared" si="1"/>
        <v/>
      </c>
      <c r="B44" t="str">
        <f t="shared" si="0"/>
        <v>6b1</v>
      </c>
      <c r="C44" t="str">
        <f t="shared" si="2"/>
        <v>b1</v>
      </c>
      <c r="D44">
        <f t="shared" si="3"/>
        <v>1</v>
      </c>
      <c r="E44" t="str">
        <f t="shared" si="4"/>
        <v>b</v>
      </c>
      <c r="F44">
        <f t="shared" si="6"/>
        <v>6</v>
      </c>
      <c r="G44" s="4" t="s">
        <v>2</v>
      </c>
      <c r="H44" t="s">
        <v>2</v>
      </c>
      <c r="I44" t="s">
        <v>493</v>
      </c>
      <c r="L44">
        <f t="shared" si="11"/>
        <v>4</v>
      </c>
      <c r="M44" t="s">
        <v>467</v>
      </c>
      <c r="N44" t="s">
        <v>467</v>
      </c>
      <c r="O44" t="s">
        <v>1373</v>
      </c>
      <c r="R44">
        <f>ROUNDUP((ROW(T44)-7)/12,0)</f>
        <v>4</v>
      </c>
      <c r="S44" t="s">
        <v>1374</v>
      </c>
    </row>
    <row r="45" spans="1:19" ht="15.75" x14ac:dyDescent="0.25">
      <c r="A45" t="str">
        <f t="shared" si="1"/>
        <v>6b</v>
      </c>
      <c r="B45" t="str">
        <f t="shared" si="0"/>
        <v>6b2</v>
      </c>
      <c r="C45" t="str">
        <f t="shared" si="2"/>
        <v>b2</v>
      </c>
      <c r="D45">
        <f t="shared" si="3"/>
        <v>2</v>
      </c>
      <c r="E45" t="str">
        <f t="shared" si="4"/>
        <v/>
      </c>
      <c r="F45">
        <f t="shared" si="6"/>
        <v>6</v>
      </c>
      <c r="G45" s="2" t="s">
        <v>29</v>
      </c>
      <c r="H45" t="s">
        <v>964</v>
      </c>
      <c r="I45" t="s">
        <v>490</v>
      </c>
      <c r="L45">
        <f t="shared" si="11"/>
        <v>4</v>
      </c>
      <c r="M45" t="str">
        <f>VLOOKUP(CONCATENATE($L45,"c2"),$B:$I,6,FALSE)</f>
        <v>建於1915年，原是九廣鐵路舊尖沙咀火車總站的一部分，已列為香港法定古蹟。鐘樓高44米，用上了紅磚及花崗石建造，展現著蒸汽火車時代的風貌。</v>
      </c>
      <c r="N45" t="str">
        <f>VLOOKUP(CONCATENATE($L45,"c2"),$B:$I,7,FALSE)</f>
        <v>建于1915年，原是九广铁路旧尖沙咀火车总站的一部分，已列为香港法定古迹。钟楼高44米，用上了红砖及花岗石建造，展现着蒸汽火车时代的风貌。</v>
      </c>
      <c r="O45" t="str">
        <f>VLOOKUP(CONCATENATE($L45,"c2"),$B:$I,8,FALSE)</f>
        <v>Built in 1915, the Clock Tower was originally part of the Old Tsim Sha Tsui Railway Terminus of the Kowloon-Canton Railway. It has been listed as a Declared Monument. The 44-metre-tall Clock Tower is built with red bricks and granite, serving as a reminder of the Age of Steam-train.</v>
      </c>
      <c r="R45">
        <f t="shared" ref="R45:R55" si="12">ROUNDUP((ROW(T45)-7)/12,0)</f>
        <v>4</v>
      </c>
      <c r="S45" t="str">
        <f>CONCATENATE("""id"": ",$S$1,R45,",")</f>
        <v>"id": 14,</v>
      </c>
    </row>
    <row r="46" spans="1:19" ht="15.75" x14ac:dyDescent="0.25">
      <c r="A46" t="str">
        <f t="shared" si="1"/>
        <v/>
      </c>
      <c r="B46" t="str">
        <f t="shared" si="0"/>
        <v>6c1</v>
      </c>
      <c r="C46" t="str">
        <f t="shared" si="2"/>
        <v>c1</v>
      </c>
      <c r="D46">
        <f t="shared" si="3"/>
        <v>1</v>
      </c>
      <c r="E46" t="str">
        <f t="shared" si="4"/>
        <v>c</v>
      </c>
      <c r="F46">
        <f t="shared" si="6"/>
        <v>6</v>
      </c>
      <c r="G46" s="4" t="s">
        <v>4</v>
      </c>
      <c r="H46" t="s">
        <v>941</v>
      </c>
      <c r="I46" t="s">
        <v>494</v>
      </c>
      <c r="L46">
        <f t="shared" si="11"/>
        <v>4</v>
      </c>
      <c r="M46" t="s">
        <v>468</v>
      </c>
      <c r="N46" t="s">
        <v>468</v>
      </c>
      <c r="O46" t="s">
        <v>1375</v>
      </c>
      <c r="R46">
        <f t="shared" si="12"/>
        <v>4</v>
      </c>
      <c r="S46" t="str">
        <f>CONCATENATE("""attraction_en"": """,VLOOKUP(CONCATENATE($R46,"a2"),$B:$I,8,FALSE),""",")</f>
        <v>"attraction_en": "Former Kowloon-Canton Railway Clock Tower",</v>
      </c>
    </row>
    <row r="47" spans="1:19" ht="31.5" x14ac:dyDescent="0.25">
      <c r="A47" t="str">
        <f t="shared" si="1"/>
        <v>6c</v>
      </c>
      <c r="B47" t="str">
        <f t="shared" si="0"/>
        <v>6c2</v>
      </c>
      <c r="C47" t="str">
        <f t="shared" si="2"/>
        <v>c2</v>
      </c>
      <c r="D47">
        <f t="shared" si="3"/>
        <v>2</v>
      </c>
      <c r="E47" t="str">
        <f t="shared" si="4"/>
        <v/>
      </c>
      <c r="F47">
        <f t="shared" si="6"/>
        <v>6</v>
      </c>
      <c r="G47" s="9" t="s">
        <v>30</v>
      </c>
      <c r="H47" t="s">
        <v>965</v>
      </c>
      <c r="I47" t="s">
        <v>502</v>
      </c>
      <c r="L47">
        <f t="shared" si="11"/>
        <v>4</v>
      </c>
      <c r="M47" t="str">
        <f>VLOOKUP(CONCATENATE($L47,"d2"),$B:$I,6,FALSE)</f>
        <v>由尖東站P2出口，步行約10分鐘。</v>
      </c>
      <c r="N47" t="str">
        <f>VLOOKUP(CONCATENATE($L47,"d2"),$B:$I,7,FALSE)</f>
        <v>由尖东站P2出口，步行约10分钟。</v>
      </c>
      <c r="O47" t="str">
        <f>VLOOKUP(CONCATENATE($L47,"d2"),$B:$I,8,FALSE)</f>
        <v>From East Tsim Sha Tsui Station Exit P2, walk for about 10 minutes.</v>
      </c>
      <c r="R47">
        <f t="shared" si="12"/>
        <v>4</v>
      </c>
      <c r="S47" t="str">
        <f>CONCATENATE("""attraction_tc"": """,VLOOKUP(CONCATENATE($R47,"a2"),$B:$I,6,FALSE),""",")</f>
        <v>"attraction_tc": "前九廣鐵路鐘樓",</v>
      </c>
    </row>
    <row r="48" spans="1:19" ht="15.75" x14ac:dyDescent="0.25">
      <c r="A48" t="str">
        <f t="shared" si="1"/>
        <v/>
      </c>
      <c r="B48" t="str">
        <f t="shared" si="0"/>
        <v>6d1</v>
      </c>
      <c r="C48" t="str">
        <f t="shared" si="2"/>
        <v>d1</v>
      </c>
      <c r="D48">
        <f t="shared" si="3"/>
        <v>1</v>
      </c>
      <c r="E48" t="str">
        <f t="shared" si="4"/>
        <v>d</v>
      </c>
      <c r="F48">
        <f t="shared" si="6"/>
        <v>6</v>
      </c>
      <c r="G48" s="4" t="s">
        <v>31</v>
      </c>
      <c r="H48" t="s">
        <v>966</v>
      </c>
      <c r="I48" t="s">
        <v>496</v>
      </c>
      <c r="K48" t="str">
        <f>IF(ISERROR(VLOOKUP(CONCATENATE(L48,"d3"),B:G,6,FALSE)),"","&lt;/p&gt;&lt;p&gt;")</f>
        <v/>
      </c>
      <c r="L48">
        <f t="shared" si="11"/>
        <v>4</v>
      </c>
      <c r="M48" t="str">
        <f>CONCATENATE($K48,IFERROR(VLOOKUP(CONCATENATE($L48,"d3"),$B:$I,6,FALSE),""))</f>
        <v/>
      </c>
      <c r="N48" t="str">
        <f>CONCATENATE($K48,IFERROR(VLOOKUP(CONCATENATE($L48,"d3"),$B:$I,7,FALSE),""))</f>
        <v/>
      </c>
      <c r="O48" t="str">
        <f>CONCATENATE($K48,IFERROR(VLOOKUP(CONCATENATE($L48,"d3"),$B:$I,8,FALSE),""))</f>
        <v/>
      </c>
      <c r="R48">
        <f t="shared" si="12"/>
        <v>4</v>
      </c>
      <c r="S48" t="str">
        <f>CONCATENATE("""attraction_sc"": """,VLOOKUP(CONCATENATE($R48,"a2"),$B:$I,7,FALSE),""",")</f>
        <v>"attraction_sc": "前九广铁路钟楼",</v>
      </c>
    </row>
    <row r="49" spans="1:19" ht="16.5" thickBot="1" x14ac:dyDescent="0.3">
      <c r="A49" t="str">
        <f t="shared" si="1"/>
        <v>6d</v>
      </c>
      <c r="B49" t="str">
        <f t="shared" si="0"/>
        <v>6d2</v>
      </c>
      <c r="C49" t="str">
        <f t="shared" si="2"/>
        <v>d2</v>
      </c>
      <c r="D49">
        <f t="shared" si="3"/>
        <v>2</v>
      </c>
      <c r="E49" t="str">
        <f t="shared" si="4"/>
        <v/>
      </c>
      <c r="F49">
        <f t="shared" si="6"/>
        <v>6</v>
      </c>
      <c r="G49" s="6" t="s">
        <v>32</v>
      </c>
      <c r="H49" t="s">
        <v>967</v>
      </c>
      <c r="I49" t="s">
        <v>491</v>
      </c>
      <c r="L49">
        <f t="shared" si="11"/>
        <v>4</v>
      </c>
      <c r="M49" t="s">
        <v>469</v>
      </c>
      <c r="N49" t="s">
        <v>469</v>
      </c>
      <c r="O49" t="s">
        <v>469</v>
      </c>
      <c r="R49">
        <f t="shared" si="12"/>
        <v>4</v>
      </c>
      <c r="S49" t="str">
        <f>CONCATENATE("""image_en"": """,CONCATENATE("/res/media/web/travel/",LOWER(SUBSTITUTE($I$1," ","_")),"/",LOWER(CONCATENATE(SUBSTITUTE(VLOOKUP(CONCATENATE($R49,"a2"),$B:$I,8,FALSE)," ","_"),".jpg"))),""",")</f>
        <v>"image_en": "/res/media/web/travel/hong_kong/former_kowloon-canton_railway_clock_tower.jpg",</v>
      </c>
    </row>
    <row r="50" spans="1:19" ht="15.75" x14ac:dyDescent="0.25">
      <c r="A50" t="str">
        <f t="shared" si="1"/>
        <v/>
      </c>
      <c r="B50" t="str">
        <f t="shared" si="0"/>
        <v>7a1</v>
      </c>
      <c r="C50" t="str">
        <f t="shared" si="2"/>
        <v>a1</v>
      </c>
      <c r="D50">
        <f t="shared" si="3"/>
        <v>1</v>
      </c>
      <c r="E50" t="str">
        <f t="shared" si="4"/>
        <v>a</v>
      </c>
      <c r="F50">
        <f t="shared" si="6"/>
        <v>7</v>
      </c>
      <c r="G50" s="1" t="s">
        <v>33</v>
      </c>
      <c r="H50" t="s">
        <v>968</v>
      </c>
      <c r="I50" t="s">
        <v>503</v>
      </c>
      <c r="L50">
        <f>ROUNDUP((ROW(N50)-1)/12,0)</f>
        <v>5</v>
      </c>
      <c r="M50" t="s">
        <v>465</v>
      </c>
      <c r="N50" t="s">
        <v>465</v>
      </c>
      <c r="O50" t="s">
        <v>465</v>
      </c>
      <c r="R50">
        <f t="shared" si="12"/>
        <v>4</v>
      </c>
      <c r="S50" t="str">
        <f>CONCATENATE("""image_tc"": """,CONCATENATE("/res/media/web/travel/",LOWER(SUBSTITUTE($I$1," ","_")),"/",LOWER(CONCATENATE(SUBSTITUTE(VLOOKUP(CONCATENATE($R50,"a2"),$B:$I,8,FALSE)," ","_"),".jpg"))),""",")</f>
        <v>"image_tc": "/res/media/web/travel/hong_kong/former_kowloon-canton_railway_clock_tower.jpg",</v>
      </c>
    </row>
    <row r="51" spans="1:19" ht="15.75" x14ac:dyDescent="0.25">
      <c r="A51" t="str">
        <f t="shared" si="1"/>
        <v>7a</v>
      </c>
      <c r="B51" t="str">
        <f t="shared" si="0"/>
        <v>7a2</v>
      </c>
      <c r="C51" t="str">
        <f t="shared" si="2"/>
        <v>a2</v>
      </c>
      <c r="D51">
        <f t="shared" si="3"/>
        <v>2</v>
      </c>
      <c r="E51" t="str">
        <f t="shared" si="4"/>
        <v/>
      </c>
      <c r="F51">
        <f t="shared" si="6"/>
        <v>7</v>
      </c>
      <c r="G51" s="2" t="s">
        <v>34</v>
      </c>
      <c r="H51" t="s">
        <v>34</v>
      </c>
      <c r="I51" t="s">
        <v>504</v>
      </c>
      <c r="L51">
        <f t="shared" ref="L51:L61" si="13">ROUNDUP((ROW(N51)-1)/12,0)</f>
        <v>5</v>
      </c>
      <c r="M51" t="str">
        <f>VLOOKUP(CONCATENATE($L51,"a2"),$B:$I,6,FALSE)</f>
        <v>旺角波鞋街</v>
      </c>
      <c r="N51" t="str">
        <f>VLOOKUP(CONCATENATE($L51,"a2"),$B:$I,7,FALSE)</f>
        <v>旺角波鞋街</v>
      </c>
      <c r="O51" t="str">
        <f>VLOOKUP(CONCATENATE($L51,"a2"),$B:$I,8,FALSE)</f>
        <v>Mong Kok Sneakers Street</v>
      </c>
      <c r="R51">
        <f t="shared" si="12"/>
        <v>4</v>
      </c>
      <c r="S51" t="str">
        <f>CONCATENATE("""image_sc"": """,CONCATENATE("/res/media/web/travel/",LOWER(SUBSTITUTE($I$1," ","_")),"/",LOWER(CONCATENATE(SUBSTITUTE(VLOOKUP(CONCATENATE($R51,"a2"),$B:$I,8,FALSE)," ","_"),".jpg"))),""",")</f>
        <v>"image_sc": "/res/media/web/travel/hong_kong/former_kowloon-canton_railway_clock_tower.jpg",</v>
      </c>
    </row>
    <row r="52" spans="1:19" ht="15.75" x14ac:dyDescent="0.25">
      <c r="A52" t="str">
        <f t="shared" si="1"/>
        <v/>
      </c>
      <c r="B52" t="str">
        <f t="shared" si="0"/>
        <v>7b1</v>
      </c>
      <c r="C52" t="str">
        <f t="shared" si="2"/>
        <v>b1</v>
      </c>
      <c r="D52">
        <f t="shared" si="3"/>
        <v>1</v>
      </c>
      <c r="E52" t="str">
        <f t="shared" si="4"/>
        <v>b</v>
      </c>
      <c r="F52">
        <f t="shared" si="6"/>
        <v>7</v>
      </c>
      <c r="G52" s="4" t="s">
        <v>2</v>
      </c>
      <c r="H52" t="s">
        <v>2</v>
      </c>
      <c r="I52" t="s">
        <v>493</v>
      </c>
      <c r="L52">
        <f t="shared" si="13"/>
        <v>5</v>
      </c>
      <c r="M52" t="s">
        <v>466</v>
      </c>
      <c r="N52" t="s">
        <v>466</v>
      </c>
      <c r="O52" t="s">
        <v>466</v>
      </c>
      <c r="R52">
        <f t="shared" si="12"/>
        <v>4</v>
      </c>
      <c r="S52" t="str">
        <f>CONCATENATE("""content_en"": """,CONCATENATE("&lt;p&gt;Address：&lt;br/&gt;",VLOOKUP(CONCATENATE($R52,"b2"),$B:$I,8,FALSE)),"&lt;/p&gt;&lt;p&gt;Content：&lt;br/&gt;",SUBSTITUTE(VLOOKUP(CONCATENATE($R52,"c2"),$B:$I,8,FALSE),"""","\"""),"&lt;/p&gt;&lt;p&gt;Transportation：&lt;br/&gt;",VLOOKUP(CONCATENATE($R52,"d2"),$B:$I,8,FALSE),CONCATENATE($K48,IFERROR(VLOOKUP(CONCATENATE($L48,"d3"),$B:$I,8,FALSE),"")),"&lt;/p&gt;",""",")</f>
        <v>"content_en": "&lt;p&gt;Address：&lt;br/&gt;The southern tip of Tsim Sha Tsui by the waterfront (next to Star Ferry Pier)&lt;/p&gt;&lt;p&gt;Content：&lt;br/&gt;Built in 1915, the Clock Tower was originally part of the Old Tsim Sha Tsui Railway Terminus of the Kowloon-Canton Railway. It has been listed as a Declared Monument. The 44-metre-tall Clock Tower is built with red bricks and granite, serving as a reminder of the Age of Steam-train.&lt;/p&gt;&lt;p&gt;Transportation：&lt;br/&gt;From East Tsim Sha Tsui Station Exit P2, walk for about 10 minutes.&lt;/p&gt;",</v>
      </c>
    </row>
    <row r="53" spans="1:19" ht="15.75" x14ac:dyDescent="0.25">
      <c r="A53" t="str">
        <f t="shared" si="1"/>
        <v>7b</v>
      </c>
      <c r="B53" t="str">
        <f t="shared" si="0"/>
        <v>7b2</v>
      </c>
      <c r="C53" t="str">
        <f t="shared" si="2"/>
        <v>b2</v>
      </c>
      <c r="D53">
        <f t="shared" si="3"/>
        <v>2</v>
      </c>
      <c r="E53" t="str">
        <f t="shared" si="4"/>
        <v/>
      </c>
      <c r="F53">
        <f t="shared" si="6"/>
        <v>7</v>
      </c>
      <c r="G53" s="9" t="s">
        <v>35</v>
      </c>
      <c r="H53" t="s">
        <v>969</v>
      </c>
      <c r="I53" t="s">
        <v>505</v>
      </c>
      <c r="L53">
        <f t="shared" si="13"/>
        <v>5</v>
      </c>
      <c r="M53" t="str">
        <f>CONCATENATE("&lt;img src=""/res/media/web/travel/",LOWER(SUBSTITUTE($I$1," ","_")),"/",LOWER(CONCATENATE(SUBSTITUTE(VLOOKUP(CONCATENATE($L51,"a2"),$B:$I,8,FALSE)," ","_"),".jpg")),""" alt=""",M51,"""&gt;")</f>
        <v>&lt;img src="/res/media/web/travel/hong_kong/mong_kok_sneakers_street.jpg" alt="旺角波鞋街"&gt;</v>
      </c>
      <c r="N53" t="str">
        <f>CONCATENATE("&lt;img src=""/res/media/web/travel/",LOWER(SUBSTITUTE($I$1," ","_")),"/",LOWER(CONCATENATE(SUBSTITUTE(VLOOKUP(CONCATENATE($L51,"a2"),$B:$I,8,FALSE)," ","_"),".jpg")),""" alt=""",N51,"""&gt;")</f>
        <v>&lt;img src="/res/media/web/travel/hong_kong/mong_kok_sneakers_street.jpg" alt="旺角波鞋街"&gt;</v>
      </c>
      <c r="O53" t="str">
        <f>CONCATENATE("&lt;img src=""/res/media/web/travel/",LOWER(SUBSTITUTE($I$1," ","_")),"/",LOWER(CONCATENATE(SUBSTITUTE(VLOOKUP(CONCATENATE($L51,"a2"),$B:$I,8,FALSE)," ","_"),".jpg")),""" alt=""",O51,"""&gt;")</f>
        <v>&lt;img src="/res/media/web/travel/hong_kong/mong_kok_sneakers_street.jpg" alt="Mong Kok Sneakers Street"&gt;</v>
      </c>
      <c r="R53">
        <f t="shared" si="12"/>
        <v>4</v>
      </c>
      <c r="S53" t="str">
        <f>CONCATENATE("""content_tc"": """,CONCATENATE("&lt;p&gt;地址：&lt;br/&gt;",VLOOKUP(CONCATENATE($R53,"b2"),$B:$I,6,FALSE)),"&lt;/p&gt;&lt;p&gt;介紹：&lt;br/&gt;",VLOOKUP(CONCATENATE($R53,"c2"),$B:$I,6,FALSE),"&lt;/p&gt;&lt;p&gt;交通：&lt;br/&gt;",VLOOKUP(CONCATENATE($R53,"d2"),$B:$I,6,FALSE),CONCATENATE($K48,IFERROR(VLOOKUP(CONCATENATE($L48,"d3"),$B:$I,6,FALSE),"")),"&lt;/p&gt;",""",")</f>
        <v>"content_tc": "&lt;p&gt;地址：&lt;br/&gt;尖沙咀南端海旁（尖沙咀天星碼頭側）&lt;/p&gt;&lt;p&gt;介紹：&lt;br/&gt;建於1915年，原是九廣鐵路舊尖沙咀火車總站的一部分，已列為香港法定古蹟。鐘樓高44米，用上了紅磚及花崗石建造，展現著蒸汽火車時代的風貌。&lt;/p&gt;&lt;p&gt;交通：&lt;br/&gt;由尖東站P2出口，步行約10分鐘。&lt;/p&gt;",</v>
      </c>
    </row>
    <row r="54" spans="1:19" ht="15.75" x14ac:dyDescent="0.25">
      <c r="A54" t="str">
        <f t="shared" si="1"/>
        <v/>
      </c>
      <c r="B54" t="str">
        <f t="shared" si="0"/>
        <v>7c1</v>
      </c>
      <c r="C54" t="str">
        <f t="shared" si="2"/>
        <v>c1</v>
      </c>
      <c r="D54">
        <f t="shared" si="3"/>
        <v>1</v>
      </c>
      <c r="E54" t="str">
        <f t="shared" si="4"/>
        <v>c</v>
      </c>
      <c r="F54">
        <f t="shared" si="6"/>
        <v>7</v>
      </c>
      <c r="G54" s="4" t="s">
        <v>4</v>
      </c>
      <c r="H54" t="s">
        <v>941</v>
      </c>
      <c r="I54" t="s">
        <v>494</v>
      </c>
      <c r="L54">
        <f t="shared" si="13"/>
        <v>5</v>
      </c>
      <c r="M54" t="s">
        <v>557</v>
      </c>
      <c r="N54" t="s">
        <v>557</v>
      </c>
      <c r="O54" t="s">
        <v>1372</v>
      </c>
      <c r="R54">
        <f t="shared" si="12"/>
        <v>4</v>
      </c>
      <c r="S54" t="str">
        <f>CONCATENATE("""content_sc"": """,CONCATENATE("&lt;p&gt;地址：&lt;br/&gt;",VLOOKUP(CONCATENATE($R54,"b2"),$B:$I,7,FALSE)),"&lt;/p&gt;&lt;p&gt;介紹：&lt;br/&gt;",VLOOKUP(CONCATENATE($R54,"c2"),$B:$I,7,FALSE),"&lt;/p&gt;&lt;p&gt;交通：&lt;br/&gt;",VLOOKUP(CONCATENATE($R54,"d2"),$B:$I,7,FALSE),CONCATENATE($K48,IFERROR(VLOOKUP(CONCATENATE($L48,"d3"),$B:$I,7,FALSE),"")),"&lt;/p&gt;","""")</f>
        <v>"content_sc": "&lt;p&gt;地址：&lt;br/&gt;尖沙咀南端海旁（尖沙咀天星码头侧）&lt;/p&gt;&lt;p&gt;介紹：&lt;br/&gt;建于1915年，原是九广铁路旧尖沙咀火车总站的一部分，已列为香港法定古迹。钟楼高44米，用上了红砖及花岗石建造，展现着蒸汽火车时代的风貌。&lt;/p&gt;&lt;p&gt;交通：&lt;br/&gt;由尖东站P2出口，步行约10分钟。&lt;/p&gt;"</v>
      </c>
    </row>
    <row r="55" spans="1:19" ht="63" x14ac:dyDescent="0.25">
      <c r="A55" t="str">
        <f t="shared" si="1"/>
        <v>7c</v>
      </c>
      <c r="B55" t="str">
        <f t="shared" si="0"/>
        <v>7c2</v>
      </c>
      <c r="C55" t="str">
        <f t="shared" si="2"/>
        <v>c2</v>
      </c>
      <c r="D55">
        <f t="shared" si="3"/>
        <v>2</v>
      </c>
      <c r="E55" t="str">
        <f t="shared" si="4"/>
        <v/>
      </c>
      <c r="F55">
        <f t="shared" si="6"/>
        <v>7</v>
      </c>
      <c r="G55" s="9" t="s">
        <v>36</v>
      </c>
      <c r="H55" t="s">
        <v>970</v>
      </c>
      <c r="I55" t="s">
        <v>506</v>
      </c>
      <c r="L55">
        <f t="shared" si="13"/>
        <v>5</v>
      </c>
      <c r="M55" t="str">
        <f>VLOOKUP(CONCATENATE($L55,"b2"),$B:$I,6,FALSE)</f>
        <v>九龍旺角花園街一帶</v>
      </c>
      <c r="N55" t="str">
        <f>VLOOKUP(CONCATENATE($L55,"b2"),$B:$I,7,FALSE)</f>
        <v>九龙旺角花园街一带</v>
      </c>
      <c r="O55" t="str">
        <f>VLOOKUP(CONCATENATE($L55,"b2"),$B:$I,8,FALSE)</f>
        <v>Around Fa Yuen Street, Mong Kok</v>
      </c>
      <c r="R55">
        <f t="shared" si="12"/>
        <v>4</v>
      </c>
      <c r="S55" t="str">
        <f>IF(S56="","}","},")</f>
        <v>},</v>
      </c>
    </row>
    <row r="56" spans="1:19" ht="15.75" x14ac:dyDescent="0.25">
      <c r="A56" t="str">
        <f t="shared" si="1"/>
        <v>7a</v>
      </c>
      <c r="B56" t="str">
        <f t="shared" si="0"/>
        <v>7d1</v>
      </c>
      <c r="C56" t="str">
        <f t="shared" si="2"/>
        <v>d1</v>
      </c>
      <c r="D56">
        <f t="shared" si="3"/>
        <v>1</v>
      </c>
      <c r="E56" t="str">
        <f t="shared" si="4"/>
        <v>d</v>
      </c>
      <c r="F56">
        <f t="shared" si="6"/>
        <v>7</v>
      </c>
      <c r="G56" s="4" t="s">
        <v>6</v>
      </c>
      <c r="H56" t="s">
        <v>6</v>
      </c>
      <c r="I56" t="s">
        <v>496</v>
      </c>
      <c r="L56">
        <f t="shared" si="13"/>
        <v>5</v>
      </c>
      <c r="M56" t="s">
        <v>467</v>
      </c>
      <c r="N56" t="s">
        <v>467</v>
      </c>
      <c r="O56" t="s">
        <v>1373</v>
      </c>
      <c r="R56">
        <f>ROUNDUP((ROW(T56)-7)/12,0)</f>
        <v>5</v>
      </c>
      <c r="S56" t="s">
        <v>1374</v>
      </c>
    </row>
    <row r="57" spans="1:19" ht="16.5" thickBot="1" x14ac:dyDescent="0.3">
      <c r="A57" t="str">
        <f t="shared" si="1"/>
        <v>7d</v>
      </c>
      <c r="B57" t="str">
        <f t="shared" si="0"/>
        <v>7d2</v>
      </c>
      <c r="C57" t="str">
        <f t="shared" si="2"/>
        <v>d2</v>
      </c>
      <c r="D57">
        <f t="shared" si="3"/>
        <v>2</v>
      </c>
      <c r="E57" t="str">
        <f t="shared" si="4"/>
        <v/>
      </c>
      <c r="F57">
        <f t="shared" si="6"/>
        <v>7</v>
      </c>
      <c r="G57" s="10" t="s">
        <v>37</v>
      </c>
      <c r="H57" t="s">
        <v>971</v>
      </c>
      <c r="I57" t="s">
        <v>507</v>
      </c>
      <c r="L57">
        <f t="shared" si="13"/>
        <v>5</v>
      </c>
      <c r="M57" t="str">
        <f>VLOOKUP(CONCATENATE($L57,"c2"),$B:$I,6,FALSE)</f>
        <v>集合大量運動用品店，匯聚各國品牌的新潮運動鞋及球衣服飾，是不少運動愛好者常遊之地。在此不但可滿足購物的需要及感受香港的熱鬧，更可到附近食肆品嘗地道及流行小食。</v>
      </c>
      <c r="N57" t="str">
        <f>VLOOKUP(CONCATENATE($L57,"c2"),$B:$I,7,FALSE)</f>
        <v>集合大量运动用品店，汇聚各国品牌的新潮运动鞋及球衣服饰，是不少运动爱好者常游之地。在此不但可满足购物的需要及感受香港的热闹，更可到附近食肆品尝地道及流行小食。</v>
      </c>
      <c r="O57" t="str">
        <f>VLOOKUP(CONCATENATE($L57,"c2"),$B:$I,8,FALSE)</f>
        <v>A large gathering of sports goods stores with trendy shoes and jerseys from all over the world, it is a popular destination for many sports enthusiasts. Not only can visitors satisfy their shopping needs and feel the excitement of Hong Kong, they can also taste authentic and popular snacks at nearby eateries.</v>
      </c>
      <c r="R57">
        <f t="shared" ref="R57:R67" si="14">ROUNDUP((ROW(T57)-7)/12,0)</f>
        <v>5</v>
      </c>
      <c r="S57" t="str">
        <f>CONCATENATE("""id"": ",$S$1,R57,",")</f>
        <v>"id": 15,</v>
      </c>
    </row>
    <row r="58" spans="1:19" x14ac:dyDescent="0.25">
      <c r="L58">
        <f t="shared" si="13"/>
        <v>5</v>
      </c>
      <c r="M58" t="s">
        <v>468</v>
      </c>
      <c r="N58" t="s">
        <v>468</v>
      </c>
      <c r="O58" t="s">
        <v>1375</v>
      </c>
      <c r="R58">
        <f t="shared" si="14"/>
        <v>5</v>
      </c>
      <c r="S58" t="str">
        <f>CONCATENATE("""attraction_en"": """,VLOOKUP(CONCATENATE($R58,"a2"),$B:$I,8,FALSE),""",")</f>
        <v>"attraction_en": "Mong Kok Sneakers Street",</v>
      </c>
    </row>
    <row r="59" spans="1:19" x14ac:dyDescent="0.25">
      <c r="L59">
        <f t="shared" si="13"/>
        <v>5</v>
      </c>
      <c r="M59" t="str">
        <f>VLOOKUP(CONCATENATE($L59,"d2"),$B:$I,6,FALSE)</f>
        <v>由旺角站D3出口，步行約3分鐘。</v>
      </c>
      <c r="N59" t="str">
        <f>VLOOKUP(CONCATENATE($L59,"d2"),$B:$I,7,FALSE)</f>
        <v>由旺角站D3出口，步行约3分钟。</v>
      </c>
      <c r="O59" t="str">
        <f>VLOOKUP(CONCATENATE($L59,"d2"),$B:$I,8,FALSE)</f>
        <v>From Mong Kok Station Exit D3, walk for about 3 minutes.</v>
      </c>
      <c r="R59">
        <f t="shared" si="14"/>
        <v>5</v>
      </c>
      <c r="S59" t="str">
        <f>CONCATENATE("""attraction_tc"": """,VLOOKUP(CONCATENATE($R59,"a2"),$B:$I,6,FALSE),""",")</f>
        <v>"attraction_tc": "旺角波鞋街",</v>
      </c>
    </row>
    <row r="60" spans="1:19" x14ac:dyDescent="0.25">
      <c r="K60" t="str">
        <f>IF(ISERROR(VLOOKUP(CONCATENATE(L60,"d3"),B:G,6,FALSE)),"","&lt;/p&gt;&lt;p&gt;")</f>
        <v/>
      </c>
      <c r="L60">
        <f t="shared" si="13"/>
        <v>5</v>
      </c>
      <c r="M60" t="str">
        <f>CONCATENATE($K60,IFERROR(VLOOKUP(CONCATENATE($L60,"d3"),$B:$I,6,FALSE),""))</f>
        <v/>
      </c>
      <c r="N60" t="str">
        <f>CONCATENATE($K60,IFERROR(VLOOKUP(CONCATENATE($L60,"d3"),$B:$I,7,FALSE),""))</f>
        <v/>
      </c>
      <c r="O60" t="str">
        <f>CONCATENATE($K60,IFERROR(VLOOKUP(CONCATENATE($L60,"d3"),$B:$I,8,FALSE),""))</f>
        <v/>
      </c>
      <c r="R60">
        <f t="shared" si="14"/>
        <v>5</v>
      </c>
      <c r="S60" t="str">
        <f>CONCATENATE("""attraction_sc"": """,VLOOKUP(CONCATENATE($R60,"a2"),$B:$I,7,FALSE),""",")</f>
        <v>"attraction_sc": "旺角波鞋街",</v>
      </c>
    </row>
    <row r="61" spans="1:19" x14ac:dyDescent="0.25">
      <c r="L61">
        <f t="shared" si="13"/>
        <v>5</v>
      </c>
      <c r="M61" t="s">
        <v>469</v>
      </c>
      <c r="N61" t="s">
        <v>469</v>
      </c>
      <c r="O61" t="s">
        <v>469</v>
      </c>
      <c r="R61">
        <f t="shared" si="14"/>
        <v>5</v>
      </c>
      <c r="S61" t="str">
        <f>CONCATENATE("""image_en"": """,CONCATENATE("/res/media/web/travel/",LOWER(SUBSTITUTE($I$1," ","_")),"/",LOWER(CONCATENATE(SUBSTITUTE(VLOOKUP(CONCATENATE($R61,"a2"),$B:$I,8,FALSE)," ","_"),".jpg"))),""",")</f>
        <v>"image_en": "/res/media/web/travel/hong_kong/mong_kok_sneakers_street.jpg",</v>
      </c>
    </row>
    <row r="62" spans="1:19" x14ac:dyDescent="0.25">
      <c r="L62">
        <f>ROUNDUP((ROW(N62)-1)/12,0)</f>
        <v>6</v>
      </c>
      <c r="M62" t="s">
        <v>465</v>
      </c>
      <c r="N62" t="s">
        <v>465</v>
      </c>
      <c r="O62" t="s">
        <v>465</v>
      </c>
      <c r="R62">
        <f t="shared" si="14"/>
        <v>5</v>
      </c>
      <c r="S62" t="str">
        <f>CONCATENATE("""image_tc"": """,CONCATENATE("/res/media/web/travel/",LOWER(SUBSTITUTE($I$1," ","_")),"/",LOWER(CONCATENATE(SUBSTITUTE(VLOOKUP(CONCATENATE($R62,"a2"),$B:$I,8,FALSE)," ","_"),".jpg"))),""",")</f>
        <v>"image_tc": "/res/media/web/travel/hong_kong/mong_kok_sneakers_street.jpg",</v>
      </c>
    </row>
    <row r="63" spans="1:19" x14ac:dyDescent="0.25">
      <c r="L63">
        <f t="shared" ref="L63:L73" si="15">ROUNDUP((ROW(N63)-1)/12,0)</f>
        <v>6</v>
      </c>
      <c r="M63" t="str">
        <f>VLOOKUP(CONCATENATE($L63,"a2"),$B:$I,6,FALSE)</f>
        <v>金紫荊廣場</v>
      </c>
      <c r="N63" t="str">
        <f>VLOOKUP(CONCATENATE($L63,"a2"),$B:$I,7,FALSE)</f>
        <v>金紫荆广场</v>
      </c>
      <c r="O63" t="str">
        <f>VLOOKUP(CONCATENATE($L63,"a2"),$B:$I,8,FALSE)</f>
        <v>Golden Bauhinia Square</v>
      </c>
      <c r="R63">
        <f t="shared" si="14"/>
        <v>5</v>
      </c>
      <c r="S63" t="str">
        <f>CONCATENATE("""image_sc"": """,CONCATENATE("/res/media/web/travel/",LOWER(SUBSTITUTE($I$1," ","_")),"/",LOWER(CONCATENATE(SUBSTITUTE(VLOOKUP(CONCATENATE($R63,"a2"),$B:$I,8,FALSE)," ","_"),".jpg"))),""",")</f>
        <v>"image_sc": "/res/media/web/travel/hong_kong/mong_kok_sneakers_street.jpg",</v>
      </c>
    </row>
    <row r="64" spans="1:19" x14ac:dyDescent="0.25">
      <c r="L64">
        <f t="shared" si="15"/>
        <v>6</v>
      </c>
      <c r="M64" t="s">
        <v>466</v>
      </c>
      <c r="N64" t="s">
        <v>466</v>
      </c>
      <c r="O64" t="s">
        <v>466</v>
      </c>
      <c r="R64">
        <f t="shared" si="14"/>
        <v>5</v>
      </c>
      <c r="S64" t="str">
        <f>CONCATENATE("""content_en"": """,CONCATENATE("&lt;p&gt;Address：&lt;br/&gt;",VLOOKUP(CONCATENATE($R64,"b2"),$B:$I,8,FALSE)),"&lt;/p&gt;&lt;p&gt;Content：&lt;br/&gt;",SUBSTITUTE(VLOOKUP(CONCATENATE($R64,"c2"),$B:$I,8,FALSE),"""","\"""),"&lt;/p&gt;&lt;p&gt;Transportation：&lt;br/&gt;",VLOOKUP(CONCATENATE($R64,"d2"),$B:$I,8,FALSE),CONCATENATE($K60,IFERROR(VLOOKUP(CONCATENATE($L60,"d3"),$B:$I,8,FALSE),"")),"&lt;/p&gt;",""",")</f>
        <v>"content_en": "&lt;p&gt;Address：&lt;br/&gt;Around Fa Yuen Street, Mong Kok&lt;/p&gt;&lt;p&gt;Content：&lt;br/&gt;A large gathering of sports goods stores with trendy shoes and jerseys from all over the world, it is a popular destination for many sports enthusiasts. Not only can visitors satisfy their shopping needs and feel the excitement of Hong Kong, they can also taste authentic and popular snacks at nearby eateries.&lt;/p&gt;&lt;p&gt;Transportation：&lt;br/&gt;From Mong Kok Station Exit D3, walk for about 3 minutes.&lt;/p&gt;",</v>
      </c>
    </row>
    <row r="65" spans="11:19" x14ac:dyDescent="0.25">
      <c r="L65">
        <f t="shared" si="15"/>
        <v>6</v>
      </c>
      <c r="M65" t="str">
        <f>CONCATENATE("&lt;img src=""/res/media/web/travel/",LOWER(SUBSTITUTE($I$1," ","_")),"/",LOWER(CONCATENATE(SUBSTITUTE(VLOOKUP(CONCATENATE($L63,"a2"),$B:$I,8,FALSE)," ","_"),".jpg")),""" alt=""",M63,"""&gt;")</f>
        <v>&lt;img src="/res/media/web/travel/hong_kong/golden_bauhinia_square.jpg" alt="金紫荊廣場"&gt;</v>
      </c>
      <c r="N65" t="str">
        <f>CONCATENATE("&lt;img src=""/res/media/web/travel/",LOWER(SUBSTITUTE($I$1," ","_")),"/",LOWER(CONCATENATE(SUBSTITUTE(VLOOKUP(CONCATENATE($L63,"a2"),$B:$I,8,FALSE)," ","_"),".jpg")),""" alt=""",N63,"""&gt;")</f>
        <v>&lt;img src="/res/media/web/travel/hong_kong/golden_bauhinia_square.jpg" alt="金紫荆广场"&gt;</v>
      </c>
      <c r="O65" t="str">
        <f>CONCATENATE("&lt;img src=""/res/media/web/travel/",LOWER(SUBSTITUTE($I$1," ","_")),"/",LOWER(CONCATENATE(SUBSTITUTE(VLOOKUP(CONCATENATE($L63,"a2"),$B:$I,8,FALSE)," ","_"),".jpg")),""" alt=""",O63,"""&gt;")</f>
        <v>&lt;img src="/res/media/web/travel/hong_kong/golden_bauhinia_square.jpg" alt="Golden Bauhinia Square"&gt;</v>
      </c>
      <c r="R65">
        <f t="shared" si="14"/>
        <v>5</v>
      </c>
      <c r="S65" t="str">
        <f>CONCATENATE("""content_tc"": """,CONCATENATE("&lt;p&gt;地址：&lt;br/&gt;",VLOOKUP(CONCATENATE($R65,"b2"),$B:$I,6,FALSE)),"&lt;/p&gt;&lt;p&gt;介紹：&lt;br/&gt;",VLOOKUP(CONCATENATE($R65,"c2"),$B:$I,6,FALSE),"&lt;/p&gt;&lt;p&gt;交通：&lt;br/&gt;",VLOOKUP(CONCATENATE($R65,"d2"),$B:$I,6,FALSE),CONCATENATE($K60,IFERROR(VLOOKUP(CONCATENATE($L60,"d3"),$B:$I,6,FALSE),"")),"&lt;/p&gt;",""",")</f>
        <v>"content_tc": "&lt;p&gt;地址：&lt;br/&gt;九龍旺角花園街一帶&lt;/p&gt;&lt;p&gt;介紹：&lt;br/&gt;集合大量運動用品店，匯聚各國品牌的新潮運動鞋及球衣服飾，是不少運動愛好者常遊之地。在此不但可滿足購物的需要及感受香港的熱鬧，更可到附近食肆品嘗地道及流行小食。&lt;/p&gt;&lt;p&gt;交通：&lt;br/&gt;由旺角站D3出口，步行約3分鐘。&lt;/p&gt;",</v>
      </c>
    </row>
    <row r="66" spans="11:19" x14ac:dyDescent="0.25">
      <c r="L66">
        <f t="shared" si="15"/>
        <v>6</v>
      </c>
      <c r="M66" t="s">
        <v>557</v>
      </c>
      <c r="N66" t="s">
        <v>557</v>
      </c>
      <c r="O66" t="s">
        <v>1372</v>
      </c>
      <c r="R66">
        <f t="shared" si="14"/>
        <v>5</v>
      </c>
      <c r="S66" t="str">
        <f>CONCATENATE("""content_sc"": """,CONCATENATE("&lt;p&gt;地址：&lt;br/&gt;",VLOOKUP(CONCATENATE($R66,"b2"),$B:$I,7,FALSE)),"&lt;/p&gt;&lt;p&gt;介紹：&lt;br/&gt;",VLOOKUP(CONCATENATE($R66,"c2"),$B:$I,7,FALSE),"&lt;/p&gt;&lt;p&gt;交通：&lt;br/&gt;",VLOOKUP(CONCATENATE($R66,"d2"),$B:$I,7,FALSE),CONCATENATE($K60,IFERROR(VLOOKUP(CONCATENATE($L60,"d3"),$B:$I,7,FALSE),"")),"&lt;/p&gt;","""")</f>
        <v>"content_sc": "&lt;p&gt;地址：&lt;br/&gt;九龙旺角花园街一带&lt;/p&gt;&lt;p&gt;介紹：&lt;br/&gt;集合大量运动用品店，汇聚各国品牌的新潮运动鞋及球衣服饰，是不少运动爱好者常游之地。在此不但可满足购物的需要及感受香港的热闹，更可到附近食肆品尝地道及流行小食。&lt;/p&gt;&lt;p&gt;交通：&lt;br/&gt;由旺角站D3出口，步行约3分钟。&lt;/p&gt;"</v>
      </c>
    </row>
    <row r="67" spans="11:19" x14ac:dyDescent="0.25">
      <c r="L67">
        <f t="shared" si="15"/>
        <v>6</v>
      </c>
      <c r="M67" t="str">
        <f>VLOOKUP(CONCATENATE($L67,"b2"),$B:$I,6,FALSE)</f>
        <v>香港灣仔博覽道1號</v>
      </c>
      <c r="N67" t="str">
        <f>VLOOKUP(CONCATENATE($L67,"b2"),$B:$I,7,FALSE)</f>
        <v>香港湾仔博览道1号</v>
      </c>
      <c r="O67" t="str">
        <f>VLOOKUP(CONCATENATE($L67,"b2"),$B:$I,8,FALSE)</f>
        <v>1 Expo Drive, Wan Chai, Hong Kong</v>
      </c>
      <c r="R67">
        <f t="shared" si="14"/>
        <v>5</v>
      </c>
      <c r="S67" t="str">
        <f>IF(S68="","}","},")</f>
        <v>},</v>
      </c>
    </row>
    <row r="68" spans="11:19" x14ac:dyDescent="0.25">
      <c r="L68">
        <f t="shared" si="15"/>
        <v>6</v>
      </c>
      <c r="M68" t="s">
        <v>467</v>
      </c>
      <c r="N68" t="s">
        <v>467</v>
      </c>
      <c r="O68" t="s">
        <v>1373</v>
      </c>
      <c r="R68">
        <f>ROUNDUP((ROW(T68)-7)/12,0)</f>
        <v>6</v>
      </c>
      <c r="S68" t="s">
        <v>1374</v>
      </c>
    </row>
    <row r="69" spans="11:19" x14ac:dyDescent="0.25">
      <c r="L69">
        <f t="shared" si="15"/>
        <v>6</v>
      </c>
      <c r="M69" t="str">
        <f>VLOOKUP(CONCATENATE($L69,"c2"),$B:$I,6,FALSE)</f>
        <v>金紫荊廣場位於香港會議展覽中心外，廣場內矗立著一座「永遠盛開的紫荊花」大型雕塑，是中央人民政府送贈香港特別行政區的賀禮，紀念香港回歸。</v>
      </c>
      <c r="N69" t="str">
        <f>VLOOKUP(CONCATENATE($L69,"c2"),$B:$I,7,FALSE)</f>
        <v>金紫荆广场位于香港会议展览中心外，广场内矗立着一座「永远盛开的紫荆花」大型雕塑，是中央人民政府送赠香港特别行政区的贺礼，纪念香港回归。</v>
      </c>
      <c r="O69" t="str">
        <f>VLOOKUP(CONCATENATE($L69,"c2"),$B:$I,8,FALSE)</f>
        <v>Located outside the Hong Kong Convention and Exhibition Centre, the Golden Bauhinia Square boasts the Forever Blooming Bauhinia Sculpture, a gift from the Central Government to the Hong Kong Special Administrative Region to commemorate the Handover.</v>
      </c>
      <c r="R69">
        <f t="shared" ref="R69:R79" si="16">ROUNDUP((ROW(T69)-7)/12,0)</f>
        <v>6</v>
      </c>
      <c r="S69" t="str">
        <f>CONCATENATE("""id"": ",$S$1,R69,",")</f>
        <v>"id": 16,</v>
      </c>
    </row>
    <row r="70" spans="11:19" x14ac:dyDescent="0.25">
      <c r="L70">
        <f t="shared" si="15"/>
        <v>6</v>
      </c>
      <c r="M70" t="s">
        <v>468</v>
      </c>
      <c r="N70" t="s">
        <v>468</v>
      </c>
      <c r="O70" t="s">
        <v>1375</v>
      </c>
      <c r="R70">
        <f t="shared" si="16"/>
        <v>6</v>
      </c>
      <c r="S70" t="str">
        <f>CONCATENATE("""attraction_en"": """,VLOOKUP(CONCATENATE($R70,"a2"),$B:$I,8,FALSE),""",")</f>
        <v>"attraction_en": "Golden Bauhinia Square",</v>
      </c>
    </row>
    <row r="71" spans="11:19" x14ac:dyDescent="0.25">
      <c r="L71">
        <f t="shared" si="15"/>
        <v>6</v>
      </c>
      <c r="M71" t="str">
        <f>VLOOKUP(CONCATENATE($L71,"d2"),$B:$I,6,FALSE)</f>
        <v>由灣仔站A5出口，步行約15分鐘。</v>
      </c>
      <c r="N71" t="str">
        <f>VLOOKUP(CONCATENATE($L71,"d2"),$B:$I,7,FALSE)</f>
        <v>由湾仔站A5出口，步行约15分钟。</v>
      </c>
      <c r="O71" t="str">
        <f>VLOOKUP(CONCATENATE($L71,"d2"),$B:$I,8,FALSE)</f>
        <v>From Wan Chai Station Exit A5, walk for about 15 minutes.</v>
      </c>
      <c r="R71">
        <f t="shared" si="16"/>
        <v>6</v>
      </c>
      <c r="S71" t="str">
        <f>CONCATENATE("""attraction_tc"": """,VLOOKUP(CONCATENATE($R71,"a2"),$B:$I,6,FALSE),""",")</f>
        <v>"attraction_tc": "金紫荊廣場",</v>
      </c>
    </row>
    <row r="72" spans="11:19" x14ac:dyDescent="0.25">
      <c r="K72" t="str">
        <f>IF(ISERROR(VLOOKUP(CONCATENATE(L72,"d3"),B:G,6,FALSE)),"","&lt;/p&gt;&lt;p&gt;")</f>
        <v/>
      </c>
      <c r="L72">
        <f t="shared" si="15"/>
        <v>6</v>
      </c>
      <c r="M72" t="str">
        <f>CONCATENATE($K72,IFERROR(VLOOKUP(CONCATENATE($L72,"d3"),$B:$I,6,FALSE),""))</f>
        <v/>
      </c>
      <c r="N72" t="str">
        <f>CONCATENATE($K72,IFERROR(VLOOKUP(CONCATENATE($L72,"d3"),$B:$I,7,FALSE),""))</f>
        <v/>
      </c>
      <c r="O72" t="str">
        <f>CONCATENATE($K72,IFERROR(VLOOKUP(CONCATENATE($L72,"d3"),$B:$I,8,FALSE),""))</f>
        <v/>
      </c>
      <c r="R72">
        <f t="shared" si="16"/>
        <v>6</v>
      </c>
      <c r="S72" t="str">
        <f>CONCATENATE("""attraction_sc"": """,VLOOKUP(CONCATENATE($R72,"a2"),$B:$I,7,FALSE),""",")</f>
        <v>"attraction_sc": "金紫荆广场",</v>
      </c>
    </row>
    <row r="73" spans="11:19" x14ac:dyDescent="0.25">
      <c r="L73">
        <f t="shared" si="15"/>
        <v>6</v>
      </c>
      <c r="M73" t="s">
        <v>469</v>
      </c>
      <c r="N73" t="s">
        <v>469</v>
      </c>
      <c r="O73" t="s">
        <v>469</v>
      </c>
      <c r="R73">
        <f t="shared" si="16"/>
        <v>6</v>
      </c>
      <c r="S73" t="str">
        <f>CONCATENATE("""image_en"": """,CONCATENATE("/res/media/web/travel/",LOWER(SUBSTITUTE($I$1," ","_")),"/",LOWER(CONCATENATE(SUBSTITUTE(VLOOKUP(CONCATENATE($R73,"a2"),$B:$I,8,FALSE)," ","_"),".jpg"))),""",")</f>
        <v>"image_en": "/res/media/web/travel/hong_kong/golden_bauhinia_square.jpg",</v>
      </c>
    </row>
    <row r="74" spans="11:19" x14ac:dyDescent="0.25">
      <c r="L74">
        <f>ROUNDUP((ROW(N74)-1)/12,0)</f>
        <v>7</v>
      </c>
      <c r="M74" t="s">
        <v>465</v>
      </c>
      <c r="N74" t="s">
        <v>465</v>
      </c>
      <c r="O74" t="s">
        <v>465</v>
      </c>
      <c r="R74">
        <f t="shared" si="16"/>
        <v>6</v>
      </c>
      <c r="S74" t="str">
        <f>CONCATENATE("""image_tc"": """,CONCATENATE("/res/media/web/travel/",LOWER(SUBSTITUTE($I$1," ","_")),"/",LOWER(CONCATENATE(SUBSTITUTE(VLOOKUP(CONCATENATE($R74,"a2"),$B:$I,8,FALSE)," ","_"),".jpg"))),""",")</f>
        <v>"image_tc": "/res/media/web/travel/hong_kong/golden_bauhinia_square.jpg",</v>
      </c>
    </row>
    <row r="75" spans="11:19" x14ac:dyDescent="0.25">
      <c r="L75">
        <f t="shared" ref="L75:L85" si="17">ROUNDUP((ROW(N75)-1)/12,0)</f>
        <v>7</v>
      </c>
      <c r="M75" t="str">
        <f>VLOOKUP(CONCATENATE($L75,"a2"),$B:$I,6,FALSE)</f>
        <v>昂坪360</v>
      </c>
      <c r="N75" t="str">
        <f>VLOOKUP(CONCATENATE($L75,"a2"),$B:$I,7,FALSE)</f>
        <v>昂坪360</v>
      </c>
      <c r="O75" t="str">
        <f>VLOOKUP(CONCATENATE($L75,"a2"),$B:$I,8,FALSE)</f>
        <v>Ngong Ping 360</v>
      </c>
      <c r="R75">
        <f t="shared" si="16"/>
        <v>6</v>
      </c>
      <c r="S75" t="str">
        <f>CONCATENATE("""image_sc"": """,CONCATENATE("/res/media/web/travel/",LOWER(SUBSTITUTE($I$1," ","_")),"/",LOWER(CONCATENATE(SUBSTITUTE(VLOOKUP(CONCATENATE($R75,"a2"),$B:$I,8,FALSE)," ","_"),".jpg"))),""",")</f>
        <v>"image_sc": "/res/media/web/travel/hong_kong/golden_bauhinia_square.jpg",</v>
      </c>
    </row>
    <row r="76" spans="11:19" x14ac:dyDescent="0.25">
      <c r="L76">
        <f t="shared" si="17"/>
        <v>7</v>
      </c>
      <c r="M76" t="s">
        <v>466</v>
      </c>
      <c r="N76" t="s">
        <v>466</v>
      </c>
      <c r="O76" t="s">
        <v>466</v>
      </c>
      <c r="R76">
        <f t="shared" si="16"/>
        <v>6</v>
      </c>
      <c r="S76" t="str">
        <f>CONCATENATE("""content_en"": """,CONCATENATE("&lt;p&gt;Address：&lt;br/&gt;",VLOOKUP(CONCATENATE($R76,"b2"),$B:$I,8,FALSE)),"&lt;/p&gt;&lt;p&gt;Content：&lt;br/&gt;",SUBSTITUTE(VLOOKUP(CONCATENATE($R76,"c2"),$B:$I,8,FALSE),"""","\"""),"&lt;/p&gt;&lt;p&gt;Transportation：&lt;br/&gt;",VLOOKUP(CONCATENATE($R76,"d2"),$B:$I,8,FALSE),CONCATENATE($K72,IFERROR(VLOOKUP(CONCATENATE($L72,"d3"),$B:$I,8,FALSE),"")),"&lt;/p&gt;",""",")</f>
        <v>"content_en": "&lt;p&gt;Address：&lt;br/&gt;1 Expo Drive, Wan Chai, Hong Kong&lt;/p&gt;&lt;p&gt;Content：&lt;br/&gt;Located outside the Hong Kong Convention and Exhibition Centre, the Golden Bauhinia Square boasts the Forever Blooming Bauhinia Sculpture, a gift from the Central Government to the Hong Kong Special Administrative Region to commemorate the Handover.&lt;/p&gt;&lt;p&gt;Transportation：&lt;br/&gt;From Wan Chai Station Exit A5, walk for about 15 minutes.&lt;/p&gt;",</v>
      </c>
    </row>
    <row r="77" spans="11:19" x14ac:dyDescent="0.25">
      <c r="L77">
        <f t="shared" si="17"/>
        <v>7</v>
      </c>
      <c r="M77" t="str">
        <f>CONCATENATE("&lt;img src=""/res/media/web/travel/",LOWER(SUBSTITUTE($I$1," ","_")),"/",LOWER(CONCATENATE(SUBSTITUTE(VLOOKUP(CONCATENATE($L75,"a2"),$B:$I,8,FALSE)," ","_"),".jpg")),""" alt=""",M75,"""&gt;")</f>
        <v>&lt;img src="/res/media/web/travel/hong_kong/ngong_ping_360.jpg" alt="昂坪360"&gt;</v>
      </c>
      <c r="N77" t="str">
        <f>CONCATENATE("&lt;img src=""/res/media/web/travel/",LOWER(SUBSTITUTE($I$1," ","_")),"/",LOWER(CONCATENATE(SUBSTITUTE(VLOOKUP(CONCATENATE($L75,"a2"),$B:$I,8,FALSE)," ","_"),".jpg")),""" alt=""",N75,"""&gt;")</f>
        <v>&lt;img src="/res/media/web/travel/hong_kong/ngong_ping_360.jpg" alt="昂坪360"&gt;</v>
      </c>
      <c r="O77" t="str">
        <f>CONCATENATE("&lt;img src=""/res/media/web/travel/",LOWER(SUBSTITUTE($I$1," ","_")),"/",LOWER(CONCATENATE(SUBSTITUTE(VLOOKUP(CONCATENATE($L75,"a2"),$B:$I,8,FALSE)," ","_"),".jpg")),""" alt=""",O75,"""&gt;")</f>
        <v>&lt;img src="/res/media/web/travel/hong_kong/ngong_ping_360.jpg" alt="Ngong Ping 360"&gt;</v>
      </c>
      <c r="R77">
        <f t="shared" si="16"/>
        <v>6</v>
      </c>
      <c r="S77" t="str">
        <f>CONCATENATE("""content_tc"": """,CONCATENATE("&lt;p&gt;地址：&lt;br/&gt;",VLOOKUP(CONCATENATE($R77,"b2"),$B:$I,6,FALSE)),"&lt;/p&gt;&lt;p&gt;介紹：&lt;br/&gt;",VLOOKUP(CONCATENATE($R77,"c2"),$B:$I,6,FALSE),"&lt;/p&gt;&lt;p&gt;交通：&lt;br/&gt;",VLOOKUP(CONCATENATE($R77,"d2"),$B:$I,6,FALSE),CONCATENATE($K72,IFERROR(VLOOKUP(CONCATENATE($L72,"d3"),$B:$I,6,FALSE),"")),"&lt;/p&gt;",""",")</f>
        <v>"content_tc": "&lt;p&gt;地址：&lt;br/&gt;香港灣仔博覽道1號&lt;/p&gt;&lt;p&gt;介紹：&lt;br/&gt;金紫荊廣場位於香港會議展覽中心外，廣場內矗立著一座「永遠盛開的紫荊花」大型雕塑，是中央人民政府送贈香港特別行政區的賀禮，紀念香港回歸。&lt;/p&gt;&lt;p&gt;交通：&lt;br/&gt;由灣仔站A5出口，步行約15分鐘。&lt;/p&gt;",</v>
      </c>
    </row>
    <row r="78" spans="11:19" x14ac:dyDescent="0.25">
      <c r="L78">
        <f t="shared" si="17"/>
        <v>7</v>
      </c>
      <c r="M78" t="s">
        <v>557</v>
      </c>
      <c r="N78" t="s">
        <v>557</v>
      </c>
      <c r="O78" t="s">
        <v>1372</v>
      </c>
      <c r="R78">
        <f t="shared" si="16"/>
        <v>6</v>
      </c>
      <c r="S78" t="str">
        <f>CONCATENATE("""content_sc"": """,CONCATENATE("&lt;p&gt;地址：&lt;br/&gt;",VLOOKUP(CONCATENATE($R78,"b2"),$B:$I,7,FALSE)),"&lt;/p&gt;&lt;p&gt;介紹：&lt;br/&gt;",VLOOKUP(CONCATENATE($R78,"c2"),$B:$I,7,FALSE),"&lt;/p&gt;&lt;p&gt;交通：&lt;br/&gt;",VLOOKUP(CONCATENATE($R78,"d2"),$B:$I,7,FALSE),CONCATENATE($K72,IFERROR(VLOOKUP(CONCATENATE($L72,"d3"),$B:$I,7,FALSE),"")),"&lt;/p&gt;","""")</f>
        <v>"content_sc": "&lt;p&gt;地址：&lt;br/&gt;香港湾仔博览道1号&lt;/p&gt;&lt;p&gt;介紹：&lt;br/&gt;金紫荆广场位于香港会议展览中心外，广场内矗立着一座「永远盛开的紫荆花」大型雕塑，是中央人民政府送赠香港特别行政区的贺礼，纪念香港回归。&lt;/p&gt;&lt;p&gt;交通：&lt;br/&gt;由湾仔站A5出口，步行约15分钟。&lt;/p&gt;"</v>
      </c>
    </row>
    <row r="79" spans="11:19" x14ac:dyDescent="0.25">
      <c r="L79">
        <f t="shared" si="17"/>
        <v>7</v>
      </c>
      <c r="M79" t="str">
        <f>VLOOKUP(CONCATENATE($L79,"b2"),$B:$I,6,FALSE)</f>
        <v>離島大嶼山昂坪</v>
      </c>
      <c r="N79" t="str">
        <f>VLOOKUP(CONCATENATE($L79,"b2"),$B:$I,7,FALSE)</f>
        <v>离岛大屿山昂坪</v>
      </c>
      <c r="O79" t="str">
        <f>VLOOKUP(CONCATENATE($L79,"b2"),$B:$I,8,FALSE)</f>
        <v>Ngong Ping, Lantau Island, Outlying Islands</v>
      </c>
      <c r="R79">
        <f t="shared" si="16"/>
        <v>6</v>
      </c>
      <c r="S79" t="str">
        <f>IF(S80="","}","},")</f>
        <v>},</v>
      </c>
    </row>
    <row r="80" spans="11:19" x14ac:dyDescent="0.25">
      <c r="L80">
        <f t="shared" si="17"/>
        <v>7</v>
      </c>
      <c r="M80" t="s">
        <v>467</v>
      </c>
      <c r="N80" t="s">
        <v>467</v>
      </c>
      <c r="O80" t="s">
        <v>1373</v>
      </c>
      <c r="R80">
        <f>ROUNDUP((ROW(T80)-7)/12,0)</f>
        <v>7</v>
      </c>
      <c r="S80" t="s">
        <v>1374</v>
      </c>
    </row>
    <row r="81" spans="11:19" x14ac:dyDescent="0.25">
      <c r="L81">
        <f t="shared" si="17"/>
        <v>7</v>
      </c>
      <c r="M81" t="str">
        <f>VLOOKUP(CONCATENATE($L81,"c2"),$B:$I,6,FALSE)</f>
        <v>昂坪360由被譽為「世界十大最佳纜車」的纜車與昂坪市集組成。作為亞洲最長的雙繩索纜車，讓你飽覽東涌灣、香港國際機場、港珠澳大橋及昂坪高原等大嶼山美景。抵達昂坪市集後，可享受精彩的購物、飲食、娛樂體驗。天壇大佛、寶蓮寺等景點近在咫尺，徒步可達。在這裡，你可以找到香港最獨特的文化體驗及大自然景致！</v>
      </c>
      <c r="N81" t="str">
        <f>VLOOKUP(CONCATENATE($L81,"c2"),$B:$I,7,FALSE)</f>
        <v>昂坪360由被誉为「世界十大最佳缆车」的缆车与昂坪市集组成。作为亚洲最长的双绳索缆车，让你饱览东涌湾、香港国际机场、港珠澳大桥及昂坪高原等大屿山美景。抵达昂坪市集后，可享受精彩的购物、饮食、娱乐体验。天坛大佛、宝莲寺等景点近在咫尺，徒步可达。在这里，你可以找到香港最独特的文化体验及大自然景致！</v>
      </c>
      <c r="O81" t="str">
        <f>VLOOKUP(CONCATENATE($L81,"c2"),$B:$I,8,FALSE)</f>
        <v>Ngong Ping 360 comprises Ngong Ping Cable Car and Ngong Ping Village. Riding on a world’s 10 best cable car along the longest bi-cable ropeway in Asia, your cable car journey features breathtaking views of Tung Chung Bay, the Hong Kong International Airport, Hong Kong-Zhuhai-Macau Bridge as well as the verdant Ngong Ping Plateau. Alight from the cable car cabin and you will arrive at Ngong Ping Village, where you can enjoy amazing shopping, dining and entertainment. What’s more, the Big Buddha, Po Lin Monastery and other attractions are only minutes away. You can experience the culture and nature most unique to Hong Kong right here!</v>
      </c>
      <c r="R81">
        <f t="shared" ref="R81:R91" si="18">ROUNDUP((ROW(T81)-7)/12,0)</f>
        <v>7</v>
      </c>
      <c r="S81" t="str">
        <f>CONCATENATE("""id"": ",$S$1,R81,",")</f>
        <v>"id": 17,</v>
      </c>
    </row>
    <row r="82" spans="11:19" x14ac:dyDescent="0.25">
      <c r="L82">
        <f t="shared" si="17"/>
        <v>7</v>
      </c>
      <c r="M82" t="s">
        <v>468</v>
      </c>
      <c r="N82" t="s">
        <v>468</v>
      </c>
      <c r="O82" t="s">
        <v>1375</v>
      </c>
      <c r="R82">
        <f t="shared" si="18"/>
        <v>7</v>
      </c>
      <c r="S82" t="str">
        <f>CONCATENATE("""attraction_en"": """,VLOOKUP(CONCATENATE($R82,"a2"),$B:$I,8,FALSE),""",")</f>
        <v>"attraction_en": "Ngong Ping 360",</v>
      </c>
    </row>
    <row r="83" spans="11:19" x14ac:dyDescent="0.25">
      <c r="L83">
        <f t="shared" si="17"/>
        <v>7</v>
      </c>
      <c r="M83" t="str">
        <f>VLOOKUP(CONCATENATE($L83,"d2"),$B:$I,6,FALSE)</f>
        <v>由東涌B出口步行約5分鐘，乘坐昂坪纜車即可到達昂坪360。</v>
      </c>
      <c r="N83" t="str">
        <f>VLOOKUP(CONCATENATE($L83,"d2"),$B:$I,7,FALSE)</f>
        <v>由东涌B出口步行约5分钟，乘坐昂坪缆车即可到达昂坪360。</v>
      </c>
      <c r="O83" t="str">
        <f>VLOOKUP(CONCATENATE($L83,"d2"),$B:$I,8,FALSE)</f>
        <v>From Tung Chung Station Exit B, walk for about five minutes to the Tung Chung Cable Car Terminal.</v>
      </c>
      <c r="R83">
        <f t="shared" si="18"/>
        <v>7</v>
      </c>
      <c r="S83" t="str">
        <f>CONCATENATE("""attraction_tc"": """,VLOOKUP(CONCATENATE($R83,"a2"),$B:$I,6,FALSE),""",")</f>
        <v>"attraction_tc": "昂坪360",</v>
      </c>
    </row>
    <row r="84" spans="11:19" x14ac:dyDescent="0.25">
      <c r="K84" t="str">
        <f>IF(ISERROR(VLOOKUP(CONCATENATE(L84,"d3"),B:G,6,FALSE)),"","&lt;/p&gt;&lt;p&gt;")</f>
        <v/>
      </c>
      <c r="L84">
        <f t="shared" si="17"/>
        <v>7</v>
      </c>
      <c r="M84" t="str">
        <f>CONCATENATE($K84,IFERROR(VLOOKUP(CONCATENATE($L84,"d3"),$B:$I,6,FALSE),""))</f>
        <v/>
      </c>
      <c r="N84" t="str">
        <f>CONCATENATE($K84,IFERROR(VLOOKUP(CONCATENATE($L84,"d3"),$B:$I,7,FALSE),""))</f>
        <v/>
      </c>
      <c r="O84" t="str">
        <f>CONCATENATE($K84,IFERROR(VLOOKUP(CONCATENATE($L84,"d3"),$B:$I,8,FALSE),""))</f>
        <v/>
      </c>
      <c r="R84">
        <f t="shared" si="18"/>
        <v>7</v>
      </c>
      <c r="S84" t="str">
        <f>CONCATENATE("""attraction_sc"": """,VLOOKUP(CONCATENATE($R84,"a2"),$B:$I,7,FALSE),""",")</f>
        <v>"attraction_sc": "昂坪360",</v>
      </c>
    </row>
    <row r="85" spans="11:19" x14ac:dyDescent="0.25">
      <c r="L85">
        <f t="shared" si="17"/>
        <v>7</v>
      </c>
      <c r="M85" t="s">
        <v>469</v>
      </c>
      <c r="N85" t="s">
        <v>469</v>
      </c>
      <c r="O85" t="s">
        <v>469</v>
      </c>
      <c r="R85">
        <f t="shared" si="18"/>
        <v>7</v>
      </c>
      <c r="S85" t="str">
        <f>CONCATENATE("""image_en"": """,CONCATENATE("/res/media/web/travel/",LOWER(SUBSTITUTE($I$1," ","_")),"/",LOWER(CONCATENATE(SUBSTITUTE(VLOOKUP(CONCATENATE($R85,"a2"),$B:$I,8,FALSE)," ","_"),".jpg"))),""",")</f>
        <v>"image_en": "/res/media/web/travel/hong_kong/ngong_ping_360.jpg",</v>
      </c>
    </row>
    <row r="86" spans="11:19" x14ac:dyDescent="0.25">
      <c r="R86">
        <f t="shared" si="18"/>
        <v>7</v>
      </c>
      <c r="S86" t="str">
        <f>CONCATENATE("""image_tc"": """,CONCATENATE("/res/media/web/travel/",LOWER(SUBSTITUTE($I$1," ","_")),"/",LOWER(CONCATENATE(SUBSTITUTE(VLOOKUP(CONCATENATE($R86,"a2"),$B:$I,8,FALSE)," ","_"),".jpg"))),""",")</f>
        <v>"image_tc": "/res/media/web/travel/hong_kong/ngong_ping_360.jpg",</v>
      </c>
    </row>
    <row r="87" spans="11:19" x14ac:dyDescent="0.25">
      <c r="R87">
        <f t="shared" si="18"/>
        <v>7</v>
      </c>
      <c r="S87" t="str">
        <f>CONCATENATE("""image_sc"": """,CONCATENATE("/res/media/web/travel/",LOWER(SUBSTITUTE($I$1," ","_")),"/",LOWER(CONCATENATE(SUBSTITUTE(VLOOKUP(CONCATENATE($R87,"a2"),$B:$I,8,FALSE)," ","_"),".jpg"))),""",")</f>
        <v>"image_sc": "/res/media/web/travel/hong_kong/ngong_ping_360.jpg",</v>
      </c>
    </row>
    <row r="88" spans="11:19" x14ac:dyDescent="0.25">
      <c r="R88">
        <f t="shared" si="18"/>
        <v>7</v>
      </c>
      <c r="S88" t="str">
        <f>CONCATENATE("""content_en"": """,CONCATENATE("&lt;p&gt;Address：&lt;br/&gt;",VLOOKUP(CONCATENATE($R88,"b2"),$B:$I,8,FALSE)),"&lt;/p&gt;&lt;p&gt;Content：&lt;br/&gt;",SUBSTITUTE(VLOOKUP(CONCATENATE($R88,"c2"),$B:$I,8,FALSE),"""","\"""),"&lt;/p&gt;&lt;p&gt;Transportation：&lt;br/&gt;",VLOOKUP(CONCATENATE($R88,"d2"),$B:$I,8,FALSE),CONCATENATE($K84,IFERROR(VLOOKUP(CONCATENATE($L84,"d3"),$B:$I,8,FALSE),"")),"&lt;/p&gt;",""",")</f>
        <v>"content_en": "&lt;p&gt;Address：&lt;br/&gt;Ngong Ping, Lantau Island, Outlying Islands&lt;/p&gt;&lt;p&gt;Content：&lt;br/&gt;Ngong Ping 360 comprises Ngong Ping Cable Car and Ngong Ping Village. Riding on a world’s 10 best cable car along the longest bi-cable ropeway in Asia, your cable car journey features breathtaking views of Tung Chung Bay, the Hong Kong International Airport, Hong Kong-Zhuhai-Macau Bridge as well as the verdant Ngong Ping Plateau. Alight from the cable car cabin and you will arrive at Ngong Ping Village, where you can enjoy amazing shopping, dining and entertainment. What’s more, the Big Buddha, Po Lin Monastery and other attractions are only minutes away. You can experience the culture and nature most unique to Hong Kong right here!&lt;/p&gt;&lt;p&gt;Transportation：&lt;br/&gt;From Tung Chung Station Exit B, walk for about five minutes to the Tung Chung Cable Car Terminal.&lt;/p&gt;",</v>
      </c>
    </row>
    <row r="89" spans="11:19" x14ac:dyDescent="0.25">
      <c r="R89">
        <f t="shared" si="18"/>
        <v>7</v>
      </c>
      <c r="S89" t="str">
        <f>CONCATENATE("""content_tc"": """,CONCATENATE("&lt;p&gt;地址：&lt;br/&gt;",VLOOKUP(CONCATENATE($R89,"b2"),$B:$I,6,FALSE)),"&lt;/p&gt;&lt;p&gt;介紹：&lt;br/&gt;",VLOOKUP(CONCATENATE($R89,"c2"),$B:$I,6,FALSE),"&lt;/p&gt;&lt;p&gt;交通：&lt;br/&gt;",VLOOKUP(CONCATENATE($R89,"d2"),$B:$I,6,FALSE),CONCATENATE($K84,IFERROR(VLOOKUP(CONCATENATE($L84,"d3"),$B:$I,6,FALSE),"")),"&lt;/p&gt;",""",")</f>
        <v>"content_tc": "&lt;p&gt;地址：&lt;br/&gt;離島大嶼山昂坪&lt;/p&gt;&lt;p&gt;介紹：&lt;br/&gt;昂坪360由被譽為「世界十大最佳纜車」的纜車與昂坪市集組成。作為亞洲最長的雙繩索纜車，讓你飽覽東涌灣、香港國際機場、港珠澳大橋及昂坪高原等大嶼山美景。抵達昂坪市集後，可享受精彩的購物、飲食、娛樂體驗。天壇大佛、寶蓮寺等景點近在咫尺，徒步可達。在這裡，你可以找到香港最獨特的文化體驗及大自然景致！&lt;/p&gt;&lt;p&gt;交通：&lt;br/&gt;由東涌B出口步行約5分鐘，乘坐昂坪纜車即可到達昂坪360。&lt;/p&gt;",</v>
      </c>
    </row>
    <row r="90" spans="11:19" x14ac:dyDescent="0.25">
      <c r="R90">
        <f t="shared" si="18"/>
        <v>7</v>
      </c>
      <c r="S90" t="str">
        <f>CONCATENATE("""content_sc"": """,CONCATENATE("&lt;p&gt;地址：&lt;br/&gt;",VLOOKUP(CONCATENATE($R90,"b2"),$B:$I,7,FALSE)),"&lt;/p&gt;&lt;p&gt;介紹：&lt;br/&gt;",VLOOKUP(CONCATENATE($R90,"c2"),$B:$I,7,FALSE),"&lt;/p&gt;&lt;p&gt;交通：&lt;br/&gt;",VLOOKUP(CONCATENATE($R90,"d2"),$B:$I,7,FALSE),CONCATENATE($K84,IFERROR(VLOOKUP(CONCATENATE($L84,"d3"),$B:$I,7,FALSE),"")),"&lt;/p&gt;","""")</f>
        <v>"content_sc": "&lt;p&gt;地址：&lt;br/&gt;离岛大屿山昂坪&lt;/p&gt;&lt;p&gt;介紹：&lt;br/&gt;昂坪360由被誉为「世界十大最佳缆车」的缆车与昂坪市集组成。作为亚洲最长的双绳索缆车，让你饱览东涌湾、香港国际机场、港珠澳大桥及昂坪高原等大屿山美景。抵达昂坪市集后，可享受精彩的购物、饮食、娱乐体验。天坛大佛、宝莲寺等景点近在咫尺，徒步可达。在这里，你可以找到香港最独特的文化体验及大自然景致！&lt;/p&gt;&lt;p&gt;交通：&lt;br/&gt;由东涌B出口步行约5分钟，乘坐昂坪缆车即可到达昂坪360。&lt;/p&gt;"</v>
      </c>
    </row>
    <row r="91" spans="11:19" x14ac:dyDescent="0.25">
      <c r="R91">
        <f t="shared" si="18"/>
        <v>7</v>
      </c>
      <c r="S91" t="str">
        <f>IF(S92="","}","},")</f>
        <v>}</v>
      </c>
    </row>
  </sheetData>
  <autoFilter ref="G1:G836"/>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43"/>
  <sheetViews>
    <sheetView tabSelected="1" topLeftCell="A2" workbookViewId="0">
      <selection activeCell="K5" sqref="K5"/>
    </sheetView>
  </sheetViews>
  <sheetFormatPr defaultRowHeight="15" x14ac:dyDescent="0.25"/>
  <cols>
    <col min="7" max="7" width="61.28515625" customWidth="1"/>
  </cols>
  <sheetData>
    <row r="1" spans="1:19" ht="17.25" thickBot="1" x14ac:dyDescent="0.3">
      <c r="G1" s="13" t="s">
        <v>38</v>
      </c>
      <c r="H1" s="13" t="s">
        <v>38</v>
      </c>
      <c r="I1" s="13" t="s">
        <v>558</v>
      </c>
      <c r="S1">
        <v>2</v>
      </c>
    </row>
    <row r="2" spans="1:19" ht="15.75" x14ac:dyDescent="0.25">
      <c r="B2" t="str">
        <f>IF(G2="","",CONCATENATE(F2,C2))</f>
        <v>1a1</v>
      </c>
      <c r="C2" t="str">
        <f>IF(E2="",CONCATENATE(LEFT(C1,1),D2),CONCATENATE(E2,D2))</f>
        <v>a1</v>
      </c>
      <c r="D2">
        <f>IF(E2="",D1+1,1)</f>
        <v>1</v>
      </c>
      <c r="E2" t="str">
        <f>IF(ISERROR(FIND("景點",G2)),IF(ISERROR(FIND("地址",G2)),IF(ISERROR(FIND("介紹",G2)),IF(ISERROR(FIND("交通",G2)),"","d"),"c"),"b"),IF(LEN(G2)&lt;7,"a",""))</f>
        <v>a</v>
      </c>
      <c r="F2">
        <v>1</v>
      </c>
      <c r="G2" s="1" t="s">
        <v>0</v>
      </c>
      <c r="H2" s="1" t="s">
        <v>938</v>
      </c>
      <c r="I2" s="1" t="s">
        <v>509</v>
      </c>
      <c r="L2">
        <f>ROUNDUP((ROW(N2)-1)/12,0)</f>
        <v>1</v>
      </c>
      <c r="M2" t="s">
        <v>465</v>
      </c>
      <c r="N2" t="s">
        <v>465</v>
      </c>
      <c r="O2" t="s">
        <v>465</v>
      </c>
      <c r="R2">
        <v>0</v>
      </c>
      <c r="S2" t="s">
        <v>1374</v>
      </c>
    </row>
    <row r="3" spans="1:19" ht="47.25" x14ac:dyDescent="0.25">
      <c r="A3" t="str">
        <f t="shared" ref="A3:A66" si="0">IF(ISERROR(FIND("景點",G2)),IF(ISERROR(FIND("地址",G2)),IF(ISERROR(FIND("介紹",G2)),IF(ISERROR(FIND("交通",G2)),"",CONCATENATE(F3,"d")),CONCATENATE(F3,"c")),CONCATENATE(F3,"b")),CONCATENATE(F3,"a"))</f>
        <v>1a</v>
      </c>
      <c r="B3" t="str">
        <f t="shared" ref="B3:B66" si="1">IF(G3="","",CONCATENATE(F3,C3))</f>
        <v>1a2</v>
      </c>
      <c r="C3" t="str">
        <f t="shared" ref="C3:C66" si="2">IF(E3="",CONCATENATE(LEFT(C2,1),D3),CONCATENATE(E3,D3))</f>
        <v>a2</v>
      </c>
      <c r="D3">
        <f t="shared" ref="D3:D66" si="3">IF(E3="",D2+1,1)</f>
        <v>2</v>
      </c>
      <c r="E3" t="str">
        <f t="shared" ref="E3:E66" si="4">IF(ISERROR(FIND("景點",G3)),IF(ISERROR(FIND("地址",G3)),IF(ISERROR(FIND("介紹",G3)),IF(ISERROR(FIND("交通",G3)),"","d"),"c"),"b"),IF(LEN(G3)&lt;7,"a",""))</f>
        <v/>
      </c>
      <c r="F3">
        <f>IF(ISERROR(FIND("景點",G3)),F2,IF(LEN(G3)&lt;7,F2+1,F2))</f>
        <v>1</v>
      </c>
      <c r="G3" s="9" t="s">
        <v>53</v>
      </c>
      <c r="H3" s="9" t="s">
        <v>986</v>
      </c>
      <c r="I3" s="9" t="s">
        <v>573</v>
      </c>
      <c r="L3">
        <f t="shared" ref="L3:L13" si="5">ROUNDUP((ROW(N3)-1)/12,0)</f>
        <v>1</v>
      </c>
      <c r="M3" t="str">
        <f>VLOOKUP(CONCATENATE($L3,"a2"),$B:$I,6,FALSE)</f>
        <v>海岸城購物中心</v>
      </c>
      <c r="N3" t="str">
        <f>VLOOKUP(CONCATENATE($L3,"a2"),$B:$I,7,FALSE)</f>
        <v>海岸城购物中心</v>
      </c>
      <c r="O3" t="str">
        <f>VLOOKUP(CONCATENATE($L3,"a2"),$B:$I,8,FALSE)</f>
        <v>Coastal City</v>
      </c>
      <c r="R3">
        <v>0</v>
      </c>
      <c r="S3" t="s">
        <v>1378</v>
      </c>
    </row>
    <row r="4" spans="1:19" ht="15.75" x14ac:dyDescent="0.25">
      <c r="A4" t="str">
        <f t="shared" si="0"/>
        <v/>
      </c>
      <c r="B4" t="str">
        <f t="shared" si="1"/>
        <v>1b1</v>
      </c>
      <c r="C4" t="str">
        <f t="shared" si="2"/>
        <v>b1</v>
      </c>
      <c r="D4">
        <f t="shared" si="3"/>
        <v>1</v>
      </c>
      <c r="E4" t="str">
        <f t="shared" si="4"/>
        <v>b</v>
      </c>
      <c r="F4">
        <f t="shared" ref="F4:F67" si="6">IF(ISERROR(FIND("景點",G4)),F3,IF(LEN(G4)&lt;7,F3+1,F3))</f>
        <v>1</v>
      </c>
      <c r="G4" s="4" t="s">
        <v>2</v>
      </c>
      <c r="H4" s="4" t="s">
        <v>2</v>
      </c>
      <c r="I4" s="4" t="s">
        <v>511</v>
      </c>
      <c r="L4">
        <f t="shared" si="5"/>
        <v>1</v>
      </c>
      <c r="M4" t="s">
        <v>466</v>
      </c>
      <c r="N4" t="s">
        <v>466</v>
      </c>
      <c r="O4" t="s">
        <v>466</v>
      </c>
      <c r="R4">
        <v>0</v>
      </c>
      <c r="S4" t="str">
        <f>CONCATENATE("""city_en"": """,I1," Attractions"",")</f>
        <v>"city_en": "Shenzhen Attractions",</v>
      </c>
    </row>
    <row r="5" spans="1:19" ht="94.5" x14ac:dyDescent="0.25">
      <c r="A5" t="str">
        <f t="shared" si="0"/>
        <v>1b</v>
      </c>
      <c r="B5" t="str">
        <f t="shared" si="1"/>
        <v>1b2</v>
      </c>
      <c r="C5" t="str">
        <f t="shared" si="2"/>
        <v>b2</v>
      </c>
      <c r="D5">
        <f t="shared" si="3"/>
        <v>2</v>
      </c>
      <c r="E5" t="str">
        <f t="shared" si="4"/>
        <v/>
      </c>
      <c r="F5">
        <f t="shared" si="6"/>
        <v>1</v>
      </c>
      <c r="G5" s="9" t="s">
        <v>1395</v>
      </c>
      <c r="H5" s="9" t="s">
        <v>987</v>
      </c>
      <c r="I5" s="9" t="s">
        <v>574</v>
      </c>
      <c r="L5">
        <f t="shared" si="5"/>
        <v>1</v>
      </c>
      <c r="M5" t="str">
        <f>CONCATENATE("&lt;img src=""/res/media/web/travel/",LOWER(SUBSTITUTE($I$1," ","_")),"/",LOWER(CONCATENATE(SUBSTITUTE(VLOOKUP(CONCATENATE($L3,"a2"),$B:$I,8,FALSE)," ","_"),".jpg")),""" alt=""",M3,"""&gt;")</f>
        <v>&lt;img src="/res/media/web/travel/shenzhen/coastal_city.jpg" alt="海岸城購物中心"&gt;</v>
      </c>
      <c r="N5" t="str">
        <f>CONCATENATE("&lt;img src=""/res/media/web/travel/",LOWER(SUBSTITUTE($I$1," ","_")),"/",LOWER(CONCATENATE(SUBSTITUTE(VLOOKUP(CONCATENATE($L3,"a2"),$B:$I,8,FALSE)," ","_"),".jpg")),""" alt=""",N3,"""&gt;")</f>
        <v>&lt;img src="/res/media/web/travel/shenzhen/coastal_city.jpg" alt="海岸城购物中心"&gt;</v>
      </c>
      <c r="O5" t="str">
        <f>CONCATENATE("&lt;img src=""/res/media/web/travel/",LOWER(SUBSTITUTE($I$1," ","_")),"/",LOWER(CONCATENATE(SUBSTITUTE(VLOOKUP(CONCATENATE($L3,"a2"),$B:$I,8,FALSE)," ","_"),".jpg")),""" alt=""",O3,"""&gt;")</f>
        <v>&lt;img src="/res/media/web/travel/shenzhen/coastal_city.jpg" alt="Coastal City"&gt;</v>
      </c>
      <c r="R5">
        <v>0</v>
      </c>
      <c r="S5" t="str">
        <f>CONCATENATE("""city_tc"": """,G1,"景點"",")</f>
        <v>"city_tc": "深圳景點",</v>
      </c>
    </row>
    <row r="6" spans="1:19" ht="15.75" x14ac:dyDescent="0.25">
      <c r="A6" t="str">
        <f t="shared" si="0"/>
        <v/>
      </c>
      <c r="B6" t="str">
        <f t="shared" si="1"/>
        <v>1c1</v>
      </c>
      <c r="C6" t="str">
        <f t="shared" si="2"/>
        <v>c1</v>
      </c>
      <c r="D6">
        <f t="shared" si="3"/>
        <v>1</v>
      </c>
      <c r="E6" t="str">
        <f t="shared" si="4"/>
        <v>c</v>
      </c>
      <c r="F6">
        <f t="shared" si="6"/>
        <v>1</v>
      </c>
      <c r="G6" s="4" t="s">
        <v>4</v>
      </c>
      <c r="H6" s="4" t="s">
        <v>941</v>
      </c>
      <c r="I6" s="4" t="s">
        <v>513</v>
      </c>
      <c r="L6">
        <f t="shared" si="5"/>
        <v>1</v>
      </c>
      <c r="M6" t="s">
        <v>557</v>
      </c>
      <c r="N6" t="s">
        <v>557</v>
      </c>
      <c r="O6" t="s">
        <v>1372</v>
      </c>
      <c r="R6">
        <v>0</v>
      </c>
      <c r="S6" t="str">
        <f>CONCATENATE("""city_sc"": """,H1,"景点"",")</f>
        <v>"city_sc": "深圳景点",</v>
      </c>
    </row>
    <row r="7" spans="1:19" ht="409.5" x14ac:dyDescent="0.25">
      <c r="A7" t="str">
        <f t="shared" si="0"/>
        <v>1c</v>
      </c>
      <c r="B7" t="str">
        <f t="shared" si="1"/>
        <v>1c2</v>
      </c>
      <c r="C7" t="str">
        <f t="shared" si="2"/>
        <v>c2</v>
      </c>
      <c r="D7">
        <f t="shared" si="3"/>
        <v>2</v>
      </c>
      <c r="E7" t="str">
        <f t="shared" si="4"/>
        <v/>
      </c>
      <c r="F7">
        <f t="shared" si="6"/>
        <v>1</v>
      </c>
      <c r="G7" s="9" t="s">
        <v>1396</v>
      </c>
      <c r="H7" s="9" t="s">
        <v>988</v>
      </c>
      <c r="I7" s="9" t="s">
        <v>575</v>
      </c>
      <c r="L7">
        <f t="shared" si="5"/>
        <v>1</v>
      </c>
      <c r="M7" t="str">
        <f>VLOOKUP(CONCATENATE($L7,"b2"),$B:$I,6,FALSE)</f>
        <v>深圳市南山區文心五路33號</v>
      </c>
      <c r="N7" t="str">
        <f>VLOOKUP(CONCATENATE($L7,"b2"),$B:$I,7,FALSE)</f>
        <v>深圳市南山区文心五路33号</v>
      </c>
      <c r="O7" t="str">
        <f>VLOOKUP(CONCATENATE($L7,"b2"),$B:$I,8,FALSE)</f>
        <v>33 Wenxin 5th Road, Nanshan District, Shenzhen</v>
      </c>
      <c r="R7">
        <v>0</v>
      </c>
      <c r="S7" t="s">
        <v>1377</v>
      </c>
    </row>
    <row r="8" spans="1:19" ht="31.5" x14ac:dyDescent="0.25">
      <c r="A8" t="str">
        <f t="shared" si="0"/>
        <v/>
      </c>
      <c r="B8" t="str">
        <f t="shared" si="1"/>
        <v>1d1</v>
      </c>
      <c r="C8" t="str">
        <f t="shared" si="2"/>
        <v>d1</v>
      </c>
      <c r="D8">
        <f t="shared" si="3"/>
        <v>1</v>
      </c>
      <c r="E8" t="str">
        <f t="shared" si="4"/>
        <v>d</v>
      </c>
      <c r="F8">
        <f t="shared" si="6"/>
        <v>1</v>
      </c>
      <c r="G8" s="4" t="s">
        <v>6</v>
      </c>
      <c r="H8" s="4" t="s">
        <v>6</v>
      </c>
      <c r="I8" s="4" t="s">
        <v>515</v>
      </c>
      <c r="L8">
        <f t="shared" si="5"/>
        <v>1</v>
      </c>
      <c r="M8" t="s">
        <v>467</v>
      </c>
      <c r="N8" t="s">
        <v>467</v>
      </c>
      <c r="O8" t="s">
        <v>1373</v>
      </c>
      <c r="R8">
        <f>ROUNDUP((ROW(T8)-7)/12,0)</f>
        <v>1</v>
      </c>
      <c r="S8" t="s">
        <v>1374</v>
      </c>
    </row>
    <row r="9" spans="1:19" ht="283.5" x14ac:dyDescent="0.25">
      <c r="A9" t="str">
        <f t="shared" si="0"/>
        <v>1d</v>
      </c>
      <c r="B9" t="str">
        <f t="shared" si="1"/>
        <v>1d2</v>
      </c>
      <c r="C9" t="str">
        <f t="shared" si="2"/>
        <v>d2</v>
      </c>
      <c r="D9">
        <f t="shared" si="3"/>
        <v>2</v>
      </c>
      <c r="E9" t="str">
        <f t="shared" si="4"/>
        <v/>
      </c>
      <c r="F9">
        <f t="shared" si="6"/>
        <v>1</v>
      </c>
      <c r="G9" s="9" t="s">
        <v>1397</v>
      </c>
      <c r="H9" s="9" t="s">
        <v>989</v>
      </c>
      <c r="I9" s="9" t="s">
        <v>576</v>
      </c>
      <c r="L9">
        <f t="shared" si="5"/>
        <v>1</v>
      </c>
      <c r="M9" t="str">
        <f>VLOOKUP(CONCATENATE($L9,"c2"),$B:$I,6,FALSE)</f>
        <v>深圳5大購物中心之一，面積約12萬平方米，不少名牌進駐，也有知名百貨、特色餐飲及影城溜冰場等，周邊綠化設施完善，不論是購物或一家大小輕鬆逛逛都是樂事。</v>
      </c>
      <c r="N9" t="str">
        <f>VLOOKUP(CONCATENATE($L9,"c2"),$B:$I,7,FALSE)</f>
        <v>深圳5大购物中心之一，面积约12万平方米，不少名牌进驻，也有知名百货、特色餐饮及影城溜冰场等，周边绿化设施完善，不论是购物或一家大小轻松逛逛都是乐事。</v>
      </c>
      <c r="O9" t="str">
        <f>VLOOKUP(CONCATENATE($L9,"c2"),$B:$I,8,FALSE)</f>
        <v>One of the five major shopping centres in Shenzhen, Coastal City covers an area of about 120,000 square metres with many famous brands, well-known department stores, catering specialties, a cinema and an ice-skating rink. Together with the surrounding green facilities, an enjoyable shopping or a family hangout is ensured.</v>
      </c>
      <c r="R9">
        <f t="shared" ref="R9:R31" si="7">ROUNDUP((ROW(T9)-7)/12,0)</f>
        <v>1</v>
      </c>
      <c r="S9" t="str">
        <f>CONCATENATE("""id"": ",$S$1,R9,",")</f>
        <v>"id": 21,</v>
      </c>
    </row>
    <row r="10" spans="1:19" ht="142.5" thickBot="1" x14ac:dyDescent="0.3">
      <c r="A10" t="str">
        <f t="shared" si="0"/>
        <v/>
      </c>
      <c r="B10" t="str">
        <f t="shared" si="1"/>
        <v>1d3</v>
      </c>
      <c r="C10" t="str">
        <f t="shared" si="2"/>
        <v>d3</v>
      </c>
      <c r="D10">
        <f t="shared" si="3"/>
        <v>3</v>
      </c>
      <c r="E10" t="str">
        <f t="shared" si="4"/>
        <v/>
      </c>
      <c r="F10">
        <f t="shared" si="6"/>
        <v>1</v>
      </c>
      <c r="G10" s="10" t="s">
        <v>1398</v>
      </c>
      <c r="H10" s="10" t="s">
        <v>990</v>
      </c>
      <c r="I10" s="10" t="s">
        <v>577</v>
      </c>
      <c r="L10">
        <f t="shared" si="5"/>
        <v>1</v>
      </c>
      <c r="M10" t="s">
        <v>468</v>
      </c>
      <c r="N10" t="s">
        <v>468</v>
      </c>
      <c r="O10" t="s">
        <v>1375</v>
      </c>
      <c r="R10">
        <f t="shared" si="7"/>
        <v>1</v>
      </c>
      <c r="S10" t="str">
        <f>CONCATENATE("""attraction_en"": """,VLOOKUP(CONCATENATE($R10,"a2"),$B:$I,8,FALSE),""",")</f>
        <v>"attraction_en": "Coastal City",</v>
      </c>
    </row>
    <row r="11" spans="1:19" ht="15.75" x14ac:dyDescent="0.25">
      <c r="A11" t="str">
        <f t="shared" si="0"/>
        <v/>
      </c>
      <c r="B11" t="str">
        <f t="shared" si="1"/>
        <v>2a1</v>
      </c>
      <c r="C11" t="str">
        <f t="shared" si="2"/>
        <v>a1</v>
      </c>
      <c r="D11">
        <f t="shared" si="3"/>
        <v>1</v>
      </c>
      <c r="E11" t="str">
        <f t="shared" si="4"/>
        <v>a</v>
      </c>
      <c r="F11">
        <f t="shared" si="6"/>
        <v>2</v>
      </c>
      <c r="G11" s="1" t="s">
        <v>8</v>
      </c>
      <c r="H11" s="1" t="s">
        <v>944</v>
      </c>
      <c r="I11" s="1" t="s">
        <v>518</v>
      </c>
      <c r="L11">
        <f t="shared" si="5"/>
        <v>1</v>
      </c>
      <c r="M11" t="str">
        <f>VLOOKUP(CONCATENATE($L11,"d2"),$B:$I,6,FALSE)</f>
        <v>於高鐵福田站乘坐地鐵11號綫，往碧頭方向，於後海站下車，步行約15分鐘。</v>
      </c>
      <c r="N11" t="str">
        <f>VLOOKUP(CONCATENATE($L11,"d2"),$B:$I,7,FALSE)</f>
        <v>于高铁福田站乘坐地铁11号线，往碧头方向，于后海站下车，步行约15分钟。</v>
      </c>
      <c r="O11" t="str">
        <f>VLOOKUP(CONCATENATE($L11,"d2"),$B:$I,8,FALSE)</f>
        <v>From High Speed Rail Futian Station, take Metro Line 11 towards Bitou. Get off at Houhai Station and walk for about 15 minutes.</v>
      </c>
      <c r="R11">
        <f t="shared" si="7"/>
        <v>1</v>
      </c>
      <c r="S11" t="str">
        <f>CONCATENATE("""attraction_tc"": """,VLOOKUP(CONCATENATE($R11,"a2"),$B:$I,6,FALSE),""",")</f>
        <v>"attraction_tc": "海岸城購物中心",</v>
      </c>
    </row>
    <row r="12" spans="1:19" ht="31.5" x14ac:dyDescent="0.25">
      <c r="A12" t="str">
        <f t="shared" si="0"/>
        <v>2a</v>
      </c>
      <c r="B12" t="str">
        <f t="shared" si="1"/>
        <v>2a2</v>
      </c>
      <c r="C12" t="str">
        <f t="shared" si="2"/>
        <v>a2</v>
      </c>
      <c r="D12">
        <f t="shared" si="3"/>
        <v>2</v>
      </c>
      <c r="E12" t="str">
        <f t="shared" si="4"/>
        <v/>
      </c>
      <c r="F12">
        <f t="shared" si="6"/>
        <v>2</v>
      </c>
      <c r="G12" s="9" t="s">
        <v>1399</v>
      </c>
      <c r="H12" s="9" t="s">
        <v>1399</v>
      </c>
      <c r="I12" s="9" t="s">
        <v>1400</v>
      </c>
      <c r="K12" t="str">
        <f>IF(ISERROR(VLOOKUP(CONCATENATE(L12,"d3"),B:G,6,FALSE)),"","&lt;/p&gt;&lt;p&gt;")</f>
        <v>&lt;/p&gt;&lt;p&gt;</v>
      </c>
      <c r="L12">
        <f t="shared" si="5"/>
        <v>1</v>
      </c>
      <c r="M12" t="str">
        <f>CONCATENATE($K12,IFERROR(VLOOKUP(CONCATENATE($L12,"d3"),$B:$I,6,FALSE),""))</f>
        <v>&lt;/p&gt;&lt;p&gt;亦可由福田站乘坐的士，約20分鐘即可到達。</v>
      </c>
      <c r="N12" t="str">
        <f>CONCATENATE($K12,IFERROR(VLOOKUP(CONCATENATE($L12,"d3"),$B:$I,7,FALSE),""))</f>
        <v>&lt;/p&gt;&lt;p&gt;亦可由福田站乘坐的士，约20分钟即可到达。</v>
      </c>
      <c r="O12" t="str">
        <f>CONCATENATE($K12,IFERROR(VLOOKUP(CONCATENATE($L12,"d3"),$B:$I,8,FALSE),""))</f>
        <v>&lt;/p&gt;&lt;p&gt;Alternatively, you may take a 20-minute taxi ride from Futian Station.</v>
      </c>
      <c r="R12">
        <f t="shared" si="7"/>
        <v>1</v>
      </c>
      <c r="S12" t="str">
        <f>CONCATENATE("""attraction_sc"": """,VLOOKUP(CONCATENATE($R12,"a2"),$B:$I,7,FALSE),""",")</f>
        <v>"attraction_sc": "海岸城购物中心",</v>
      </c>
    </row>
    <row r="13" spans="1:19" ht="15.75" x14ac:dyDescent="0.25">
      <c r="A13" t="str">
        <f t="shared" si="0"/>
        <v/>
      </c>
      <c r="B13" t="str">
        <f t="shared" si="1"/>
        <v>2b1</v>
      </c>
      <c r="C13" t="str">
        <f t="shared" si="2"/>
        <v>b1</v>
      </c>
      <c r="D13">
        <f t="shared" si="3"/>
        <v>1</v>
      </c>
      <c r="E13" t="str">
        <f t="shared" si="4"/>
        <v>b</v>
      </c>
      <c r="F13">
        <f t="shared" si="6"/>
        <v>2</v>
      </c>
      <c r="G13" s="4" t="s">
        <v>2</v>
      </c>
      <c r="H13" s="4" t="s">
        <v>2</v>
      </c>
      <c r="I13" s="4" t="s">
        <v>511</v>
      </c>
      <c r="L13">
        <f t="shared" si="5"/>
        <v>1</v>
      </c>
      <c r="M13" t="s">
        <v>469</v>
      </c>
      <c r="N13" t="s">
        <v>469</v>
      </c>
      <c r="O13" t="s">
        <v>469</v>
      </c>
      <c r="R13">
        <f t="shared" si="7"/>
        <v>1</v>
      </c>
      <c r="S13" t="str">
        <f>CONCATENATE("""image_en"": """,CONCATENATE("/res/media/web/travel/",LOWER(SUBSTITUTE($I$1," ","_")),"/",LOWER(CONCATENATE(SUBSTITUTE(VLOOKUP(CONCATENATE($R13,"a2"),$B:$I,8,FALSE)," ","_"),".jpg"))),""",")</f>
        <v>"image_en": "/res/media/web/travel/shenzhen/coastal_city.jpg",</v>
      </c>
    </row>
    <row r="14" spans="1:19" ht="94.5" x14ac:dyDescent="0.25">
      <c r="A14" t="str">
        <f t="shared" si="0"/>
        <v>2b</v>
      </c>
      <c r="B14" t="str">
        <f t="shared" si="1"/>
        <v>2b2</v>
      </c>
      <c r="C14" t="str">
        <f t="shared" si="2"/>
        <v>b2</v>
      </c>
      <c r="D14">
        <f t="shared" si="3"/>
        <v>2</v>
      </c>
      <c r="E14" t="str">
        <f t="shared" si="4"/>
        <v/>
      </c>
      <c r="F14">
        <f t="shared" si="6"/>
        <v>2</v>
      </c>
      <c r="G14" s="9" t="s">
        <v>1401</v>
      </c>
      <c r="H14" s="9" t="s">
        <v>1402</v>
      </c>
      <c r="I14" s="9" t="s">
        <v>1403</v>
      </c>
      <c r="L14">
        <f>ROUNDUP((ROW(N14)-1)/12,0)</f>
        <v>2</v>
      </c>
      <c r="M14" t="s">
        <v>465</v>
      </c>
      <c r="N14" t="s">
        <v>465</v>
      </c>
      <c r="O14" t="s">
        <v>465</v>
      </c>
      <c r="R14">
        <f t="shared" si="7"/>
        <v>1</v>
      </c>
      <c r="S14" t="str">
        <f>CONCATENATE("""image_tc"": """,CONCATENATE("/res/media/web/travel/",LOWER(SUBSTITUTE($I$1," ","_")),"/",LOWER(CONCATENATE(SUBSTITUTE(VLOOKUP(CONCATENATE($R14,"a2"),$B:$I,8,FALSE)," ","_"),".jpg"))),""",")</f>
        <v>"image_tc": "/res/media/web/travel/shenzhen/coastal_city.jpg",</v>
      </c>
    </row>
    <row r="15" spans="1:19" ht="15.75" x14ac:dyDescent="0.25">
      <c r="A15" t="str">
        <f t="shared" si="0"/>
        <v/>
      </c>
      <c r="B15" t="str">
        <f t="shared" si="1"/>
        <v>2c1</v>
      </c>
      <c r="C15" t="str">
        <f t="shared" si="2"/>
        <v>c1</v>
      </c>
      <c r="D15">
        <f t="shared" si="3"/>
        <v>1</v>
      </c>
      <c r="E15" t="str">
        <f t="shared" si="4"/>
        <v>c</v>
      </c>
      <c r="F15">
        <f t="shared" si="6"/>
        <v>2</v>
      </c>
      <c r="G15" s="4" t="s">
        <v>4</v>
      </c>
      <c r="H15" s="4" t="s">
        <v>941</v>
      </c>
      <c r="I15" s="4" t="s">
        <v>513</v>
      </c>
      <c r="L15">
        <f t="shared" ref="L15:L25" si="8">ROUNDUP((ROW(N15)-1)/12,0)</f>
        <v>2</v>
      </c>
      <c r="M15" t="str">
        <f>VLOOKUP(CONCATENATE($L15,"a2"),$B:$I,6,FALSE)</f>
        <v>星河COCO Park</v>
      </c>
      <c r="N15" t="str">
        <f>VLOOKUP(CONCATENATE($L15,"a2"),$B:$I,7,FALSE)</f>
        <v>星河COCO Park</v>
      </c>
      <c r="O15" t="str">
        <f>VLOOKUP(CONCATENATE($L15,"a2"),$B:$I,8,FALSE)</f>
        <v>COCO Park</v>
      </c>
      <c r="R15">
        <f t="shared" si="7"/>
        <v>1</v>
      </c>
      <c r="S15" t="str">
        <f>CONCATENATE("""image_sc"": """,CONCATENATE("/res/media/web/travel/",LOWER(SUBSTITUTE($I$1," ","_")),"/",LOWER(CONCATENATE(SUBSTITUTE(VLOOKUP(CONCATENATE($R15,"a2"),$B:$I,8,FALSE)," ","_"),".jpg"))),""",")</f>
        <v>"image_sc": "/res/media/web/travel/shenzhen/coastal_city.jpg",</v>
      </c>
    </row>
    <row r="16" spans="1:19" ht="409.5" x14ac:dyDescent="0.25">
      <c r="A16" t="str">
        <f t="shared" si="0"/>
        <v>2c</v>
      </c>
      <c r="B16" t="str">
        <f t="shared" si="1"/>
        <v>2c2</v>
      </c>
      <c r="C16" t="str">
        <f t="shared" si="2"/>
        <v>c2</v>
      </c>
      <c r="D16">
        <f t="shared" si="3"/>
        <v>2</v>
      </c>
      <c r="E16" t="str">
        <f t="shared" si="4"/>
        <v/>
      </c>
      <c r="F16">
        <f t="shared" si="6"/>
        <v>2</v>
      </c>
      <c r="G16" s="9" t="s">
        <v>1404</v>
      </c>
      <c r="H16" s="9" t="s">
        <v>1405</v>
      </c>
      <c r="I16" s="9" t="s">
        <v>1406</v>
      </c>
      <c r="L16">
        <f t="shared" si="8"/>
        <v>2</v>
      </c>
      <c r="M16" t="s">
        <v>466</v>
      </c>
      <c r="N16" t="s">
        <v>466</v>
      </c>
      <c r="O16" t="s">
        <v>466</v>
      </c>
      <c r="R16">
        <f t="shared" si="7"/>
        <v>1</v>
      </c>
      <c r="S16" t="str">
        <f>CONCATENATE("""content_en"": """,CONCATENATE("&lt;p&gt;Address：&lt;br/&gt;",VLOOKUP(CONCATENATE($R16,"b2"),$B:$I,8,FALSE)),"&lt;/p&gt;&lt;p&gt;Content：&lt;br/&gt;",SUBSTITUTE(VLOOKUP(CONCATENATE($R16,"c2"),$B:$I,8,FALSE),"""","\"""),"&lt;/p&gt;&lt;p&gt;Transportation：&lt;br/&gt;",VLOOKUP(CONCATENATE($R16,"d2"),$B:$I,8,FALSE),CONCATENATE($K12,IFERROR(VLOOKUP(CONCATENATE($L12,"d3"),$B:$I,8,FALSE),"")),"&lt;/p&gt;",""",")</f>
        <v>"content_en": "&lt;p&gt;Address：&lt;br/&gt;33 Wenxin 5th Road, Nanshan District, Shenzhen&lt;/p&gt;&lt;p&gt;Content：&lt;br/&gt;One of the five major shopping centres in Shenzhen, Coastal City covers an area of about 120,000 square metres with many famous brands, well-known department stores, catering specialties, a cinema and an ice-skating rink. Together with the surrounding green facilities, an enjoyable shopping or a family hangout is ensured.&lt;/p&gt;&lt;p&gt;Transportation：&lt;br/&gt;From High Speed Rail Futian Station, take Metro Line 11 towards Bitou. Get off at Houhai Station and walk for about 15 minutes.&lt;/p&gt;&lt;p&gt;Alternatively, you may take a 20-minute taxi ride from Futian Station.&lt;/p&gt;",</v>
      </c>
    </row>
    <row r="17" spans="1:19" ht="31.5" x14ac:dyDescent="0.25">
      <c r="A17" t="str">
        <f t="shared" si="0"/>
        <v/>
      </c>
      <c r="B17" t="str">
        <f t="shared" si="1"/>
        <v>2d1</v>
      </c>
      <c r="C17" t="str">
        <f t="shared" si="2"/>
        <v>d1</v>
      </c>
      <c r="D17">
        <f t="shared" si="3"/>
        <v>1</v>
      </c>
      <c r="E17" t="str">
        <f t="shared" si="4"/>
        <v>d</v>
      </c>
      <c r="F17">
        <f t="shared" si="6"/>
        <v>2</v>
      </c>
      <c r="G17" s="4" t="s">
        <v>6</v>
      </c>
      <c r="H17" s="4" t="s">
        <v>6</v>
      </c>
      <c r="I17" s="4" t="s">
        <v>515</v>
      </c>
      <c r="L17">
        <f t="shared" si="8"/>
        <v>2</v>
      </c>
      <c r="M17" t="str">
        <f>CONCATENATE("&lt;img src=""/res/media/web/travel/",LOWER(SUBSTITUTE($I$1," ","_")),"/",LOWER(CONCATENATE(SUBSTITUTE(VLOOKUP(CONCATENATE($L15,"a2"),$B:$I,8,FALSE)," ","_"),".jpg")),""" alt=""",M15,"""&gt;")</f>
        <v>&lt;img src="/res/media/web/travel/shenzhen/coco_park.jpg" alt="星河COCO Park"&gt;</v>
      </c>
      <c r="N17" t="str">
        <f>CONCATENATE("&lt;img src=""/res/media/web/travel/",LOWER(SUBSTITUTE($I$1," ","_")),"/",LOWER(CONCATENATE(SUBSTITUTE(VLOOKUP(CONCATENATE($L15,"a2"),$B:$I,8,FALSE)," ","_"),".jpg")),""" alt=""",N15,"""&gt;")</f>
        <v>&lt;img src="/res/media/web/travel/shenzhen/coco_park.jpg" alt="星河COCO Park"&gt;</v>
      </c>
      <c r="O17" t="str">
        <f>CONCATENATE("&lt;img src=""/res/media/web/travel/",LOWER(SUBSTITUTE($I$1," ","_")),"/",LOWER(CONCATENATE(SUBSTITUTE(VLOOKUP(CONCATENATE($L15,"a2"),$B:$I,8,FALSE)," ","_"),".jpg")),""" alt=""",O15,"""&gt;")</f>
        <v>&lt;img src="/res/media/web/travel/shenzhen/coco_park.jpg" alt="COCO Park"&gt;</v>
      </c>
      <c r="R17">
        <f t="shared" si="7"/>
        <v>1</v>
      </c>
      <c r="S17" t="str">
        <f>CONCATENATE("""content_tc"": """,CONCATENATE("&lt;p&gt;地址：&lt;br/&gt;",VLOOKUP(CONCATENATE($R17,"b2"),$B:$I,6,FALSE)),"&lt;/p&gt;&lt;p&gt;介紹：&lt;br/&gt;",VLOOKUP(CONCATENATE($R17,"c2"),$B:$I,6,FALSE),"&lt;/p&gt;&lt;p&gt;交通：&lt;br/&gt;",VLOOKUP(CONCATENATE($R17,"d2"),$B:$I,6,FALSE),CONCATENATE($K12,IFERROR(VLOOKUP(CONCATENATE($L12,"d3"),$B:$I,6,FALSE),"")),"&lt;/p&gt;",""",")</f>
        <v>"content_tc": "&lt;p&gt;地址：&lt;br/&gt;深圳市南山區文心五路33號&lt;/p&gt;&lt;p&gt;介紹：&lt;br/&gt;深圳5大購物中心之一，面積約12萬平方米，不少名牌進駐，也有知名百貨、特色餐飲及影城溜冰場等，周邊綠化設施完善，不論是購物或一家大小輕鬆逛逛都是樂事。&lt;/p&gt;&lt;p&gt;交通：&lt;br/&gt;於高鐵福田站乘坐地鐵11號綫，往碧頭方向，於後海站下車，步行約15分鐘。&lt;/p&gt;&lt;p&gt;亦可由福田站乘坐的士，約20分鐘即可到達。&lt;/p&gt;",</v>
      </c>
    </row>
    <row r="18" spans="1:19" ht="141.75" x14ac:dyDescent="0.25">
      <c r="A18" t="str">
        <f t="shared" si="0"/>
        <v>2d</v>
      </c>
      <c r="B18" t="str">
        <f t="shared" si="1"/>
        <v>2d2</v>
      </c>
      <c r="C18" t="str">
        <f t="shared" si="2"/>
        <v>d2</v>
      </c>
      <c r="D18">
        <f t="shared" si="3"/>
        <v>2</v>
      </c>
      <c r="E18" t="str">
        <f t="shared" si="4"/>
        <v/>
      </c>
      <c r="F18">
        <f t="shared" si="6"/>
        <v>2</v>
      </c>
      <c r="G18" s="9" t="s">
        <v>1407</v>
      </c>
      <c r="H18" s="9" t="s">
        <v>1408</v>
      </c>
      <c r="I18" s="9" t="s">
        <v>1409</v>
      </c>
      <c r="L18">
        <f t="shared" si="8"/>
        <v>2</v>
      </c>
      <c r="M18" t="s">
        <v>557</v>
      </c>
      <c r="N18" t="s">
        <v>557</v>
      </c>
      <c r="O18" t="s">
        <v>1372</v>
      </c>
      <c r="R18">
        <f t="shared" si="7"/>
        <v>1</v>
      </c>
      <c r="S18" t="str">
        <f>CONCATENATE("""content_sc"": """,CONCATENATE("&lt;p&gt;地址：&lt;br/&gt;",VLOOKUP(CONCATENATE($R18,"b2"),$B:$I,7,FALSE)),"&lt;/p&gt;&lt;p&gt;介紹：&lt;br/&gt;",VLOOKUP(CONCATENATE($R18,"c2"),$B:$I,7,FALSE),"&lt;/p&gt;&lt;p&gt;交通：&lt;br/&gt;",VLOOKUP(CONCATENATE($R18,"d2"),$B:$I,7,FALSE),CONCATENATE($K12,IFERROR(VLOOKUP(CONCATENATE($L12,"d3"),$B:$I,7,FALSE),"")),"&lt;/p&gt;","""")</f>
        <v>"content_sc": "&lt;p&gt;地址：&lt;br/&gt;深圳市南山区文心五路33号&lt;/p&gt;&lt;p&gt;介紹：&lt;br/&gt;深圳5大购物中心之一，面积约12万平方米，不少名牌进驻，也有知名百货、特色餐饮及影城溜冰场等，周边绿化设施完善，不论是购物或一家大小轻松逛逛都是乐事。&lt;/p&gt;&lt;p&gt;交通：&lt;br/&gt;于高铁福田站乘坐地铁11号线，往碧头方向，于后海站下车，步行约15分钟。&lt;/p&gt;&lt;p&gt;亦可由福田站乘坐的士，约20分钟即可到达。&lt;/p&gt;"</v>
      </c>
    </row>
    <row r="19" spans="1:19" ht="16.5" thickBot="1" x14ac:dyDescent="0.3">
      <c r="A19" t="str">
        <f t="shared" si="0"/>
        <v/>
      </c>
      <c r="B19" t="str">
        <f t="shared" si="1"/>
        <v/>
      </c>
      <c r="C19" t="str">
        <f t="shared" si="2"/>
        <v>d3</v>
      </c>
      <c r="D19">
        <f t="shared" si="3"/>
        <v>3</v>
      </c>
      <c r="E19" t="str">
        <f t="shared" si="4"/>
        <v/>
      </c>
      <c r="F19">
        <f t="shared" si="6"/>
        <v>2</v>
      </c>
      <c r="G19" s="10"/>
      <c r="H19" s="10"/>
      <c r="I19" s="10"/>
      <c r="L19">
        <f t="shared" si="8"/>
        <v>2</v>
      </c>
      <c r="M19" t="str">
        <f>VLOOKUP(CONCATENATE($L19,"b2"),$B:$I,6,FALSE)</f>
        <v>深圳市福田區福華三路268號</v>
      </c>
      <c r="N19" t="str">
        <f>VLOOKUP(CONCATENATE($L19,"b2"),$B:$I,7,FALSE)</f>
        <v>深圳市福田区福华三路268号</v>
      </c>
      <c r="O19" t="str">
        <f>VLOOKUP(CONCATENATE($L19,"b2"),$B:$I,8,FALSE)</f>
        <v>268 Fuhua 3rd Road, Futian District, Shenzhen</v>
      </c>
      <c r="R19">
        <f t="shared" si="7"/>
        <v>1</v>
      </c>
      <c r="S19" t="str">
        <f>IF(S20="","}","},")</f>
        <v>},</v>
      </c>
    </row>
    <row r="20" spans="1:19" ht="15.75" x14ac:dyDescent="0.25">
      <c r="A20" t="str">
        <f t="shared" si="0"/>
        <v/>
      </c>
      <c r="B20" t="str">
        <f t="shared" si="1"/>
        <v>3a1</v>
      </c>
      <c r="C20" t="str">
        <f t="shared" si="2"/>
        <v>a1</v>
      </c>
      <c r="D20">
        <f t="shared" si="3"/>
        <v>1</v>
      </c>
      <c r="E20" t="str">
        <f t="shared" si="4"/>
        <v>a</v>
      </c>
      <c r="F20">
        <f t="shared" si="6"/>
        <v>3</v>
      </c>
      <c r="G20" s="1" t="s">
        <v>13</v>
      </c>
      <c r="H20" s="1" t="s">
        <v>949</v>
      </c>
      <c r="I20" s="1" t="s">
        <v>524</v>
      </c>
      <c r="L20">
        <f t="shared" si="8"/>
        <v>2</v>
      </c>
      <c r="M20" t="s">
        <v>467</v>
      </c>
      <c r="N20" t="s">
        <v>467</v>
      </c>
      <c r="O20" t="s">
        <v>1373</v>
      </c>
      <c r="R20">
        <f>ROUNDUP((ROW(T20)-7)/12,0)</f>
        <v>2</v>
      </c>
      <c r="S20" t="s">
        <v>1374</v>
      </c>
    </row>
    <row r="21" spans="1:19" ht="78.75" x14ac:dyDescent="0.25">
      <c r="A21" t="str">
        <f t="shared" si="0"/>
        <v>3a</v>
      </c>
      <c r="B21" t="str">
        <f t="shared" si="1"/>
        <v>3a2</v>
      </c>
      <c r="C21" t="str">
        <f t="shared" si="2"/>
        <v>a2</v>
      </c>
      <c r="D21">
        <f t="shared" si="3"/>
        <v>2</v>
      </c>
      <c r="E21" t="str">
        <f t="shared" si="4"/>
        <v/>
      </c>
      <c r="F21">
        <f t="shared" si="6"/>
        <v>3</v>
      </c>
      <c r="G21" s="9" t="s">
        <v>1410</v>
      </c>
      <c r="H21" s="9" t="s">
        <v>1411</v>
      </c>
      <c r="I21" s="9" t="s">
        <v>1412</v>
      </c>
      <c r="L21">
        <f t="shared" si="8"/>
        <v>2</v>
      </c>
      <c r="M21" t="str">
        <f>VLOOKUP(CONCATENATE($L21,"c2"),$B:$I,6,FALSE)</f>
        <v>樓高5層，是內地首個以「內街」為設計概念的大型商場。商場設有提供5個影院及佔地約一萬多平方米的超市，另有約200多間店舖售賣名牌服飾、珠寶、生活用品。商場外圍有一條酒吧街，有近10間露天食肆，是三五知己聚腳聊天的好地方。</v>
      </c>
      <c r="N21" t="str">
        <f>VLOOKUP(CONCATENATE($L21,"c2"),$B:$I,7,FALSE)</f>
        <v>楼高5层，是内地首个以「内街」为设计概念的大型商场。商场设有提供5个影院及占地约一万多平方米的超市，另有约200多间店铺售卖名牌服饰、珠宝、生活用品。商场外围有一条酒吧街，有近10间露天食肆，是三五知己聚脚聊天的好地方。</v>
      </c>
      <c r="O21" t="str">
        <f>VLOOKUP(CONCATENATE($L21,"c2"),$B:$I,8,FALSE)</f>
        <v>The five-storey building is the first large-scale shopping mall in Mainland China with the concept of "inner street". The mall has five movie theatres and a supermarket covering an area of more than 10,000 square metres. There are also over 200 shops selling designer clothes, jewellery and groceries. There is a bar street outside the mall with around 10 open-air restaurants where friends can hang out and chat with each other.</v>
      </c>
      <c r="R21">
        <f t="shared" si="7"/>
        <v>2</v>
      </c>
      <c r="S21" t="str">
        <f>CONCATENATE("""id"": ",$S$1,R21,",")</f>
        <v>"id": 22,</v>
      </c>
    </row>
    <row r="22" spans="1:19" ht="15.75" x14ac:dyDescent="0.25">
      <c r="A22" t="str">
        <f t="shared" si="0"/>
        <v/>
      </c>
      <c r="B22" t="str">
        <f t="shared" si="1"/>
        <v>3b1</v>
      </c>
      <c r="C22" t="str">
        <f t="shared" si="2"/>
        <v>b1</v>
      </c>
      <c r="D22">
        <f t="shared" si="3"/>
        <v>1</v>
      </c>
      <c r="E22" t="str">
        <f t="shared" si="4"/>
        <v>b</v>
      </c>
      <c r="F22">
        <f t="shared" si="6"/>
        <v>3</v>
      </c>
      <c r="G22" s="4" t="s">
        <v>2</v>
      </c>
      <c r="H22" s="4" t="s">
        <v>2</v>
      </c>
      <c r="I22" s="4" t="s">
        <v>511</v>
      </c>
      <c r="L22">
        <f t="shared" si="8"/>
        <v>2</v>
      </c>
      <c r="M22" t="s">
        <v>468</v>
      </c>
      <c r="N22" t="s">
        <v>468</v>
      </c>
      <c r="O22" t="s">
        <v>1375</v>
      </c>
      <c r="R22">
        <f t="shared" si="7"/>
        <v>2</v>
      </c>
      <c r="S22" t="str">
        <f>CONCATENATE("""attraction_en"": """,VLOOKUP(CONCATENATE($R22,"a2"),$B:$I,8,FALSE),""",")</f>
        <v>"attraction_en": "COCO Park",</v>
      </c>
    </row>
    <row r="23" spans="1:19" ht="94.5" x14ac:dyDescent="0.25">
      <c r="A23" t="str">
        <f t="shared" si="0"/>
        <v>3b</v>
      </c>
      <c r="B23" t="str">
        <f t="shared" si="1"/>
        <v>3b2</v>
      </c>
      <c r="C23" t="str">
        <f t="shared" si="2"/>
        <v>b2</v>
      </c>
      <c r="D23">
        <f t="shared" si="3"/>
        <v>2</v>
      </c>
      <c r="E23" t="str">
        <f t="shared" si="4"/>
        <v/>
      </c>
      <c r="F23">
        <f t="shared" si="6"/>
        <v>3</v>
      </c>
      <c r="G23" s="9" t="s">
        <v>1413</v>
      </c>
      <c r="H23" s="9" t="s">
        <v>1414</v>
      </c>
      <c r="I23" s="9" t="s">
        <v>1415</v>
      </c>
      <c r="L23">
        <f t="shared" si="8"/>
        <v>2</v>
      </c>
      <c r="M23" t="str">
        <f>VLOOKUP(CONCATENATE($L23,"d2"),$B:$I,6,FALSE)</f>
        <v>於高鐵福田站出發，步行約10分鐘。</v>
      </c>
      <c r="N23" t="str">
        <f>VLOOKUP(CONCATENATE($L23,"d2"),$B:$I,7,FALSE)</f>
        <v>于高铁福田站出发，步行约10分钟。</v>
      </c>
      <c r="O23" t="str">
        <f>VLOOKUP(CONCATENATE($L23,"d2"),$B:$I,8,FALSE)</f>
        <v>From High Speed Rail Futian Station, walk for about 10 minutes.</v>
      </c>
      <c r="R23">
        <f t="shared" si="7"/>
        <v>2</v>
      </c>
      <c r="S23" t="str">
        <f>CONCATENATE("""attraction_tc"": """,VLOOKUP(CONCATENATE($R23,"a2"),$B:$I,6,FALSE),""",")</f>
        <v>"attraction_tc": "星河COCO Park",</v>
      </c>
    </row>
    <row r="24" spans="1:19" ht="15.75" x14ac:dyDescent="0.25">
      <c r="A24" t="str">
        <f t="shared" si="0"/>
        <v/>
      </c>
      <c r="B24" t="str">
        <f t="shared" si="1"/>
        <v>3c1</v>
      </c>
      <c r="C24" t="str">
        <f t="shared" si="2"/>
        <v>c1</v>
      </c>
      <c r="D24">
        <f t="shared" si="3"/>
        <v>1</v>
      </c>
      <c r="E24" t="str">
        <f t="shared" si="4"/>
        <v>c</v>
      </c>
      <c r="F24">
        <f t="shared" si="6"/>
        <v>3</v>
      </c>
      <c r="G24" s="4" t="s">
        <v>4</v>
      </c>
      <c r="H24" s="4" t="s">
        <v>941</v>
      </c>
      <c r="I24" s="4" t="s">
        <v>513</v>
      </c>
      <c r="K24" t="str">
        <f>IF(ISERROR(VLOOKUP(CONCATENATE(L24,"d3"),B:G,6,FALSE)),"","&lt;/p&gt;&lt;p&gt;")</f>
        <v/>
      </c>
      <c r="L24">
        <f t="shared" si="8"/>
        <v>2</v>
      </c>
      <c r="M24" t="str">
        <f>CONCATENATE($K24,IFERROR(VLOOKUP(CONCATENATE($L24,"d3"),$B:$I,6,FALSE),""))</f>
        <v/>
      </c>
      <c r="N24" t="str">
        <f>CONCATENATE($K24,IFERROR(VLOOKUP(CONCATENATE($L24,"d3"),$B:$I,7,FALSE),""))</f>
        <v/>
      </c>
      <c r="O24" t="str">
        <f>CONCATENATE($K24,IFERROR(VLOOKUP(CONCATENATE($L24,"d3"),$B:$I,8,FALSE),""))</f>
        <v/>
      </c>
      <c r="R24">
        <f t="shared" si="7"/>
        <v>2</v>
      </c>
      <c r="S24" t="str">
        <f>CONCATENATE("""attraction_sc"": """,VLOOKUP(CONCATENATE($R24,"a2"),$B:$I,7,FALSE),""",")</f>
        <v>"attraction_sc": "星河COCO Park",</v>
      </c>
    </row>
    <row r="25" spans="1:19" ht="409.5" x14ac:dyDescent="0.25">
      <c r="A25" t="str">
        <f t="shared" si="0"/>
        <v>3c</v>
      </c>
      <c r="B25" t="str">
        <f t="shared" si="1"/>
        <v>3c2</v>
      </c>
      <c r="C25" t="str">
        <f t="shared" si="2"/>
        <v>c2</v>
      </c>
      <c r="D25">
        <f t="shared" si="3"/>
        <v>2</v>
      </c>
      <c r="E25" t="str">
        <f t="shared" si="4"/>
        <v/>
      </c>
      <c r="F25">
        <f t="shared" si="6"/>
        <v>3</v>
      </c>
      <c r="G25" s="9" t="s">
        <v>1416</v>
      </c>
      <c r="H25" s="9" t="s">
        <v>1417</v>
      </c>
      <c r="I25" s="9" t="s">
        <v>1418</v>
      </c>
      <c r="L25">
        <f t="shared" si="8"/>
        <v>2</v>
      </c>
      <c r="M25" t="s">
        <v>469</v>
      </c>
      <c r="N25" t="s">
        <v>469</v>
      </c>
      <c r="O25" t="s">
        <v>469</v>
      </c>
      <c r="R25">
        <f t="shared" si="7"/>
        <v>2</v>
      </c>
      <c r="S25" t="str">
        <f>CONCATENATE("""image_en"": """,CONCATENATE("/res/media/web/travel/",LOWER(SUBSTITUTE($I$1," ","_")),"/",LOWER(CONCATENATE(SUBSTITUTE(VLOOKUP(CONCATENATE($R25,"a2"),$B:$I,8,FALSE)," ","_"),".jpg"))),""",")</f>
        <v>"image_en": "/res/media/web/travel/shenzhen/coco_park.jpg",</v>
      </c>
    </row>
    <row r="26" spans="1:19" ht="31.5" x14ac:dyDescent="0.25">
      <c r="A26" t="str">
        <f t="shared" si="0"/>
        <v/>
      </c>
      <c r="B26" t="str">
        <f t="shared" si="1"/>
        <v>3d1</v>
      </c>
      <c r="C26" t="str">
        <f t="shared" si="2"/>
        <v>d1</v>
      </c>
      <c r="D26">
        <f t="shared" si="3"/>
        <v>1</v>
      </c>
      <c r="E26" t="str">
        <f t="shared" si="4"/>
        <v>d</v>
      </c>
      <c r="F26">
        <f t="shared" si="6"/>
        <v>3</v>
      </c>
      <c r="G26" s="4" t="s">
        <v>6</v>
      </c>
      <c r="H26" s="4" t="s">
        <v>6</v>
      </c>
      <c r="I26" s="4" t="s">
        <v>515</v>
      </c>
      <c r="L26">
        <f>ROUNDUP((ROW(N26)-1)/12,0)</f>
        <v>3</v>
      </c>
      <c r="M26" t="s">
        <v>465</v>
      </c>
      <c r="N26" t="s">
        <v>465</v>
      </c>
      <c r="O26" t="s">
        <v>465</v>
      </c>
      <c r="R26">
        <f t="shared" si="7"/>
        <v>2</v>
      </c>
      <c r="S26" t="str">
        <f>CONCATENATE("""image_tc"": """,CONCATENATE("/res/media/web/travel/",LOWER(SUBSTITUTE($I$1," ","_")),"/",LOWER(CONCATENATE(SUBSTITUTE(VLOOKUP(CONCATENATE($R26,"a2"),$B:$I,8,FALSE)," ","_"),".jpg"))),""",")</f>
        <v>"image_tc": "/res/media/web/travel/shenzhen/coco_park.jpg",</v>
      </c>
    </row>
    <row r="27" spans="1:19" ht="409.5" x14ac:dyDescent="0.25">
      <c r="A27" t="str">
        <f t="shared" si="0"/>
        <v>3d</v>
      </c>
      <c r="B27" t="str">
        <f t="shared" si="1"/>
        <v>3d2</v>
      </c>
      <c r="C27" t="str">
        <f t="shared" si="2"/>
        <v>d2</v>
      </c>
      <c r="D27">
        <f t="shared" si="3"/>
        <v>2</v>
      </c>
      <c r="E27" t="str">
        <f t="shared" si="4"/>
        <v/>
      </c>
      <c r="F27">
        <f t="shared" si="6"/>
        <v>3</v>
      </c>
      <c r="G27" s="9" t="s">
        <v>1419</v>
      </c>
      <c r="H27" s="9" t="s">
        <v>1420</v>
      </c>
      <c r="I27" s="9" t="s">
        <v>1421</v>
      </c>
      <c r="L27">
        <f t="shared" ref="L27:L37" si="9">ROUNDUP((ROW(N27)-1)/12,0)</f>
        <v>3</v>
      </c>
      <c r="M27" t="str">
        <f>VLOOKUP(CONCATENATE($L27,"a2"),$B:$I,6,FALSE)</f>
        <v>卓越INTOWN購物中心</v>
      </c>
      <c r="N27" t="str">
        <f>VLOOKUP(CONCATENATE($L27,"a2"),$B:$I,7,FALSE)</f>
        <v>卓越INTOWN购物中心</v>
      </c>
      <c r="O27" t="str">
        <f>VLOOKUP(CONCATENATE($L27,"a2"),$B:$I,8,FALSE)</f>
        <v>Excellence INTOWN Shopping Centre</v>
      </c>
      <c r="R27">
        <f t="shared" si="7"/>
        <v>2</v>
      </c>
      <c r="S27" t="str">
        <f>CONCATENATE("""image_sc"": """,CONCATENATE("/res/media/web/travel/",LOWER(SUBSTITUTE($I$1," ","_")),"/",LOWER(CONCATENATE(SUBSTITUTE(VLOOKUP(CONCATENATE($R27,"a2"),$B:$I,8,FALSE)," ","_"),".jpg"))),""",")</f>
        <v>"image_sc": "/res/media/web/travel/shenzhen/coco_park.jpg",</v>
      </c>
    </row>
    <row r="28" spans="1:19" ht="189.75" thickBot="1" x14ac:dyDescent="0.3">
      <c r="A28" t="str">
        <f t="shared" si="0"/>
        <v/>
      </c>
      <c r="B28" t="str">
        <f t="shared" si="1"/>
        <v>3d3</v>
      </c>
      <c r="C28" t="str">
        <f t="shared" si="2"/>
        <v>d3</v>
      </c>
      <c r="D28">
        <f t="shared" si="3"/>
        <v>3</v>
      </c>
      <c r="E28" t="str">
        <f t="shared" si="4"/>
        <v/>
      </c>
      <c r="F28">
        <f t="shared" si="6"/>
        <v>3</v>
      </c>
      <c r="G28" s="10" t="s">
        <v>1422</v>
      </c>
      <c r="H28" s="10" t="s">
        <v>1423</v>
      </c>
      <c r="I28" s="10" t="s">
        <v>1424</v>
      </c>
      <c r="L28">
        <f t="shared" si="9"/>
        <v>3</v>
      </c>
      <c r="M28" t="s">
        <v>466</v>
      </c>
      <c r="N28" t="s">
        <v>466</v>
      </c>
      <c r="O28" t="s">
        <v>466</v>
      </c>
      <c r="R28">
        <f t="shared" si="7"/>
        <v>2</v>
      </c>
      <c r="S28" t="str">
        <f>CONCATENATE("""content_en"": """,CONCATENATE("&lt;p&gt;Address：&lt;br/&gt;",VLOOKUP(CONCATENATE($R28,"b2"),$B:$I,8,FALSE)),"&lt;/p&gt;&lt;p&gt;Content：&lt;br/&gt;",SUBSTITUTE(VLOOKUP(CONCATENATE($R28,"c2"),$B:$I,8,FALSE),"""","\"""),"&lt;/p&gt;&lt;p&gt;Transportation：&lt;br/&gt;",VLOOKUP(CONCATENATE($R28,"d2"),$B:$I,8,FALSE),CONCATENATE($K24,IFERROR(VLOOKUP(CONCATENATE($L24,"d3"),$B:$I,8,FALSE),"")),"&lt;/p&gt;",""",")</f>
        <v>"content_en": "&lt;p&gt;Address：&lt;br/&gt;268 Fuhua 3rd Road, Futian District, Shenzhen&lt;/p&gt;&lt;p&gt;Content：&lt;br/&gt;The five-storey building is the first large-scale shopping mall in Mainland China with the concept of \"inner street\". The mall has five movie theatres and a supermarket covering an area of more than 10,000 square metres. There are also over 200 shops selling designer clothes, jewellery and groceries. There is a bar street outside the mall with around 10 open-air restaurants where friends can hang out and chat with each other.&lt;/p&gt;&lt;p&gt;Transportation：&lt;br/&gt;From High Speed Rail Futian Station, walk for about 10 minutes.&lt;/p&gt;",</v>
      </c>
    </row>
    <row r="29" spans="1:19" ht="15.75" x14ac:dyDescent="0.25">
      <c r="A29" t="str">
        <f t="shared" si="0"/>
        <v/>
      </c>
      <c r="B29" t="str">
        <f t="shared" si="1"/>
        <v>4a1</v>
      </c>
      <c r="C29" t="str">
        <f t="shared" si="2"/>
        <v>a1</v>
      </c>
      <c r="D29">
        <f t="shared" si="3"/>
        <v>1</v>
      </c>
      <c r="E29" t="str">
        <f t="shared" si="4"/>
        <v>a</v>
      </c>
      <c r="F29">
        <f t="shared" si="6"/>
        <v>4</v>
      </c>
      <c r="G29" s="1" t="s">
        <v>18</v>
      </c>
      <c r="H29" s="1" t="s">
        <v>954</v>
      </c>
      <c r="I29" s="1" t="s">
        <v>529</v>
      </c>
      <c r="L29">
        <f t="shared" si="9"/>
        <v>3</v>
      </c>
      <c r="M29" t="str">
        <f>CONCATENATE("&lt;img src=""/res/media/web/travel/",LOWER(SUBSTITUTE($I$1," ","_")),"/",LOWER(CONCATENATE(SUBSTITUTE(VLOOKUP(CONCATENATE($L27,"a2"),$B:$I,8,FALSE)," ","_"),".jpg")),""" alt=""",M27,"""&gt;")</f>
        <v>&lt;img src="/res/media/web/travel/shenzhen/excellence_intown_shopping_centre.jpg" alt="卓越INTOWN購物中心"&gt;</v>
      </c>
      <c r="N29" t="str">
        <f>CONCATENATE("&lt;img src=""/res/media/web/travel/",LOWER(SUBSTITUTE($I$1," ","_")),"/",LOWER(CONCATENATE(SUBSTITUTE(VLOOKUP(CONCATENATE($L27,"a2"),$B:$I,8,FALSE)," ","_"),".jpg")),""" alt=""",N27,"""&gt;")</f>
        <v>&lt;img src="/res/media/web/travel/shenzhen/excellence_intown_shopping_centre.jpg" alt="卓越INTOWN购物中心"&gt;</v>
      </c>
      <c r="O29" t="str">
        <f>CONCATENATE("&lt;img src=""/res/media/web/travel/",LOWER(SUBSTITUTE($I$1," ","_")),"/",LOWER(CONCATENATE(SUBSTITUTE(VLOOKUP(CONCATENATE($L27,"a2"),$B:$I,8,FALSE)," ","_"),".jpg")),""" alt=""",O27,"""&gt;")</f>
        <v>&lt;img src="/res/media/web/travel/shenzhen/excellence_intown_shopping_centre.jpg" alt="Excellence INTOWN Shopping Centre"&gt;</v>
      </c>
      <c r="R29">
        <f t="shared" si="7"/>
        <v>2</v>
      </c>
      <c r="S29" t="str">
        <f>CONCATENATE("""content_tc"": """,CONCATENATE("&lt;p&gt;地址：&lt;br/&gt;",VLOOKUP(CONCATENATE($R29,"b2"),$B:$I,6,FALSE)),"&lt;/p&gt;&lt;p&gt;介紹：&lt;br/&gt;",VLOOKUP(CONCATENATE($R29,"c2"),$B:$I,6,FALSE),"&lt;/p&gt;&lt;p&gt;交通：&lt;br/&gt;",VLOOKUP(CONCATENATE($R29,"d2"),$B:$I,6,FALSE),CONCATENATE($K24,IFERROR(VLOOKUP(CONCATENATE($L24,"d3"),$B:$I,6,FALSE),"")),"&lt;/p&gt;",""",")</f>
        <v>"content_tc": "&lt;p&gt;地址：&lt;br/&gt;深圳市福田區福華三路268號&lt;/p&gt;&lt;p&gt;介紹：&lt;br/&gt;樓高5層，是內地首個以「內街」為設計概念的大型商場。商場設有提供5個影院及佔地約一萬多平方米的超市，另有約200多間店舖售賣名牌服飾、珠寶、生活用品。商場外圍有一條酒吧街，有近10間露天食肆，是三五知己聚腳聊天的好地方。&lt;/p&gt;&lt;p&gt;交通：&lt;br/&gt;於高鐵福田站出發，步行約10分鐘。&lt;/p&gt;",</v>
      </c>
    </row>
    <row r="30" spans="1:19" ht="31.5" x14ac:dyDescent="0.25">
      <c r="A30" t="str">
        <f t="shared" si="0"/>
        <v>4a</v>
      </c>
      <c r="B30" t="str">
        <f t="shared" si="1"/>
        <v>4a2</v>
      </c>
      <c r="C30" t="str">
        <f t="shared" si="2"/>
        <v>a2</v>
      </c>
      <c r="D30">
        <f t="shared" si="3"/>
        <v>2</v>
      </c>
      <c r="E30" t="str">
        <f t="shared" si="4"/>
        <v/>
      </c>
      <c r="F30">
        <f t="shared" si="6"/>
        <v>4</v>
      </c>
      <c r="G30" s="9" t="s">
        <v>1425</v>
      </c>
      <c r="H30" s="9" t="s">
        <v>1426</v>
      </c>
      <c r="I30" s="9" t="s">
        <v>1427</v>
      </c>
      <c r="L30">
        <f t="shared" si="9"/>
        <v>3</v>
      </c>
      <c r="M30" t="s">
        <v>557</v>
      </c>
      <c r="N30" t="s">
        <v>557</v>
      </c>
      <c r="O30" t="s">
        <v>1372</v>
      </c>
      <c r="R30">
        <f t="shared" si="7"/>
        <v>2</v>
      </c>
      <c r="S30" t="str">
        <f>CONCATENATE("""content_sc"": """,CONCATENATE("&lt;p&gt;地址：&lt;br/&gt;",VLOOKUP(CONCATENATE($R30,"b2"),$B:$I,7,FALSE)),"&lt;/p&gt;&lt;p&gt;介紹：&lt;br/&gt;",VLOOKUP(CONCATENATE($R30,"c2"),$B:$I,7,FALSE),"&lt;/p&gt;&lt;p&gt;交通：&lt;br/&gt;",VLOOKUP(CONCATENATE($R30,"d2"),$B:$I,7,FALSE),CONCATENATE($K24,IFERROR(VLOOKUP(CONCATENATE($L24,"d3"),$B:$I,7,FALSE),"")),"&lt;/p&gt;","""")</f>
        <v>"content_sc": "&lt;p&gt;地址：&lt;br/&gt;深圳市福田区福华三路268号&lt;/p&gt;&lt;p&gt;介紹：&lt;br/&gt;楼高5层，是内地首个以「内街」为设计概念的大型商场。商场设有提供5个影院及占地约一万多平方米的超市，另有约200多间店铺售卖名牌服饰、珠宝、生活用品。商场外围有一条酒吧街，有近10间露天食肆，是三五知己聚脚聊天的好地方。&lt;/p&gt;&lt;p&gt;交通：&lt;br/&gt;于高铁福田站出发，步行约10分钟。&lt;/p&gt;"</v>
      </c>
    </row>
    <row r="31" spans="1:19" ht="15.75" x14ac:dyDescent="0.25">
      <c r="A31" t="str">
        <f t="shared" si="0"/>
        <v/>
      </c>
      <c r="B31" t="str">
        <f t="shared" si="1"/>
        <v>4b1</v>
      </c>
      <c r="C31" t="str">
        <f t="shared" si="2"/>
        <v>b1</v>
      </c>
      <c r="D31">
        <f t="shared" si="3"/>
        <v>1</v>
      </c>
      <c r="E31" t="str">
        <f t="shared" si="4"/>
        <v>b</v>
      </c>
      <c r="F31">
        <f t="shared" si="6"/>
        <v>4</v>
      </c>
      <c r="G31" s="4" t="s">
        <v>2</v>
      </c>
      <c r="H31" s="4" t="s">
        <v>2</v>
      </c>
      <c r="I31" s="4" t="s">
        <v>511</v>
      </c>
      <c r="L31">
        <f t="shared" si="9"/>
        <v>3</v>
      </c>
      <c r="M31" t="str">
        <f>VLOOKUP(CONCATENATE($L31,"b2"),$B:$I,6,FALSE)</f>
        <v>深圳市福田區金田路2030號</v>
      </c>
      <c r="N31" t="str">
        <f>VLOOKUP(CONCATENATE($L31,"b2"),$B:$I,7,FALSE)</f>
        <v>深圳市福田区金田路2030号</v>
      </c>
      <c r="O31" t="str">
        <f>VLOOKUP(CONCATENATE($L31,"b2"),$B:$I,8,FALSE)</f>
        <v>2030 Jintian Road, Futian District, Shenzhen</v>
      </c>
      <c r="R31">
        <f t="shared" si="7"/>
        <v>2</v>
      </c>
      <c r="S31" t="str">
        <f>IF(S32="","}","},")</f>
        <v>},</v>
      </c>
    </row>
    <row r="32" spans="1:19" ht="110.25" x14ac:dyDescent="0.25">
      <c r="A32" t="str">
        <f t="shared" si="0"/>
        <v>4b</v>
      </c>
      <c r="B32" t="str">
        <f t="shared" si="1"/>
        <v>4b2</v>
      </c>
      <c r="C32" t="str">
        <f t="shared" si="2"/>
        <v>b2</v>
      </c>
      <c r="D32">
        <f t="shared" si="3"/>
        <v>2</v>
      </c>
      <c r="E32" t="str">
        <f t="shared" si="4"/>
        <v/>
      </c>
      <c r="F32">
        <f t="shared" si="6"/>
        <v>4</v>
      </c>
      <c r="G32" s="9" t="s">
        <v>1428</v>
      </c>
      <c r="H32" s="9" t="s">
        <v>1429</v>
      </c>
      <c r="I32" s="9" t="s">
        <v>1430</v>
      </c>
      <c r="L32">
        <f t="shared" si="9"/>
        <v>3</v>
      </c>
      <c r="M32" t="s">
        <v>467</v>
      </c>
      <c r="N32" t="s">
        <v>467</v>
      </c>
      <c r="O32" t="s">
        <v>1373</v>
      </c>
      <c r="R32">
        <f>ROUNDUP((ROW(T32)-7)/12,0)</f>
        <v>3</v>
      </c>
      <c r="S32" t="s">
        <v>1374</v>
      </c>
    </row>
    <row r="33" spans="1:19" ht="15.75" x14ac:dyDescent="0.25">
      <c r="A33" t="str">
        <f t="shared" si="0"/>
        <v/>
      </c>
      <c r="B33" t="str">
        <f t="shared" si="1"/>
        <v>4c1</v>
      </c>
      <c r="C33" t="str">
        <f t="shared" si="2"/>
        <v>c1</v>
      </c>
      <c r="D33">
        <f t="shared" si="3"/>
        <v>1</v>
      </c>
      <c r="E33" t="str">
        <f t="shared" si="4"/>
        <v>c</v>
      </c>
      <c r="F33">
        <f t="shared" si="6"/>
        <v>4</v>
      </c>
      <c r="G33" s="4" t="s">
        <v>4</v>
      </c>
      <c r="H33" s="4" t="s">
        <v>941</v>
      </c>
      <c r="I33" s="4" t="s">
        <v>513</v>
      </c>
      <c r="L33">
        <f t="shared" si="9"/>
        <v>3</v>
      </c>
      <c r="M33" t="str">
        <f>VLOOKUP(CONCATENATE($L33,"c2"),$B:$I,6,FALSE)</f>
        <v>位於繁忙的福華三路與金田路交滙處，商場內約7成店舖都是食店，大部分超人氣食肆都可以在這裡找到，如人氣手搖飲品店或川式火鍋火鍋店等。地庫的大型超市，有「即撈即煮即食」海鮮。裝潢方面亦見心思，每個洗手間的入口處的牆壁均繪上藝術畫，成為另類「打卡點」。</v>
      </c>
      <c r="N33" t="str">
        <f>VLOOKUP(CONCATENATE($L33,"c2"),$B:$I,7,FALSE)</f>
        <v>位于繁忙的福华三路与金田路交汇处，商场内约7成店铺都是食店，大部分超人气食肆都可以在这里找到，如人气手摇饮品店或川式火锅火锅店等。地库的大型超市，有「即捞即煮即食」海鲜。装潢方面亦见心思，每个洗手间的入口处的墙壁均绘上艺术画，成为另类「打卡点」。</v>
      </c>
      <c r="O33" t="str">
        <f>VLOOKUP(CONCATENATE($L33,"c2"),$B:$I,8,FALSE)</f>
        <v>Located at the intersection of bustling Fuhua 3rd Road and Jintian Road, about 70% of the shops in the mall are restaurants. Most of the highly popular restaurants can be found here, such as hand-shaken drink shops and Sichuan hot pot restaurants. The large supermarket in the basement have "freshly fetched, cooked and served" seafood to enjoy. The walls at the entrance to every bathroom are painted with art, a show of thoughtful decoration, have become alternative "check in points".</v>
      </c>
      <c r="R33">
        <f t="shared" ref="R33:R43" si="10">ROUNDUP((ROW(T33)-7)/12,0)</f>
        <v>3</v>
      </c>
      <c r="S33" t="str">
        <f>CONCATENATE("""id"": ",$S$1,R33,",")</f>
        <v>"id": 23,</v>
      </c>
    </row>
    <row r="34" spans="1:19" ht="409.5" x14ac:dyDescent="0.25">
      <c r="A34" t="str">
        <f t="shared" si="0"/>
        <v>4c</v>
      </c>
      <c r="B34" t="str">
        <f t="shared" si="1"/>
        <v>4c2</v>
      </c>
      <c r="C34" t="str">
        <f t="shared" si="2"/>
        <v>c2</v>
      </c>
      <c r="D34">
        <f t="shared" si="3"/>
        <v>2</v>
      </c>
      <c r="E34" t="str">
        <f t="shared" si="4"/>
        <v/>
      </c>
      <c r="F34">
        <f t="shared" si="6"/>
        <v>4</v>
      </c>
      <c r="G34" s="9" t="s">
        <v>1431</v>
      </c>
      <c r="H34" s="9" t="s">
        <v>1432</v>
      </c>
      <c r="I34" s="9" t="s">
        <v>1433</v>
      </c>
      <c r="L34">
        <f t="shared" si="9"/>
        <v>3</v>
      </c>
      <c r="M34" t="s">
        <v>468</v>
      </c>
      <c r="N34" t="s">
        <v>468</v>
      </c>
      <c r="O34" t="s">
        <v>1375</v>
      </c>
      <c r="R34">
        <f t="shared" si="10"/>
        <v>3</v>
      </c>
      <c r="S34" t="str">
        <f>CONCATENATE("""attraction_en"": """,VLOOKUP(CONCATENATE($R34,"a2"),$B:$I,8,FALSE),""",")</f>
        <v>"attraction_en": "Excellence INTOWN Shopping Centre",</v>
      </c>
    </row>
    <row r="35" spans="1:19" ht="31.5" x14ac:dyDescent="0.25">
      <c r="A35" t="str">
        <f t="shared" si="0"/>
        <v/>
      </c>
      <c r="B35" t="str">
        <f t="shared" si="1"/>
        <v>4d1</v>
      </c>
      <c r="C35" t="str">
        <f t="shared" si="2"/>
        <v>d1</v>
      </c>
      <c r="D35">
        <f t="shared" si="3"/>
        <v>1</v>
      </c>
      <c r="E35" t="str">
        <f t="shared" si="4"/>
        <v>d</v>
      </c>
      <c r="F35">
        <f t="shared" si="6"/>
        <v>4</v>
      </c>
      <c r="G35" s="4" t="s">
        <v>6</v>
      </c>
      <c r="H35" s="4" t="s">
        <v>6</v>
      </c>
      <c r="I35" s="4" t="s">
        <v>515</v>
      </c>
      <c r="L35">
        <f t="shared" si="9"/>
        <v>3</v>
      </c>
      <c r="M35" t="str">
        <f>VLOOKUP(CONCATENATE($L35,"d2"),$B:$I,6,FALSE)</f>
        <v>於高鐵福田站乘坐地鐵3號綫，往益田方向，於購物公園站轉乘1號綫，往羅湖方向，於會展中心站下車步行約9分鐘。</v>
      </c>
      <c r="N35" t="str">
        <f>VLOOKUP(CONCATENATE($L35,"d2"),$B:$I,7,FALSE)</f>
        <v>于高铁福田站乘坐地铁3号线，往益田方向，于购物公园站换乘1号线，往罗湖方向，于会展中心站下车步行约9分钟。</v>
      </c>
      <c r="O35" t="str">
        <f>VLOOKUP(CONCATENATE($L35,"d2"),$B:$I,8,FALSE)</f>
        <v xml:space="preserve">From High Speed Rail Futian Station, take Metro Line 3 towards Yitian. Change to Line 1 at Shopping Park Station towards Luohu. Get off at Convention and Exhibition Center Station and walk for about 9 minutes. </v>
      </c>
      <c r="R35">
        <f t="shared" si="10"/>
        <v>3</v>
      </c>
      <c r="S35" t="str">
        <f>CONCATENATE("""attraction_tc"": """,VLOOKUP(CONCATENATE($R35,"a2"),$B:$I,6,FALSE),""",")</f>
        <v>"attraction_tc": "卓越INTOWN購物中心",</v>
      </c>
    </row>
    <row r="36" spans="1:19" ht="315" x14ac:dyDescent="0.25">
      <c r="A36" t="str">
        <f t="shared" si="0"/>
        <v>4d</v>
      </c>
      <c r="B36" t="str">
        <f t="shared" si="1"/>
        <v>4d2</v>
      </c>
      <c r="C36" t="str">
        <f t="shared" si="2"/>
        <v>d2</v>
      </c>
      <c r="D36">
        <f t="shared" si="3"/>
        <v>2</v>
      </c>
      <c r="E36" t="str">
        <f t="shared" si="4"/>
        <v/>
      </c>
      <c r="F36">
        <f t="shared" si="6"/>
        <v>4</v>
      </c>
      <c r="G36" s="9" t="s">
        <v>1434</v>
      </c>
      <c r="H36" s="9" t="s">
        <v>1435</v>
      </c>
      <c r="I36" s="9" t="s">
        <v>1436</v>
      </c>
      <c r="K36" t="str">
        <f>IF(ISERROR(VLOOKUP(CONCATENATE(L36,"d3"),B:G,6,FALSE)),"","&lt;/p&gt;&lt;p&gt;")</f>
        <v>&lt;/p&gt;&lt;p&gt;</v>
      </c>
      <c r="L36">
        <f t="shared" si="9"/>
        <v>3</v>
      </c>
      <c r="M36" t="str">
        <f>CONCATENATE($K36,IFERROR(VLOOKUP(CONCATENATE($L36,"d3"),$B:$I,6,FALSE),""))</f>
        <v>&lt;/p&gt;&lt;p&gt;亦可於高鐵福田站下車，步行約21分鐘。</v>
      </c>
      <c r="N36" t="str">
        <f>CONCATENATE($K36,IFERROR(VLOOKUP(CONCATENATE($L36,"d3"),$B:$I,7,FALSE),""))</f>
        <v>&lt;/p&gt;&lt;p&gt;亦可于高铁福田站下车，步行约21分钟。</v>
      </c>
      <c r="O36" t="str">
        <f>CONCATENATE($K36,IFERROR(VLOOKUP(CONCATENATE($L36,"d3"),$B:$I,8,FALSE),""))</f>
        <v>&lt;/p&gt;&lt;p&gt;Alternatively, you may walk for about 21 minutes from High Speed Rail Futian Station.</v>
      </c>
      <c r="R36">
        <f t="shared" si="10"/>
        <v>3</v>
      </c>
      <c r="S36" t="str">
        <f>CONCATENATE("""attraction_sc"": """,VLOOKUP(CONCATENATE($R36,"a2"),$B:$I,7,FALSE),""",")</f>
        <v>"attraction_sc": "卓越INTOWN购物中心",</v>
      </c>
    </row>
    <row r="37" spans="1:19" ht="16.5" thickBot="1" x14ac:dyDescent="0.3">
      <c r="A37" t="str">
        <f t="shared" si="0"/>
        <v/>
      </c>
      <c r="B37" t="str">
        <f t="shared" si="1"/>
        <v/>
      </c>
      <c r="C37" t="str">
        <f t="shared" si="2"/>
        <v>d3</v>
      </c>
      <c r="D37">
        <f t="shared" si="3"/>
        <v>3</v>
      </c>
      <c r="E37" t="str">
        <f t="shared" si="4"/>
        <v/>
      </c>
      <c r="F37">
        <f t="shared" si="6"/>
        <v>4</v>
      </c>
      <c r="G37" s="10"/>
      <c r="H37" s="10"/>
      <c r="I37" s="10"/>
      <c r="L37">
        <f t="shared" si="9"/>
        <v>3</v>
      </c>
      <c r="M37" t="s">
        <v>469</v>
      </c>
      <c r="N37" t="s">
        <v>469</v>
      </c>
      <c r="O37" t="s">
        <v>469</v>
      </c>
      <c r="R37">
        <f t="shared" si="10"/>
        <v>3</v>
      </c>
      <c r="S37" t="str">
        <f>CONCATENATE("""image_en"": """,CONCATENATE("/res/media/web/travel/",LOWER(SUBSTITUTE($I$1," ","_")),"/",LOWER(CONCATENATE(SUBSTITUTE(VLOOKUP(CONCATENATE($R37,"a2"),$B:$I,8,FALSE)," ","_"),".jpg"))),""",")</f>
        <v>"image_en": "/res/media/web/travel/shenzhen/excellence_intown_shopping_centre.jpg",</v>
      </c>
    </row>
    <row r="38" spans="1:19" ht="15.75" x14ac:dyDescent="0.25">
      <c r="A38" t="str">
        <f t="shared" si="0"/>
        <v/>
      </c>
      <c r="B38" t="str">
        <f t="shared" si="1"/>
        <v>5a1</v>
      </c>
      <c r="C38" t="str">
        <f t="shared" si="2"/>
        <v>a1</v>
      </c>
      <c r="D38">
        <f t="shared" si="3"/>
        <v>1</v>
      </c>
      <c r="E38" t="str">
        <f t="shared" si="4"/>
        <v>a</v>
      </c>
      <c r="F38">
        <f t="shared" si="6"/>
        <v>5</v>
      </c>
      <c r="G38" s="1" t="s">
        <v>22</v>
      </c>
      <c r="H38" s="1" t="s">
        <v>958</v>
      </c>
      <c r="I38" s="1" t="s">
        <v>535</v>
      </c>
      <c r="L38">
        <f>ROUNDUP((ROW(N38)-1)/12,0)</f>
        <v>4</v>
      </c>
      <c r="M38" t="s">
        <v>465</v>
      </c>
      <c r="N38" t="s">
        <v>465</v>
      </c>
      <c r="O38" t="s">
        <v>465</v>
      </c>
      <c r="R38">
        <f t="shared" si="10"/>
        <v>3</v>
      </c>
      <c r="S38" t="str">
        <f>CONCATENATE("""image_tc"": """,CONCATENATE("/res/media/web/travel/",LOWER(SUBSTITUTE($I$1," ","_")),"/",LOWER(CONCATENATE(SUBSTITUTE(VLOOKUP(CONCATENATE($R38,"a2"),$B:$I,8,FALSE)," ","_"),".jpg"))),""",")</f>
        <v>"image_tc": "/res/media/web/travel/shenzhen/excellence_intown_shopping_centre.jpg",</v>
      </c>
    </row>
    <row r="39" spans="1:19" ht="47.25" x14ac:dyDescent="0.25">
      <c r="A39" t="str">
        <f t="shared" si="0"/>
        <v>5a</v>
      </c>
      <c r="B39" t="str">
        <f t="shared" si="1"/>
        <v>5a2</v>
      </c>
      <c r="C39" t="str">
        <f t="shared" si="2"/>
        <v>a2</v>
      </c>
      <c r="D39">
        <f t="shared" si="3"/>
        <v>2</v>
      </c>
      <c r="E39" t="str">
        <f t="shared" si="4"/>
        <v/>
      </c>
      <c r="F39">
        <f t="shared" si="6"/>
        <v>5</v>
      </c>
      <c r="G39" s="9" t="s">
        <v>1437</v>
      </c>
      <c r="H39" s="9" t="s">
        <v>1437</v>
      </c>
      <c r="I39" s="9" t="s">
        <v>1438</v>
      </c>
      <c r="L39">
        <f t="shared" ref="L39:L49" si="11">ROUNDUP((ROW(N39)-1)/12,0)</f>
        <v>4</v>
      </c>
      <c r="M39" t="str">
        <f>VLOOKUP(CONCATENATE($L39,"a2"),$B:$I,6,FALSE)</f>
        <v>歡樂谷</v>
      </c>
      <c r="N39" t="str">
        <f>VLOOKUP(CONCATENATE($L39,"a2"),$B:$I,7,FALSE)</f>
        <v>欢乐谷</v>
      </c>
      <c r="O39" t="str">
        <f>VLOOKUP(CONCATENATE($L39,"a2"),$B:$I,8,FALSE)</f>
        <v>Happy Valley</v>
      </c>
      <c r="R39">
        <f t="shared" si="10"/>
        <v>3</v>
      </c>
      <c r="S39" t="str">
        <f>CONCATENATE("""image_sc"": """,CONCATENATE("/res/media/web/travel/",LOWER(SUBSTITUTE($I$1," ","_")),"/",LOWER(CONCATENATE(SUBSTITUTE(VLOOKUP(CONCATENATE($R39,"a2"),$B:$I,8,FALSE)," ","_"),".jpg"))),""",")</f>
        <v>"image_sc": "/res/media/web/travel/shenzhen/excellence_intown_shopping_centre.jpg",</v>
      </c>
    </row>
    <row r="40" spans="1:19" ht="15.75" x14ac:dyDescent="0.25">
      <c r="A40" t="str">
        <f t="shared" si="0"/>
        <v/>
      </c>
      <c r="B40" t="str">
        <f t="shared" si="1"/>
        <v>5b1</v>
      </c>
      <c r="C40" t="str">
        <f t="shared" si="2"/>
        <v>b1</v>
      </c>
      <c r="D40">
        <f t="shared" si="3"/>
        <v>1</v>
      </c>
      <c r="E40" t="str">
        <f t="shared" si="4"/>
        <v>b</v>
      </c>
      <c r="F40">
        <f t="shared" si="6"/>
        <v>5</v>
      </c>
      <c r="G40" s="4" t="s">
        <v>2</v>
      </c>
      <c r="H40" s="4" t="s">
        <v>2</v>
      </c>
      <c r="I40" s="4" t="s">
        <v>511</v>
      </c>
      <c r="L40">
        <f t="shared" si="11"/>
        <v>4</v>
      </c>
      <c r="M40" t="s">
        <v>466</v>
      </c>
      <c r="N40" t="s">
        <v>466</v>
      </c>
      <c r="O40" t="s">
        <v>466</v>
      </c>
      <c r="R40">
        <f t="shared" si="10"/>
        <v>3</v>
      </c>
      <c r="S40" t="str">
        <f>CONCATENATE("""content_en"": """,CONCATENATE("&lt;p&gt;Address：&lt;br/&gt;",VLOOKUP(CONCATENATE($R40,"b2"),$B:$I,8,FALSE)),"&lt;/p&gt;&lt;p&gt;Content：&lt;br/&gt;",SUBSTITUTE(VLOOKUP(CONCATENATE($R40,"c2"),$B:$I,8,FALSE),"""","\"""),"&lt;/p&gt;&lt;p&gt;Transportation：&lt;br/&gt;",VLOOKUP(CONCATENATE($R40,"d2"),$B:$I,8,FALSE),CONCATENATE($K36,IFERROR(VLOOKUP(CONCATENATE($L36,"d3"),$B:$I,8,FALSE),"")),"&lt;/p&gt;",""",")</f>
        <v>"content_en": "&lt;p&gt;Address：&lt;br/&gt;2030 Jintian Road, Futian District, Shenzhen&lt;/p&gt;&lt;p&gt;Content：&lt;br/&gt;Located at the intersection of bustling Fuhua 3rd Road and Jintian Road, about 70% of the shops in the mall are restaurants. Most of the highly popular restaurants can be found here, such as hand-shaken drink shops and Sichuan hot pot restaurants. The large supermarket in the basement have \"freshly fetched, cooked and served\" seafood to enjoy. The walls at the entrance to every bathroom are painted with art, a show of thoughtful decoration, have become alternative \"check in points\".&lt;/p&gt;&lt;p&gt;Transportation：&lt;br/&gt;From High Speed Rail Futian Station, take Metro Line 3 towards Yitian. Change to Line 1 at Shopping Park Station towards Luohu. Get off at Convention and Exhibition Center Station and walk for about 9 minutes. &lt;/p&gt;&lt;p&gt;Alternatively, you may walk for about 21 minutes from High Speed Rail Futian Station.&lt;/p&gt;",</v>
      </c>
    </row>
    <row r="41" spans="1:19" ht="126" x14ac:dyDescent="0.25">
      <c r="A41" t="str">
        <f t="shared" si="0"/>
        <v>5b</v>
      </c>
      <c r="B41" t="str">
        <f t="shared" si="1"/>
        <v>5b2</v>
      </c>
      <c r="C41" t="str">
        <f t="shared" si="2"/>
        <v>b2</v>
      </c>
      <c r="D41">
        <f t="shared" si="3"/>
        <v>2</v>
      </c>
      <c r="E41" t="str">
        <f t="shared" si="4"/>
        <v/>
      </c>
      <c r="F41">
        <f t="shared" si="6"/>
        <v>5</v>
      </c>
      <c r="G41" s="9" t="s">
        <v>1439</v>
      </c>
      <c r="H41" s="9" t="s">
        <v>1440</v>
      </c>
      <c r="I41" s="9" t="s">
        <v>1441</v>
      </c>
      <c r="L41">
        <f t="shared" si="11"/>
        <v>4</v>
      </c>
      <c r="M41" t="str">
        <f>CONCATENATE("&lt;img src=""/res/media/web/travel/",LOWER(SUBSTITUTE($I$1," ","_")),"/",LOWER(CONCATENATE(SUBSTITUTE(VLOOKUP(CONCATENATE($L39,"a2"),$B:$I,8,FALSE)," ","_"),".jpg")),""" alt=""",M39,"""&gt;")</f>
        <v>&lt;img src="/res/media/web/travel/shenzhen/happy_valley.jpg" alt="歡樂谷"&gt;</v>
      </c>
      <c r="N41" t="str">
        <f>CONCATENATE("&lt;img src=""/res/media/web/travel/",LOWER(SUBSTITUTE($I$1," ","_")),"/",LOWER(CONCATENATE(SUBSTITUTE(VLOOKUP(CONCATENATE($L39,"a2"),$B:$I,8,FALSE)," ","_"),".jpg")),""" alt=""",N39,"""&gt;")</f>
        <v>&lt;img src="/res/media/web/travel/shenzhen/happy_valley.jpg" alt="欢乐谷"&gt;</v>
      </c>
      <c r="O41" t="str">
        <f>CONCATENATE("&lt;img src=""/res/media/web/travel/",LOWER(SUBSTITUTE($I$1," ","_")),"/",LOWER(CONCATENATE(SUBSTITUTE(VLOOKUP(CONCATENATE($L39,"a2"),$B:$I,8,FALSE)," ","_"),".jpg")),""" alt=""",O39,"""&gt;")</f>
        <v>&lt;img src="/res/media/web/travel/shenzhen/happy_valley.jpg" alt="Happy Valley"&gt;</v>
      </c>
      <c r="R41">
        <f t="shared" si="10"/>
        <v>3</v>
      </c>
      <c r="S41" t="str">
        <f>CONCATENATE("""content_tc"": """,CONCATENATE("&lt;p&gt;地址：&lt;br/&gt;",VLOOKUP(CONCATENATE($R41,"b2"),$B:$I,6,FALSE)),"&lt;/p&gt;&lt;p&gt;介紹：&lt;br/&gt;",VLOOKUP(CONCATENATE($R41,"c2"),$B:$I,6,FALSE),"&lt;/p&gt;&lt;p&gt;交通：&lt;br/&gt;",VLOOKUP(CONCATENATE($R41,"d2"),$B:$I,6,FALSE),CONCATENATE($K36,IFERROR(VLOOKUP(CONCATENATE($L36,"d3"),$B:$I,6,FALSE),"")),"&lt;/p&gt;",""",")</f>
        <v>"content_tc": "&lt;p&gt;地址：&lt;br/&gt;深圳市福田區金田路2030號&lt;/p&gt;&lt;p&gt;介紹：&lt;br/&gt;位於繁忙的福華三路與金田路交滙處，商場內約7成店舖都是食店，大部分超人氣食肆都可以在這裡找到，如人氣手搖飲品店或川式火鍋火鍋店等。地庫的大型超市，有「即撈即煮即食」海鮮。裝潢方面亦見心思，每個洗手間的入口處的牆壁均繪上藝術畫，成為另類「打卡點」。&lt;/p&gt;&lt;p&gt;交通：&lt;br/&gt;於高鐵福田站乘坐地鐵3號綫，往益田方向，於購物公園站轉乘1號綫，往羅湖方向，於會展中心站下車步行約9分鐘。&lt;/p&gt;&lt;p&gt;亦可於高鐵福田站下車，步行約21分鐘。&lt;/p&gt;",</v>
      </c>
    </row>
    <row r="42" spans="1:19" ht="15.75" x14ac:dyDescent="0.25">
      <c r="A42" t="str">
        <f t="shared" si="0"/>
        <v/>
      </c>
      <c r="B42" t="str">
        <f t="shared" si="1"/>
        <v>5c1</v>
      </c>
      <c r="C42" t="str">
        <f t="shared" si="2"/>
        <v>c1</v>
      </c>
      <c r="D42">
        <f t="shared" si="3"/>
        <v>1</v>
      </c>
      <c r="E42" t="str">
        <f t="shared" si="4"/>
        <v>c</v>
      </c>
      <c r="F42">
        <f t="shared" si="6"/>
        <v>5</v>
      </c>
      <c r="G42" s="4" t="s">
        <v>4</v>
      </c>
      <c r="H42" s="4" t="s">
        <v>941</v>
      </c>
      <c r="I42" s="4" t="s">
        <v>513</v>
      </c>
      <c r="L42">
        <f t="shared" si="11"/>
        <v>4</v>
      </c>
      <c r="M42" t="s">
        <v>557</v>
      </c>
      <c r="N42" t="s">
        <v>557</v>
      </c>
      <c r="O42" t="s">
        <v>1372</v>
      </c>
      <c r="R42">
        <f t="shared" si="10"/>
        <v>3</v>
      </c>
      <c r="S42" t="str">
        <f>CONCATENATE("""content_sc"": """,CONCATENATE("&lt;p&gt;地址：&lt;br/&gt;",VLOOKUP(CONCATENATE($R42,"b2"),$B:$I,7,FALSE)),"&lt;/p&gt;&lt;p&gt;介紹：&lt;br/&gt;",VLOOKUP(CONCATENATE($R42,"c2"),$B:$I,7,FALSE),"&lt;/p&gt;&lt;p&gt;交通：&lt;br/&gt;",VLOOKUP(CONCATENATE($R42,"d2"),$B:$I,7,FALSE),CONCATENATE($K36,IFERROR(VLOOKUP(CONCATENATE($L36,"d3"),$B:$I,7,FALSE),"")),"&lt;/p&gt;","""")</f>
        <v>"content_sc": "&lt;p&gt;地址：&lt;br/&gt;深圳市福田区金田路2030号&lt;/p&gt;&lt;p&gt;介紹：&lt;br/&gt;位于繁忙的福华三路与金田路交汇处，商场内约7成店铺都是食店，大部分超人气食肆都可以在这里找到，如人气手摇饮品店或川式火锅火锅店等。地库的大型超市，有「即捞即煮即食」海鲜。装潢方面亦见心思，每个洗手间的入口处的墙壁均绘上艺术画，成为另类「打卡点」。&lt;/p&gt;&lt;p&gt;交通：&lt;br/&gt;于高铁福田站乘坐地铁3号线，往益田方向，于购物公园站换乘1号线，往罗湖方向，于会展中心站下车步行约9分钟。&lt;/p&gt;&lt;p&gt;亦可于高铁福田站下车，步行约21分钟。&lt;/p&gt;"</v>
      </c>
    </row>
    <row r="43" spans="1:19" ht="409.5" x14ac:dyDescent="0.25">
      <c r="A43" t="str">
        <f t="shared" si="0"/>
        <v>5c</v>
      </c>
      <c r="B43" t="str">
        <f t="shared" si="1"/>
        <v>5c2</v>
      </c>
      <c r="C43" t="str">
        <f t="shared" si="2"/>
        <v>c2</v>
      </c>
      <c r="D43">
        <f t="shared" si="3"/>
        <v>2</v>
      </c>
      <c r="E43" t="str">
        <f t="shared" si="4"/>
        <v/>
      </c>
      <c r="F43">
        <f t="shared" si="6"/>
        <v>5</v>
      </c>
      <c r="G43" s="9" t="s">
        <v>1442</v>
      </c>
      <c r="H43" s="9" t="s">
        <v>1443</v>
      </c>
      <c r="I43" s="9" t="s">
        <v>1444</v>
      </c>
      <c r="L43">
        <f t="shared" si="11"/>
        <v>4</v>
      </c>
      <c r="M43" t="str">
        <f>VLOOKUP(CONCATENATE($L43,"b2"),$B:$I,6,FALSE)</f>
        <v>深圳市南山區僑城西街1號</v>
      </c>
      <c r="N43" t="str">
        <f>VLOOKUP(CONCATENATE($L43,"b2"),$B:$I,7,FALSE)</f>
        <v>深圳市南山区侨城西街1号</v>
      </c>
      <c r="O43" t="str">
        <f>VLOOKUP(CONCATENATE($L43,"b2"),$B:$I,8,FALSE)</f>
        <v>1 Qiaocheng West Street, Nanshan District, Shenzhen</v>
      </c>
      <c r="R43">
        <f t="shared" si="10"/>
        <v>3</v>
      </c>
      <c r="S43" t="str">
        <f>IF(S44="","}","},")</f>
        <v>},</v>
      </c>
    </row>
    <row r="44" spans="1:19" ht="31.5" x14ac:dyDescent="0.25">
      <c r="A44" t="str">
        <f t="shared" si="0"/>
        <v/>
      </c>
      <c r="B44" t="str">
        <f t="shared" si="1"/>
        <v>5d1</v>
      </c>
      <c r="C44" t="str">
        <f t="shared" si="2"/>
        <v>d1</v>
      </c>
      <c r="D44">
        <f t="shared" si="3"/>
        <v>1</v>
      </c>
      <c r="E44" t="str">
        <f t="shared" si="4"/>
        <v>d</v>
      </c>
      <c r="F44">
        <f t="shared" si="6"/>
        <v>5</v>
      </c>
      <c r="G44" s="4" t="s">
        <v>6</v>
      </c>
      <c r="H44" s="4" t="s">
        <v>6</v>
      </c>
      <c r="I44" s="4" t="s">
        <v>515</v>
      </c>
      <c r="L44">
        <f t="shared" si="11"/>
        <v>4</v>
      </c>
      <c r="M44" t="s">
        <v>467</v>
      </c>
      <c r="N44" t="s">
        <v>467</v>
      </c>
      <c r="O44" t="s">
        <v>1373</v>
      </c>
      <c r="R44">
        <f>ROUNDUP((ROW(T44)-7)/12,0)</f>
        <v>4</v>
      </c>
      <c r="S44" t="s">
        <v>1374</v>
      </c>
    </row>
    <row r="45" spans="1:19" ht="299.25" x14ac:dyDescent="0.25">
      <c r="A45" t="str">
        <f t="shared" si="0"/>
        <v>5d</v>
      </c>
      <c r="B45" t="str">
        <f t="shared" si="1"/>
        <v>5d2</v>
      </c>
      <c r="C45" t="str">
        <f t="shared" si="2"/>
        <v>d2</v>
      </c>
      <c r="D45">
        <f t="shared" si="3"/>
        <v>2</v>
      </c>
      <c r="E45" t="str">
        <f t="shared" si="4"/>
        <v/>
      </c>
      <c r="F45">
        <f t="shared" si="6"/>
        <v>5</v>
      </c>
      <c r="G45" s="9" t="s">
        <v>1445</v>
      </c>
      <c r="H45" s="9" t="s">
        <v>1446</v>
      </c>
      <c r="I45" s="9" t="s">
        <v>1447</v>
      </c>
      <c r="L45">
        <f t="shared" si="11"/>
        <v>4</v>
      </c>
      <c r="M45" t="str">
        <f>VLOOKUP(CONCATENATE($L45,"c2"),$B:$I,6,FALSE)</f>
        <v>每個喜歡機動遊戲的人，都必定會愛上深圳歡樂谷。這裡的總面積達35萬平方米，3期的歡樂谷分為8大主題、共100多項遊樂項目，包括全園落差首屈一指的「激流勇進」、全長350米的水上漂流機動遊戲「金礦漂流」，以及水上樂園「瑪雅水公園」等各式各樣機動遊戲，適合一家大小之餘，喜歡刺激的朋友更加不可錯過。</v>
      </c>
      <c r="N45" t="str">
        <f>VLOOKUP(CONCATENATE($L45,"c2"),$B:$I,7,FALSE)</f>
        <v>每个喜欢机动游戏的人，都必定会爱上深圳欢乐谷。这里的总面积达35万平方米，3期的欢乐谷分为8大主题、共100多项游乐项目，包括全园落差首屈一指的「激流勇进」、全长350米的水上漂流机动游戏「金矿漂流」，以及水上乐园「玛雅水公园」等各式各样机动游戏，适合一家大小之余，喜欢刺激的朋友更加不可错过。</v>
      </c>
      <c r="O45" t="str">
        <f>VLOOKUP(CONCATENATE($L45,"c2"),$B:$I,8,FALSE)</f>
        <v>Anyone who likes rides will definitely fall in love with Shenzhen Happy Valley. With a total area of 350,000 square metres, the three phases of Happy Valley are divided into 8 major themes and over 100 rides, including the “Daring Flume”, the highest drop in the park, and the “Gold Mine Drifting”, the 350-metre water rafting ride, as well as a variety of rides such as the Playa Maya Waterpark. While suitable for families, the park is not to be missed by anyone who likes excitement.</v>
      </c>
      <c r="R45">
        <f t="shared" ref="R45:R55" si="12">ROUNDUP((ROW(T45)-7)/12,0)</f>
        <v>4</v>
      </c>
      <c r="S45" t="str">
        <f>CONCATENATE("""id"": ",$S$1,R45,",")</f>
        <v>"id": 24,</v>
      </c>
    </row>
    <row r="46" spans="1:19" ht="16.5" thickBot="1" x14ac:dyDescent="0.3">
      <c r="A46" t="str">
        <f t="shared" si="0"/>
        <v/>
      </c>
      <c r="B46" t="str">
        <f t="shared" si="1"/>
        <v/>
      </c>
      <c r="C46" t="str">
        <f t="shared" si="2"/>
        <v>d3</v>
      </c>
      <c r="D46">
        <f t="shared" si="3"/>
        <v>3</v>
      </c>
      <c r="E46" t="str">
        <f t="shared" si="4"/>
        <v/>
      </c>
      <c r="F46">
        <f t="shared" si="6"/>
        <v>5</v>
      </c>
      <c r="G46" s="10"/>
      <c r="H46" s="10"/>
      <c r="I46" s="10"/>
      <c r="L46">
        <f t="shared" si="11"/>
        <v>4</v>
      </c>
      <c r="M46" t="s">
        <v>468</v>
      </c>
      <c r="N46" t="s">
        <v>468</v>
      </c>
      <c r="O46" t="s">
        <v>1375</v>
      </c>
      <c r="R46">
        <f t="shared" si="12"/>
        <v>4</v>
      </c>
      <c r="S46" t="str">
        <f>CONCATENATE("""attraction_en"": """,VLOOKUP(CONCATENATE($R46,"a2"),$B:$I,8,FALSE),""",")</f>
        <v>"attraction_en": "Happy Valley",</v>
      </c>
    </row>
    <row r="47" spans="1:19" ht="15.75" x14ac:dyDescent="0.25">
      <c r="A47" t="str">
        <f t="shared" si="0"/>
        <v/>
      </c>
      <c r="B47" t="str">
        <f t="shared" si="1"/>
        <v>6a1</v>
      </c>
      <c r="C47" t="str">
        <f t="shared" si="2"/>
        <v>a1</v>
      </c>
      <c r="D47">
        <f t="shared" si="3"/>
        <v>1</v>
      </c>
      <c r="E47" t="str">
        <f t="shared" si="4"/>
        <v>a</v>
      </c>
      <c r="F47">
        <f t="shared" si="6"/>
        <v>6</v>
      </c>
      <c r="G47" s="1" t="s">
        <v>27</v>
      </c>
      <c r="H47" s="1" t="s">
        <v>962</v>
      </c>
      <c r="I47" s="1" t="s">
        <v>540</v>
      </c>
      <c r="L47">
        <f t="shared" si="11"/>
        <v>4</v>
      </c>
      <c r="M47" t="str">
        <f>VLOOKUP(CONCATENATE($L47,"d2"),$B:$I,6,FALSE)</f>
        <v>於高鐵福田站乘坐地鐵2號綫，往赤灣方向，於世界之窗站下車步行約3分鐘。</v>
      </c>
      <c r="N47" t="str">
        <f>VLOOKUP(CONCATENATE($L47,"d2"),$B:$I,7,FALSE)</f>
        <v>于高铁福田站乘坐地铁2号线，往赤湾方向，于世界之窗站下车步行约3分钟。</v>
      </c>
      <c r="O47" t="str">
        <f>VLOOKUP(CONCATENATE($L47,"d2"),$B:$I,8,FALSE)</f>
        <v>From High Speed Rail Futian Station, take Metro Line 2 towards Chiwan. Get off at Window of the World Station and walk for about 3 minutes.</v>
      </c>
      <c r="R47">
        <f t="shared" si="12"/>
        <v>4</v>
      </c>
      <c r="S47" t="str">
        <f>CONCATENATE("""attraction_tc"": """,VLOOKUP(CONCATENATE($R47,"a2"),$B:$I,6,FALSE),""",")</f>
        <v>"attraction_tc": "歡樂谷",</v>
      </c>
    </row>
    <row r="48" spans="1:19" ht="31.5" x14ac:dyDescent="0.25">
      <c r="A48" t="str">
        <f t="shared" si="0"/>
        <v>6a</v>
      </c>
      <c r="B48" t="str">
        <f t="shared" si="1"/>
        <v>6a2</v>
      </c>
      <c r="C48" t="str">
        <f t="shared" si="2"/>
        <v>a2</v>
      </c>
      <c r="D48">
        <f t="shared" si="3"/>
        <v>2</v>
      </c>
      <c r="E48" t="str">
        <f t="shared" si="4"/>
        <v/>
      </c>
      <c r="F48">
        <f t="shared" si="6"/>
        <v>6</v>
      </c>
      <c r="G48" s="9" t="s">
        <v>1448</v>
      </c>
      <c r="H48" s="9" t="s">
        <v>1449</v>
      </c>
      <c r="I48" s="9" t="s">
        <v>1450</v>
      </c>
      <c r="K48" t="str">
        <f>IF(ISERROR(VLOOKUP(CONCATENATE(L48,"d3"),B:G,6,FALSE)),"","&lt;/p&gt;&lt;p&gt;")</f>
        <v/>
      </c>
      <c r="L48">
        <f t="shared" si="11"/>
        <v>4</v>
      </c>
      <c r="M48" t="str">
        <f>CONCATENATE($K48,IFERROR(VLOOKUP(CONCATENATE($L48,"d3"),$B:$I,6,FALSE),""))</f>
        <v/>
      </c>
      <c r="N48" t="str">
        <f>CONCATENATE($K48,IFERROR(VLOOKUP(CONCATENATE($L48,"d3"),$B:$I,7,FALSE),""))</f>
        <v/>
      </c>
      <c r="O48" t="str">
        <f>CONCATENATE($K48,IFERROR(VLOOKUP(CONCATENATE($L48,"d3"),$B:$I,8,FALSE),""))</f>
        <v/>
      </c>
      <c r="R48">
        <f t="shared" si="12"/>
        <v>4</v>
      </c>
      <c r="S48" t="str">
        <f>CONCATENATE("""attraction_sc"": """,VLOOKUP(CONCATENATE($R48,"a2"),$B:$I,7,FALSE),""",")</f>
        <v>"attraction_sc": "欢乐谷",</v>
      </c>
    </row>
    <row r="49" spans="1:19" ht="15.75" x14ac:dyDescent="0.25">
      <c r="A49" t="str">
        <f t="shared" si="0"/>
        <v/>
      </c>
      <c r="B49" t="str">
        <f t="shared" si="1"/>
        <v>6b1</v>
      </c>
      <c r="C49" t="str">
        <f t="shared" si="2"/>
        <v>b1</v>
      </c>
      <c r="D49">
        <f t="shared" si="3"/>
        <v>1</v>
      </c>
      <c r="E49" t="str">
        <f t="shared" si="4"/>
        <v>b</v>
      </c>
      <c r="F49">
        <f t="shared" si="6"/>
        <v>6</v>
      </c>
      <c r="G49" s="4" t="s">
        <v>2</v>
      </c>
      <c r="H49" s="4" t="s">
        <v>2</v>
      </c>
      <c r="I49" s="4" t="s">
        <v>511</v>
      </c>
      <c r="L49">
        <f t="shared" si="11"/>
        <v>4</v>
      </c>
      <c r="M49" t="s">
        <v>469</v>
      </c>
      <c r="N49" t="s">
        <v>469</v>
      </c>
      <c r="O49" t="s">
        <v>469</v>
      </c>
      <c r="R49">
        <f t="shared" si="12"/>
        <v>4</v>
      </c>
      <c r="S49" t="str">
        <f>CONCATENATE("""image_en"": """,CONCATENATE("/res/media/web/travel/",LOWER(SUBSTITUTE($I$1," ","_")),"/",LOWER(CONCATENATE(SUBSTITUTE(VLOOKUP(CONCATENATE($R49,"a2"),$B:$I,8,FALSE)," ","_"),".jpg"))),""",")</f>
        <v>"image_en": "/res/media/web/travel/shenzhen/happy_valley.jpg",</v>
      </c>
    </row>
    <row r="50" spans="1:19" ht="94.5" x14ac:dyDescent="0.25">
      <c r="A50" t="str">
        <f t="shared" si="0"/>
        <v>6b</v>
      </c>
      <c r="B50" t="str">
        <f t="shared" si="1"/>
        <v>6b2</v>
      </c>
      <c r="C50" t="str">
        <f t="shared" si="2"/>
        <v>b2</v>
      </c>
      <c r="D50">
        <f t="shared" si="3"/>
        <v>2</v>
      </c>
      <c r="E50" t="str">
        <f t="shared" si="4"/>
        <v/>
      </c>
      <c r="F50">
        <f t="shared" si="6"/>
        <v>6</v>
      </c>
      <c r="G50" s="9" t="s">
        <v>1451</v>
      </c>
      <c r="H50" s="9" t="s">
        <v>1452</v>
      </c>
      <c r="I50" s="9" t="s">
        <v>1453</v>
      </c>
      <c r="L50">
        <f>ROUNDUP((ROW(N50)-1)/12,0)</f>
        <v>5</v>
      </c>
      <c r="M50" t="s">
        <v>465</v>
      </c>
      <c r="N50" t="s">
        <v>465</v>
      </c>
      <c r="O50" t="s">
        <v>465</v>
      </c>
      <c r="R50">
        <f t="shared" si="12"/>
        <v>4</v>
      </c>
      <c r="S50" t="str">
        <f>CONCATENATE("""image_tc"": """,CONCATENATE("/res/media/web/travel/",LOWER(SUBSTITUTE($I$1," ","_")),"/",LOWER(CONCATENATE(SUBSTITUTE(VLOOKUP(CONCATENATE($R50,"a2"),$B:$I,8,FALSE)," ","_"),".jpg"))),""",")</f>
        <v>"image_tc": "/res/media/web/travel/shenzhen/happy_valley.jpg",</v>
      </c>
    </row>
    <row r="51" spans="1:19" ht="15.75" x14ac:dyDescent="0.25">
      <c r="A51" t="str">
        <f t="shared" si="0"/>
        <v/>
      </c>
      <c r="B51" t="str">
        <f t="shared" si="1"/>
        <v>6c1</v>
      </c>
      <c r="C51" t="str">
        <f t="shared" si="2"/>
        <v>c1</v>
      </c>
      <c r="D51">
        <f t="shared" si="3"/>
        <v>1</v>
      </c>
      <c r="E51" t="str">
        <f t="shared" si="4"/>
        <v>c</v>
      </c>
      <c r="F51">
        <f t="shared" si="6"/>
        <v>6</v>
      </c>
      <c r="G51" s="4" t="s">
        <v>4</v>
      </c>
      <c r="H51" s="4" t="s">
        <v>941</v>
      </c>
      <c r="I51" s="4" t="s">
        <v>513</v>
      </c>
      <c r="L51">
        <f t="shared" ref="L51:L61" si="13">ROUNDUP((ROW(N51)-1)/12,0)</f>
        <v>5</v>
      </c>
      <c r="M51" t="str">
        <f>VLOOKUP(CONCATENATE($L51,"a2"),$B:$I,6,FALSE)</f>
        <v>京基100、KK MALL</v>
      </c>
      <c r="N51" t="str">
        <f>VLOOKUP(CONCATENATE($L51,"a2"),$B:$I,7,FALSE)</f>
        <v>京基100、KK MALL</v>
      </c>
      <c r="O51" t="str">
        <f>VLOOKUP(CONCATENATE($L51,"a2"),$B:$I,8,FALSE)</f>
        <v>KK 100, KK MALL</v>
      </c>
      <c r="R51">
        <f t="shared" si="12"/>
        <v>4</v>
      </c>
      <c r="S51" t="str">
        <f>CONCATENATE("""image_sc"": """,CONCATENATE("/res/media/web/travel/",LOWER(SUBSTITUTE($I$1," ","_")),"/",LOWER(CONCATENATE(SUBSTITUTE(VLOOKUP(CONCATENATE($R51,"a2"),$B:$I,8,FALSE)," ","_"),".jpg"))),""",")</f>
        <v>"image_sc": "/res/media/web/travel/shenzhen/happy_valley.jpg",</v>
      </c>
    </row>
    <row r="52" spans="1:19" ht="409.5" x14ac:dyDescent="0.25">
      <c r="A52" t="str">
        <f t="shared" si="0"/>
        <v>6c</v>
      </c>
      <c r="B52" t="str">
        <f t="shared" si="1"/>
        <v>6c2</v>
      </c>
      <c r="C52" t="str">
        <f t="shared" si="2"/>
        <v>c2</v>
      </c>
      <c r="D52">
        <f t="shared" si="3"/>
        <v>2</v>
      </c>
      <c r="E52" t="str">
        <f t="shared" si="4"/>
        <v/>
      </c>
      <c r="F52">
        <f t="shared" si="6"/>
        <v>6</v>
      </c>
      <c r="G52" s="3" t="s">
        <v>1454</v>
      </c>
      <c r="H52" s="3" t="s">
        <v>1455</v>
      </c>
      <c r="I52" s="3" t="s">
        <v>1456</v>
      </c>
      <c r="L52">
        <f t="shared" si="13"/>
        <v>5</v>
      </c>
      <c r="M52" t="s">
        <v>466</v>
      </c>
      <c r="N52" t="s">
        <v>466</v>
      </c>
      <c r="O52" t="s">
        <v>466</v>
      </c>
      <c r="R52">
        <f t="shared" si="12"/>
        <v>4</v>
      </c>
      <c r="S52" t="str">
        <f>CONCATENATE("""content_en"": """,CONCATENATE("&lt;p&gt;Address：&lt;br/&gt;",VLOOKUP(CONCATENATE($R52,"b2"),$B:$I,8,FALSE)),"&lt;/p&gt;&lt;p&gt;Content：&lt;br/&gt;",SUBSTITUTE(VLOOKUP(CONCATENATE($R52,"c2"),$B:$I,8,FALSE),"""","\"""),"&lt;/p&gt;&lt;p&gt;Transportation：&lt;br/&gt;",VLOOKUP(CONCATENATE($R52,"d2"),$B:$I,8,FALSE),CONCATENATE($K48,IFERROR(VLOOKUP(CONCATENATE($L48,"d3"),$B:$I,8,FALSE),"")),"&lt;/p&gt;",""",")</f>
        <v>"content_en": "&lt;p&gt;Address：&lt;br/&gt;1 Qiaocheng West Street, Nanshan District, Shenzhen&lt;/p&gt;&lt;p&gt;Content：&lt;br/&gt;Anyone who likes rides will definitely fall in love with Shenzhen Happy Valley. With a total area of 350,000 square metres, the three phases of Happy Valley are divided into 8 major themes and over 100 rides, including the “Daring Flume”, the highest drop in the park, and the “Gold Mine Drifting”, the 350-metre water rafting ride, as well as a variety of rides such as the Playa Maya Waterpark. While suitable for families, the park is not to be missed by anyone who likes excitement.&lt;/p&gt;&lt;p&gt;Transportation：&lt;br/&gt;From High Speed Rail Futian Station, take Metro Line 2 towards Chiwan. Get off at Window of the World Station and walk for about 3 minutes.&lt;/p&gt;",</v>
      </c>
    </row>
    <row r="53" spans="1:19" ht="31.5" x14ac:dyDescent="0.25">
      <c r="A53" t="str">
        <f t="shared" si="0"/>
        <v/>
      </c>
      <c r="B53" t="str">
        <f t="shared" si="1"/>
        <v>6d1</v>
      </c>
      <c r="C53" t="str">
        <f t="shared" si="2"/>
        <v>d1</v>
      </c>
      <c r="D53">
        <f t="shared" si="3"/>
        <v>1</v>
      </c>
      <c r="E53" t="str">
        <f t="shared" si="4"/>
        <v>d</v>
      </c>
      <c r="F53">
        <f t="shared" si="6"/>
        <v>6</v>
      </c>
      <c r="G53" s="4" t="s">
        <v>6</v>
      </c>
      <c r="H53" s="4" t="s">
        <v>6</v>
      </c>
      <c r="I53" s="4" t="s">
        <v>515</v>
      </c>
      <c r="L53">
        <f t="shared" si="13"/>
        <v>5</v>
      </c>
      <c r="M53" t="str">
        <f>CONCATENATE("&lt;img src=""/res/media/web/travel/",LOWER(SUBSTITUTE($I$1," ","_")),"/",LOWER(CONCATENATE(SUBSTITUTE(VLOOKUP(CONCATENATE($L51,"a2"),$B:$I,8,FALSE)," ","_"),".jpg")),""" alt=""",M51,"""&gt;")</f>
        <v>&lt;img src="/res/media/web/travel/shenzhen/kk_100,_kk_mall.jpg" alt="京基100、KK MALL"&gt;</v>
      </c>
      <c r="N53" t="str">
        <f>CONCATENATE("&lt;img src=""/res/media/web/travel/",LOWER(SUBSTITUTE($I$1," ","_")),"/",LOWER(CONCATENATE(SUBSTITUTE(VLOOKUP(CONCATENATE($L51,"a2"),$B:$I,8,FALSE)," ","_"),".jpg")),""" alt=""",N51,"""&gt;")</f>
        <v>&lt;img src="/res/media/web/travel/shenzhen/kk_100,_kk_mall.jpg" alt="京基100、KK MALL"&gt;</v>
      </c>
      <c r="O53" t="str">
        <f>CONCATENATE("&lt;img src=""/res/media/web/travel/",LOWER(SUBSTITUTE($I$1," ","_")),"/",LOWER(CONCATENATE(SUBSTITUTE(VLOOKUP(CONCATENATE($L51,"a2"),$B:$I,8,FALSE)," ","_"),".jpg")),""" alt=""",O51,"""&gt;")</f>
        <v>&lt;img src="/res/media/web/travel/shenzhen/kk_100,_kk_mall.jpg" alt="KK 100, KK MALL"&gt;</v>
      </c>
      <c r="R53">
        <f t="shared" si="12"/>
        <v>4</v>
      </c>
      <c r="S53" t="str">
        <f>CONCATENATE("""content_tc"": """,CONCATENATE("&lt;p&gt;地址：&lt;br/&gt;",VLOOKUP(CONCATENATE($R53,"b2"),$B:$I,6,FALSE)),"&lt;/p&gt;&lt;p&gt;介紹：&lt;br/&gt;",VLOOKUP(CONCATENATE($R53,"c2"),$B:$I,6,FALSE),"&lt;/p&gt;&lt;p&gt;交通：&lt;br/&gt;",VLOOKUP(CONCATENATE($R53,"d2"),$B:$I,6,FALSE),CONCATENATE($K48,IFERROR(VLOOKUP(CONCATENATE($L48,"d3"),$B:$I,6,FALSE),"")),"&lt;/p&gt;",""",")</f>
        <v>"content_tc": "&lt;p&gt;地址：&lt;br/&gt;深圳市南山區僑城西街1號&lt;/p&gt;&lt;p&gt;介紹：&lt;br/&gt;每個喜歡機動遊戲的人，都必定會愛上深圳歡樂谷。這裡的總面積達35萬平方米，3期的歡樂谷分為8大主題、共100多項遊樂項目，包括全園落差首屈一指的「激流勇進」、全長350米的水上漂流機動遊戲「金礦漂流」，以及水上樂園「瑪雅水公園」等各式各樣機動遊戲，適合一家大小之餘，喜歡刺激的朋友更加不可錯過。&lt;/p&gt;&lt;p&gt;交通：&lt;br/&gt;於高鐵福田站乘坐地鐵2號綫，往赤灣方向，於世界之窗站下車步行約3分鐘。&lt;/p&gt;",</v>
      </c>
    </row>
    <row r="54" spans="1:19" ht="315" x14ac:dyDescent="0.25">
      <c r="A54" t="str">
        <f t="shared" si="0"/>
        <v>6d</v>
      </c>
      <c r="B54" t="str">
        <f t="shared" si="1"/>
        <v>6d2</v>
      </c>
      <c r="C54" t="str">
        <f t="shared" si="2"/>
        <v>d2</v>
      </c>
      <c r="D54">
        <f t="shared" si="3"/>
        <v>2</v>
      </c>
      <c r="E54" t="str">
        <f t="shared" si="4"/>
        <v/>
      </c>
      <c r="F54">
        <f t="shared" si="6"/>
        <v>6</v>
      </c>
      <c r="G54" s="9" t="s">
        <v>1457</v>
      </c>
      <c r="H54" s="9" t="s">
        <v>1458</v>
      </c>
      <c r="I54" s="9" t="s">
        <v>1459</v>
      </c>
      <c r="L54">
        <f t="shared" si="13"/>
        <v>5</v>
      </c>
      <c r="M54" t="s">
        <v>557</v>
      </c>
      <c r="N54" t="s">
        <v>557</v>
      </c>
      <c r="O54" t="s">
        <v>1372</v>
      </c>
      <c r="R54">
        <f t="shared" si="12"/>
        <v>4</v>
      </c>
      <c r="S54" t="str">
        <f>CONCATENATE("""content_sc"": """,CONCATENATE("&lt;p&gt;地址：&lt;br/&gt;",VLOOKUP(CONCATENATE($R54,"b2"),$B:$I,7,FALSE)),"&lt;/p&gt;&lt;p&gt;介紹：&lt;br/&gt;",VLOOKUP(CONCATENATE($R54,"c2"),$B:$I,7,FALSE),"&lt;/p&gt;&lt;p&gt;交通：&lt;br/&gt;",VLOOKUP(CONCATENATE($R54,"d2"),$B:$I,7,FALSE),CONCATENATE($K48,IFERROR(VLOOKUP(CONCATENATE($L48,"d3"),$B:$I,7,FALSE),"")),"&lt;/p&gt;","""")</f>
        <v>"content_sc": "&lt;p&gt;地址：&lt;br/&gt;深圳市南山区侨城西街1号&lt;/p&gt;&lt;p&gt;介紹：&lt;br/&gt;每个喜欢机动游戏的人，都必定会爱上深圳欢乐谷。这里的总面积达35万平方米，3期的欢乐谷分为8大主题、共100多项游乐项目，包括全园落差首屈一指的「激流勇进」、全长350米的水上漂流机动游戏「金矿漂流」，以及水上乐园「玛雅水公园」等各式各样机动游戏，适合一家大小之余，喜欢刺激的朋友更加不可错过。&lt;/p&gt;&lt;p&gt;交通：&lt;br/&gt;于高铁福田站乘坐地铁2号线，往赤湾方向，于世界之窗站下车步行约3分钟。&lt;/p&gt;"</v>
      </c>
    </row>
    <row r="55" spans="1:19" ht="16.5" thickBot="1" x14ac:dyDescent="0.3">
      <c r="A55" t="str">
        <f t="shared" si="0"/>
        <v/>
      </c>
      <c r="B55" t="str">
        <f t="shared" si="1"/>
        <v/>
      </c>
      <c r="C55" t="str">
        <f t="shared" si="2"/>
        <v>d3</v>
      </c>
      <c r="D55">
        <f t="shared" si="3"/>
        <v>3</v>
      </c>
      <c r="E55" t="str">
        <f t="shared" si="4"/>
        <v/>
      </c>
      <c r="F55">
        <f t="shared" si="6"/>
        <v>6</v>
      </c>
      <c r="G55" s="10"/>
      <c r="H55" s="10"/>
      <c r="I55" s="10"/>
      <c r="L55">
        <f t="shared" si="13"/>
        <v>5</v>
      </c>
      <c r="M55" t="str">
        <f>VLOOKUP(CONCATENATE($L55,"b2"),$B:$I,6,FALSE)</f>
        <v>深圳市羅湖區深南東路5016號京基100大廈</v>
      </c>
      <c r="N55" t="str">
        <f>VLOOKUP(CONCATENATE($L55,"b2"),$B:$I,7,FALSE)</f>
        <v>深圳市罗湖区深南东路5016号京基100大厦</v>
      </c>
      <c r="O55" t="str">
        <f>VLOOKUP(CONCATENATE($L55,"b2"),$B:$I,8,FALSE)</f>
        <v>KK 100, 5016 Shennan East Road, Luohu District, Shenzhen</v>
      </c>
      <c r="R55">
        <f t="shared" si="12"/>
        <v>4</v>
      </c>
      <c r="S55" t="str">
        <f>IF(S56="","}","},")</f>
        <v>},</v>
      </c>
    </row>
    <row r="56" spans="1:19" ht="15.75" x14ac:dyDescent="0.25">
      <c r="A56" t="str">
        <f t="shared" si="0"/>
        <v/>
      </c>
      <c r="B56" t="str">
        <f t="shared" si="1"/>
        <v>7a1</v>
      </c>
      <c r="C56" t="str">
        <f t="shared" si="2"/>
        <v>a1</v>
      </c>
      <c r="D56">
        <f t="shared" si="3"/>
        <v>1</v>
      </c>
      <c r="E56" t="str">
        <f t="shared" si="4"/>
        <v>a</v>
      </c>
      <c r="F56">
        <f t="shared" si="6"/>
        <v>7</v>
      </c>
      <c r="G56" s="1" t="s">
        <v>33</v>
      </c>
      <c r="H56" s="1" t="s">
        <v>968</v>
      </c>
      <c r="I56" s="1" t="s">
        <v>546</v>
      </c>
      <c r="L56">
        <f t="shared" si="13"/>
        <v>5</v>
      </c>
      <c r="M56" t="s">
        <v>467</v>
      </c>
      <c r="N56" t="s">
        <v>467</v>
      </c>
      <c r="O56" t="s">
        <v>1373</v>
      </c>
      <c r="R56">
        <f>ROUNDUP((ROW(T56)-7)/12,0)</f>
        <v>5</v>
      </c>
      <c r="S56" t="s">
        <v>1374</v>
      </c>
    </row>
    <row r="57" spans="1:19" ht="31.5" x14ac:dyDescent="0.25">
      <c r="A57" t="str">
        <f t="shared" si="0"/>
        <v>7a</v>
      </c>
      <c r="B57" t="str">
        <f t="shared" si="1"/>
        <v>7a2</v>
      </c>
      <c r="C57" t="str">
        <f t="shared" si="2"/>
        <v>a2</v>
      </c>
      <c r="D57">
        <f t="shared" si="3"/>
        <v>2</v>
      </c>
      <c r="E57" t="str">
        <f t="shared" si="4"/>
        <v/>
      </c>
      <c r="F57">
        <f t="shared" si="6"/>
        <v>7</v>
      </c>
      <c r="G57" s="9" t="s">
        <v>1460</v>
      </c>
      <c r="H57" s="9" t="s">
        <v>1461</v>
      </c>
      <c r="I57" s="9" t="s">
        <v>1462</v>
      </c>
      <c r="L57">
        <f t="shared" si="13"/>
        <v>5</v>
      </c>
      <c r="M57" t="str">
        <f>VLOOKUP(CONCATENATE($L57,"c2"),$B:$I,6,FALSE)</f>
        <v>大劇院站四周商場與商廈林立，先後開業的萬象城、地王大廈、京基100與KK MALL等都是深圳人的優閒生活文化熱點，當中的餐飲、百貨、戲院等走精品路綫，晚間更有不少甚有風格的酒吧營業，屬深圳的老牌chill point。</v>
      </c>
      <c r="N57" t="str">
        <f>VLOOKUP(CONCATENATE($L57,"c2"),$B:$I,7,FALSE)</f>
        <v>大剧院站四周商场与商厦林立，先后开业的万象城、地王大厦、京基100与KK MALL等都是深圳人的优闲生活文化热点，当中的餐饮、百货、戏院等走精品路线，晚间更有不少甚有风格的酒吧营业，属深圳的老牌chill point。</v>
      </c>
      <c r="O57" t="str">
        <f>VLOOKUP(CONCATENATE($L57,"c2"),$B:$I,8,FALSE)</f>
        <v>Shopping malls and commercial buildings are abundant around the Grand Theater Station. Since their opening, The MixC Shopping Mall, Diwang Building, KK 100 and KK MALL have become leisure and cultural hotspots for Shenzhen people, where the restaurants, department stores and cinemas operate in fine and classy styles. Quite a few stylish bars are open in the evening, making the area a traditional chill point in Shenzhen.</v>
      </c>
      <c r="R57">
        <f t="shared" ref="R57:R67" si="14">ROUNDUP((ROW(T57)-7)/12,0)</f>
        <v>5</v>
      </c>
      <c r="S57" t="str">
        <f>CONCATENATE("""id"": ",$S$1,R57,",")</f>
        <v>"id": 25,</v>
      </c>
    </row>
    <row r="58" spans="1:19" ht="15.75" x14ac:dyDescent="0.25">
      <c r="A58" t="str">
        <f t="shared" si="0"/>
        <v/>
      </c>
      <c r="B58" t="str">
        <f t="shared" si="1"/>
        <v>7b1</v>
      </c>
      <c r="C58" t="str">
        <f t="shared" si="2"/>
        <v>b1</v>
      </c>
      <c r="D58">
        <f t="shared" si="3"/>
        <v>1</v>
      </c>
      <c r="E58" t="str">
        <f t="shared" si="4"/>
        <v>b</v>
      </c>
      <c r="F58">
        <f t="shared" si="6"/>
        <v>7</v>
      </c>
      <c r="G58" s="4" t="s">
        <v>2</v>
      </c>
      <c r="H58" s="4" t="s">
        <v>2</v>
      </c>
      <c r="I58" s="4" t="s">
        <v>511</v>
      </c>
      <c r="L58">
        <f t="shared" si="13"/>
        <v>5</v>
      </c>
      <c r="M58" t="s">
        <v>468</v>
      </c>
      <c r="N58" t="s">
        <v>468</v>
      </c>
      <c r="O58" t="s">
        <v>1375</v>
      </c>
      <c r="R58">
        <f t="shared" si="14"/>
        <v>5</v>
      </c>
      <c r="S58" t="str">
        <f>CONCATENATE("""attraction_en"": """,VLOOKUP(CONCATENATE($R58,"a2"),$B:$I,8,FALSE),""",")</f>
        <v>"attraction_en": "KK 100, KK MALL",</v>
      </c>
    </row>
    <row r="59" spans="1:19" ht="141.75" x14ac:dyDescent="0.25">
      <c r="A59" t="str">
        <f t="shared" si="0"/>
        <v>7b</v>
      </c>
      <c r="B59" t="str">
        <f t="shared" si="1"/>
        <v>7b2</v>
      </c>
      <c r="C59" t="str">
        <f t="shared" si="2"/>
        <v>b2</v>
      </c>
      <c r="D59">
        <f t="shared" si="3"/>
        <v>2</v>
      </c>
      <c r="E59" t="str">
        <f t="shared" si="4"/>
        <v/>
      </c>
      <c r="F59">
        <f t="shared" si="6"/>
        <v>7</v>
      </c>
      <c r="G59" s="9" t="s">
        <v>1463</v>
      </c>
      <c r="H59" s="9" t="s">
        <v>1464</v>
      </c>
      <c r="I59" s="9" t="s">
        <v>1465</v>
      </c>
      <c r="L59">
        <f t="shared" si="13"/>
        <v>5</v>
      </c>
      <c r="M59" t="str">
        <f>VLOOKUP(CONCATENATE($L59,"d2"),$B:$I,6,FALSE)</f>
        <v>於高鐵福田站乘坐地鐵2號綫，往新秀方向，於大劇院站下車步行約3分鐘。</v>
      </c>
      <c r="N59" t="str">
        <f>VLOOKUP(CONCATENATE($L59,"d2"),$B:$I,7,FALSE)</f>
        <v>于高铁福田站乘坐地铁2号线，往新秀方向，于大剧院站下车步行约3分钟。</v>
      </c>
      <c r="O59" t="str">
        <f>VLOOKUP(CONCATENATE($L59,"d2"),$B:$I,8,FALSE)</f>
        <v>From High Speed Rail Futian Station, take Metro Line 2 towards Xinxiu. Get off at Grand Theater Station and walk for about 3 minutes.</v>
      </c>
      <c r="R59">
        <f t="shared" si="14"/>
        <v>5</v>
      </c>
      <c r="S59" t="str">
        <f>CONCATENATE("""attraction_tc"": """,VLOOKUP(CONCATENATE($R59,"a2"),$B:$I,6,FALSE),""",")</f>
        <v>"attraction_tc": "京基100、KK MALL",</v>
      </c>
    </row>
    <row r="60" spans="1:19" ht="15.75" x14ac:dyDescent="0.25">
      <c r="A60" t="str">
        <f t="shared" si="0"/>
        <v/>
      </c>
      <c r="B60" t="str">
        <f t="shared" si="1"/>
        <v>7c1</v>
      </c>
      <c r="C60" t="str">
        <f t="shared" si="2"/>
        <v>c1</v>
      </c>
      <c r="D60">
        <f t="shared" si="3"/>
        <v>1</v>
      </c>
      <c r="E60" t="str">
        <f t="shared" si="4"/>
        <v>c</v>
      </c>
      <c r="F60">
        <f t="shared" si="6"/>
        <v>7</v>
      </c>
      <c r="G60" s="4" t="s">
        <v>4</v>
      </c>
      <c r="H60" s="4" t="s">
        <v>941</v>
      </c>
      <c r="I60" s="4" t="s">
        <v>513</v>
      </c>
      <c r="K60" t="str">
        <f>IF(ISERROR(VLOOKUP(CONCATENATE(L60,"d3"),B:G,6,FALSE)),"","&lt;/p&gt;&lt;p&gt;")</f>
        <v/>
      </c>
      <c r="L60">
        <f t="shared" si="13"/>
        <v>5</v>
      </c>
      <c r="M60" t="str">
        <f>CONCATENATE($K60,IFERROR(VLOOKUP(CONCATENATE($L60,"d3"),$B:$I,6,FALSE),""))</f>
        <v/>
      </c>
      <c r="N60" t="str">
        <f>CONCATENATE($K60,IFERROR(VLOOKUP(CONCATENATE($L60,"d3"),$B:$I,7,FALSE),""))</f>
        <v/>
      </c>
      <c r="O60" t="str">
        <f>CONCATENATE($K60,IFERROR(VLOOKUP(CONCATENATE($L60,"d3"),$B:$I,8,FALSE),""))</f>
        <v/>
      </c>
      <c r="R60">
        <f t="shared" si="14"/>
        <v>5</v>
      </c>
      <c r="S60" t="str">
        <f>CONCATENATE("""attraction_sc"": """,VLOOKUP(CONCATENATE($R60,"a2"),$B:$I,7,FALSE),""",")</f>
        <v>"attraction_sc": "京基100、KK MALL",</v>
      </c>
    </row>
    <row r="61" spans="1:19" ht="409.5" x14ac:dyDescent="0.25">
      <c r="A61" t="str">
        <f t="shared" si="0"/>
        <v>7c</v>
      </c>
      <c r="B61" t="str">
        <f t="shared" si="1"/>
        <v>7c2</v>
      </c>
      <c r="C61" t="str">
        <f t="shared" si="2"/>
        <v>c2</v>
      </c>
      <c r="D61">
        <f t="shared" si="3"/>
        <v>2</v>
      </c>
      <c r="E61" t="str">
        <f t="shared" si="4"/>
        <v/>
      </c>
      <c r="F61">
        <f t="shared" si="6"/>
        <v>7</v>
      </c>
      <c r="G61" s="9" t="s">
        <v>1466</v>
      </c>
      <c r="H61" s="9" t="s">
        <v>1467</v>
      </c>
      <c r="I61" s="9" t="s">
        <v>1468</v>
      </c>
      <c r="L61">
        <f t="shared" si="13"/>
        <v>5</v>
      </c>
      <c r="M61" t="s">
        <v>469</v>
      </c>
      <c r="N61" t="s">
        <v>469</v>
      </c>
      <c r="O61" t="s">
        <v>469</v>
      </c>
      <c r="R61">
        <f t="shared" si="14"/>
        <v>5</v>
      </c>
      <c r="S61" t="str">
        <f>CONCATENATE("""image_en"": """,CONCATENATE("/res/media/web/travel/",LOWER(SUBSTITUTE($I$1," ","_")),"/",LOWER(CONCATENATE(SUBSTITUTE(VLOOKUP(CONCATENATE($R61,"a2"),$B:$I,8,FALSE)," ","_"),".jpg"))),""",")</f>
        <v>"image_en": "/res/media/web/travel/shenzhen/kk_100,_kk_mall.jpg",</v>
      </c>
    </row>
    <row r="62" spans="1:19" ht="31.5" x14ac:dyDescent="0.25">
      <c r="A62" t="str">
        <f t="shared" si="0"/>
        <v/>
      </c>
      <c r="B62" t="str">
        <f t="shared" si="1"/>
        <v>7d1</v>
      </c>
      <c r="C62" t="str">
        <f t="shared" si="2"/>
        <v>d1</v>
      </c>
      <c r="D62">
        <f t="shared" si="3"/>
        <v>1</v>
      </c>
      <c r="E62" t="str">
        <f t="shared" si="4"/>
        <v>d</v>
      </c>
      <c r="F62">
        <f t="shared" si="6"/>
        <v>7</v>
      </c>
      <c r="G62" s="4" t="s">
        <v>6</v>
      </c>
      <c r="H62" s="4" t="s">
        <v>6</v>
      </c>
      <c r="I62" s="4" t="s">
        <v>515</v>
      </c>
      <c r="L62">
        <f>ROUNDUP((ROW(N62)-1)/12,0)</f>
        <v>6</v>
      </c>
      <c r="M62" t="s">
        <v>465</v>
      </c>
      <c r="N62" t="s">
        <v>465</v>
      </c>
      <c r="O62" t="s">
        <v>465</v>
      </c>
      <c r="R62">
        <f t="shared" si="14"/>
        <v>5</v>
      </c>
      <c r="S62" t="str">
        <f>CONCATENATE("""image_tc"": """,CONCATENATE("/res/media/web/travel/",LOWER(SUBSTITUTE($I$1," ","_")),"/",LOWER(CONCATENATE(SUBSTITUTE(VLOOKUP(CONCATENATE($R62,"a2"),$B:$I,8,FALSE)," ","_"),".jpg"))),""",")</f>
        <v>"image_tc": "/res/media/web/travel/shenzhen/kk_100,_kk_mall.jpg",</v>
      </c>
    </row>
    <row r="63" spans="1:19" ht="220.5" x14ac:dyDescent="0.25">
      <c r="A63" t="str">
        <f t="shared" si="0"/>
        <v>7d</v>
      </c>
      <c r="B63" t="str">
        <f t="shared" si="1"/>
        <v>7d2</v>
      </c>
      <c r="C63" t="str">
        <f t="shared" si="2"/>
        <v>d2</v>
      </c>
      <c r="D63">
        <f t="shared" si="3"/>
        <v>2</v>
      </c>
      <c r="E63" t="str">
        <f t="shared" si="4"/>
        <v/>
      </c>
      <c r="F63">
        <f t="shared" si="6"/>
        <v>7</v>
      </c>
      <c r="G63" s="9" t="s">
        <v>1469</v>
      </c>
      <c r="H63" s="9" t="s">
        <v>1470</v>
      </c>
      <c r="I63" s="9" t="s">
        <v>1471</v>
      </c>
      <c r="L63">
        <f t="shared" ref="L63:L73" si="15">ROUNDUP((ROW(N63)-1)/12,0)</f>
        <v>6</v>
      </c>
      <c r="M63" t="str">
        <f>VLOOKUP(CONCATENATE($L63,"a2"),$B:$I,6,FALSE)</f>
        <v>蓮花山公園</v>
      </c>
      <c r="N63" t="str">
        <f>VLOOKUP(CONCATENATE($L63,"a2"),$B:$I,7,FALSE)</f>
        <v>莲花山公园</v>
      </c>
      <c r="O63" t="str">
        <f>VLOOKUP(CONCATENATE($L63,"a2"),$B:$I,8,FALSE)</f>
        <v>Lianhuashan Park</v>
      </c>
      <c r="R63">
        <f t="shared" si="14"/>
        <v>5</v>
      </c>
      <c r="S63" t="str">
        <f>CONCATENATE("""image_sc"": """,CONCATENATE("/res/media/web/travel/",LOWER(SUBSTITUTE($I$1," ","_")),"/",LOWER(CONCATENATE(SUBSTITUTE(VLOOKUP(CONCATENATE($R63,"a2"),$B:$I,8,FALSE)," ","_"),".jpg"))),""",")</f>
        <v>"image_sc": "/res/media/web/travel/shenzhen/kk_100,_kk_mall.jpg",</v>
      </c>
    </row>
    <row r="64" spans="1:19" ht="16.5" thickBot="1" x14ac:dyDescent="0.3">
      <c r="A64" t="str">
        <f t="shared" si="0"/>
        <v/>
      </c>
      <c r="B64" t="str">
        <f t="shared" si="1"/>
        <v/>
      </c>
      <c r="C64" t="str">
        <f t="shared" si="2"/>
        <v>d3</v>
      </c>
      <c r="D64">
        <f t="shared" si="3"/>
        <v>3</v>
      </c>
      <c r="E64" t="str">
        <f t="shared" si="4"/>
        <v/>
      </c>
      <c r="F64">
        <f t="shared" si="6"/>
        <v>7</v>
      </c>
      <c r="G64" s="10"/>
      <c r="H64" s="10"/>
      <c r="I64" s="10"/>
      <c r="L64">
        <f t="shared" si="15"/>
        <v>6</v>
      </c>
      <c r="M64" t="s">
        <v>466</v>
      </c>
      <c r="N64" t="s">
        <v>466</v>
      </c>
      <c r="O64" t="s">
        <v>466</v>
      </c>
      <c r="R64">
        <f t="shared" si="14"/>
        <v>5</v>
      </c>
      <c r="S64" t="str">
        <f>CONCATENATE("""content_en"": """,CONCATENATE("&lt;p&gt;Address：&lt;br/&gt;",VLOOKUP(CONCATENATE($R64,"b2"),$B:$I,8,FALSE)),"&lt;/p&gt;&lt;p&gt;Content：&lt;br/&gt;",SUBSTITUTE(VLOOKUP(CONCATENATE($R64,"c2"),$B:$I,8,FALSE),"""","\"""),"&lt;/p&gt;&lt;p&gt;Transportation：&lt;br/&gt;",VLOOKUP(CONCATENATE($R64,"d2"),$B:$I,8,FALSE),CONCATENATE($K60,IFERROR(VLOOKUP(CONCATENATE($L60,"d3"),$B:$I,8,FALSE),"")),"&lt;/p&gt;",""",")</f>
        <v>"content_en": "&lt;p&gt;Address：&lt;br/&gt;KK 100, 5016 Shennan East Road, Luohu District, Shenzhen&lt;/p&gt;&lt;p&gt;Content：&lt;br/&gt;Shopping malls and commercial buildings are abundant around the Grand Theater Station. Since their opening, The MixC Shopping Mall, Diwang Building, KK 100 and KK MALL have become leisure and cultural hotspots for Shenzhen people, where the restaurants, department stores and cinemas operate in fine and classy styles. Quite a few stylish bars are open in the evening, making the area a traditional chill point in Shenzhen.&lt;/p&gt;&lt;p&gt;Transportation：&lt;br/&gt;From High Speed Rail Futian Station, take Metro Line 2 towards Xinxiu. Get off at Grand Theater Station and walk for about 3 minutes.&lt;/p&gt;",</v>
      </c>
    </row>
    <row r="65" spans="1:19" ht="15.75" x14ac:dyDescent="0.25">
      <c r="A65" t="str">
        <f t="shared" si="0"/>
        <v/>
      </c>
      <c r="B65" t="str">
        <f t="shared" si="1"/>
        <v>8a1</v>
      </c>
      <c r="C65" t="str">
        <f t="shared" si="2"/>
        <v>a1</v>
      </c>
      <c r="D65">
        <f t="shared" si="3"/>
        <v>1</v>
      </c>
      <c r="E65" t="str">
        <f t="shared" si="4"/>
        <v>a</v>
      </c>
      <c r="F65">
        <f t="shared" si="6"/>
        <v>8</v>
      </c>
      <c r="G65" s="1" t="s">
        <v>72</v>
      </c>
      <c r="H65" s="1" t="s">
        <v>1005</v>
      </c>
      <c r="I65" s="1" t="s">
        <v>552</v>
      </c>
      <c r="L65">
        <f t="shared" si="15"/>
        <v>6</v>
      </c>
      <c r="M65" t="str">
        <f>CONCATENATE("&lt;img src=""/res/media/web/travel/",LOWER(SUBSTITUTE($I$1," ","_")),"/",LOWER(CONCATENATE(SUBSTITUTE(VLOOKUP(CONCATENATE($L63,"a2"),$B:$I,8,FALSE)," ","_"),".jpg")),""" alt=""",M63,"""&gt;")</f>
        <v>&lt;img src="/res/media/web/travel/shenzhen/lianhuashan_park.jpg" alt="蓮花山公園"&gt;</v>
      </c>
      <c r="N65" t="str">
        <f>CONCATENATE("&lt;img src=""/res/media/web/travel/",LOWER(SUBSTITUTE($I$1," ","_")),"/",LOWER(CONCATENATE(SUBSTITUTE(VLOOKUP(CONCATENATE($L63,"a2"),$B:$I,8,FALSE)," ","_"),".jpg")),""" alt=""",N63,"""&gt;")</f>
        <v>&lt;img src="/res/media/web/travel/shenzhen/lianhuashan_park.jpg" alt="莲花山公园"&gt;</v>
      </c>
      <c r="O65" t="str">
        <f>CONCATENATE("&lt;img src=""/res/media/web/travel/",LOWER(SUBSTITUTE($I$1," ","_")),"/",LOWER(CONCATENATE(SUBSTITUTE(VLOOKUP(CONCATENATE($L63,"a2"),$B:$I,8,FALSE)," ","_"),".jpg")),""" alt=""",O63,"""&gt;")</f>
        <v>&lt;img src="/res/media/web/travel/shenzhen/lianhuashan_park.jpg" alt="Lianhuashan Park"&gt;</v>
      </c>
      <c r="R65">
        <f t="shared" si="14"/>
        <v>5</v>
      </c>
      <c r="S65" t="str">
        <f>CONCATENATE("""content_tc"": """,CONCATENATE("&lt;p&gt;地址：&lt;br/&gt;",VLOOKUP(CONCATENATE($R65,"b2"),$B:$I,6,FALSE)),"&lt;/p&gt;&lt;p&gt;介紹：&lt;br/&gt;",VLOOKUP(CONCATENATE($R65,"c2"),$B:$I,6,FALSE),"&lt;/p&gt;&lt;p&gt;交通：&lt;br/&gt;",VLOOKUP(CONCATENATE($R65,"d2"),$B:$I,6,FALSE),CONCATENATE($K60,IFERROR(VLOOKUP(CONCATENATE($L60,"d3"),$B:$I,6,FALSE),"")),"&lt;/p&gt;",""",")</f>
        <v>"content_tc": "&lt;p&gt;地址：&lt;br/&gt;深圳市羅湖區深南東路5016號京基100大廈&lt;/p&gt;&lt;p&gt;介紹：&lt;br/&gt;大劇院站四周商場與商廈林立，先後開業的萬象城、地王大廈、京基100與KK MALL等都是深圳人的優閒生活文化熱點，當中的餐飲、百貨、戲院等走精品路綫，晚間更有不少甚有風格的酒吧營業，屬深圳的老牌chill point。&lt;/p&gt;&lt;p&gt;交通：&lt;br/&gt;於高鐵福田站乘坐地鐵2號綫，往新秀方向，於大劇院站下車步行約3分鐘。&lt;/p&gt;",</v>
      </c>
    </row>
    <row r="66" spans="1:19" ht="31.5" x14ac:dyDescent="0.25">
      <c r="A66" t="str">
        <f t="shared" si="0"/>
        <v>8a</v>
      </c>
      <c r="B66" t="str">
        <f t="shared" si="1"/>
        <v>8a2</v>
      </c>
      <c r="C66" t="str">
        <f t="shared" si="2"/>
        <v>a2</v>
      </c>
      <c r="D66">
        <f t="shared" si="3"/>
        <v>2</v>
      </c>
      <c r="E66" t="str">
        <f t="shared" si="4"/>
        <v/>
      </c>
      <c r="F66">
        <f t="shared" si="6"/>
        <v>8</v>
      </c>
      <c r="G66" s="9" t="s">
        <v>58</v>
      </c>
      <c r="H66" s="9" t="s">
        <v>991</v>
      </c>
      <c r="I66" s="9" t="s">
        <v>1472</v>
      </c>
      <c r="L66">
        <f t="shared" si="15"/>
        <v>6</v>
      </c>
      <c r="M66" t="s">
        <v>557</v>
      </c>
      <c r="N66" t="s">
        <v>557</v>
      </c>
      <c r="O66" t="s">
        <v>1372</v>
      </c>
      <c r="R66">
        <f t="shared" si="14"/>
        <v>5</v>
      </c>
      <c r="S66" t="str">
        <f>CONCATENATE("""content_sc"": """,CONCATENATE("&lt;p&gt;地址：&lt;br/&gt;",VLOOKUP(CONCATENATE($R66,"b2"),$B:$I,7,FALSE)),"&lt;/p&gt;&lt;p&gt;介紹：&lt;br/&gt;",VLOOKUP(CONCATENATE($R66,"c2"),$B:$I,7,FALSE),"&lt;/p&gt;&lt;p&gt;交通：&lt;br/&gt;",VLOOKUP(CONCATENATE($R66,"d2"),$B:$I,7,FALSE),CONCATENATE($K60,IFERROR(VLOOKUP(CONCATENATE($L60,"d3"),$B:$I,7,FALSE),"")),"&lt;/p&gt;","""")</f>
        <v>"content_sc": "&lt;p&gt;地址：&lt;br/&gt;深圳市罗湖区深南东路5016号京基100大厦&lt;/p&gt;&lt;p&gt;介紹：&lt;br/&gt;大剧院站四周商场与商厦林立，先后开业的万象城、地王大厦、京基100与KK MALL等都是深圳人的优闲生活文化热点，当中的餐饮、百货、戏院等走精品路线，晚间更有不少甚有风格的酒吧营业，属深圳的老牌chill point。&lt;/p&gt;&lt;p&gt;交通：&lt;br/&gt;于高铁福田站乘坐地铁2号线，往新秀方向，于大剧院站下车步行约3分钟。&lt;/p&gt;"</v>
      </c>
    </row>
    <row r="67" spans="1:19" ht="15.75" x14ac:dyDescent="0.25">
      <c r="A67" t="str">
        <f t="shared" ref="A67:A73" si="16">IF(ISERROR(FIND("景點",G66)),IF(ISERROR(FIND("地址",G66)),IF(ISERROR(FIND("介紹",G66)),IF(ISERROR(FIND("交通",G66)),"",CONCATENATE(F67,"d")),CONCATENATE(F67,"c")),CONCATENATE(F67,"b")),CONCATENATE(F67,"a"))</f>
        <v/>
      </c>
      <c r="B67" t="str">
        <f t="shared" ref="B67:B73" si="17">IF(G67="","",CONCATENATE(F67,C67))</f>
        <v>8b1</v>
      </c>
      <c r="C67" t="str">
        <f t="shared" ref="C67:C73" si="18">IF(E67="",CONCATENATE(LEFT(C66,1),D67),CONCATENATE(E67,D67))</f>
        <v>b1</v>
      </c>
      <c r="D67">
        <f t="shared" ref="D67:D73" si="19">IF(E67="",D66+1,1)</f>
        <v>1</v>
      </c>
      <c r="E67" t="str">
        <f t="shared" ref="E67:E73" si="20">IF(ISERROR(FIND("景點",G67)),IF(ISERROR(FIND("地址",G67)),IF(ISERROR(FIND("介紹",G67)),IF(ISERROR(FIND("交通",G67)),"","d"),"c"),"b"),IF(LEN(G67)&lt;7,"a",""))</f>
        <v>b</v>
      </c>
      <c r="F67">
        <f t="shared" si="6"/>
        <v>8</v>
      </c>
      <c r="G67" s="4" t="s">
        <v>2</v>
      </c>
      <c r="H67" s="4" t="s">
        <v>2</v>
      </c>
      <c r="I67" s="4" t="s">
        <v>511</v>
      </c>
      <c r="L67">
        <f t="shared" si="15"/>
        <v>6</v>
      </c>
      <c r="M67" t="str">
        <f>VLOOKUP(CONCATENATE($L67,"b2"),$B:$I,6,FALSE)</f>
        <v>深圳市福田區紅荔路6030號</v>
      </c>
      <c r="N67" t="str">
        <f>VLOOKUP(CONCATENATE($L67,"b2"),$B:$I,7,FALSE)</f>
        <v>深圳市福田区红荔路6030号</v>
      </c>
      <c r="O67" t="str">
        <f>VLOOKUP(CONCATENATE($L67,"b2"),$B:$I,8,FALSE)</f>
        <v>6030 Hongli Road, Futian District, Shenzhen</v>
      </c>
      <c r="R67">
        <f t="shared" si="14"/>
        <v>5</v>
      </c>
      <c r="S67" t="str">
        <f>IF(S68="","}","},")</f>
        <v>},</v>
      </c>
    </row>
    <row r="68" spans="1:19" ht="126" x14ac:dyDescent="0.25">
      <c r="A68" t="str">
        <f t="shared" si="16"/>
        <v>8b</v>
      </c>
      <c r="B68" t="str">
        <f t="shared" si="17"/>
        <v>8b2</v>
      </c>
      <c r="C68" t="str">
        <f t="shared" si="18"/>
        <v>b2</v>
      </c>
      <c r="D68">
        <f t="shared" si="19"/>
        <v>2</v>
      </c>
      <c r="E68" t="str">
        <f t="shared" si="20"/>
        <v/>
      </c>
      <c r="F68">
        <f t="shared" ref="F68:F73" si="21">IF(ISERROR(FIND("景點",G68)),F67,IF(LEN(G68)&lt;7,F67+1,F67))</f>
        <v>8</v>
      </c>
      <c r="G68" s="9" t="s">
        <v>1473</v>
      </c>
      <c r="H68" s="9" t="s">
        <v>992</v>
      </c>
      <c r="I68" s="9" t="s">
        <v>578</v>
      </c>
      <c r="L68">
        <f t="shared" si="15"/>
        <v>6</v>
      </c>
      <c r="M68" t="s">
        <v>467</v>
      </c>
      <c r="N68" t="s">
        <v>467</v>
      </c>
      <c r="O68" t="s">
        <v>1373</v>
      </c>
      <c r="R68">
        <f>ROUNDUP((ROW(T68)-7)/12,0)</f>
        <v>6</v>
      </c>
      <c r="S68" t="s">
        <v>1374</v>
      </c>
    </row>
    <row r="69" spans="1:19" ht="15.75" x14ac:dyDescent="0.25">
      <c r="A69" t="str">
        <f t="shared" si="16"/>
        <v/>
      </c>
      <c r="B69" t="str">
        <f t="shared" si="17"/>
        <v>8c1</v>
      </c>
      <c r="C69" t="str">
        <f t="shared" si="18"/>
        <v>c1</v>
      </c>
      <c r="D69">
        <f t="shared" si="19"/>
        <v>1</v>
      </c>
      <c r="E69" t="str">
        <f t="shared" si="20"/>
        <v>c</v>
      </c>
      <c r="F69">
        <f t="shared" si="21"/>
        <v>8</v>
      </c>
      <c r="G69" s="4" t="s">
        <v>4</v>
      </c>
      <c r="H69" s="4" t="s">
        <v>941</v>
      </c>
      <c r="I69" s="4" t="s">
        <v>513</v>
      </c>
      <c r="L69">
        <f t="shared" si="15"/>
        <v>6</v>
      </c>
      <c r="M69" t="str">
        <f>VLOOKUP(CONCATENATE($L69,"c2"),$B:$I,6,FALSE)</f>
        <v>蓮花山公園佔地達166.14公頃，種植了大量喬灌木。園內有約16萬平方米草地的風箏廣場，每逢周末都吸引不少遊人來放風箏和野餐。公園中央是百多米高的山丘，不費半小時就可走到山頂廣場，晚上更可俯瞰深圳的夜景，是深圳市區的後花園。</v>
      </c>
      <c r="N69" t="str">
        <f>VLOOKUP(CONCATENATE($L69,"c2"),$B:$I,7,FALSE)</f>
        <v>莲花山公园占地达166.14公顷，种植了大量乔灌木。园内有约16万平方米草地的风筝广场，每逢周末都吸引不少游人来放风筝和野餐。公园中央是百多米高的山丘，不费半小时就可走到山顶广场，晚上更可俯瞰深圳的夜景，是深圳市区的后花园。</v>
      </c>
      <c r="O69" t="str">
        <f>VLOOKUP(CONCATENATE($L69,"c2"),$B:$I,8,FALSE)</f>
        <v>Lianhuashan Park covers an area of 166.14 hectares and is planted with a large number of trees and shrubs. The Kite Square in the park consists of about 160,000 square metres of grassland, attracting many visitors to fly kites and picnic every weekend. The centre of the park is a hill over 100 metres high. Walking up to the Peak Square takes only half an hour, where the night scene of Shenzhen can be overlooked. The park is truly the backyard of urban Shenzhen.</v>
      </c>
      <c r="R69">
        <f t="shared" ref="R69:R79" si="22">ROUNDUP((ROW(T69)-7)/12,0)</f>
        <v>6</v>
      </c>
      <c r="S69" t="str">
        <f>CONCATENATE("""id"": ",$S$1,R69,",")</f>
        <v>"id": 26,</v>
      </c>
    </row>
    <row r="70" spans="1:19" ht="409.5" x14ac:dyDescent="0.25">
      <c r="A70" t="str">
        <f t="shared" si="16"/>
        <v>8c</v>
      </c>
      <c r="B70" t="str">
        <f t="shared" si="17"/>
        <v>8c2</v>
      </c>
      <c r="C70" t="str">
        <f t="shared" si="18"/>
        <v>c2</v>
      </c>
      <c r="D70">
        <f t="shared" si="19"/>
        <v>2</v>
      </c>
      <c r="E70" t="str">
        <f t="shared" si="20"/>
        <v/>
      </c>
      <c r="F70">
        <f t="shared" si="21"/>
        <v>8</v>
      </c>
      <c r="G70" s="3" t="s">
        <v>1474</v>
      </c>
      <c r="H70" s="3" t="s">
        <v>993</v>
      </c>
      <c r="I70" s="3" t="s">
        <v>579</v>
      </c>
      <c r="L70">
        <f t="shared" si="15"/>
        <v>6</v>
      </c>
      <c r="M70" t="s">
        <v>468</v>
      </c>
      <c r="N70" t="s">
        <v>468</v>
      </c>
      <c r="O70" t="s">
        <v>1375</v>
      </c>
      <c r="R70">
        <f t="shared" si="22"/>
        <v>6</v>
      </c>
      <c r="S70" t="str">
        <f>CONCATENATE("""attraction_en"": """,VLOOKUP(CONCATENATE($R70,"a2"),$B:$I,8,FALSE),""",")</f>
        <v>"attraction_en": "Lianhuashan Park",</v>
      </c>
    </row>
    <row r="71" spans="1:19" ht="31.5" x14ac:dyDescent="0.25">
      <c r="A71" t="str">
        <f t="shared" si="16"/>
        <v/>
      </c>
      <c r="B71" t="str">
        <f t="shared" si="17"/>
        <v>8d1</v>
      </c>
      <c r="C71" t="str">
        <f t="shared" si="18"/>
        <v>d1</v>
      </c>
      <c r="D71">
        <f t="shared" si="19"/>
        <v>1</v>
      </c>
      <c r="E71" t="str">
        <f t="shared" si="20"/>
        <v>d</v>
      </c>
      <c r="F71">
        <f t="shared" si="21"/>
        <v>8</v>
      </c>
      <c r="G71" s="4" t="s">
        <v>6</v>
      </c>
      <c r="H71" s="4" t="s">
        <v>6</v>
      </c>
      <c r="I71" s="4" t="s">
        <v>515</v>
      </c>
      <c r="L71">
        <f t="shared" si="15"/>
        <v>6</v>
      </c>
      <c r="M71" t="str">
        <f>VLOOKUP(CONCATENATE($L71,"d2"),$B:$I,6,FALSE)</f>
        <v>於高鐵福田站乘坐地鐵3號綫，往雙龍方向，於少年宮站下車，步行約8分鐘。</v>
      </c>
      <c r="N71" t="str">
        <f>VLOOKUP(CONCATENATE($L71,"d2"),$B:$I,7,FALSE)</f>
        <v>于高铁福田站乘坐地铁3号线，往双龙方向，于少年宫站下车，步行约8分钟。</v>
      </c>
      <c r="O71" t="str">
        <f>VLOOKUP(CONCATENATE($L71,"d2"),$B:$I,8,FALSE)</f>
        <v>From High Speed Rail Futian Station, take Metro Line 3 towards Shuanglong. Get off at Children's Palace Station and walk for about 8 minutes.</v>
      </c>
      <c r="R71">
        <f t="shared" si="22"/>
        <v>6</v>
      </c>
      <c r="S71" t="str">
        <f>CONCATENATE("""attraction_tc"": """,VLOOKUP(CONCATENATE($R71,"a2"),$B:$I,6,FALSE),""",")</f>
        <v>"attraction_tc": "蓮花山公園",</v>
      </c>
    </row>
    <row r="72" spans="1:19" ht="409.5" x14ac:dyDescent="0.25">
      <c r="A72" t="str">
        <f t="shared" si="16"/>
        <v>8d</v>
      </c>
      <c r="B72" t="str">
        <f t="shared" si="17"/>
        <v>8d2</v>
      </c>
      <c r="C72" t="str">
        <f t="shared" si="18"/>
        <v>d2</v>
      </c>
      <c r="D72">
        <f t="shared" si="19"/>
        <v>2</v>
      </c>
      <c r="E72" t="str">
        <f t="shared" si="20"/>
        <v/>
      </c>
      <c r="F72">
        <f t="shared" si="21"/>
        <v>8</v>
      </c>
      <c r="G72" s="9" t="s">
        <v>1475</v>
      </c>
      <c r="H72" s="9" t="s">
        <v>994</v>
      </c>
      <c r="I72" s="9" t="s">
        <v>580</v>
      </c>
      <c r="K72" t="str">
        <f>IF(ISERROR(VLOOKUP(CONCATENATE(L72,"d3"),B:G,6,FALSE)),"","&lt;/p&gt;&lt;p&gt;")</f>
        <v/>
      </c>
      <c r="L72">
        <f t="shared" si="15"/>
        <v>6</v>
      </c>
      <c r="M72" t="str">
        <f>CONCATENATE($K72,IFERROR(VLOOKUP(CONCATENATE($L72,"d3"),$B:$I,6,FALSE),""))</f>
        <v/>
      </c>
      <c r="N72" t="str">
        <f>CONCATENATE($K72,IFERROR(VLOOKUP(CONCATENATE($L72,"d3"),$B:$I,7,FALSE),""))</f>
        <v/>
      </c>
      <c r="O72" t="str">
        <f>CONCATENATE($K72,IFERROR(VLOOKUP(CONCATENATE($L72,"d3"),$B:$I,8,FALSE),""))</f>
        <v/>
      </c>
      <c r="R72">
        <f t="shared" si="22"/>
        <v>6</v>
      </c>
      <c r="S72" t="str">
        <f>CONCATENATE("""attraction_sc"": """,VLOOKUP(CONCATENATE($R72,"a2"),$B:$I,7,FALSE),""",")</f>
        <v>"attraction_sc": "莲花山公园",</v>
      </c>
    </row>
    <row r="73" spans="1:19" ht="142.5" thickBot="1" x14ac:dyDescent="0.3">
      <c r="A73" t="str">
        <f t="shared" si="16"/>
        <v/>
      </c>
      <c r="B73" t="str">
        <f t="shared" si="17"/>
        <v>8d3</v>
      </c>
      <c r="C73" t="str">
        <f t="shared" si="18"/>
        <v>d3</v>
      </c>
      <c r="D73">
        <f t="shared" si="19"/>
        <v>3</v>
      </c>
      <c r="E73" t="str">
        <f t="shared" si="20"/>
        <v/>
      </c>
      <c r="F73">
        <f t="shared" si="21"/>
        <v>8</v>
      </c>
      <c r="G73" s="10" t="s">
        <v>1398</v>
      </c>
      <c r="H73" s="10" t="s">
        <v>990</v>
      </c>
      <c r="I73" s="10" t="s">
        <v>577</v>
      </c>
      <c r="L73">
        <f t="shared" si="15"/>
        <v>6</v>
      </c>
      <c r="M73" t="s">
        <v>469</v>
      </c>
      <c r="N73" t="s">
        <v>469</v>
      </c>
      <c r="O73" t="s">
        <v>469</v>
      </c>
      <c r="R73">
        <f t="shared" si="22"/>
        <v>6</v>
      </c>
      <c r="S73" t="str">
        <f>CONCATENATE("""image_en"": """,CONCATENATE("/res/media/web/travel/",LOWER(SUBSTITUTE($I$1," ","_")),"/",LOWER(CONCATENATE(SUBSTITUTE(VLOOKUP(CONCATENATE($R73,"a2"),$B:$I,8,FALSE)," ","_"),".jpg"))),""",")</f>
        <v>"image_en": "/res/media/web/travel/shenzhen/lianhuashan_park.jpg",</v>
      </c>
    </row>
    <row r="74" spans="1:19" ht="15.75" x14ac:dyDescent="0.25">
      <c r="B74" t="str">
        <f t="shared" ref="B74:B100" si="23">IF(G74="","",CONCATENATE(F74,C74))</f>
        <v>9a1</v>
      </c>
      <c r="C74" t="str">
        <f t="shared" ref="C74:C100" si="24">IF(E74="",CONCATENATE(LEFT(C73,1),D74),CONCATENATE(E74,D74))</f>
        <v>a1</v>
      </c>
      <c r="D74">
        <f t="shared" ref="D74:D100" si="25">IF(E74="",D73+1,1)</f>
        <v>1</v>
      </c>
      <c r="E74" t="str">
        <f t="shared" ref="E74:E100" si="26">IF(ISERROR(FIND("景點",G74)),IF(ISERROR(FIND("地址",G74)),IF(ISERROR(FIND("介紹",G74)),IF(ISERROR(FIND("交通",G74)),"","d"),"c"),"b"),IF(LEN(G74)&lt;7,"a",""))</f>
        <v>a</v>
      </c>
      <c r="F74">
        <f t="shared" ref="F74:F100" si="27">IF(ISERROR(FIND("景點",G74)),F73,IF(LEN(G74)&lt;7,F73+1,F73))</f>
        <v>9</v>
      </c>
      <c r="G74" s="1" t="s">
        <v>1476</v>
      </c>
      <c r="H74" s="1" t="s">
        <v>1477</v>
      </c>
      <c r="I74" s="1" t="s">
        <v>1478</v>
      </c>
      <c r="L74">
        <f>ROUNDUP((ROW(N74)-1)/12,0)</f>
        <v>7</v>
      </c>
      <c r="M74" t="s">
        <v>465</v>
      </c>
      <c r="N74" t="s">
        <v>465</v>
      </c>
      <c r="O74" t="s">
        <v>465</v>
      </c>
      <c r="R74">
        <f t="shared" si="22"/>
        <v>6</v>
      </c>
      <c r="S74" t="str">
        <f>CONCATENATE("""image_tc"": """,CONCATENATE("/res/media/web/travel/",LOWER(SUBSTITUTE($I$1," ","_")),"/",LOWER(CONCATENATE(SUBSTITUTE(VLOOKUP(CONCATENATE($R74,"a2"),$B:$I,8,FALSE)," ","_"),".jpg"))),""",")</f>
        <v>"image_tc": "/res/media/web/travel/shenzhen/lianhuashan_park.jpg",</v>
      </c>
    </row>
    <row r="75" spans="1:19" ht="126" x14ac:dyDescent="0.25">
      <c r="B75" t="str">
        <f t="shared" si="23"/>
        <v>9a2</v>
      </c>
      <c r="C75" t="str">
        <f t="shared" si="24"/>
        <v>a2</v>
      </c>
      <c r="D75">
        <f t="shared" si="25"/>
        <v>2</v>
      </c>
      <c r="E75" t="str">
        <f t="shared" si="26"/>
        <v/>
      </c>
      <c r="F75">
        <f t="shared" si="27"/>
        <v>9</v>
      </c>
      <c r="G75" s="9" t="s">
        <v>39</v>
      </c>
      <c r="H75" s="9" t="s">
        <v>972</v>
      </c>
      <c r="I75" s="9" t="s">
        <v>559</v>
      </c>
      <c r="L75">
        <f t="shared" ref="L75:L85" si="28">ROUNDUP((ROW(N75)-1)/12,0)</f>
        <v>7</v>
      </c>
      <c r="M75" t="str">
        <f>VLOOKUP(CONCATENATE($L75,"a2"),$B:$I,6,FALSE)</f>
        <v>連城新天地</v>
      </c>
      <c r="N75" t="str">
        <f>VLOOKUP(CONCATENATE($L75,"a2"),$B:$I,7,FALSE)</f>
        <v>连城新天地</v>
      </c>
      <c r="O75" t="str">
        <f>VLOOKUP(CONCATENATE($L75,"a2"),$B:$I,8,FALSE)</f>
        <v>Link City</v>
      </c>
      <c r="R75">
        <f t="shared" si="22"/>
        <v>6</v>
      </c>
      <c r="S75" t="str">
        <f>CONCATENATE("""image_sc"": """,CONCATENATE("/res/media/web/travel/",LOWER(SUBSTITUTE($I$1," ","_")),"/",LOWER(CONCATENATE(SUBSTITUTE(VLOOKUP(CONCATENATE($R75,"a2"),$B:$I,8,FALSE)," ","_"),".jpg"))),""",")</f>
        <v>"image_sc": "/res/media/web/travel/shenzhen/lianhuashan_park.jpg",</v>
      </c>
    </row>
    <row r="76" spans="1:19" ht="15.75" x14ac:dyDescent="0.25">
      <c r="B76" t="str">
        <f t="shared" si="23"/>
        <v>9b1</v>
      </c>
      <c r="C76" t="str">
        <f t="shared" si="24"/>
        <v>b1</v>
      </c>
      <c r="D76">
        <f t="shared" si="25"/>
        <v>1</v>
      </c>
      <c r="E76" t="str">
        <f t="shared" si="26"/>
        <v>b</v>
      </c>
      <c r="F76">
        <f t="shared" si="27"/>
        <v>9</v>
      </c>
      <c r="G76" s="4" t="s">
        <v>2</v>
      </c>
      <c r="H76" s="4" t="s">
        <v>2</v>
      </c>
      <c r="I76" s="4" t="s">
        <v>511</v>
      </c>
      <c r="L76">
        <f t="shared" si="28"/>
        <v>7</v>
      </c>
      <c r="M76" t="s">
        <v>466</v>
      </c>
      <c r="N76" t="s">
        <v>466</v>
      </c>
      <c r="O76" t="s">
        <v>466</v>
      </c>
      <c r="R76">
        <f t="shared" si="22"/>
        <v>6</v>
      </c>
      <c r="S76" t="str">
        <f>CONCATENATE("""content_en"": """,CONCATENATE("&lt;p&gt;Address：&lt;br/&gt;",VLOOKUP(CONCATENATE($R76,"b2"),$B:$I,8,FALSE)),"&lt;/p&gt;&lt;p&gt;Content：&lt;br/&gt;",SUBSTITUTE(VLOOKUP(CONCATENATE($R76,"c2"),$B:$I,8,FALSE),"""","\"""),"&lt;/p&gt;&lt;p&gt;Transportation：&lt;br/&gt;",VLOOKUP(CONCATENATE($R76,"d2"),$B:$I,8,FALSE),CONCATENATE($K72,IFERROR(VLOOKUP(CONCATENATE($L72,"d3"),$B:$I,8,FALSE),"")),"&lt;/p&gt;",""",")</f>
        <v>"content_en": "&lt;p&gt;Address：&lt;br/&gt;6030 Hongli Road, Futian District, Shenzhen&lt;/p&gt;&lt;p&gt;Content：&lt;br/&gt;Lianhuashan Park covers an area of 166.14 hectares and is planted with a large number of trees and shrubs. The Kite Square in the park consists of about 160,000 square metres of grassland, attracting many visitors to fly kites and picnic every weekend. The centre of the park is a hill over 100 metres high. Walking up to the Peak Square takes only half an hour, where the night scene of Shenzhen can be overlooked. The park is truly the backyard of urban Shenzhen.&lt;/p&gt;&lt;p&gt;Transportation：&lt;br/&gt;From High Speed Rail Futian Station, take Metro Line 3 towards Shuanglong. Get off at Children's Palace Station and walk for about 8 minutes.&lt;/p&gt;",</v>
      </c>
    </row>
    <row r="77" spans="1:19" ht="94.5" x14ac:dyDescent="0.25">
      <c r="B77" t="str">
        <f t="shared" si="23"/>
        <v>9b2</v>
      </c>
      <c r="C77" t="str">
        <f t="shared" si="24"/>
        <v>b2</v>
      </c>
      <c r="D77">
        <f t="shared" si="25"/>
        <v>2</v>
      </c>
      <c r="E77" t="str">
        <f t="shared" si="26"/>
        <v/>
      </c>
      <c r="F77">
        <f t="shared" si="27"/>
        <v>9</v>
      </c>
      <c r="G77" s="9" t="s">
        <v>1479</v>
      </c>
      <c r="H77" s="9" t="s">
        <v>973</v>
      </c>
      <c r="I77" s="9" t="s">
        <v>560</v>
      </c>
      <c r="L77">
        <f t="shared" si="28"/>
        <v>7</v>
      </c>
      <c r="M77" t="str">
        <f>CONCATENATE("&lt;img src=""/res/media/web/travel/",LOWER(SUBSTITUTE($I$1," ","_")),"/",LOWER(CONCATENATE(SUBSTITUTE(VLOOKUP(CONCATENATE($L75,"a2"),$B:$I,8,FALSE)," ","_"),".jpg")),""" alt=""",M75,"""&gt;")</f>
        <v>&lt;img src="/res/media/web/travel/shenzhen/link_city.jpg" alt="連城新天地"&gt;</v>
      </c>
      <c r="N77" t="str">
        <f>CONCATENATE("&lt;img src=""/res/media/web/travel/",LOWER(SUBSTITUTE($I$1," ","_")),"/",LOWER(CONCATENATE(SUBSTITUTE(VLOOKUP(CONCATENATE($L75,"a2"),$B:$I,8,FALSE)," ","_"),".jpg")),""" alt=""",N75,"""&gt;")</f>
        <v>&lt;img src="/res/media/web/travel/shenzhen/link_city.jpg" alt="连城新天地"&gt;</v>
      </c>
      <c r="O77" t="str">
        <f>CONCATENATE("&lt;img src=""/res/media/web/travel/",LOWER(SUBSTITUTE($I$1," ","_")),"/",LOWER(CONCATENATE(SUBSTITUTE(VLOOKUP(CONCATENATE($L75,"a2"),$B:$I,8,FALSE)," ","_"),".jpg")),""" alt=""",O75,"""&gt;")</f>
        <v>&lt;img src="/res/media/web/travel/shenzhen/link_city.jpg" alt="Link City"&gt;</v>
      </c>
      <c r="R77">
        <f t="shared" si="22"/>
        <v>6</v>
      </c>
      <c r="S77" t="str">
        <f>CONCATENATE("""content_tc"": """,CONCATENATE("&lt;p&gt;地址：&lt;br/&gt;",VLOOKUP(CONCATENATE($R77,"b2"),$B:$I,6,FALSE)),"&lt;/p&gt;&lt;p&gt;介紹：&lt;br/&gt;",VLOOKUP(CONCATENATE($R77,"c2"),$B:$I,6,FALSE),"&lt;/p&gt;&lt;p&gt;交通：&lt;br/&gt;",VLOOKUP(CONCATENATE($R77,"d2"),$B:$I,6,FALSE),CONCATENATE($K72,IFERROR(VLOOKUP(CONCATENATE($L72,"d3"),$B:$I,6,FALSE),"")),"&lt;/p&gt;",""",")</f>
        <v>"content_tc": "&lt;p&gt;地址：&lt;br/&gt;深圳市福田區紅荔路6030號&lt;/p&gt;&lt;p&gt;介紹：&lt;br/&gt;蓮花山公園佔地達166.14公頃，種植了大量喬灌木。園內有約16萬平方米草地的風箏廣場，每逢周末都吸引不少遊人來放風箏和野餐。公園中央是百多米高的山丘，不費半小時就可走到山頂廣場，晚上更可俯瞰深圳的夜景，是深圳市區的後花園。&lt;/p&gt;&lt;p&gt;交通：&lt;br/&gt;於高鐵福田站乘坐地鐵3號綫，往雙龍方向，於少年宮站下車，步行約8分鐘。&lt;/p&gt;",</v>
      </c>
    </row>
    <row r="78" spans="1:19" ht="15.75" x14ac:dyDescent="0.25">
      <c r="B78" t="str">
        <f t="shared" si="23"/>
        <v>9c1</v>
      </c>
      <c r="C78" t="str">
        <f t="shared" si="24"/>
        <v>c1</v>
      </c>
      <c r="D78">
        <f t="shared" si="25"/>
        <v>1</v>
      </c>
      <c r="E78" t="str">
        <f t="shared" si="26"/>
        <v>c</v>
      </c>
      <c r="F78">
        <f t="shared" si="27"/>
        <v>9</v>
      </c>
      <c r="G78" s="4" t="s">
        <v>4</v>
      </c>
      <c r="H78" s="4" t="s">
        <v>941</v>
      </c>
      <c r="I78" s="4" t="s">
        <v>513</v>
      </c>
      <c r="L78">
        <f t="shared" si="28"/>
        <v>7</v>
      </c>
      <c r="M78" t="s">
        <v>557</v>
      </c>
      <c r="N78" t="s">
        <v>557</v>
      </c>
      <c r="O78" t="s">
        <v>1372</v>
      </c>
      <c r="R78">
        <f t="shared" si="22"/>
        <v>6</v>
      </c>
      <c r="S78" t="str">
        <f>CONCATENATE("""content_sc"": """,CONCATENATE("&lt;p&gt;地址：&lt;br/&gt;",VLOOKUP(CONCATENATE($R78,"b2"),$B:$I,7,FALSE)),"&lt;/p&gt;&lt;p&gt;介紹：&lt;br/&gt;",VLOOKUP(CONCATENATE($R78,"c2"),$B:$I,7,FALSE),"&lt;/p&gt;&lt;p&gt;交通：&lt;br/&gt;",VLOOKUP(CONCATENATE($R78,"d2"),$B:$I,7,FALSE),CONCATENATE($K72,IFERROR(VLOOKUP(CONCATENATE($L72,"d3"),$B:$I,7,FALSE),"")),"&lt;/p&gt;","""")</f>
        <v>"content_sc": "&lt;p&gt;地址：&lt;br/&gt;深圳市福田区红荔路6030号&lt;/p&gt;&lt;p&gt;介紹：&lt;br/&gt;莲花山公园占地达166.14公顷，种植了大量乔灌木。园内有约16万平方米草地的风筝广场，每逢周末都吸引不少游人来放风筝和野餐。公园中央是百多米高的山丘，不费半小时就可走到山顶广场，晚上更可俯瞰深圳的夜景，是深圳市区的后花园。&lt;/p&gt;&lt;p&gt;交通：&lt;br/&gt;于高铁福田站乘坐地铁3号线，往双龙方向，于少年宫站下车，步行约8分钟。&lt;/p&gt;"</v>
      </c>
    </row>
    <row r="79" spans="1:19" ht="409.5" x14ac:dyDescent="0.25">
      <c r="B79" t="str">
        <f t="shared" si="23"/>
        <v>9c2</v>
      </c>
      <c r="C79" t="str">
        <f t="shared" si="24"/>
        <v>c2</v>
      </c>
      <c r="D79">
        <f t="shared" si="25"/>
        <v>2</v>
      </c>
      <c r="E79" t="str">
        <f t="shared" si="26"/>
        <v/>
      </c>
      <c r="F79">
        <f t="shared" si="27"/>
        <v>9</v>
      </c>
      <c r="G79" s="3" t="s">
        <v>1480</v>
      </c>
      <c r="H79" s="3" t="s">
        <v>974</v>
      </c>
      <c r="I79" s="3" t="s">
        <v>561</v>
      </c>
      <c r="L79">
        <f t="shared" si="28"/>
        <v>7</v>
      </c>
      <c r="M79" t="str">
        <f>VLOOKUP(CONCATENATE($L79,"b2"),$B:$I,6,FALSE)</f>
        <v>深圳市福田區福華路B1樓連城新天地商業街</v>
      </c>
      <c r="N79" t="str">
        <f>VLOOKUP(CONCATENATE($L79,"b2"),$B:$I,7,FALSE)</f>
        <v>深圳市福田区福华路B1楼连城新天地商业街</v>
      </c>
      <c r="O79" t="str">
        <f>VLOOKUP(CONCATENATE($L79,"b2"),$B:$I,8,FALSE)</f>
        <v>Link City Commercial Street, Level B1, Fuhua Road, Futian District, Shenzhen</v>
      </c>
      <c r="R79">
        <f t="shared" si="22"/>
        <v>6</v>
      </c>
      <c r="S79" t="str">
        <f>IF(S80="","}","},")</f>
        <v>},</v>
      </c>
    </row>
    <row r="80" spans="1:19" ht="31.5" x14ac:dyDescent="0.25">
      <c r="B80" t="str">
        <f t="shared" si="23"/>
        <v>9d1</v>
      </c>
      <c r="C80" t="str">
        <f t="shared" si="24"/>
        <v>d1</v>
      </c>
      <c r="D80">
        <f t="shared" si="25"/>
        <v>1</v>
      </c>
      <c r="E80" t="str">
        <f t="shared" si="26"/>
        <v>d</v>
      </c>
      <c r="F80">
        <f t="shared" si="27"/>
        <v>9</v>
      </c>
      <c r="G80" s="4" t="s">
        <v>6</v>
      </c>
      <c r="H80" s="4" t="s">
        <v>6</v>
      </c>
      <c r="I80" s="4" t="s">
        <v>515</v>
      </c>
      <c r="L80">
        <f t="shared" si="28"/>
        <v>7</v>
      </c>
      <c r="M80" t="s">
        <v>467</v>
      </c>
      <c r="N80" t="s">
        <v>467</v>
      </c>
      <c r="O80" t="s">
        <v>1373</v>
      </c>
      <c r="R80">
        <f>ROUNDUP((ROW(T80)-7)/12,0)</f>
        <v>7</v>
      </c>
      <c r="S80" t="s">
        <v>1374</v>
      </c>
    </row>
    <row r="81" spans="2:19" ht="315" x14ac:dyDescent="0.25">
      <c r="B81" t="str">
        <f t="shared" si="23"/>
        <v>9d2</v>
      </c>
      <c r="C81" t="str">
        <f t="shared" si="24"/>
        <v>d2</v>
      </c>
      <c r="D81">
        <f t="shared" si="25"/>
        <v>2</v>
      </c>
      <c r="E81" t="str">
        <f t="shared" si="26"/>
        <v/>
      </c>
      <c r="F81">
        <f t="shared" si="27"/>
        <v>9</v>
      </c>
      <c r="G81" s="9" t="s">
        <v>1481</v>
      </c>
      <c r="H81" s="9" t="s">
        <v>975</v>
      </c>
      <c r="I81" s="9" t="s">
        <v>562</v>
      </c>
      <c r="L81">
        <f t="shared" si="28"/>
        <v>7</v>
      </c>
      <c r="M81" t="str">
        <f>VLOOKUP(CONCATENATE($L81,"c2"),$B:$I,6,FALSE)</f>
        <v>連接深圳地鐵崗廈站、會展中心站、購物公園站及高鐵福田站的地下商業街，分為三期，佔地約四萬多平方米，共160多間美食、潮流購物及生活雜貨商舖。每期各有特色，一期的音樂噴泉有定時表演；二期有櫥窗展示兵馬俑；而位於一、二期之間的三期就主要是美食廣場。</v>
      </c>
      <c r="N81" t="str">
        <f>VLOOKUP(CONCATENATE($L81,"c2"),$B:$I,7,FALSE)</f>
        <v>连接深圳地铁岗厦站、会展中心站、购物公园站及高铁福田站的地下商业街，分为三期，占地约四万多平方米，共160多间美食、潮流购物及生活杂货商铺。每期各有特色，一期的音乐喷泉有定时表演；二期有橱窗展示兵马俑；而位于一、二期之间的三期就主要是美食广场。</v>
      </c>
      <c r="O81" t="str">
        <f>VLOOKUP(CONCATENATE($L81,"c2"),$B:$I,8,FALSE)</f>
        <v>The underground commercial street connecting Shenzhen Metro Gangxia Station, Convention and Exhibition Center Station, Shopping Park Station and High Speed Rail Futian Station is divided into three phases, covering an area of more than 40,000 square metres with over 160 food, shopping and grocery shops. Each phase has its own characteristics, with the musical fountain at the first phase hosting regular performances, a window display of the Terracotta Army at the second phase and the third phase primarily being the food court between the first and second phases.</v>
      </c>
      <c r="R81">
        <f t="shared" ref="R81:R91" si="29">ROUNDUP((ROW(T81)-7)/12,0)</f>
        <v>7</v>
      </c>
      <c r="S81" t="str">
        <f>CONCATENATE("""id"": ",$S$1,R81,",")</f>
        <v>"id": 27,</v>
      </c>
    </row>
    <row r="82" spans="2:19" ht="142.5" thickBot="1" x14ac:dyDescent="0.3">
      <c r="B82" t="str">
        <f t="shared" si="23"/>
        <v>9d3</v>
      </c>
      <c r="C82" t="str">
        <f t="shared" si="24"/>
        <v>d3</v>
      </c>
      <c r="D82">
        <f t="shared" si="25"/>
        <v>3</v>
      </c>
      <c r="E82" t="str">
        <f t="shared" si="26"/>
        <v/>
      </c>
      <c r="F82">
        <f t="shared" si="27"/>
        <v>9</v>
      </c>
      <c r="G82" s="10" t="s">
        <v>1482</v>
      </c>
      <c r="H82" s="10" t="s">
        <v>976</v>
      </c>
      <c r="I82" s="10" t="s">
        <v>563</v>
      </c>
      <c r="L82">
        <f t="shared" si="28"/>
        <v>7</v>
      </c>
      <c r="M82" t="s">
        <v>468</v>
      </c>
      <c r="N82" t="s">
        <v>468</v>
      </c>
      <c r="O82" t="s">
        <v>1375</v>
      </c>
      <c r="R82">
        <f t="shared" si="29"/>
        <v>7</v>
      </c>
      <c r="S82" t="str">
        <f>CONCATENATE("""attraction_en"": """,VLOOKUP(CONCATENATE($R82,"a2"),$B:$I,8,FALSE),""",")</f>
        <v>"attraction_en": "Link City",</v>
      </c>
    </row>
    <row r="83" spans="2:19" ht="31.5" x14ac:dyDescent="0.25">
      <c r="B83" t="str">
        <f t="shared" si="23"/>
        <v>10a1</v>
      </c>
      <c r="C83" t="str">
        <f t="shared" si="24"/>
        <v>a1</v>
      </c>
      <c r="D83">
        <f t="shared" si="25"/>
        <v>1</v>
      </c>
      <c r="E83" t="str">
        <f t="shared" si="26"/>
        <v>a</v>
      </c>
      <c r="F83">
        <f t="shared" si="27"/>
        <v>10</v>
      </c>
      <c r="G83" s="1" t="s">
        <v>1483</v>
      </c>
      <c r="H83" s="1" t="s">
        <v>1484</v>
      </c>
      <c r="I83" s="1" t="s">
        <v>1485</v>
      </c>
      <c r="L83">
        <f t="shared" si="28"/>
        <v>7</v>
      </c>
      <c r="M83" t="str">
        <f>VLOOKUP(CONCATENATE($L83,"d2"),$B:$I,6,FALSE)</f>
        <v>於高鐵福田站下車，經地下街步行約5分鐘。</v>
      </c>
      <c r="N83" t="str">
        <f>VLOOKUP(CONCATENATE($L83,"d2"),$B:$I,7,FALSE)</f>
        <v>于高铁福田站下车，经地下街步行约5分钟。</v>
      </c>
      <c r="O83" t="str">
        <f>VLOOKUP(CONCATENATE($L83,"d2"),$B:$I,8,FALSE)</f>
        <v>From High Speed Rail Futian Station, walk for about 5 minutes through the underground walkway.</v>
      </c>
      <c r="R83">
        <f t="shared" si="29"/>
        <v>7</v>
      </c>
      <c r="S83" t="str">
        <f>CONCATENATE("""attraction_tc"": """,VLOOKUP(CONCATENATE($R83,"a2"),$B:$I,6,FALSE),""",")</f>
        <v>"attraction_tc": "連城新天地",</v>
      </c>
    </row>
    <row r="84" spans="2:19" ht="63" x14ac:dyDescent="0.25">
      <c r="B84" t="str">
        <f t="shared" si="23"/>
        <v>10a2</v>
      </c>
      <c r="C84" t="str">
        <f t="shared" si="24"/>
        <v>a2</v>
      </c>
      <c r="D84">
        <f t="shared" si="25"/>
        <v>2</v>
      </c>
      <c r="E84" t="str">
        <f t="shared" si="26"/>
        <v/>
      </c>
      <c r="F84">
        <f t="shared" si="27"/>
        <v>10</v>
      </c>
      <c r="G84" s="9" t="s">
        <v>73</v>
      </c>
      <c r="H84" s="9" t="s">
        <v>1006</v>
      </c>
      <c r="I84" s="9" t="s">
        <v>590</v>
      </c>
      <c r="K84" t="str">
        <f>IF(ISERROR(VLOOKUP(CONCATENATE(L84,"d3"),B:G,6,FALSE)),"","&lt;/p&gt;&lt;p&gt;")</f>
        <v/>
      </c>
      <c r="L84">
        <f t="shared" si="28"/>
        <v>7</v>
      </c>
      <c r="M84" t="str">
        <f>CONCATENATE($K84,IFERROR(VLOOKUP(CONCATENATE($L84,"d3"),$B:$I,6,FALSE),""))</f>
        <v/>
      </c>
      <c r="N84" t="str">
        <f>CONCATENATE($K84,IFERROR(VLOOKUP(CONCATENATE($L84,"d3"),$B:$I,7,FALSE),""))</f>
        <v/>
      </c>
      <c r="O84" t="str">
        <f>CONCATENATE($K84,IFERROR(VLOOKUP(CONCATENATE($L84,"d3"),$B:$I,8,FALSE),""))</f>
        <v/>
      </c>
      <c r="R84">
        <f t="shared" si="29"/>
        <v>7</v>
      </c>
      <c r="S84" t="str">
        <f>CONCATENATE("""attraction_sc"": """,VLOOKUP(CONCATENATE($R84,"a2"),$B:$I,7,FALSE),""",")</f>
        <v>"attraction_sc": "连城新天地",</v>
      </c>
    </row>
    <row r="85" spans="2:19" ht="15.75" x14ac:dyDescent="0.25">
      <c r="B85" t="str">
        <f t="shared" si="23"/>
        <v>10b1</v>
      </c>
      <c r="C85" t="str">
        <f t="shared" si="24"/>
        <v>b1</v>
      </c>
      <c r="D85">
        <f t="shared" si="25"/>
        <v>1</v>
      </c>
      <c r="E85" t="str">
        <f t="shared" si="26"/>
        <v>b</v>
      </c>
      <c r="F85">
        <f t="shared" si="27"/>
        <v>10</v>
      </c>
      <c r="G85" s="4" t="s">
        <v>2</v>
      </c>
      <c r="H85" s="4" t="s">
        <v>2</v>
      </c>
      <c r="I85" s="4" t="s">
        <v>511</v>
      </c>
      <c r="L85">
        <f t="shared" si="28"/>
        <v>7</v>
      </c>
      <c r="M85" t="s">
        <v>469</v>
      </c>
      <c r="N85" t="s">
        <v>469</v>
      </c>
      <c r="O85" t="s">
        <v>469</v>
      </c>
      <c r="R85">
        <f t="shared" si="29"/>
        <v>7</v>
      </c>
      <c r="S85" t="str">
        <f>CONCATENATE("""image_en"": """,CONCATENATE("/res/media/web/travel/",LOWER(SUBSTITUTE($I$1," ","_")),"/",LOWER(CONCATENATE(SUBSTITUTE(VLOOKUP(CONCATENATE($R85,"a2"),$B:$I,8,FALSE)," ","_"),".jpg"))),""",")</f>
        <v>"image_en": "/res/media/web/travel/shenzhen/link_city.jpg",</v>
      </c>
    </row>
    <row r="86" spans="2:19" ht="78.75" x14ac:dyDescent="0.25">
      <c r="B86" t="str">
        <f t="shared" si="23"/>
        <v>10b2</v>
      </c>
      <c r="C86" t="str">
        <f t="shared" si="24"/>
        <v>b2</v>
      </c>
      <c r="D86">
        <f t="shared" si="25"/>
        <v>2</v>
      </c>
      <c r="E86" t="str">
        <f t="shared" si="26"/>
        <v/>
      </c>
      <c r="F86">
        <f t="shared" si="27"/>
        <v>10</v>
      </c>
      <c r="G86" s="9" t="s">
        <v>1486</v>
      </c>
      <c r="H86" s="9" t="s">
        <v>1007</v>
      </c>
      <c r="I86" s="9" t="s">
        <v>591</v>
      </c>
      <c r="L86">
        <f>ROUNDUP((ROW(N86)-1)/12,0)</f>
        <v>8</v>
      </c>
      <c r="M86" t="s">
        <v>465</v>
      </c>
      <c r="N86" t="s">
        <v>465</v>
      </c>
      <c r="O86" t="s">
        <v>465</v>
      </c>
      <c r="R86">
        <f t="shared" si="29"/>
        <v>7</v>
      </c>
      <c r="S86" t="str">
        <f>CONCATENATE("""image_tc"": """,CONCATENATE("/res/media/web/travel/",LOWER(SUBSTITUTE($I$1," ","_")),"/",LOWER(CONCATENATE(SUBSTITUTE(VLOOKUP(CONCATENATE($R86,"a2"),$B:$I,8,FALSE)," ","_"),".jpg"))),""",")</f>
        <v>"image_tc": "/res/media/web/travel/shenzhen/link_city.jpg",</v>
      </c>
    </row>
    <row r="87" spans="2:19" ht="15.75" x14ac:dyDescent="0.25">
      <c r="B87" t="str">
        <f t="shared" si="23"/>
        <v>10c1</v>
      </c>
      <c r="C87" t="str">
        <f t="shared" si="24"/>
        <v>c1</v>
      </c>
      <c r="D87">
        <f t="shared" si="25"/>
        <v>1</v>
      </c>
      <c r="E87" t="str">
        <f t="shared" si="26"/>
        <v>c</v>
      </c>
      <c r="F87">
        <f t="shared" si="27"/>
        <v>10</v>
      </c>
      <c r="G87" s="4" t="s">
        <v>4</v>
      </c>
      <c r="H87" s="4" t="s">
        <v>941</v>
      </c>
      <c r="I87" s="4" t="s">
        <v>513</v>
      </c>
      <c r="L87">
        <f t="shared" ref="L87:L97" si="30">ROUNDUP((ROW(N87)-1)/12,0)</f>
        <v>8</v>
      </c>
      <c r="M87" t="str">
        <f>VLOOKUP(CONCATENATE($L87,"a2"),$B:$I,6,FALSE)</f>
        <v>萬象天地</v>
      </c>
      <c r="N87" t="str">
        <f>VLOOKUP(CONCATENATE($L87,"a2"),$B:$I,7,FALSE)</f>
        <v>万象天地</v>
      </c>
      <c r="O87" t="str">
        <f>VLOOKUP(CONCATENATE($L87,"a2"),$B:$I,8,FALSE)</f>
        <v>Mixc World</v>
      </c>
      <c r="R87">
        <f t="shared" si="29"/>
        <v>7</v>
      </c>
      <c r="S87" t="str">
        <f>CONCATENATE("""image_sc"": """,CONCATENATE("/res/media/web/travel/",LOWER(SUBSTITUTE($I$1," ","_")),"/",LOWER(CONCATENATE(SUBSTITUTE(VLOOKUP(CONCATENATE($R87,"a2"),$B:$I,8,FALSE)," ","_"),".jpg"))),""",")</f>
        <v>"image_sc": "/res/media/web/travel/shenzhen/link_city.jpg",</v>
      </c>
    </row>
    <row r="88" spans="2:19" ht="409.5" x14ac:dyDescent="0.25">
      <c r="B88" t="str">
        <f t="shared" si="23"/>
        <v>10c2</v>
      </c>
      <c r="C88" t="str">
        <f t="shared" si="24"/>
        <v>c2</v>
      </c>
      <c r="D88">
        <f t="shared" si="25"/>
        <v>2</v>
      </c>
      <c r="E88" t="str">
        <f t="shared" si="26"/>
        <v/>
      </c>
      <c r="F88">
        <f t="shared" si="27"/>
        <v>10</v>
      </c>
      <c r="G88" s="3" t="s">
        <v>1487</v>
      </c>
      <c r="H88" s="3" t="s">
        <v>1008</v>
      </c>
      <c r="I88" s="3" t="s">
        <v>592</v>
      </c>
      <c r="L88">
        <f t="shared" si="30"/>
        <v>8</v>
      </c>
      <c r="M88" t="s">
        <v>466</v>
      </c>
      <c r="N88" t="s">
        <v>466</v>
      </c>
      <c r="O88" t="s">
        <v>466</v>
      </c>
      <c r="R88">
        <f t="shared" si="29"/>
        <v>7</v>
      </c>
      <c r="S88" t="str">
        <f>CONCATENATE("""content_en"": """,CONCATENATE("&lt;p&gt;Address：&lt;br/&gt;",VLOOKUP(CONCATENATE($R88,"b2"),$B:$I,8,FALSE)),"&lt;/p&gt;&lt;p&gt;Content：&lt;br/&gt;",SUBSTITUTE(VLOOKUP(CONCATENATE($R88,"c2"),$B:$I,8,FALSE),"""","\"""),"&lt;/p&gt;&lt;p&gt;Transportation：&lt;br/&gt;",VLOOKUP(CONCATENATE($R88,"d2"),$B:$I,8,FALSE),CONCATENATE($K84,IFERROR(VLOOKUP(CONCATENATE($L84,"d3"),$B:$I,8,FALSE),"")),"&lt;/p&gt;",""",")</f>
        <v>"content_en": "&lt;p&gt;Address：&lt;br/&gt;Link City Commercial Street, Level B1, Fuhua Road, Futian District, Shenzhen&lt;/p&gt;&lt;p&gt;Content：&lt;br/&gt;The underground commercial street connecting Shenzhen Metro Gangxia Station, Convention and Exhibition Center Station, Shopping Park Station and High Speed Rail Futian Station is divided into three phases, covering an area of more than 40,000 square metres with over 160 food, shopping and grocery shops. Each phase has its own characteristics, with the musical fountain at the first phase hosting regular performances, a window display of the Terracotta Army at the second phase and the third phase primarily being the food court between the first and second phases.&lt;/p&gt;&lt;p&gt;Transportation：&lt;br/&gt;From High Speed Rail Futian Station, walk for about 5 minutes through the underground walkway.&lt;/p&gt;",</v>
      </c>
    </row>
    <row r="89" spans="2:19" ht="31.5" x14ac:dyDescent="0.25">
      <c r="B89" t="str">
        <f t="shared" si="23"/>
        <v>10d1</v>
      </c>
      <c r="C89" t="str">
        <f t="shared" si="24"/>
        <v>d1</v>
      </c>
      <c r="D89">
        <f t="shared" si="25"/>
        <v>1</v>
      </c>
      <c r="E89" t="str">
        <f t="shared" si="26"/>
        <v>d</v>
      </c>
      <c r="F89">
        <f t="shared" si="27"/>
        <v>10</v>
      </c>
      <c r="G89" s="4" t="s">
        <v>6</v>
      </c>
      <c r="H89" s="4" t="s">
        <v>6</v>
      </c>
      <c r="I89" s="4" t="s">
        <v>515</v>
      </c>
      <c r="L89">
        <f t="shared" si="30"/>
        <v>8</v>
      </c>
      <c r="M89" t="str">
        <f>CONCATENATE("&lt;img src=""/res/media/web/travel/",LOWER(SUBSTITUTE($I$1," ","_")),"/",LOWER(CONCATENATE(SUBSTITUTE(VLOOKUP(CONCATENATE($L87,"a2"),$B:$I,8,FALSE)," ","_"),".jpg")),""" alt=""",M87,"""&gt;")</f>
        <v>&lt;img src="/res/media/web/travel/shenzhen/mixc_world.jpg" alt="萬象天地"&gt;</v>
      </c>
      <c r="N89" t="str">
        <f>CONCATENATE("&lt;img src=""/res/media/web/travel/",LOWER(SUBSTITUTE($I$1," ","_")),"/",LOWER(CONCATENATE(SUBSTITUTE(VLOOKUP(CONCATENATE($L87,"a2"),$B:$I,8,FALSE)," ","_"),".jpg")),""" alt=""",N87,"""&gt;")</f>
        <v>&lt;img src="/res/media/web/travel/shenzhen/mixc_world.jpg" alt="万象天地"&gt;</v>
      </c>
      <c r="O89" t="str">
        <f>CONCATENATE("&lt;img src=""/res/media/web/travel/",LOWER(SUBSTITUTE($I$1," ","_")),"/",LOWER(CONCATENATE(SUBSTITUTE(VLOOKUP(CONCATENATE($L87,"a2"),$B:$I,8,FALSE)," ","_"),".jpg")),""" alt=""",O87,"""&gt;")</f>
        <v>&lt;img src="/res/media/web/travel/shenzhen/mixc_world.jpg" alt="Mixc World"&gt;</v>
      </c>
      <c r="R89">
        <f t="shared" si="29"/>
        <v>7</v>
      </c>
      <c r="S89" t="str">
        <f>CONCATENATE("""content_tc"": """,CONCATENATE("&lt;p&gt;地址：&lt;br/&gt;",VLOOKUP(CONCATENATE($R89,"b2"),$B:$I,6,FALSE)),"&lt;/p&gt;&lt;p&gt;介紹：&lt;br/&gt;",VLOOKUP(CONCATENATE($R89,"c2"),$B:$I,6,FALSE),"&lt;/p&gt;&lt;p&gt;交通：&lt;br/&gt;",VLOOKUP(CONCATENATE($R89,"d2"),$B:$I,6,FALSE),CONCATENATE($K84,IFERROR(VLOOKUP(CONCATENATE($L84,"d3"),$B:$I,6,FALSE),"")),"&lt;/p&gt;",""",")</f>
        <v>"content_tc": "&lt;p&gt;地址：&lt;br/&gt;深圳市福田區福華路B1樓連城新天地商業街&lt;/p&gt;&lt;p&gt;介紹：&lt;br/&gt;連接深圳地鐵崗廈站、會展中心站、購物公園站及高鐵福田站的地下商業街，分為三期，佔地約四萬多平方米，共160多間美食、潮流購物及生活雜貨商舖。每期各有特色，一期的音樂噴泉有定時表演；二期有櫥窗展示兵馬俑；而位於一、二期之間的三期就主要是美食廣場。&lt;/p&gt;&lt;p&gt;交通：&lt;br/&gt;於高鐵福田站下車，經地下街步行約5分鐘。&lt;/p&gt;",</v>
      </c>
    </row>
    <row r="90" spans="2:19" ht="409.5" x14ac:dyDescent="0.25">
      <c r="B90" t="str">
        <f t="shared" si="23"/>
        <v>10d2</v>
      </c>
      <c r="C90" t="str">
        <f t="shared" si="24"/>
        <v>d2</v>
      </c>
      <c r="D90">
        <f t="shared" si="25"/>
        <v>2</v>
      </c>
      <c r="E90" t="str">
        <f t="shared" si="26"/>
        <v/>
      </c>
      <c r="F90">
        <f t="shared" si="27"/>
        <v>10</v>
      </c>
      <c r="G90" s="9" t="s">
        <v>1488</v>
      </c>
      <c r="H90" s="9" t="s">
        <v>1009</v>
      </c>
      <c r="I90" s="9" t="s">
        <v>593</v>
      </c>
      <c r="L90">
        <f t="shared" si="30"/>
        <v>8</v>
      </c>
      <c r="M90" t="s">
        <v>557</v>
      </c>
      <c r="N90" t="s">
        <v>557</v>
      </c>
      <c r="O90" t="s">
        <v>1372</v>
      </c>
      <c r="R90">
        <f t="shared" si="29"/>
        <v>7</v>
      </c>
      <c r="S90" t="str">
        <f>CONCATENATE("""content_sc"": """,CONCATENATE("&lt;p&gt;地址：&lt;br/&gt;",VLOOKUP(CONCATENATE($R90,"b2"),$B:$I,7,FALSE)),"&lt;/p&gt;&lt;p&gt;介紹：&lt;br/&gt;",VLOOKUP(CONCATENATE($R90,"c2"),$B:$I,7,FALSE),"&lt;/p&gt;&lt;p&gt;交通：&lt;br/&gt;",VLOOKUP(CONCATENATE($R90,"d2"),$B:$I,7,FALSE),CONCATENATE($K84,IFERROR(VLOOKUP(CONCATENATE($L84,"d3"),$B:$I,7,FALSE),"")),"&lt;/p&gt;","""")</f>
        <v>"content_sc": "&lt;p&gt;地址：&lt;br/&gt;深圳市福田区福华路B1楼连城新天地商业街&lt;/p&gt;&lt;p&gt;介紹：&lt;br/&gt;连接深圳地铁岗厦站、会展中心站、购物公园站及高铁福田站的地下商业街，分为三期，占地约四万多平方米，共160多间美食、潮流购物及生活杂货商铺。每期各有特色，一期的音乐喷泉有定时表演；二期有橱窗展示兵马俑；而位于一、二期之间的三期就主要是美食广场。&lt;/p&gt;&lt;p&gt;交通：&lt;br/&gt;于高铁福田站下车，经地下街步行约5分钟。&lt;/p&gt;"</v>
      </c>
    </row>
    <row r="91" spans="2:19" ht="158.25" thickBot="1" x14ac:dyDescent="0.3">
      <c r="B91" t="str">
        <f t="shared" si="23"/>
        <v>10d3</v>
      </c>
      <c r="C91" t="str">
        <f t="shared" si="24"/>
        <v>d3</v>
      </c>
      <c r="D91">
        <f t="shared" si="25"/>
        <v>3</v>
      </c>
      <c r="E91" t="str">
        <f t="shared" si="26"/>
        <v/>
      </c>
      <c r="F91">
        <f t="shared" si="27"/>
        <v>10</v>
      </c>
      <c r="G91" s="10" t="s">
        <v>1489</v>
      </c>
      <c r="H91" s="10" t="s">
        <v>1010</v>
      </c>
      <c r="I91" s="10" t="s">
        <v>594</v>
      </c>
      <c r="L91">
        <f t="shared" si="30"/>
        <v>8</v>
      </c>
      <c r="M91" t="str">
        <f>VLOOKUP(CONCATENATE($L91,"b2"),$B:$I,6,FALSE)</f>
        <v>深圳市南山區粵海街道深南大道9668號</v>
      </c>
      <c r="N91" t="str">
        <f>VLOOKUP(CONCATENATE($L91,"b2"),$B:$I,7,FALSE)</f>
        <v>深圳市南山区粤海街道深南大道9668号</v>
      </c>
      <c r="O91" t="str">
        <f>VLOOKUP(CONCATENATE($L91,"b2"),$B:$I,8,FALSE)</f>
        <v>9668 Shennan Avenue, Yuehai Jiedao, Nanshan District, Shenzhen</v>
      </c>
      <c r="R91">
        <f t="shared" si="29"/>
        <v>7</v>
      </c>
      <c r="S91" t="str">
        <f>IF(S92="","}","},")</f>
        <v>},</v>
      </c>
    </row>
    <row r="92" spans="2:19" ht="31.5" x14ac:dyDescent="0.25">
      <c r="B92" t="str">
        <f t="shared" si="23"/>
        <v>11a1</v>
      </c>
      <c r="C92" t="str">
        <f t="shared" si="24"/>
        <v>a1</v>
      </c>
      <c r="D92">
        <f t="shared" si="25"/>
        <v>1</v>
      </c>
      <c r="E92" t="str">
        <f t="shared" si="26"/>
        <v>a</v>
      </c>
      <c r="F92">
        <f t="shared" si="27"/>
        <v>11</v>
      </c>
      <c r="G92" s="1" t="s">
        <v>1490</v>
      </c>
      <c r="H92" s="1" t="s">
        <v>1491</v>
      </c>
      <c r="I92" s="1" t="s">
        <v>1492</v>
      </c>
      <c r="L92">
        <f t="shared" si="30"/>
        <v>8</v>
      </c>
      <c r="M92" t="s">
        <v>467</v>
      </c>
      <c r="N92" t="s">
        <v>467</v>
      </c>
      <c r="O92" t="s">
        <v>1373</v>
      </c>
      <c r="R92">
        <f>ROUNDUP((ROW(T92)-7)/12,0)</f>
        <v>8</v>
      </c>
      <c r="S92" t="s">
        <v>1374</v>
      </c>
    </row>
    <row r="93" spans="2:19" ht="47.25" x14ac:dyDescent="0.25">
      <c r="B93" t="str">
        <f t="shared" si="23"/>
        <v>11a2</v>
      </c>
      <c r="C93" t="str">
        <f t="shared" si="24"/>
        <v>a2</v>
      </c>
      <c r="D93">
        <f t="shared" si="25"/>
        <v>2</v>
      </c>
      <c r="E93" t="str">
        <f t="shared" si="26"/>
        <v/>
      </c>
      <c r="F93">
        <f t="shared" si="27"/>
        <v>11</v>
      </c>
      <c r="G93" s="9" t="s">
        <v>1493</v>
      </c>
      <c r="H93" s="9" t="s">
        <v>1494</v>
      </c>
      <c r="I93" s="9" t="s">
        <v>1495</v>
      </c>
      <c r="L93">
        <f t="shared" si="30"/>
        <v>8</v>
      </c>
      <c r="M93" t="str">
        <f>VLOOKUP(CONCATENATE($L93,"c2"),$B:$I,6,FALSE)</f>
        <v>位於深圳南山區，是文青旅遊熱點，最標誌性的設計絕對是正門處的大象藝術裝置「Bubblecoat Elephant」。23萬平方米空間，融合了街區及商場，匯集近300間店鋪、逾1,000個品牌、12座單棟品牌旗艦店，以及超過2,000平方米的室內兒童樂園和24小時美食街等。</v>
      </c>
      <c r="N93" t="str">
        <f>VLOOKUP(CONCATENATE($L93,"c2"),$B:$I,7,FALSE)</f>
        <v>位于深圳南山区，是文青旅游热点，最标志性的设计绝对是正门处的大象艺术装置「Bubblecoat Elephant」。23万平方米空间，融合了街区及商场，汇集近300间店铺、逾1,000个品牌、12座单栋品牌旗舰店，以及超过2,000平方米的室内儿童乐园和24小时美食街等。</v>
      </c>
      <c r="O93" t="str">
        <f>VLOOKUP(CONCATENATE($L93,"c2"),$B:$I,8,FALSE)</f>
        <v>Located in Shenzhen Nanshan District, this is a hotspot for hipsters. The art installation called “Bubblecoat Elephant” at the main entrance is an absolute icon. The 230,000-square-metre space is a blend of streets and shopping malls, consisting of nearly 300 shops, over 1,000 brands, 12 standalone flagship stores and an indoor children’s playground of over 2,000 square metres, plus a 24-hour food street.</v>
      </c>
      <c r="R93">
        <f t="shared" ref="R93:R103" si="31">ROUNDUP((ROW(T93)-7)/12,0)</f>
        <v>8</v>
      </c>
      <c r="S93" t="str">
        <f>CONCATENATE("""id"": ",$S$1,R93,",")</f>
        <v>"id": 28,</v>
      </c>
    </row>
    <row r="94" spans="2:19" ht="15.75" x14ac:dyDescent="0.25">
      <c r="B94" t="str">
        <f t="shared" si="23"/>
        <v>11b1</v>
      </c>
      <c r="C94" t="str">
        <f t="shared" si="24"/>
        <v>b1</v>
      </c>
      <c r="D94">
        <f t="shared" si="25"/>
        <v>1</v>
      </c>
      <c r="E94" t="str">
        <f t="shared" si="26"/>
        <v>b</v>
      </c>
      <c r="F94">
        <f t="shared" si="27"/>
        <v>11</v>
      </c>
      <c r="G94" s="4" t="s">
        <v>2</v>
      </c>
      <c r="H94" s="4" t="s">
        <v>2</v>
      </c>
      <c r="I94" s="4" t="s">
        <v>511</v>
      </c>
      <c r="L94">
        <f t="shared" si="30"/>
        <v>8</v>
      </c>
      <c r="M94" t="s">
        <v>468</v>
      </c>
      <c r="N94" t="s">
        <v>468</v>
      </c>
      <c r="O94" t="s">
        <v>1375</v>
      </c>
      <c r="R94">
        <f t="shared" si="31"/>
        <v>8</v>
      </c>
      <c r="S94" t="str">
        <f>CONCATENATE("""attraction_en"": """,VLOOKUP(CONCATENATE($R94,"a2"),$B:$I,8,FALSE),""",")</f>
        <v>"attraction_en": "Mixc World",</v>
      </c>
    </row>
    <row r="95" spans="2:19" ht="94.5" x14ac:dyDescent="0.25">
      <c r="B95" t="str">
        <f t="shared" si="23"/>
        <v>11b2</v>
      </c>
      <c r="C95" t="str">
        <f t="shared" si="24"/>
        <v>b2</v>
      </c>
      <c r="D95">
        <f t="shared" si="25"/>
        <v>2</v>
      </c>
      <c r="E95" t="str">
        <f t="shared" si="26"/>
        <v/>
      </c>
      <c r="F95">
        <f t="shared" si="27"/>
        <v>11</v>
      </c>
      <c r="G95" s="9" t="s">
        <v>1496</v>
      </c>
      <c r="H95" s="9" t="s">
        <v>1497</v>
      </c>
      <c r="I95" s="9" t="s">
        <v>1498</v>
      </c>
      <c r="L95">
        <f t="shared" si="30"/>
        <v>8</v>
      </c>
      <c r="M95" t="str">
        <f>VLOOKUP(CONCATENATE($L95,"d2"),$B:$I,6,FALSE)</f>
        <v>於高鐵福田站乘坐地鐵11號綫，往碧頭方向，於車公廟站轉乘1號綫，前往機場東方向，於高新園站下車，步行約7分鐘。</v>
      </c>
      <c r="N95" t="str">
        <f>VLOOKUP(CONCATENATE($L95,"d2"),$B:$I,7,FALSE)</f>
        <v>于高铁福田站乘坐地铁11号线，往碧头方向，于车公庙站换乘1号线，前往机场东方向，于高新园站下车，步行约7分钟。</v>
      </c>
      <c r="O95" t="str">
        <f>VLOOKUP(CONCATENATE($L95,"d2"),$B:$I,8,FALSE)</f>
        <v>From High Speed Rail Futian Station, take Metro Line 11 towards Bitou and change to Line 1 at Chegongmiao Station towards Airport East. Get off at Hi-Tech Park Station and walk for about 7 minutes.</v>
      </c>
      <c r="R95">
        <f t="shared" si="31"/>
        <v>8</v>
      </c>
      <c r="S95" t="str">
        <f>CONCATENATE("""attraction_tc"": """,VLOOKUP(CONCATENATE($R95,"a2"),$B:$I,6,FALSE),""",")</f>
        <v>"attraction_tc": "萬象天地",</v>
      </c>
    </row>
    <row r="96" spans="2:19" ht="15.75" x14ac:dyDescent="0.25">
      <c r="B96" t="str">
        <f t="shared" si="23"/>
        <v>11c1</v>
      </c>
      <c r="C96" t="str">
        <f t="shared" si="24"/>
        <v>c1</v>
      </c>
      <c r="D96">
        <f t="shared" si="25"/>
        <v>1</v>
      </c>
      <c r="E96" t="str">
        <f t="shared" si="26"/>
        <v>c</v>
      </c>
      <c r="F96">
        <f t="shared" si="27"/>
        <v>11</v>
      </c>
      <c r="G96" s="4" t="s">
        <v>4</v>
      </c>
      <c r="H96" s="4" t="s">
        <v>941</v>
      </c>
      <c r="I96" s="4" t="s">
        <v>513</v>
      </c>
      <c r="K96" t="str">
        <f>IF(ISERROR(VLOOKUP(CONCATENATE(L96,"d3"),B:G,6,FALSE)),"","&lt;/p&gt;&lt;p&gt;")</f>
        <v>&lt;/p&gt;&lt;p&gt;</v>
      </c>
      <c r="L96">
        <f t="shared" si="30"/>
        <v>8</v>
      </c>
      <c r="M96" t="str">
        <f>CONCATENATE($K96,IFERROR(VLOOKUP(CONCATENATE($L96,"d3"),$B:$I,6,FALSE),""))</f>
        <v>&lt;/p&gt;&lt;p&gt;亦可由福田站乘坐的士，約20分鐘即可到達。</v>
      </c>
      <c r="N96" t="str">
        <f>CONCATENATE($K96,IFERROR(VLOOKUP(CONCATENATE($L96,"d3"),$B:$I,7,FALSE),""))</f>
        <v>&lt;/p&gt;&lt;p&gt;亦可由福田站乘坐的士，约20分钟即可到达。</v>
      </c>
      <c r="O96" t="str">
        <f>CONCATENATE($K96,IFERROR(VLOOKUP(CONCATENATE($L96,"d3"),$B:$I,8,FALSE),""))</f>
        <v>&lt;/p&gt;&lt;p&gt;Alternatively, you may take a 20-minute taxi ride from Futian Station.</v>
      </c>
      <c r="R96">
        <f t="shared" si="31"/>
        <v>8</v>
      </c>
      <c r="S96" t="str">
        <f>CONCATENATE("""attraction_sc"": """,VLOOKUP(CONCATENATE($R96,"a2"),$B:$I,7,FALSE),""",")</f>
        <v>"attraction_sc": "万象天地",</v>
      </c>
    </row>
    <row r="97" spans="2:19" ht="409.5" x14ac:dyDescent="0.25">
      <c r="B97" t="str">
        <f t="shared" si="23"/>
        <v>11c2</v>
      </c>
      <c r="C97" t="str">
        <f t="shared" si="24"/>
        <v>c2</v>
      </c>
      <c r="D97">
        <f t="shared" si="25"/>
        <v>2</v>
      </c>
      <c r="E97" t="str">
        <f t="shared" si="26"/>
        <v/>
      </c>
      <c r="F97">
        <f t="shared" si="27"/>
        <v>11</v>
      </c>
      <c r="G97" s="3" t="s">
        <v>1499</v>
      </c>
      <c r="H97" s="3" t="s">
        <v>1500</v>
      </c>
      <c r="I97" s="3" t="s">
        <v>1501</v>
      </c>
      <c r="L97">
        <f t="shared" si="30"/>
        <v>8</v>
      </c>
      <c r="M97" t="s">
        <v>469</v>
      </c>
      <c r="N97" t="s">
        <v>469</v>
      </c>
      <c r="O97" t="s">
        <v>469</v>
      </c>
      <c r="R97">
        <f t="shared" si="31"/>
        <v>8</v>
      </c>
      <c r="S97" t="str">
        <f>CONCATENATE("""image_en"": """,CONCATENATE("/res/media/web/travel/",LOWER(SUBSTITUTE($I$1," ","_")),"/",LOWER(CONCATENATE(SUBSTITUTE(VLOOKUP(CONCATENATE($R97,"a2"),$B:$I,8,FALSE)," ","_"),".jpg"))),""",")</f>
        <v>"image_en": "/res/media/web/travel/shenzhen/mixc_world.jpg",</v>
      </c>
    </row>
    <row r="98" spans="2:19" ht="31.5" x14ac:dyDescent="0.25">
      <c r="B98" t="str">
        <f t="shared" si="23"/>
        <v>11d1</v>
      </c>
      <c r="C98" t="str">
        <f t="shared" si="24"/>
        <v>d1</v>
      </c>
      <c r="D98">
        <f t="shared" si="25"/>
        <v>1</v>
      </c>
      <c r="E98" t="str">
        <f t="shared" si="26"/>
        <v>d</v>
      </c>
      <c r="F98">
        <f t="shared" si="27"/>
        <v>11</v>
      </c>
      <c r="G98" s="4" t="s">
        <v>6</v>
      </c>
      <c r="H98" s="4" t="s">
        <v>6</v>
      </c>
      <c r="I98" s="4" t="s">
        <v>515</v>
      </c>
      <c r="L98">
        <f>ROUNDUP((ROW(N98)-1)/12,0)</f>
        <v>9</v>
      </c>
      <c r="M98" t="s">
        <v>465</v>
      </c>
      <c r="N98" t="s">
        <v>465</v>
      </c>
      <c r="O98" t="s">
        <v>465</v>
      </c>
      <c r="R98">
        <f t="shared" si="31"/>
        <v>8</v>
      </c>
      <c r="S98" t="str">
        <f>CONCATENATE("""image_tc"": """,CONCATENATE("/res/media/web/travel/",LOWER(SUBSTITUTE($I$1," ","_")),"/",LOWER(CONCATENATE(SUBSTITUTE(VLOOKUP(CONCATENATE($R98,"a2"),$B:$I,8,FALSE)," ","_"),".jpg"))),""",")</f>
        <v>"image_tc": "/res/media/web/travel/shenzhen/mixc_world.jpg",</v>
      </c>
    </row>
    <row r="99" spans="2:19" ht="409.5" x14ac:dyDescent="0.25">
      <c r="B99" t="str">
        <f t="shared" si="23"/>
        <v>11d2</v>
      </c>
      <c r="C99" t="str">
        <f t="shared" si="24"/>
        <v>d2</v>
      </c>
      <c r="D99">
        <f t="shared" si="25"/>
        <v>2</v>
      </c>
      <c r="E99" t="str">
        <f t="shared" si="26"/>
        <v/>
      </c>
      <c r="F99">
        <f t="shared" si="27"/>
        <v>11</v>
      </c>
      <c r="G99" s="9" t="s">
        <v>1502</v>
      </c>
      <c r="H99" s="9" t="s">
        <v>1503</v>
      </c>
      <c r="I99" s="9" t="s">
        <v>1504</v>
      </c>
      <c r="L99">
        <f t="shared" ref="L99:L109" si="32">ROUNDUP((ROW(N99)-1)/12,0)</f>
        <v>9</v>
      </c>
      <c r="M99" t="str">
        <f>VLOOKUP(CONCATENATE($L99,"a2"),$B:$I,6,FALSE)</f>
        <v>當代藝術與城市規劃館</v>
      </c>
      <c r="N99" t="str">
        <f>VLOOKUP(CONCATENATE($L99,"a2"),$B:$I,7,FALSE)</f>
        <v>当代艺术与城市规划馆</v>
      </c>
      <c r="O99" t="str">
        <f>VLOOKUP(CONCATENATE($L99,"a2"),$B:$I,8,FALSE)</f>
        <v>Museum of Contemporary Art &amp; Planning Exhibition</v>
      </c>
      <c r="R99">
        <f t="shared" si="31"/>
        <v>8</v>
      </c>
      <c r="S99" t="str">
        <f>CONCATENATE("""image_sc"": """,CONCATENATE("/res/media/web/travel/",LOWER(SUBSTITUTE($I$1," ","_")),"/",LOWER(CONCATENATE(SUBSTITUTE(VLOOKUP(CONCATENATE($R99,"a2"),$B:$I,8,FALSE)," ","_"),".jpg"))),""",")</f>
        <v>"image_sc": "/res/media/web/travel/shenzhen/mixc_world.jpg",</v>
      </c>
    </row>
    <row r="100" spans="2:19" ht="16.5" thickBot="1" x14ac:dyDescent="0.3">
      <c r="B100" t="str">
        <f t="shared" si="23"/>
        <v/>
      </c>
      <c r="C100" t="str">
        <f t="shared" si="24"/>
        <v>d3</v>
      </c>
      <c r="D100">
        <f t="shared" si="25"/>
        <v>3</v>
      </c>
      <c r="E100" t="str">
        <f t="shared" si="26"/>
        <v/>
      </c>
      <c r="F100">
        <f t="shared" si="27"/>
        <v>11</v>
      </c>
      <c r="G100" s="10"/>
      <c r="H100" s="10"/>
      <c r="I100" s="10"/>
      <c r="L100">
        <f t="shared" si="32"/>
        <v>9</v>
      </c>
      <c r="M100" t="s">
        <v>466</v>
      </c>
      <c r="N100" t="s">
        <v>466</v>
      </c>
      <c r="O100" t="s">
        <v>466</v>
      </c>
      <c r="R100">
        <f t="shared" si="31"/>
        <v>8</v>
      </c>
      <c r="S100" t="str">
        <f>CONCATENATE("""content_en"": """,CONCATENATE("&lt;p&gt;Address：&lt;br/&gt;",VLOOKUP(CONCATENATE($R100,"b2"),$B:$I,8,FALSE)),"&lt;/p&gt;&lt;p&gt;Content：&lt;br/&gt;",SUBSTITUTE(VLOOKUP(CONCATENATE($R100,"c2"),$B:$I,8,FALSE),"""","\"""),"&lt;/p&gt;&lt;p&gt;Transportation：&lt;br/&gt;",VLOOKUP(CONCATENATE($R100,"d2"),$B:$I,8,FALSE),CONCATENATE($K96,IFERROR(VLOOKUP(CONCATENATE($L96,"d3"),$B:$I,8,FALSE),"")),"&lt;/p&gt;",""",")</f>
        <v>"content_en": "&lt;p&gt;Address：&lt;br/&gt;9668 Shennan Avenue, Yuehai Jiedao, Nanshan District, Shenzhen&lt;/p&gt;&lt;p&gt;Content：&lt;br/&gt;Located in Shenzhen Nanshan District, this is a hotspot for hipsters. The art installation called “Bubblecoat Elephant” at the main entrance is an absolute icon. The 230,000-square-metre space is a blend of streets and shopping malls, consisting of nearly 300 shops, over 1,000 brands, 12 standalone flagship stores and an indoor children’s playground of over 2,000 square metres, plus a 24-hour food street.&lt;/p&gt;&lt;p&gt;Transportation：&lt;br/&gt;From High Speed Rail Futian Station, take Metro Line 11 towards Bitou and change to Line 1 at Chegongmiao Station towards Airport East. Get off at Hi-Tech Park Station and walk for about 7 minutes.&lt;/p&gt;&lt;p&gt;Alternatively, you may take a 20-minute taxi ride from Futian Station.&lt;/p&gt;",</v>
      </c>
    </row>
    <row r="101" spans="2:19" ht="31.5" x14ac:dyDescent="0.25">
      <c r="B101" t="str">
        <f t="shared" ref="B101:B108" si="33">IF(G101="","",CONCATENATE(F101,C101))</f>
        <v>12a1</v>
      </c>
      <c r="C101" t="str">
        <f t="shared" ref="C101:C108" si="34">IF(E101="",CONCATENATE(LEFT(C100,1),D101),CONCATENATE(E101,D101))</f>
        <v>a1</v>
      </c>
      <c r="D101">
        <f t="shared" ref="D101:D108" si="35">IF(E101="",D100+1,1)</f>
        <v>1</v>
      </c>
      <c r="E101" t="str">
        <f t="shared" ref="E101:E108" si="36">IF(ISERROR(FIND("景點",G101)),IF(ISERROR(FIND("地址",G101)),IF(ISERROR(FIND("介紹",G101)),IF(ISERROR(FIND("交通",G101)),"","d"),"c"),"b"),IF(LEN(G101)&lt;7,"a",""))</f>
        <v>a</v>
      </c>
      <c r="F101">
        <f t="shared" ref="F101:F108" si="37">IF(ISERROR(FIND("景點",G101)),F100,IF(LEN(G101)&lt;7,F100+1,F100))</f>
        <v>12</v>
      </c>
      <c r="G101" s="1" t="s">
        <v>1505</v>
      </c>
      <c r="H101" s="1" t="s">
        <v>1506</v>
      </c>
      <c r="I101" s="1" t="s">
        <v>1507</v>
      </c>
      <c r="L101">
        <f t="shared" si="32"/>
        <v>9</v>
      </c>
      <c r="M101" t="str">
        <f>CONCATENATE("&lt;img src=""/res/media/web/travel/",LOWER(SUBSTITUTE($I$1," ","_")),"/",LOWER(CONCATENATE(SUBSTITUTE(VLOOKUP(CONCATENATE($L99,"a2"),$B:$I,8,FALSE)," ","_"),".jpg")),""" alt=""",M99,"""&gt;")</f>
        <v>&lt;img src="/res/media/web/travel/shenzhen/museum_of_contemporary_art_&amp;_planning_exhibition.jpg" alt="當代藝術與城市規劃館"&gt;</v>
      </c>
      <c r="N101" t="str">
        <f>CONCATENATE("&lt;img src=""/res/media/web/travel/",LOWER(SUBSTITUTE($I$1," ","_")),"/",LOWER(CONCATENATE(SUBSTITUTE(VLOOKUP(CONCATENATE($L99,"a2"),$B:$I,8,FALSE)," ","_"),".jpg")),""" alt=""",N99,"""&gt;")</f>
        <v>&lt;img src="/res/media/web/travel/shenzhen/museum_of_contemporary_art_&amp;_planning_exhibition.jpg" alt="当代艺术与城市规划馆"&gt;</v>
      </c>
      <c r="O101" t="str">
        <f>CONCATENATE("&lt;img src=""/res/media/web/travel/",LOWER(SUBSTITUTE($I$1," ","_")),"/",LOWER(CONCATENATE(SUBSTITUTE(VLOOKUP(CONCATENATE($L99,"a2"),$B:$I,8,FALSE)," ","_"),".jpg")),""" alt=""",O99,"""&gt;")</f>
        <v>&lt;img src="/res/media/web/travel/shenzhen/museum_of_contemporary_art_&amp;_planning_exhibition.jpg" alt="Museum of Contemporary Art &amp; Planning Exhibition"&gt;</v>
      </c>
      <c r="R101">
        <f t="shared" si="31"/>
        <v>8</v>
      </c>
      <c r="S101" t="str">
        <f>CONCATENATE("""content_tc"": """,CONCATENATE("&lt;p&gt;地址：&lt;br/&gt;",VLOOKUP(CONCATENATE($R101,"b2"),$B:$I,6,FALSE)),"&lt;/p&gt;&lt;p&gt;介紹：&lt;br/&gt;",VLOOKUP(CONCATENATE($R101,"c2"),$B:$I,6,FALSE),"&lt;/p&gt;&lt;p&gt;交通：&lt;br/&gt;",VLOOKUP(CONCATENATE($R101,"d2"),$B:$I,6,FALSE),CONCATENATE($K96,IFERROR(VLOOKUP(CONCATENATE($L96,"d3"),$B:$I,6,FALSE),"")),"&lt;/p&gt;",""",")</f>
        <v>"content_tc": "&lt;p&gt;地址：&lt;br/&gt;深圳市南山區粵海街道深南大道9668號&lt;/p&gt;&lt;p&gt;介紹：&lt;br/&gt;位於深圳南山區，是文青旅遊熱點，最標誌性的設計絕對是正門處的大象藝術裝置「Bubblecoat Elephant」。23萬平方米空間，融合了街區及商場，匯集近300間店鋪、逾1,000個品牌、12座單棟品牌旗艦店，以及超過2,000平方米的室內兒童樂園和24小時美食街等。&lt;/p&gt;&lt;p&gt;交通：&lt;br/&gt;於高鐵福田站乘坐地鐵11號綫，往碧頭方向，於車公廟站轉乘1號綫，前往機場東方向，於高新園站下車，步行約7分鐘。&lt;/p&gt;&lt;p&gt;亦可由福田站乘坐的士，約20分鐘即可到達。&lt;/p&gt;",</v>
      </c>
    </row>
    <row r="102" spans="2:19" ht="78.75" x14ac:dyDescent="0.25">
      <c r="B102" t="str">
        <f t="shared" si="33"/>
        <v>12a2</v>
      </c>
      <c r="C102" t="str">
        <f t="shared" si="34"/>
        <v>a2</v>
      </c>
      <c r="D102">
        <f t="shared" si="35"/>
        <v>2</v>
      </c>
      <c r="E102" t="str">
        <f t="shared" si="36"/>
        <v/>
      </c>
      <c r="F102">
        <f t="shared" si="37"/>
        <v>12</v>
      </c>
      <c r="G102" s="9" t="s">
        <v>1508</v>
      </c>
      <c r="H102" s="9" t="s">
        <v>1509</v>
      </c>
      <c r="I102" s="9" t="s">
        <v>1510</v>
      </c>
      <c r="L102">
        <f t="shared" si="32"/>
        <v>9</v>
      </c>
      <c r="M102" t="s">
        <v>557</v>
      </c>
      <c r="N102" t="s">
        <v>557</v>
      </c>
      <c r="O102" t="s">
        <v>1372</v>
      </c>
      <c r="R102">
        <f t="shared" si="31"/>
        <v>8</v>
      </c>
      <c r="S102" t="str">
        <f>CONCATENATE("""content_sc"": """,CONCATENATE("&lt;p&gt;地址：&lt;br/&gt;",VLOOKUP(CONCATENATE($R102,"b2"),$B:$I,7,FALSE)),"&lt;/p&gt;&lt;p&gt;介紹：&lt;br/&gt;",VLOOKUP(CONCATENATE($R102,"c2"),$B:$I,7,FALSE),"&lt;/p&gt;&lt;p&gt;交通：&lt;br/&gt;",VLOOKUP(CONCATENATE($R102,"d2"),$B:$I,7,FALSE),CONCATENATE($K96,IFERROR(VLOOKUP(CONCATENATE($L96,"d3"),$B:$I,7,FALSE),"")),"&lt;/p&gt;","""")</f>
        <v>"content_sc": "&lt;p&gt;地址：&lt;br/&gt;深圳市南山区粤海街道深南大道9668号&lt;/p&gt;&lt;p&gt;介紹：&lt;br/&gt;位于深圳南山区，是文青旅游热点，最标志性的设计绝对是正门处的大象艺术装置「Bubblecoat Elephant」。23万平方米空间，融合了街区及商场，汇集近300间店铺、逾1,000个品牌、12座单栋品牌旗舰店，以及超过2,000平方米的室内儿童乐园和24小时美食街等。&lt;/p&gt;&lt;p&gt;交通：&lt;br/&gt;于高铁福田站乘坐地铁11号线，往碧头方向，于车公庙站换乘1号线，前往机场东方向，于高新园站下车，步行约7分钟。&lt;/p&gt;&lt;p&gt;亦可由福田站乘坐的士，约20分钟即可到达。&lt;/p&gt;"</v>
      </c>
    </row>
    <row r="103" spans="2:19" ht="15.75" x14ac:dyDescent="0.25">
      <c r="B103" t="str">
        <f t="shared" si="33"/>
        <v>12b1</v>
      </c>
      <c r="C103" t="str">
        <f t="shared" si="34"/>
        <v>b1</v>
      </c>
      <c r="D103">
        <f t="shared" si="35"/>
        <v>1</v>
      </c>
      <c r="E103" t="str">
        <f t="shared" si="36"/>
        <v>b</v>
      </c>
      <c r="F103">
        <f t="shared" si="37"/>
        <v>12</v>
      </c>
      <c r="G103" s="4" t="s">
        <v>2</v>
      </c>
      <c r="H103" s="4" t="s">
        <v>2</v>
      </c>
      <c r="I103" s="4" t="s">
        <v>511</v>
      </c>
      <c r="L103">
        <f t="shared" si="32"/>
        <v>9</v>
      </c>
      <c r="M103" t="str">
        <f>VLOOKUP(CONCATENATE($L103,"b2"),$B:$I,6,FALSE)</f>
        <v>深圳市福田區福中路184號</v>
      </c>
      <c r="N103" t="str">
        <f>VLOOKUP(CONCATENATE($L103,"b2"),$B:$I,7,FALSE)</f>
        <v>深圳市福田区福中路184号</v>
      </c>
      <c r="O103" t="str">
        <f>VLOOKUP(CONCATENATE($L103,"b2"),$B:$I,8,FALSE)</f>
        <v>184 Fuzhong Road, Futian district, Shenzhen</v>
      </c>
      <c r="R103">
        <f t="shared" si="31"/>
        <v>8</v>
      </c>
      <c r="S103" t="str">
        <f>IF(S104="","}","},")</f>
        <v>},</v>
      </c>
    </row>
    <row r="104" spans="2:19" ht="94.5" x14ac:dyDescent="0.25">
      <c r="B104" t="str">
        <f t="shared" si="33"/>
        <v>12b2</v>
      </c>
      <c r="C104" t="str">
        <f t="shared" si="34"/>
        <v>b2</v>
      </c>
      <c r="D104">
        <f t="shared" si="35"/>
        <v>2</v>
      </c>
      <c r="E104" t="str">
        <f t="shared" si="36"/>
        <v/>
      </c>
      <c r="F104">
        <f t="shared" si="37"/>
        <v>12</v>
      </c>
      <c r="G104" s="9" t="s">
        <v>1511</v>
      </c>
      <c r="H104" s="9" t="s">
        <v>1512</v>
      </c>
      <c r="I104" s="9" t="s">
        <v>1513</v>
      </c>
      <c r="L104">
        <f t="shared" si="32"/>
        <v>9</v>
      </c>
      <c r="M104" t="s">
        <v>467</v>
      </c>
      <c r="N104" t="s">
        <v>467</v>
      </c>
      <c r="O104" t="s">
        <v>1373</v>
      </c>
      <c r="R104">
        <f>ROUNDUP((ROW(T104)-7)/12,0)</f>
        <v>9</v>
      </c>
      <c r="S104" t="s">
        <v>1374</v>
      </c>
    </row>
    <row r="105" spans="2:19" ht="15.75" x14ac:dyDescent="0.25">
      <c r="B105" t="str">
        <f t="shared" si="33"/>
        <v>12c1</v>
      </c>
      <c r="C105" t="str">
        <f t="shared" si="34"/>
        <v>c1</v>
      </c>
      <c r="D105">
        <f t="shared" si="35"/>
        <v>1</v>
      </c>
      <c r="E105" t="str">
        <f t="shared" si="36"/>
        <v>c</v>
      </c>
      <c r="F105">
        <f t="shared" si="37"/>
        <v>12</v>
      </c>
      <c r="G105" s="4" t="s">
        <v>4</v>
      </c>
      <c r="H105" s="4" t="s">
        <v>941</v>
      </c>
      <c r="I105" s="4" t="s">
        <v>513</v>
      </c>
      <c r="L105">
        <f t="shared" si="32"/>
        <v>9</v>
      </c>
      <c r="M105" t="str">
        <f>VLOOKUP(CONCATENATE($L105,"c2"),$B:$I,6,FALSE)</f>
        <v>佔地8萬平方米，集合藝術及城市規劃兩大領域，是深圳重要文化地標之一。當代藝術館位於南側，展示現代及設計藝術領域的作品。而規劃館展示了深圳城市規劃和建設方面得獎計劃，以及深圳產業佈局規劃和科技創新的設施，是深圳最新最熱門的旅遊點。</v>
      </c>
      <c r="N105" t="str">
        <f>VLOOKUP(CONCATENATE($L105,"c2"),$B:$I,7,FALSE)</f>
        <v>占地8万平方米，集合艺术及城市规划两大领域，是深圳重要文化地标之一。当代艺术馆位于南侧，展示现代及设计艺术领域的作品。而规划馆展示了深圳城市规划和建设方面得奖计划，以及深圳产业布局规划和科技创新的设施，是深圳最新最热门的旅游点。</v>
      </c>
      <c r="O105" t="str">
        <f>VLOOKUP(CONCATENATE($L105,"c2"),$B:$I,8,FALSE)</f>
        <v>Covering an area of 80,000 square metres, MoCAPE is an important cultural landmark in Shenzhen, where the two spheres of art and city planning meet. The Museum of Contemporary Art is located on the south side with exhibitions on modern art and design, while the Museum of Planning Exhibition showcases Shenzhen’s city planning and award-winning construction projects. Alongside is Shenzhen’s industrial layout planning and innovation &amp; technology facilities, making it the latest and most popular tourist spot in Shenzhen.</v>
      </c>
      <c r="R105">
        <f t="shared" ref="R105:R115" si="38">ROUNDUP((ROW(T105)-7)/12,0)</f>
        <v>9</v>
      </c>
      <c r="S105" t="str">
        <f>CONCATENATE("""id"": ",$S$1,R105,",")</f>
        <v>"id": 29,</v>
      </c>
    </row>
    <row r="106" spans="2:19" ht="409.5" x14ac:dyDescent="0.25">
      <c r="B106" t="str">
        <f t="shared" si="33"/>
        <v>12c2</v>
      </c>
      <c r="C106" t="str">
        <f t="shared" si="34"/>
        <v>c2</v>
      </c>
      <c r="D106">
        <f t="shared" si="35"/>
        <v>2</v>
      </c>
      <c r="E106" t="str">
        <f t="shared" si="36"/>
        <v/>
      </c>
      <c r="F106">
        <f t="shared" si="37"/>
        <v>12</v>
      </c>
      <c r="G106" s="3" t="s">
        <v>1514</v>
      </c>
      <c r="H106" s="3" t="s">
        <v>1515</v>
      </c>
      <c r="I106" s="3" t="s">
        <v>1516</v>
      </c>
      <c r="L106">
        <f t="shared" si="32"/>
        <v>9</v>
      </c>
      <c r="M106" t="s">
        <v>468</v>
      </c>
      <c r="N106" t="s">
        <v>468</v>
      </c>
      <c r="O106" t="s">
        <v>1375</v>
      </c>
      <c r="R106">
        <f t="shared" si="38"/>
        <v>9</v>
      </c>
      <c r="S106" t="str">
        <f>CONCATENATE("""attraction_en"": """,VLOOKUP(CONCATENATE($R106,"a2"),$B:$I,8,FALSE),""",")</f>
        <v>"attraction_en": "Museum of Contemporary Art &amp; Planning Exhibition",</v>
      </c>
    </row>
    <row r="107" spans="2:19" ht="31.5" x14ac:dyDescent="0.25">
      <c r="B107" t="str">
        <f t="shared" si="33"/>
        <v>12d1</v>
      </c>
      <c r="C107" t="str">
        <f t="shared" si="34"/>
        <v>d1</v>
      </c>
      <c r="D107">
        <f t="shared" si="35"/>
        <v>1</v>
      </c>
      <c r="E107" t="str">
        <f t="shared" si="36"/>
        <v>d</v>
      </c>
      <c r="F107">
        <f t="shared" si="37"/>
        <v>12</v>
      </c>
      <c r="G107" s="4" t="s">
        <v>6</v>
      </c>
      <c r="H107" s="4" t="s">
        <v>6</v>
      </c>
      <c r="I107" s="4" t="s">
        <v>515</v>
      </c>
      <c r="L107">
        <f t="shared" si="32"/>
        <v>9</v>
      </c>
      <c r="M107" t="str">
        <f>VLOOKUP(CONCATENATE($L107,"d2"),$B:$I,6,FALSE)</f>
        <v>於高鐵福田站乘坐地鐵3號綫，往雙龍方向，於少年宮站下車，步行約5分鐘。</v>
      </c>
      <c r="N107" t="str">
        <f>VLOOKUP(CONCATENATE($L107,"d2"),$B:$I,7,FALSE)</f>
        <v>于高铁福田站乘坐地铁3号线，往双龙方向，于少年宫站下车，步行约5分钟。</v>
      </c>
      <c r="O107" t="str">
        <f>VLOOKUP(CONCATENATE($L107,"d2"),$B:$I,8,FALSE)</f>
        <v>From High Speed Rail Futian Station, take Metro Line 3 towards Shuanglong. Get off at Children's Palace Station and walk for about 5 minutes.</v>
      </c>
      <c r="R107">
        <f t="shared" si="38"/>
        <v>9</v>
      </c>
      <c r="S107" t="str">
        <f>CONCATENATE("""attraction_tc"": """,VLOOKUP(CONCATENATE($R107,"a2"),$B:$I,6,FALSE),""",")</f>
        <v>"attraction_tc": "當代藝術與城市規劃館",</v>
      </c>
    </row>
    <row r="108" spans="2:19" ht="141.75" x14ac:dyDescent="0.25">
      <c r="B108" t="str">
        <f t="shared" si="33"/>
        <v>12d2</v>
      </c>
      <c r="C108" t="str">
        <f t="shared" si="34"/>
        <v>d2</v>
      </c>
      <c r="D108">
        <f t="shared" si="35"/>
        <v>2</v>
      </c>
      <c r="E108" t="str">
        <f t="shared" si="36"/>
        <v/>
      </c>
      <c r="F108">
        <f t="shared" si="37"/>
        <v>12</v>
      </c>
      <c r="G108" s="9" t="s">
        <v>1517</v>
      </c>
      <c r="H108" s="9" t="s">
        <v>1518</v>
      </c>
      <c r="I108" s="9" t="s">
        <v>1519</v>
      </c>
      <c r="K108" t="str">
        <f>IF(ISERROR(VLOOKUP(CONCATENATE(L108,"d3"),B:G,6,FALSE)),"","&lt;/p&gt;&lt;p&gt;")</f>
        <v>&lt;/p&gt;&lt;p&gt;</v>
      </c>
      <c r="L108">
        <f t="shared" si="32"/>
        <v>9</v>
      </c>
      <c r="M108" t="str">
        <f>CONCATENATE($K108,IFERROR(VLOOKUP(CONCATENATE($L108,"d3"),$B:$I,6,FALSE),""))</f>
        <v>&lt;/p&gt;&lt;p&gt;亦可由福田站乘坐的士，約10分鐘即可到達。</v>
      </c>
      <c r="N108" t="str">
        <f>CONCATENATE($K108,IFERROR(VLOOKUP(CONCATENATE($L108,"d3"),$B:$I,7,FALSE),""))</f>
        <v>&lt;/p&gt;&lt;p&gt;亦可由福田站乘坐的士，约10分钟即可到达。</v>
      </c>
      <c r="O108" t="str">
        <f>CONCATENATE($K108,IFERROR(VLOOKUP(CONCATENATE($L108,"d3"),$B:$I,8,FALSE),""))</f>
        <v>&lt;/p&gt;&lt;p&gt;Alternatively, you may take a 10-minute taxi ride from Futian Station.</v>
      </c>
      <c r="R108">
        <f t="shared" si="38"/>
        <v>9</v>
      </c>
      <c r="S108" t="str">
        <f>CONCATENATE("""attraction_sc"": """,VLOOKUP(CONCATENATE($R108,"a2"),$B:$I,7,FALSE),""",")</f>
        <v>"attraction_sc": "当代艺术与城市规划馆",</v>
      </c>
    </row>
    <row r="109" spans="2:19" ht="16.5" thickBot="1" x14ac:dyDescent="0.3">
      <c r="B109" t="str">
        <f t="shared" ref="B109:B114" si="39">IF(G109="","",CONCATENATE(F109,C109))</f>
        <v/>
      </c>
      <c r="C109" t="str">
        <f t="shared" ref="C109:C114" si="40">IF(E109="",CONCATENATE(LEFT(C108,1),D109),CONCATENATE(E109,D109))</f>
        <v>d3</v>
      </c>
      <c r="D109">
        <f t="shared" ref="D109:D114" si="41">IF(E109="",D108+1,1)</f>
        <v>3</v>
      </c>
      <c r="E109" t="str">
        <f t="shared" ref="E109:E114" si="42">IF(ISERROR(FIND("景點",G109)),IF(ISERROR(FIND("地址",G109)),IF(ISERROR(FIND("介紹",G109)),IF(ISERROR(FIND("交通",G109)),"","d"),"c"),"b"),IF(LEN(G109)&lt;7,"a",""))</f>
        <v/>
      </c>
      <c r="F109">
        <f t="shared" ref="F109:F114" si="43">IF(ISERROR(FIND("景點",G109)),F108,IF(LEN(G109)&lt;7,F108+1,F108))</f>
        <v>12</v>
      </c>
      <c r="G109" s="10"/>
      <c r="H109" s="10"/>
      <c r="I109" s="10"/>
      <c r="L109">
        <f t="shared" si="32"/>
        <v>9</v>
      </c>
      <c r="M109" t="s">
        <v>469</v>
      </c>
      <c r="N109" t="s">
        <v>469</v>
      </c>
      <c r="O109" t="s">
        <v>469</v>
      </c>
      <c r="R109">
        <f t="shared" si="38"/>
        <v>9</v>
      </c>
      <c r="S109" t="str">
        <f>CONCATENATE("""image_en"": """,CONCATENATE("/res/media/web/travel/",LOWER(SUBSTITUTE($I$1," ","_")),"/",LOWER(CONCATENATE(SUBSTITUTE(VLOOKUP(CONCATENATE($R109,"a2"),$B:$I,8,FALSE)," ","_"),".jpg"))),""",")</f>
        <v>"image_en": "/res/media/web/travel/shenzhen/museum_of_contemporary_art_&amp;_planning_exhibition.jpg",</v>
      </c>
    </row>
    <row r="110" spans="2:19" ht="31.5" x14ac:dyDescent="0.25">
      <c r="B110" t="str">
        <f t="shared" si="39"/>
        <v>13a1</v>
      </c>
      <c r="C110" t="str">
        <f t="shared" si="40"/>
        <v>a1</v>
      </c>
      <c r="D110">
        <f t="shared" si="41"/>
        <v>1</v>
      </c>
      <c r="E110" t="str">
        <f t="shared" si="42"/>
        <v>a</v>
      </c>
      <c r="F110">
        <f t="shared" si="43"/>
        <v>13</v>
      </c>
      <c r="G110" s="1" t="s">
        <v>1520</v>
      </c>
      <c r="H110" s="1" t="s">
        <v>1521</v>
      </c>
      <c r="I110" s="1" t="s">
        <v>1522</v>
      </c>
      <c r="L110">
        <f>ROUNDUP((ROW(N110)-1)/12,0)</f>
        <v>10</v>
      </c>
      <c r="M110" t="s">
        <v>465</v>
      </c>
      <c r="N110" t="s">
        <v>465</v>
      </c>
      <c r="O110" t="s">
        <v>465</v>
      </c>
      <c r="R110">
        <f t="shared" si="38"/>
        <v>9</v>
      </c>
      <c r="S110" t="str">
        <f>CONCATENATE("""image_tc"": """,CONCATENATE("/res/media/web/travel/",LOWER(SUBSTITUTE($I$1," ","_")),"/",LOWER(CONCATENATE(SUBSTITUTE(VLOOKUP(CONCATENATE($R110,"a2"),$B:$I,8,FALSE)," ","_"),".jpg"))),""",")</f>
        <v>"image_tc": "/res/media/web/travel/shenzhen/museum_of_contemporary_art_&amp;_planning_exhibition.jpg",</v>
      </c>
    </row>
    <row r="111" spans="2:19" ht="141.75" x14ac:dyDescent="0.25">
      <c r="B111" t="str">
        <f t="shared" si="39"/>
        <v>13a2</v>
      </c>
      <c r="C111" t="str">
        <f t="shared" si="40"/>
        <v>a2</v>
      </c>
      <c r="D111">
        <f t="shared" si="41"/>
        <v>2</v>
      </c>
      <c r="E111" t="str">
        <f t="shared" si="42"/>
        <v/>
      </c>
      <c r="F111">
        <f t="shared" si="43"/>
        <v>13</v>
      </c>
      <c r="G111" s="9" t="s">
        <v>1523</v>
      </c>
      <c r="H111" s="9" t="s">
        <v>1524</v>
      </c>
      <c r="I111" s="9" t="s">
        <v>1525</v>
      </c>
      <c r="L111">
        <f t="shared" ref="L111:L121" si="44">ROUNDUP((ROW(N111)-1)/12,0)</f>
        <v>10</v>
      </c>
      <c r="M111" t="str">
        <f>VLOOKUP(CONCATENATE($L111,"a2"),$B:$I,6,FALSE)</f>
        <v>華僑城甘坑客家小鎮</v>
      </c>
      <c r="N111" t="str">
        <f>VLOOKUP(CONCATENATE($L111,"a2"),$B:$I,7,FALSE)</f>
        <v>华侨城甘坑客家小镇</v>
      </c>
      <c r="O111" t="str">
        <f>VLOOKUP(CONCATENATE($L111,"a2"),$B:$I,8,FALSE)</f>
        <v>OCT Gankeng Hakka Village</v>
      </c>
      <c r="R111">
        <f t="shared" si="38"/>
        <v>9</v>
      </c>
      <c r="S111" t="str">
        <f>CONCATENATE("""image_sc"": """,CONCATENATE("/res/media/web/travel/",LOWER(SUBSTITUTE($I$1," ","_")),"/",LOWER(CONCATENATE(SUBSTITUTE(VLOOKUP(CONCATENATE($R111,"a2"),$B:$I,8,FALSE)," ","_"),".jpg"))),""",")</f>
        <v>"image_sc": "/res/media/web/travel/shenzhen/museum_of_contemporary_art_&amp;_planning_exhibition.jpg",</v>
      </c>
    </row>
    <row r="112" spans="2:19" ht="15.75" x14ac:dyDescent="0.25">
      <c r="B112" t="str">
        <f t="shared" si="39"/>
        <v>13b1</v>
      </c>
      <c r="C112" t="str">
        <f t="shared" si="40"/>
        <v>b1</v>
      </c>
      <c r="D112">
        <f t="shared" si="41"/>
        <v>1</v>
      </c>
      <c r="E112" t="str">
        <f t="shared" si="42"/>
        <v>b</v>
      </c>
      <c r="F112">
        <f t="shared" si="43"/>
        <v>13</v>
      </c>
      <c r="G112" s="4" t="s">
        <v>2</v>
      </c>
      <c r="H112" s="4" t="s">
        <v>2</v>
      </c>
      <c r="I112" s="4" t="s">
        <v>511</v>
      </c>
      <c r="L112">
        <f t="shared" si="44"/>
        <v>10</v>
      </c>
      <c r="M112" t="s">
        <v>466</v>
      </c>
      <c r="N112" t="s">
        <v>466</v>
      </c>
      <c r="O112" t="s">
        <v>466</v>
      </c>
      <c r="R112">
        <f t="shared" si="38"/>
        <v>9</v>
      </c>
      <c r="S112" t="str">
        <f>CONCATENATE("""content_en"": """,CONCATENATE("&lt;p&gt;Address：&lt;br/&gt;",VLOOKUP(CONCATENATE($R112,"b2"),$B:$I,8,FALSE)),"&lt;/p&gt;&lt;p&gt;Content：&lt;br/&gt;",SUBSTITUTE(VLOOKUP(CONCATENATE($R112,"c2"),$B:$I,8,FALSE),"""","\"""),"&lt;/p&gt;&lt;p&gt;Transportation：&lt;br/&gt;",VLOOKUP(CONCATENATE($R112,"d2"),$B:$I,8,FALSE),CONCATENATE($K108,IFERROR(VLOOKUP(CONCATENATE($L108,"d3"),$B:$I,8,FALSE),"")),"&lt;/p&gt;",""",")</f>
        <v>"content_en": "&lt;p&gt;Address：&lt;br/&gt;184 Fuzhong Road, Futian district, Shenzhen&lt;/p&gt;&lt;p&gt;Content：&lt;br/&gt;Covering an area of 80,000 square metres, MoCAPE is an important cultural landmark in Shenzhen, where the two spheres of art and city planning meet. The Museum of Contemporary Art is located on the south side with exhibitions on modern art and design, while the Museum of Planning Exhibition showcases Shenzhen’s city planning and award-winning construction projects. Alongside is Shenzhen’s industrial layout planning and innovation &amp; technology facilities, making it the latest and most popular tourist spot in Shenzhen.&lt;/p&gt;&lt;p&gt;Transportation：&lt;br/&gt;From High Speed Rail Futian Station, take Metro Line 3 towards Shuanglong. Get off at Children's Palace Station and walk for about 5 minutes.&lt;/p&gt;&lt;p&gt;Alternatively, you may take a 10-minute taxi ride from Futian Station.&lt;/p&gt;",</v>
      </c>
    </row>
    <row r="113" spans="2:19" ht="78.75" x14ac:dyDescent="0.25">
      <c r="B113" t="str">
        <f t="shared" si="39"/>
        <v>13b2</v>
      </c>
      <c r="C113" t="str">
        <f t="shared" si="40"/>
        <v>b2</v>
      </c>
      <c r="D113">
        <f t="shared" si="41"/>
        <v>2</v>
      </c>
      <c r="E113" t="str">
        <f t="shared" si="42"/>
        <v/>
      </c>
      <c r="F113">
        <f t="shared" si="43"/>
        <v>13</v>
      </c>
      <c r="G113" s="9" t="s">
        <v>1526</v>
      </c>
      <c r="H113" s="9" t="s">
        <v>1527</v>
      </c>
      <c r="I113" s="9" t="s">
        <v>1528</v>
      </c>
      <c r="L113">
        <f t="shared" si="44"/>
        <v>10</v>
      </c>
      <c r="M113" t="str">
        <f>CONCATENATE("&lt;img src=""/res/media/web/travel/",LOWER(SUBSTITUTE($I$1," ","_")),"/",LOWER(CONCATENATE(SUBSTITUTE(VLOOKUP(CONCATENATE($L111,"a2"),$B:$I,8,FALSE)," ","_"),".jpg")),""" alt=""",M111,"""&gt;")</f>
        <v>&lt;img src="/res/media/web/travel/shenzhen/oct_gankeng_hakka_village.jpg" alt="華僑城甘坑客家小鎮"&gt;</v>
      </c>
      <c r="N113" t="str">
        <f>CONCATENATE("&lt;img src=""/res/media/web/travel/",LOWER(SUBSTITUTE($I$1," ","_")),"/",LOWER(CONCATENATE(SUBSTITUTE(VLOOKUP(CONCATENATE($L111,"a2"),$B:$I,8,FALSE)," ","_"),".jpg")),""" alt=""",N111,"""&gt;")</f>
        <v>&lt;img src="/res/media/web/travel/shenzhen/oct_gankeng_hakka_village.jpg" alt="华侨城甘坑客家小镇"&gt;</v>
      </c>
      <c r="O113" t="str">
        <f>CONCATENATE("&lt;img src=""/res/media/web/travel/",LOWER(SUBSTITUTE($I$1," ","_")),"/",LOWER(CONCATENATE(SUBSTITUTE(VLOOKUP(CONCATENATE($L111,"a2"),$B:$I,8,FALSE)," ","_"),".jpg")),""" alt=""",O111,"""&gt;")</f>
        <v>&lt;img src="/res/media/web/travel/shenzhen/oct_gankeng_hakka_village.jpg" alt="OCT Gankeng Hakka Village"&gt;</v>
      </c>
      <c r="R113">
        <f t="shared" si="38"/>
        <v>9</v>
      </c>
      <c r="S113" t="str">
        <f>CONCATENATE("""content_tc"": """,CONCATENATE("&lt;p&gt;地址：&lt;br/&gt;",VLOOKUP(CONCATENATE($R113,"b2"),$B:$I,6,FALSE)),"&lt;/p&gt;&lt;p&gt;介紹：&lt;br/&gt;",VLOOKUP(CONCATENATE($R113,"c2"),$B:$I,6,FALSE),"&lt;/p&gt;&lt;p&gt;交通：&lt;br/&gt;",VLOOKUP(CONCATENATE($R113,"d2"),$B:$I,6,FALSE),CONCATENATE($K108,IFERROR(VLOOKUP(CONCATENATE($L108,"d3"),$B:$I,6,FALSE),"")),"&lt;/p&gt;",""",")</f>
        <v>"content_tc": "&lt;p&gt;地址：&lt;br/&gt;深圳市福田區福中路184號&lt;/p&gt;&lt;p&gt;介紹：&lt;br/&gt;佔地8萬平方米，集合藝術及城市規劃兩大領域，是深圳重要文化地標之一。當代藝術館位於南側，展示現代及設計藝術領域的作品。而規劃館展示了深圳城市規劃和建設方面得獎計劃，以及深圳產業佈局規劃和科技創新的設施，是深圳最新最熱門的旅遊點。&lt;/p&gt;&lt;p&gt;交通：&lt;br/&gt;於高鐵福田站乘坐地鐵3號綫，往雙龍方向，於少年宮站下車，步行約5分鐘。&lt;/p&gt;&lt;p&gt;亦可由福田站乘坐的士，約10分鐘即可到達。&lt;/p&gt;",</v>
      </c>
    </row>
    <row r="114" spans="2:19" ht="15.75" x14ac:dyDescent="0.25">
      <c r="B114" t="str">
        <f t="shared" si="39"/>
        <v>13c1</v>
      </c>
      <c r="C114" t="str">
        <f t="shared" si="40"/>
        <v>c1</v>
      </c>
      <c r="D114">
        <f t="shared" si="41"/>
        <v>1</v>
      </c>
      <c r="E114" t="str">
        <f t="shared" si="42"/>
        <v>c</v>
      </c>
      <c r="F114">
        <f t="shared" si="43"/>
        <v>13</v>
      </c>
      <c r="G114" s="4" t="s">
        <v>4</v>
      </c>
      <c r="H114" s="4" t="s">
        <v>941</v>
      </c>
      <c r="I114" s="4" t="s">
        <v>513</v>
      </c>
      <c r="L114">
        <f t="shared" si="44"/>
        <v>10</v>
      </c>
      <c r="M114" t="s">
        <v>557</v>
      </c>
      <c r="N114" t="s">
        <v>557</v>
      </c>
      <c r="O114" t="s">
        <v>1372</v>
      </c>
      <c r="R114">
        <f t="shared" si="38"/>
        <v>9</v>
      </c>
      <c r="S114" t="str">
        <f>CONCATENATE("""content_sc"": """,CONCATENATE("&lt;p&gt;地址：&lt;br/&gt;",VLOOKUP(CONCATENATE($R114,"b2"),$B:$I,7,FALSE)),"&lt;/p&gt;&lt;p&gt;介紹：&lt;br/&gt;",VLOOKUP(CONCATENATE($R114,"c2"),$B:$I,7,FALSE),"&lt;/p&gt;&lt;p&gt;交通：&lt;br/&gt;",VLOOKUP(CONCATENATE($R114,"d2"),$B:$I,7,FALSE),CONCATENATE($K108,IFERROR(VLOOKUP(CONCATENATE($L108,"d3"),$B:$I,7,FALSE),"")),"&lt;/p&gt;","""")</f>
        <v>"content_sc": "&lt;p&gt;地址：&lt;br/&gt;深圳市福田区福中路184号&lt;/p&gt;&lt;p&gt;介紹：&lt;br/&gt;占地8万平方米，集合艺术及城市规划两大领域，是深圳重要文化地标之一。当代艺术馆位于南侧，展示现代及设计艺术领域的作品。而规划馆展示了深圳城市规划和建设方面得奖计划，以及深圳产业布局规划和科技创新的设施，是深圳最新最热门的旅游点。&lt;/p&gt;&lt;p&gt;交通：&lt;br/&gt;于高铁福田站乘坐地铁3号线，往双龙方向，于少年宫站下车，步行约5分钟。&lt;/p&gt;&lt;p&gt;亦可由福田站乘坐的士，约10分钟即可到达。&lt;/p&gt;"</v>
      </c>
    </row>
    <row r="115" spans="2:19" ht="409.5" x14ac:dyDescent="0.25">
      <c r="B115" t="str">
        <f t="shared" ref="B115:B146" si="45">IF(G115="","",CONCATENATE(F115,C115))</f>
        <v>13c2</v>
      </c>
      <c r="C115" t="str">
        <f t="shared" ref="C115:C146" si="46">IF(E115="",CONCATENATE(LEFT(C114,1),D115),CONCATENATE(E115,D115))</f>
        <v>c2</v>
      </c>
      <c r="D115">
        <f t="shared" ref="D115:D146" si="47">IF(E115="",D114+1,1)</f>
        <v>2</v>
      </c>
      <c r="E115" t="str">
        <f t="shared" ref="E115:E146" si="48">IF(ISERROR(FIND("景點",G115)),IF(ISERROR(FIND("地址",G115)),IF(ISERROR(FIND("介紹",G115)),IF(ISERROR(FIND("交通",G115)),"","d"),"c"),"b"),IF(LEN(G115)&lt;7,"a",""))</f>
        <v/>
      </c>
      <c r="F115">
        <f t="shared" ref="F115:F146" si="49">IF(ISERROR(FIND("景點",G115)),F114,IF(LEN(G115)&lt;7,F114+1,F114))</f>
        <v>13</v>
      </c>
      <c r="G115" s="3" t="s">
        <v>1529</v>
      </c>
      <c r="H115" s="3" t="s">
        <v>1530</v>
      </c>
      <c r="I115" s="3" t="s">
        <v>1531</v>
      </c>
      <c r="L115">
        <f t="shared" si="44"/>
        <v>10</v>
      </c>
      <c r="M115" t="str">
        <f>VLOOKUP(CONCATENATE($L115,"b2"),$B:$I,6,FALSE)</f>
        <v>深圳市龍崗區甘李路18號</v>
      </c>
      <c r="N115" t="str">
        <f>VLOOKUP(CONCATENATE($L115,"b2"),$B:$I,7,FALSE)</f>
        <v>深圳市龙岗区甘李路18号</v>
      </c>
      <c r="O115" t="str">
        <f>VLOOKUP(CONCATENATE($L115,"b2"),$B:$I,8,FALSE)</f>
        <v xml:space="preserve">18 Ganli Road, Longgang District, Shenzhen </v>
      </c>
      <c r="R115">
        <f t="shared" si="38"/>
        <v>9</v>
      </c>
      <c r="S115" t="str">
        <f>IF(S116="","}","},")</f>
        <v>},</v>
      </c>
    </row>
    <row r="116" spans="2:19" ht="31.5" x14ac:dyDescent="0.25">
      <c r="B116" t="str">
        <f t="shared" si="45"/>
        <v>13d1</v>
      </c>
      <c r="C116" t="str">
        <f t="shared" si="46"/>
        <v>d1</v>
      </c>
      <c r="D116">
        <f t="shared" si="47"/>
        <v>1</v>
      </c>
      <c r="E116" t="str">
        <f t="shared" si="48"/>
        <v>d</v>
      </c>
      <c r="F116">
        <f t="shared" si="49"/>
        <v>13</v>
      </c>
      <c r="G116" s="4" t="s">
        <v>6</v>
      </c>
      <c r="H116" s="4" t="s">
        <v>6</v>
      </c>
      <c r="I116" s="4" t="s">
        <v>515</v>
      </c>
      <c r="L116">
        <f t="shared" si="44"/>
        <v>10</v>
      </c>
      <c r="M116" t="s">
        <v>467</v>
      </c>
      <c r="N116" t="s">
        <v>467</v>
      </c>
      <c r="O116" t="s">
        <v>1373</v>
      </c>
      <c r="R116">
        <f>ROUNDUP((ROW(T116)-7)/12,0)</f>
        <v>10</v>
      </c>
      <c r="S116" t="s">
        <v>1374</v>
      </c>
    </row>
    <row r="117" spans="2:19" ht="409.5" x14ac:dyDescent="0.25">
      <c r="B117" t="str">
        <f t="shared" si="45"/>
        <v>13d2</v>
      </c>
      <c r="C117" t="str">
        <f t="shared" si="46"/>
        <v>d2</v>
      </c>
      <c r="D117">
        <f t="shared" si="47"/>
        <v>2</v>
      </c>
      <c r="E117" t="str">
        <f t="shared" si="48"/>
        <v/>
      </c>
      <c r="F117">
        <f t="shared" si="49"/>
        <v>13</v>
      </c>
      <c r="G117" s="9" t="s">
        <v>1532</v>
      </c>
      <c r="H117" s="9" t="s">
        <v>1533</v>
      </c>
      <c r="I117" s="9" t="s">
        <v>1534</v>
      </c>
      <c r="L117">
        <f t="shared" si="44"/>
        <v>10</v>
      </c>
      <c r="M117" t="str">
        <f>VLOOKUP(CONCATENATE($L117,"c2"),$B:$I,6,FALSE)</f>
        <v>5A級旅遊景區，集深圳本土民俗文化、田園、生態、及科學普及教育於一身。甘坑村裡，客家民居，眾多古建，依山傍水，房連巷通，錯落有致，猶如畫卷。更有炮樓、碉樓、騎樓、吊腳樓等風情建築融於山水之中，與幾百年的客家老屋形成一種獨特的客家風貌。</v>
      </c>
      <c r="N117" t="str">
        <f>VLOOKUP(CONCATENATE($L117,"c2"),$B:$I,7,FALSE)</f>
        <v>5A级旅游景区，集深圳本土民俗文化、田园、生态、及科学普及教育于一身。甘坑村里，客家民居，众多古建，依山傍水，房连巷通，错落有致，犹如画卷。更有炮楼、碉楼、骑楼、吊脚楼等风情建筑融于山水之中，与几百年的客家老屋形成一种独特的客家风貌。</v>
      </c>
      <c r="O117" t="str">
        <f>VLOOKUP(CONCATENATE($L117,"c2"),$B:$I,8,FALSE)</f>
        <v>A 5A Tourist Attraction of China, the village integrates Shenzhen's local folk culture, rural life, ecology and popular science education. In the village, ancient Hakka dwellings were built alongside mountains and rivers, while houses and alleys scattered like scrolls of paintings. The batteries, clock towers, verandas, and stilt houses are integrated into the landscape, forming a unique Hakka attraction along with hundreds of years of ancient Hakka houses.</v>
      </c>
      <c r="R117">
        <f t="shared" ref="R117:R127" si="50">ROUNDUP((ROW(T117)-7)/12,0)</f>
        <v>10</v>
      </c>
      <c r="S117" t="str">
        <f>CONCATENATE("""id"": ",$S$1,R117,",")</f>
        <v>"id": 210,</v>
      </c>
    </row>
    <row r="118" spans="2:19" ht="189.75" thickBot="1" x14ac:dyDescent="0.3">
      <c r="B118" t="str">
        <f t="shared" si="45"/>
        <v>13d3</v>
      </c>
      <c r="C118" t="str">
        <f t="shared" si="46"/>
        <v>d3</v>
      </c>
      <c r="D118">
        <f t="shared" si="47"/>
        <v>3</v>
      </c>
      <c r="E118" t="str">
        <f t="shared" si="48"/>
        <v/>
      </c>
      <c r="F118">
        <f t="shared" si="49"/>
        <v>13</v>
      </c>
      <c r="G118" s="10" t="s">
        <v>1535</v>
      </c>
      <c r="H118" s="10" t="s">
        <v>1536</v>
      </c>
      <c r="I118" s="10" t="s">
        <v>1537</v>
      </c>
      <c r="L118">
        <f t="shared" si="44"/>
        <v>10</v>
      </c>
      <c r="M118" t="s">
        <v>468</v>
      </c>
      <c r="N118" t="s">
        <v>468</v>
      </c>
      <c r="O118" t="s">
        <v>1375</v>
      </c>
      <c r="R118">
        <f t="shared" si="50"/>
        <v>10</v>
      </c>
      <c r="S118" t="str">
        <f>CONCATENATE("""attraction_en"": """,VLOOKUP(CONCATENATE($R118,"a2"),$B:$I,8,FALSE),""",")</f>
        <v>"attraction_en": "OCT Gankeng Hakka Village",</v>
      </c>
    </row>
    <row r="119" spans="2:19" ht="31.5" x14ac:dyDescent="0.25">
      <c r="B119" t="str">
        <f t="shared" si="45"/>
        <v>14a1</v>
      </c>
      <c r="C119" t="str">
        <f t="shared" si="46"/>
        <v>a1</v>
      </c>
      <c r="D119">
        <f t="shared" si="47"/>
        <v>1</v>
      </c>
      <c r="E119" t="str">
        <f t="shared" si="48"/>
        <v>a</v>
      </c>
      <c r="F119">
        <f t="shared" si="49"/>
        <v>14</v>
      </c>
      <c r="G119" s="1" t="s">
        <v>1538</v>
      </c>
      <c r="H119" s="1" t="s">
        <v>1539</v>
      </c>
      <c r="I119" s="1" t="s">
        <v>1540</v>
      </c>
      <c r="L119">
        <f t="shared" si="44"/>
        <v>10</v>
      </c>
      <c r="M119" t="str">
        <f>VLOOKUP(CONCATENATE($L119,"d2"),$B:$I,6,FALSE)</f>
        <v>於高鐵深圳北站乘坐地鐵5號綫，往前海灣方向，於上水徑站下車，步行2分鐘到上水徑站乘坐980路公車，往下李朗總站方向，於甘坑村委站下車，步行約7分鐘。</v>
      </c>
      <c r="N119" t="str">
        <f>VLOOKUP(CONCATENATE($L119,"d2"),$B:$I,7,FALSE)</f>
        <v>于高铁深圳北站乘坐地铁5号线，往前海湾方向，于上水径站下车，步行2分钟到上水径站乘坐980路公交车，往下李朗总站方向，于甘坑村委站下车，步行约7分钟。</v>
      </c>
      <c r="O119" t="str">
        <f>VLOOKUP(CONCATENATE($L119,"d2"),$B:$I,8,FALSE)</f>
        <v>From High Speed Rail Shenzhenbei Station, take Metro Line 5 towards Qianhaiwan. Get off at Shangshuijing Station, then walk for 2 minutes to Shangshuijing bus stop and take Bus 980 towards Xialilang terminal. Get off at Gankeng Village Committee and walk for about 5 minutes.</v>
      </c>
      <c r="R119">
        <f t="shared" si="50"/>
        <v>10</v>
      </c>
      <c r="S119" t="str">
        <f>CONCATENATE("""attraction_tc"": """,VLOOKUP(CONCATENATE($R119,"a2"),$B:$I,6,FALSE),""",")</f>
        <v>"attraction_tc": "華僑城甘坑客家小鎮",</v>
      </c>
    </row>
    <row r="120" spans="2:19" ht="47.25" x14ac:dyDescent="0.25">
      <c r="B120" t="str">
        <f t="shared" si="45"/>
        <v>14a2</v>
      </c>
      <c r="C120" t="str">
        <f t="shared" si="46"/>
        <v>a2</v>
      </c>
      <c r="D120">
        <f t="shared" si="47"/>
        <v>2</v>
      </c>
      <c r="E120" t="str">
        <f t="shared" si="48"/>
        <v/>
      </c>
      <c r="F120">
        <f t="shared" si="49"/>
        <v>14</v>
      </c>
      <c r="G120" s="9" t="s">
        <v>1541</v>
      </c>
      <c r="H120" s="9" t="s">
        <v>1542</v>
      </c>
      <c r="I120" s="9" t="s">
        <v>1543</v>
      </c>
      <c r="K120" t="str">
        <f>IF(ISERROR(VLOOKUP(CONCATENATE(L120,"d3"),B:G,6,FALSE)),"","&lt;/p&gt;&lt;p&gt;")</f>
        <v>&lt;/p&gt;&lt;p&gt;</v>
      </c>
      <c r="L120">
        <f t="shared" si="44"/>
        <v>10</v>
      </c>
      <c r="M120" t="str">
        <f>CONCATENATE($K120,IFERROR(VLOOKUP(CONCATENATE($L120,"d3"),$B:$I,6,FALSE),""))</f>
        <v>&lt;/p&gt;&lt;p&gt;亦可由深圳北站乘坐的士，約40分鐘即可到達。</v>
      </c>
      <c r="N120" t="str">
        <f>CONCATENATE($K120,IFERROR(VLOOKUP(CONCATENATE($L120,"d3"),$B:$I,7,FALSE),""))</f>
        <v>&lt;/p&gt;&lt;p&gt;亦可由深圳北站乘坐的士，约40分钟即可到达。</v>
      </c>
      <c r="O120" t="str">
        <f>CONCATENATE($K120,IFERROR(VLOOKUP(CONCATENATE($L120,"d3"),$B:$I,8,FALSE),""))</f>
        <v>&lt;/p&gt;&lt;p&gt;Alternatively, you may take a 40-minute taxi ride from Shenzhenbei Station.</v>
      </c>
      <c r="R120">
        <f t="shared" si="50"/>
        <v>10</v>
      </c>
      <c r="S120" t="str">
        <f>CONCATENATE("""attraction_sc"": """,VLOOKUP(CONCATENATE($R120,"a2"),$B:$I,7,FALSE),""",")</f>
        <v>"attraction_sc": "华侨城甘坑客家小镇",</v>
      </c>
    </row>
    <row r="121" spans="2:19" ht="15.75" x14ac:dyDescent="0.25">
      <c r="B121" t="str">
        <f t="shared" si="45"/>
        <v>14b1</v>
      </c>
      <c r="C121" t="str">
        <f t="shared" si="46"/>
        <v>b1</v>
      </c>
      <c r="D121">
        <f t="shared" si="47"/>
        <v>1</v>
      </c>
      <c r="E121" t="str">
        <f t="shared" si="48"/>
        <v>b</v>
      </c>
      <c r="F121">
        <f t="shared" si="49"/>
        <v>14</v>
      </c>
      <c r="G121" s="4" t="s">
        <v>2</v>
      </c>
      <c r="H121" s="4" t="s">
        <v>2</v>
      </c>
      <c r="I121" s="4" t="s">
        <v>511</v>
      </c>
      <c r="L121">
        <f t="shared" si="44"/>
        <v>10</v>
      </c>
      <c r="M121" t="s">
        <v>469</v>
      </c>
      <c r="N121" t="s">
        <v>469</v>
      </c>
      <c r="O121" t="s">
        <v>469</v>
      </c>
      <c r="R121">
        <f t="shared" si="50"/>
        <v>10</v>
      </c>
      <c r="S121" t="str">
        <f>CONCATENATE("""image_en"": """,CONCATENATE("/res/media/web/travel/",LOWER(SUBSTITUTE($I$1," ","_")),"/",LOWER(CONCATENATE(SUBSTITUTE(VLOOKUP(CONCATENATE($R121,"a2"),$B:$I,8,FALSE)," ","_"),".jpg"))),""",")</f>
        <v>"image_en": "/res/media/web/travel/shenzhen/oct_gankeng_hakka_village.jpg",</v>
      </c>
    </row>
    <row r="122" spans="2:19" ht="94.5" x14ac:dyDescent="0.25">
      <c r="B122" t="str">
        <f t="shared" si="45"/>
        <v>14b2</v>
      </c>
      <c r="C122" t="str">
        <f t="shared" si="46"/>
        <v>b2</v>
      </c>
      <c r="D122">
        <f t="shared" si="47"/>
        <v>2</v>
      </c>
      <c r="E122" t="str">
        <f t="shared" si="48"/>
        <v/>
      </c>
      <c r="F122">
        <f t="shared" si="49"/>
        <v>14</v>
      </c>
      <c r="G122" s="9" t="s">
        <v>1544</v>
      </c>
      <c r="H122" s="9" t="s">
        <v>1545</v>
      </c>
      <c r="I122" s="9" t="s">
        <v>1546</v>
      </c>
      <c r="L122">
        <f>ROUNDUP((ROW(N122)-1)/12,0)</f>
        <v>11</v>
      </c>
      <c r="M122" t="s">
        <v>465</v>
      </c>
      <c r="N122" t="s">
        <v>465</v>
      </c>
      <c r="O122" t="s">
        <v>465</v>
      </c>
      <c r="R122">
        <f t="shared" si="50"/>
        <v>10</v>
      </c>
      <c r="S122" t="str">
        <f>CONCATENATE("""image_tc"": """,CONCATENATE("/res/media/web/travel/",LOWER(SUBSTITUTE($I$1," ","_")),"/",LOWER(CONCATENATE(SUBSTITUTE(VLOOKUP(CONCATENATE($R122,"a2"),$B:$I,8,FALSE)," ","_"),".jpg"))),""",")</f>
        <v>"image_tc": "/res/media/web/travel/shenzhen/oct_gankeng_hakka_village.jpg",</v>
      </c>
    </row>
    <row r="123" spans="2:19" ht="15.75" x14ac:dyDescent="0.25">
      <c r="B123" t="str">
        <f t="shared" si="45"/>
        <v>14c1</v>
      </c>
      <c r="C123" t="str">
        <f t="shared" si="46"/>
        <v>c1</v>
      </c>
      <c r="D123">
        <f t="shared" si="47"/>
        <v>1</v>
      </c>
      <c r="E123" t="str">
        <f t="shared" si="48"/>
        <v>c</v>
      </c>
      <c r="F123">
        <f t="shared" si="49"/>
        <v>14</v>
      </c>
      <c r="G123" s="4" t="s">
        <v>4</v>
      </c>
      <c r="H123" s="4" t="s">
        <v>941</v>
      </c>
      <c r="I123" s="4" t="s">
        <v>513</v>
      </c>
      <c r="L123">
        <f t="shared" ref="L123:L133" si="51">ROUNDUP((ROW(N123)-1)/12,0)</f>
        <v>11</v>
      </c>
      <c r="M123" t="str">
        <f>VLOOKUP(CONCATENATE($L123,"a2"),$B:$I,6,FALSE)</f>
        <v>華僑城創意文化園</v>
      </c>
      <c r="N123" t="str">
        <f>VLOOKUP(CONCATENATE($L123,"a2"),$B:$I,7,FALSE)</f>
        <v>华侨城创意文化园</v>
      </c>
      <c r="O123" t="str">
        <f>VLOOKUP(CONCATENATE($L123,"a2"),$B:$I,8,FALSE)</f>
        <v>OCT Loft</v>
      </c>
      <c r="R123">
        <f t="shared" si="50"/>
        <v>10</v>
      </c>
      <c r="S123" t="str">
        <f>CONCATENATE("""image_sc"": """,CONCATENATE("/res/media/web/travel/",LOWER(SUBSTITUTE($I$1," ","_")),"/",LOWER(CONCATENATE(SUBSTITUTE(VLOOKUP(CONCATENATE($R123,"a2"),$B:$I,8,FALSE)," ","_"),".jpg"))),""",")</f>
        <v>"image_sc": "/res/media/web/travel/shenzhen/oct_gankeng_hakka_village.jpg",</v>
      </c>
    </row>
    <row r="124" spans="2:19" ht="409.5" x14ac:dyDescent="0.25">
      <c r="B124" t="str">
        <f t="shared" si="45"/>
        <v>14c2</v>
      </c>
      <c r="C124" t="str">
        <f t="shared" si="46"/>
        <v>c2</v>
      </c>
      <c r="D124">
        <f t="shared" si="47"/>
        <v>2</v>
      </c>
      <c r="E124" t="str">
        <f t="shared" si="48"/>
        <v/>
      </c>
      <c r="F124">
        <f t="shared" si="49"/>
        <v>14</v>
      </c>
      <c r="G124" s="3" t="s">
        <v>1547</v>
      </c>
      <c r="H124" s="3" t="s">
        <v>1548</v>
      </c>
      <c r="I124" s="3" t="s">
        <v>1549</v>
      </c>
      <c r="L124">
        <f t="shared" si="51"/>
        <v>11</v>
      </c>
      <c r="M124" t="s">
        <v>466</v>
      </c>
      <c r="N124" t="s">
        <v>466</v>
      </c>
      <c r="O124" t="s">
        <v>466</v>
      </c>
      <c r="R124">
        <f t="shared" si="50"/>
        <v>10</v>
      </c>
      <c r="S124" t="str">
        <f>CONCATENATE("""content_en"": """,CONCATENATE("&lt;p&gt;Address：&lt;br/&gt;",VLOOKUP(CONCATENATE($R124,"b2"),$B:$I,8,FALSE)),"&lt;/p&gt;&lt;p&gt;Content：&lt;br/&gt;",SUBSTITUTE(VLOOKUP(CONCATENATE($R124,"c2"),$B:$I,8,FALSE),"""","\"""),"&lt;/p&gt;&lt;p&gt;Transportation：&lt;br/&gt;",VLOOKUP(CONCATENATE($R124,"d2"),$B:$I,8,FALSE),CONCATENATE($K120,IFERROR(VLOOKUP(CONCATENATE($L120,"d3"),$B:$I,8,FALSE),"")),"&lt;/p&gt;",""",")</f>
        <v>"content_en": "&lt;p&gt;Address：&lt;br/&gt;18 Ganli Road, Longgang District, Shenzhen &lt;/p&gt;&lt;p&gt;Content：&lt;br/&gt;A 5A Tourist Attraction of China, the village integrates Shenzhen's local folk culture, rural life, ecology and popular science education. In the village, ancient Hakka dwellings were built alongside mountains and rivers, while houses and alleys scattered like scrolls of paintings. The batteries, clock towers, verandas, and stilt houses are integrated into the landscape, forming a unique Hakka attraction along with hundreds of years of ancient Hakka houses.&lt;/p&gt;&lt;p&gt;Transportation：&lt;br/&gt;From High Speed Rail Shenzhenbei Station, take Metro Line 5 towards Qianhaiwan. Get off at Shangshuijing Station, then walk for 2 minutes to Shangshuijing bus stop and take Bus 980 towards Xialilang terminal. Get off at Gankeng Village Committee and walk for about 5 minutes.&lt;/p&gt;&lt;p&gt;Alternatively, you may take a 40-minute taxi ride from Shenzhenbei Station.&lt;/p&gt;",</v>
      </c>
    </row>
    <row r="125" spans="2:19" ht="31.5" x14ac:dyDescent="0.25">
      <c r="B125" t="str">
        <f t="shared" si="45"/>
        <v>14d1</v>
      </c>
      <c r="C125" t="str">
        <f t="shared" si="46"/>
        <v>d1</v>
      </c>
      <c r="D125">
        <f t="shared" si="47"/>
        <v>1</v>
      </c>
      <c r="E125" t="str">
        <f t="shared" si="48"/>
        <v>d</v>
      </c>
      <c r="F125">
        <f t="shared" si="49"/>
        <v>14</v>
      </c>
      <c r="G125" s="4" t="s">
        <v>6</v>
      </c>
      <c r="H125" s="4" t="s">
        <v>6</v>
      </c>
      <c r="I125" s="4" t="s">
        <v>515</v>
      </c>
      <c r="L125">
        <f t="shared" si="51"/>
        <v>11</v>
      </c>
      <c r="M125" t="str">
        <f>CONCATENATE("&lt;img src=""/res/media/web/travel/",LOWER(SUBSTITUTE($I$1," ","_")),"/",LOWER(CONCATENATE(SUBSTITUTE(VLOOKUP(CONCATENATE($L123,"a2"),$B:$I,8,FALSE)," ","_"),".jpg")),""" alt=""",M123,"""&gt;")</f>
        <v>&lt;img src="/res/media/web/travel/shenzhen/oct_loft.jpg" alt="華僑城創意文化園"&gt;</v>
      </c>
      <c r="N125" t="str">
        <f>CONCATENATE("&lt;img src=""/res/media/web/travel/",LOWER(SUBSTITUTE($I$1," ","_")),"/",LOWER(CONCATENATE(SUBSTITUTE(VLOOKUP(CONCATENATE($L123,"a2"),$B:$I,8,FALSE)," ","_"),".jpg")),""" alt=""",N123,"""&gt;")</f>
        <v>&lt;img src="/res/media/web/travel/shenzhen/oct_loft.jpg" alt="华侨城创意文化园"&gt;</v>
      </c>
      <c r="O125" t="str">
        <f>CONCATENATE("&lt;img src=""/res/media/web/travel/",LOWER(SUBSTITUTE($I$1," ","_")),"/",LOWER(CONCATENATE(SUBSTITUTE(VLOOKUP(CONCATENATE($L123,"a2"),$B:$I,8,FALSE)," ","_"),".jpg")),""" alt=""",O123,"""&gt;")</f>
        <v>&lt;img src="/res/media/web/travel/shenzhen/oct_loft.jpg" alt="OCT Loft"&gt;</v>
      </c>
      <c r="R125">
        <f t="shared" si="50"/>
        <v>10</v>
      </c>
      <c r="S125" t="str">
        <f>CONCATENATE("""content_tc"": """,CONCATENATE("&lt;p&gt;地址：&lt;br/&gt;",VLOOKUP(CONCATENATE($R125,"b2"),$B:$I,6,FALSE)),"&lt;/p&gt;&lt;p&gt;介紹：&lt;br/&gt;",VLOOKUP(CONCATENATE($R125,"c2"),$B:$I,6,FALSE),"&lt;/p&gt;&lt;p&gt;交通：&lt;br/&gt;",VLOOKUP(CONCATENATE($R125,"d2"),$B:$I,6,FALSE),CONCATENATE($K120,IFERROR(VLOOKUP(CONCATENATE($L120,"d3"),$B:$I,6,FALSE),"")),"&lt;/p&gt;",""",")</f>
        <v>"content_tc": "&lt;p&gt;地址：&lt;br/&gt;深圳市龍崗區甘李路18號&lt;/p&gt;&lt;p&gt;介紹：&lt;br/&gt;5A級旅遊景區，集深圳本土民俗文化、田園、生態、及科學普及教育於一身。甘坑村裡，客家民居，眾多古建，依山傍水，房連巷通，錯落有致，猶如畫卷。更有炮樓、碉樓、騎樓、吊腳樓等風情建築融於山水之中，與幾百年的客家老屋形成一種獨特的客家風貌。&lt;/p&gt;&lt;p&gt;交通：&lt;br/&gt;於高鐵深圳北站乘坐地鐵5號綫，往前海灣方向，於上水徑站下車，步行2分鐘到上水徑站乘坐980路公車，往下李朗總站方向，於甘坑村委站下車，步行約7分鐘。&lt;/p&gt;&lt;p&gt;亦可由深圳北站乘坐的士，約40分鐘即可到達。&lt;/p&gt;",</v>
      </c>
    </row>
    <row r="126" spans="2:19" ht="315" x14ac:dyDescent="0.25">
      <c r="B126" t="str">
        <f t="shared" si="45"/>
        <v>14d2</v>
      </c>
      <c r="C126" t="str">
        <f t="shared" si="46"/>
        <v>d2</v>
      </c>
      <c r="D126">
        <f t="shared" si="47"/>
        <v>2</v>
      </c>
      <c r="E126" t="str">
        <f t="shared" si="48"/>
        <v/>
      </c>
      <c r="F126">
        <f t="shared" si="49"/>
        <v>14</v>
      </c>
      <c r="G126" s="9" t="s">
        <v>1481</v>
      </c>
      <c r="H126" s="9" t="s">
        <v>975</v>
      </c>
      <c r="I126" s="9" t="s">
        <v>562</v>
      </c>
      <c r="L126">
        <f t="shared" si="51"/>
        <v>11</v>
      </c>
      <c r="M126" t="s">
        <v>557</v>
      </c>
      <c r="N126" t="s">
        <v>557</v>
      </c>
      <c r="O126" t="s">
        <v>1372</v>
      </c>
      <c r="R126">
        <f t="shared" si="50"/>
        <v>10</v>
      </c>
      <c r="S126" t="str">
        <f>CONCATENATE("""content_sc"": """,CONCATENATE("&lt;p&gt;地址：&lt;br/&gt;",VLOOKUP(CONCATENATE($R126,"b2"),$B:$I,7,FALSE)),"&lt;/p&gt;&lt;p&gt;介紹：&lt;br/&gt;",VLOOKUP(CONCATENATE($R126,"c2"),$B:$I,7,FALSE),"&lt;/p&gt;&lt;p&gt;交通：&lt;br/&gt;",VLOOKUP(CONCATENATE($R126,"d2"),$B:$I,7,FALSE),CONCATENATE($K120,IFERROR(VLOOKUP(CONCATENATE($L120,"d3"),$B:$I,7,FALSE),"")),"&lt;/p&gt;","""")</f>
        <v>"content_sc": "&lt;p&gt;地址：&lt;br/&gt;深圳市龙岗区甘李路18号&lt;/p&gt;&lt;p&gt;介紹：&lt;br/&gt;5A级旅游景区，集深圳本土民俗文化、田园、生态、及科学普及教育于一身。甘坑村里，客家民居，众多古建，依山傍水，房连巷通，错落有致，犹如画卷。更有炮楼、碉楼、骑楼、吊脚楼等风情建筑融于山水之中，与几百年的客家老屋形成一种独特的客家风貌。&lt;/p&gt;&lt;p&gt;交通：&lt;br/&gt;于高铁深圳北站乘坐地铁5号线，往前海湾方向，于上水径站下车，步行2分钟到上水径站乘坐980路公交车，往下李朗总站方向，于甘坑村委站下车，步行约7分钟。&lt;/p&gt;&lt;p&gt;亦可由深圳北站乘坐的士，约40分钟即可到达。&lt;/p&gt;"</v>
      </c>
    </row>
    <row r="127" spans="2:19" ht="189.75" thickBot="1" x14ac:dyDescent="0.3">
      <c r="B127" t="str">
        <f t="shared" si="45"/>
        <v>14d3</v>
      </c>
      <c r="C127" t="str">
        <f t="shared" si="46"/>
        <v>d3</v>
      </c>
      <c r="D127">
        <f t="shared" si="47"/>
        <v>3</v>
      </c>
      <c r="E127" t="str">
        <f t="shared" si="48"/>
        <v/>
      </c>
      <c r="F127">
        <f t="shared" si="49"/>
        <v>14</v>
      </c>
      <c r="G127" s="10" t="s">
        <v>1550</v>
      </c>
      <c r="H127" s="10" t="s">
        <v>1551</v>
      </c>
      <c r="I127" s="10" t="s">
        <v>1552</v>
      </c>
      <c r="L127">
        <f t="shared" si="51"/>
        <v>11</v>
      </c>
      <c r="M127" t="str">
        <f>VLOOKUP(CONCATENATE($L127,"b2"),$B:$I,6,FALSE)</f>
        <v>深圳市南山區錦繡北街2號</v>
      </c>
      <c r="N127" t="str">
        <f>VLOOKUP(CONCATENATE($L127,"b2"),$B:$I,7,FALSE)</f>
        <v>深圳市南山区锦绣北街2号</v>
      </c>
      <c r="O127" t="str">
        <f>VLOOKUP(CONCATENATE($L127,"b2"),$B:$I,8,FALSE)</f>
        <v>2 Jinxiu North Street, Nanshan District, Shenzhen</v>
      </c>
      <c r="R127">
        <f t="shared" si="50"/>
        <v>10</v>
      </c>
      <c r="S127" t="str">
        <f>IF(S128="","}","},")</f>
        <v>},</v>
      </c>
    </row>
    <row r="128" spans="2:19" ht="31.5" x14ac:dyDescent="0.25">
      <c r="B128" t="str">
        <f t="shared" si="45"/>
        <v>15a1</v>
      </c>
      <c r="C128" t="str">
        <f t="shared" si="46"/>
        <v>a1</v>
      </c>
      <c r="D128">
        <f t="shared" si="47"/>
        <v>1</v>
      </c>
      <c r="E128" t="str">
        <f t="shared" si="48"/>
        <v>a</v>
      </c>
      <c r="F128">
        <f t="shared" si="49"/>
        <v>15</v>
      </c>
      <c r="G128" s="1" t="s">
        <v>1553</v>
      </c>
      <c r="H128" s="1" t="s">
        <v>1554</v>
      </c>
      <c r="I128" s="1" t="s">
        <v>1555</v>
      </c>
      <c r="L128">
        <f t="shared" si="51"/>
        <v>11</v>
      </c>
      <c r="M128" t="s">
        <v>467</v>
      </c>
      <c r="N128" t="s">
        <v>467</v>
      </c>
      <c r="O128" t="s">
        <v>1373</v>
      </c>
      <c r="R128">
        <f>ROUNDUP((ROW(T128)-7)/12,0)</f>
        <v>11</v>
      </c>
      <c r="S128" t="s">
        <v>1374</v>
      </c>
    </row>
    <row r="129" spans="2:19" ht="63" x14ac:dyDescent="0.25">
      <c r="B129" t="str">
        <f t="shared" si="45"/>
        <v>15a2</v>
      </c>
      <c r="C129" t="str">
        <f t="shared" si="46"/>
        <v>a2</v>
      </c>
      <c r="D129">
        <f t="shared" si="47"/>
        <v>2</v>
      </c>
      <c r="E129" t="str">
        <f t="shared" si="48"/>
        <v/>
      </c>
      <c r="F129">
        <f t="shared" si="49"/>
        <v>15</v>
      </c>
      <c r="G129" s="9" t="s">
        <v>1556</v>
      </c>
      <c r="H129" s="9" t="s">
        <v>1557</v>
      </c>
      <c r="I129" s="9" t="s">
        <v>1558</v>
      </c>
      <c r="L129">
        <f t="shared" si="51"/>
        <v>11</v>
      </c>
      <c r="M129" t="str">
        <f>VLOOKUP(CONCATENATE($L129,"c2"),$B:$I,6,FALSE)</f>
        <v>集合了當下創意與設計文化產業的華僑城創意文化園，佔地超過60萬平方米，進駐機構達300多家，包括藝術家工作室、畫廊、書店、手創精品、時裝、餐飲等，於文化氛圍中瀰漫著咖啡與蛋糕的香氣，不時更會舉辦不同的藝術展及現場表演，處處充滿文青氣息。</v>
      </c>
      <c r="N129" t="str">
        <f>VLOOKUP(CONCATENATE($L129,"c2"),$B:$I,7,FALSE)</f>
        <v>集合了当下创意与设计文化产业的华侨城创意文化园，占地超过60万平方米，进驻机构达300多家，包括艺术家工作室、画廊、书店、手创精品、时装、餐饮等，于文化氛围中弥漫着咖啡与蛋糕的香气，不时更会举办不同的艺术展及现场表演，处处充满文青气息。</v>
      </c>
      <c r="O129" t="str">
        <f>VLOOKUP(CONCATENATE($L129,"c2"),$B:$I,8,FALSE)</f>
        <v>The OCT Loft covers an area of more than 600,000 square metres, bringing together the current creative and design culture industries. Over 300 organisations have been set up in the park, including artist studios, galleries, bookstores, handmade accessories, fashion boutiques and food &amp; beverages. The smell of coffee and cake permeates the cultural atmosphere. This park is full of youthfulness and culture, exhibitions and live performances are also held from time to time.</v>
      </c>
      <c r="R129">
        <f t="shared" ref="R129:R139" si="52">ROUNDUP((ROW(T129)-7)/12,0)</f>
        <v>11</v>
      </c>
      <c r="S129" t="str">
        <f>CONCATENATE("""id"": ",$S$1,R129,",")</f>
        <v>"id": 211,</v>
      </c>
    </row>
    <row r="130" spans="2:19" ht="15.75" x14ac:dyDescent="0.25">
      <c r="B130" t="str">
        <f t="shared" si="45"/>
        <v>15b1</v>
      </c>
      <c r="C130" t="str">
        <f t="shared" si="46"/>
        <v>b1</v>
      </c>
      <c r="D130">
        <f t="shared" si="47"/>
        <v>1</v>
      </c>
      <c r="E130" t="str">
        <f t="shared" si="48"/>
        <v>b</v>
      </c>
      <c r="F130">
        <f t="shared" si="49"/>
        <v>15</v>
      </c>
      <c r="G130" s="4" t="s">
        <v>2</v>
      </c>
      <c r="H130" s="4" t="s">
        <v>2</v>
      </c>
      <c r="I130" s="4" t="s">
        <v>511</v>
      </c>
      <c r="L130">
        <f t="shared" si="51"/>
        <v>11</v>
      </c>
      <c r="M130" t="s">
        <v>468</v>
      </c>
      <c r="N130" t="s">
        <v>468</v>
      </c>
      <c r="O130" t="s">
        <v>1375</v>
      </c>
      <c r="R130">
        <f t="shared" si="52"/>
        <v>11</v>
      </c>
      <c r="S130" t="str">
        <f>CONCATENATE("""attraction_en"": """,VLOOKUP(CONCATENATE($R130,"a2"),$B:$I,8,FALSE),""",")</f>
        <v>"attraction_en": "OCT Loft",</v>
      </c>
    </row>
    <row r="131" spans="2:19" ht="94.5" x14ac:dyDescent="0.25">
      <c r="B131" t="str">
        <f t="shared" si="45"/>
        <v>15b2</v>
      </c>
      <c r="C131" t="str">
        <f t="shared" si="46"/>
        <v>b2</v>
      </c>
      <c r="D131">
        <f t="shared" si="47"/>
        <v>2</v>
      </c>
      <c r="E131" t="str">
        <f t="shared" si="48"/>
        <v/>
      </c>
      <c r="F131">
        <f t="shared" si="49"/>
        <v>15</v>
      </c>
      <c r="G131" s="9" t="s">
        <v>1559</v>
      </c>
      <c r="H131" s="9" t="s">
        <v>1560</v>
      </c>
      <c r="I131" s="9" t="s">
        <v>1561</v>
      </c>
      <c r="L131">
        <f t="shared" si="51"/>
        <v>11</v>
      </c>
      <c r="M131" t="str">
        <f>VLOOKUP(CONCATENATE($L131,"d2"),$B:$I,6,FALSE)</f>
        <v>於高鐵福田站乘坐地鐵11號綫，往碧頭方向，於車公廟站轉乘1號綫，往機場東方向，於僑城東站下車步行約10分鐘。</v>
      </c>
      <c r="N131" t="str">
        <f>VLOOKUP(CONCATENATE($L131,"d2"),$B:$I,7,FALSE)</f>
        <v>于高铁福田站乘坐地铁11号线，往碧头方向，于车公庙站换乘1号线，往机场东方向，于侨城东站下车步行约10分钟。</v>
      </c>
      <c r="O131" t="str">
        <f>VLOOKUP(CONCATENATE($L131,"d2"),$B:$I,8,FALSE)</f>
        <v>From High Speed Rail Futian Station, take Metro Line 11 towards Bitou. Change to Line 1 at Chegongmiao Station towards Airport East. Get off at Qiaocheng East Station and walk for about 10 minutes.</v>
      </c>
      <c r="R131">
        <f t="shared" si="52"/>
        <v>11</v>
      </c>
      <c r="S131" t="str">
        <f>CONCATENATE("""attraction_tc"": """,VLOOKUP(CONCATENATE($R131,"a2"),$B:$I,6,FALSE),""",")</f>
        <v>"attraction_tc": "華僑城創意文化園",</v>
      </c>
    </row>
    <row r="132" spans="2:19" ht="15.75" x14ac:dyDescent="0.25">
      <c r="B132" t="str">
        <f t="shared" si="45"/>
        <v>15c1</v>
      </c>
      <c r="C132" t="str">
        <f t="shared" si="46"/>
        <v>c1</v>
      </c>
      <c r="D132">
        <f t="shared" si="47"/>
        <v>1</v>
      </c>
      <c r="E132" t="str">
        <f t="shared" si="48"/>
        <v>c</v>
      </c>
      <c r="F132">
        <f t="shared" si="49"/>
        <v>15</v>
      </c>
      <c r="G132" s="4" t="s">
        <v>4</v>
      </c>
      <c r="H132" s="4" t="s">
        <v>941</v>
      </c>
      <c r="I132" s="4" t="s">
        <v>513</v>
      </c>
      <c r="K132" t="str">
        <f>IF(ISERROR(VLOOKUP(CONCATENATE(L132,"d3"),B:G,6,FALSE)),"","&lt;/p&gt;&lt;p&gt;")</f>
        <v/>
      </c>
      <c r="L132">
        <f t="shared" si="51"/>
        <v>11</v>
      </c>
      <c r="M132" t="str">
        <f>CONCATENATE($K132,IFERROR(VLOOKUP(CONCATENATE($L132,"d3"),$B:$I,6,FALSE),""))</f>
        <v/>
      </c>
      <c r="N132" t="str">
        <f>CONCATENATE($K132,IFERROR(VLOOKUP(CONCATENATE($L132,"d3"),$B:$I,7,FALSE),""))</f>
        <v/>
      </c>
      <c r="O132" t="str">
        <f>CONCATENATE($K132,IFERROR(VLOOKUP(CONCATENATE($L132,"d3"),$B:$I,8,FALSE),""))</f>
        <v/>
      </c>
      <c r="R132">
        <f t="shared" si="52"/>
        <v>11</v>
      </c>
      <c r="S132" t="str">
        <f>CONCATENATE("""attraction_sc"": """,VLOOKUP(CONCATENATE($R132,"a2"),$B:$I,7,FALSE),""",")</f>
        <v>"attraction_sc": "华侨城创意文化园",</v>
      </c>
    </row>
    <row r="133" spans="2:19" ht="409.5" x14ac:dyDescent="0.25">
      <c r="B133" t="str">
        <f t="shared" si="45"/>
        <v>15c2</v>
      </c>
      <c r="C133" t="str">
        <f t="shared" si="46"/>
        <v>c2</v>
      </c>
      <c r="D133">
        <f t="shared" si="47"/>
        <v>2</v>
      </c>
      <c r="E133" t="str">
        <f t="shared" si="48"/>
        <v/>
      </c>
      <c r="F133">
        <f t="shared" si="49"/>
        <v>15</v>
      </c>
      <c r="G133" s="3" t="s">
        <v>1562</v>
      </c>
      <c r="H133" s="3" t="s">
        <v>1563</v>
      </c>
      <c r="I133" s="3" t="s">
        <v>1564</v>
      </c>
      <c r="L133">
        <f t="shared" si="51"/>
        <v>11</v>
      </c>
      <c r="M133" t="s">
        <v>469</v>
      </c>
      <c r="N133" t="s">
        <v>469</v>
      </c>
      <c r="O133" t="s">
        <v>469</v>
      </c>
      <c r="R133">
        <f t="shared" si="52"/>
        <v>11</v>
      </c>
      <c r="S133" t="str">
        <f>CONCATENATE("""image_en"": """,CONCATENATE("/res/media/web/travel/",LOWER(SUBSTITUTE($I$1," ","_")),"/",LOWER(CONCATENATE(SUBSTITUTE(VLOOKUP(CONCATENATE($R133,"a2"),$B:$I,8,FALSE)," ","_"),".jpg"))),""",")</f>
        <v>"image_en": "/res/media/web/travel/shenzhen/oct_loft.jpg",</v>
      </c>
    </row>
    <row r="134" spans="2:19" ht="31.5" x14ac:dyDescent="0.25">
      <c r="B134" t="str">
        <f t="shared" si="45"/>
        <v>15d1</v>
      </c>
      <c r="C134" t="str">
        <f t="shared" si="46"/>
        <v>d1</v>
      </c>
      <c r="D134">
        <f t="shared" si="47"/>
        <v>1</v>
      </c>
      <c r="E134" t="str">
        <f t="shared" si="48"/>
        <v>d</v>
      </c>
      <c r="F134">
        <f t="shared" si="49"/>
        <v>15</v>
      </c>
      <c r="G134" s="4" t="s">
        <v>6</v>
      </c>
      <c r="H134" s="4" t="s">
        <v>6</v>
      </c>
      <c r="I134" s="4" t="s">
        <v>515</v>
      </c>
      <c r="L134">
        <f>ROUNDUP((ROW(N134)-1)/12,0)</f>
        <v>12</v>
      </c>
      <c r="M134" t="s">
        <v>465</v>
      </c>
      <c r="N134" t="s">
        <v>465</v>
      </c>
      <c r="O134" t="s">
        <v>465</v>
      </c>
      <c r="R134">
        <f t="shared" si="52"/>
        <v>11</v>
      </c>
      <c r="S134" t="str">
        <f>CONCATENATE("""image_tc"": """,CONCATENATE("/res/media/web/travel/",LOWER(SUBSTITUTE($I$1," ","_")),"/",LOWER(CONCATENATE(SUBSTITUTE(VLOOKUP(CONCATENATE($R134,"a2"),$B:$I,8,FALSE)," ","_"),".jpg"))),""",")</f>
        <v>"image_tc": "/res/media/web/travel/shenzhen/oct_loft.jpg",</v>
      </c>
    </row>
    <row r="135" spans="2:19" ht="315" x14ac:dyDescent="0.25">
      <c r="B135" t="str">
        <f t="shared" si="45"/>
        <v>15d2</v>
      </c>
      <c r="C135" t="str">
        <f t="shared" si="46"/>
        <v>d2</v>
      </c>
      <c r="D135">
        <f t="shared" si="47"/>
        <v>2</v>
      </c>
      <c r="E135" t="str">
        <f t="shared" si="48"/>
        <v/>
      </c>
      <c r="F135">
        <f t="shared" si="49"/>
        <v>15</v>
      </c>
      <c r="G135" s="9" t="s">
        <v>1565</v>
      </c>
      <c r="H135" s="9" t="s">
        <v>1566</v>
      </c>
      <c r="I135" s="9" t="s">
        <v>1567</v>
      </c>
      <c r="L135">
        <f t="shared" ref="L135:L145" si="53">ROUNDUP((ROW(N135)-1)/12,0)</f>
        <v>12</v>
      </c>
      <c r="M135" t="str">
        <f>VLOOKUP(CONCATENATE($L135,"a2"),$B:$I,6,FALSE)</f>
        <v>平安國際金融中心</v>
      </c>
      <c r="N135" t="str">
        <f>VLOOKUP(CONCATENATE($L135,"a2"),$B:$I,7,FALSE)</f>
        <v>平安国际金融中心</v>
      </c>
      <c r="O135" t="str">
        <f>VLOOKUP(CONCATENATE($L135,"a2"),$B:$I,8,FALSE)</f>
        <v>Ping An International Finance Centre</v>
      </c>
      <c r="R135">
        <f t="shared" si="52"/>
        <v>11</v>
      </c>
      <c r="S135" t="str">
        <f>CONCATENATE("""image_sc"": """,CONCATENATE("/res/media/web/travel/",LOWER(SUBSTITUTE($I$1," ","_")),"/",LOWER(CONCATENATE(SUBSTITUTE(VLOOKUP(CONCATENATE($R135,"a2"),$B:$I,8,FALSE)," ","_"),".jpg"))),""",")</f>
        <v>"image_sc": "/res/media/web/travel/shenzhen/oct_loft.jpg",</v>
      </c>
    </row>
    <row r="136" spans="2:19" ht="16.5" thickBot="1" x14ac:dyDescent="0.3">
      <c r="B136" t="str">
        <f t="shared" si="45"/>
        <v/>
      </c>
      <c r="C136" t="str">
        <f t="shared" si="46"/>
        <v>d3</v>
      </c>
      <c r="D136">
        <f t="shared" si="47"/>
        <v>3</v>
      </c>
      <c r="E136" t="str">
        <f t="shared" si="48"/>
        <v/>
      </c>
      <c r="F136">
        <f t="shared" si="49"/>
        <v>15</v>
      </c>
      <c r="G136" s="10"/>
      <c r="H136" s="10"/>
      <c r="I136" s="10"/>
      <c r="L136">
        <f t="shared" si="53"/>
        <v>12</v>
      </c>
      <c r="M136" t="s">
        <v>466</v>
      </c>
      <c r="N136" t="s">
        <v>466</v>
      </c>
      <c r="O136" t="s">
        <v>466</v>
      </c>
      <c r="R136">
        <f t="shared" si="52"/>
        <v>11</v>
      </c>
      <c r="S136" t="str">
        <f>CONCATENATE("""content_en"": """,CONCATENATE("&lt;p&gt;Address：&lt;br/&gt;",VLOOKUP(CONCATENATE($R136,"b2"),$B:$I,8,FALSE)),"&lt;/p&gt;&lt;p&gt;Content：&lt;br/&gt;",SUBSTITUTE(VLOOKUP(CONCATENATE($R136,"c2"),$B:$I,8,FALSE),"""","\"""),"&lt;/p&gt;&lt;p&gt;Transportation：&lt;br/&gt;",VLOOKUP(CONCATENATE($R136,"d2"),$B:$I,8,FALSE),CONCATENATE($K132,IFERROR(VLOOKUP(CONCATENATE($L132,"d3"),$B:$I,8,FALSE),"")),"&lt;/p&gt;",""",")</f>
        <v>"content_en": "&lt;p&gt;Address：&lt;br/&gt;2 Jinxiu North Street, Nanshan District, Shenzhen&lt;/p&gt;&lt;p&gt;Content：&lt;br/&gt;The OCT Loft covers an area of more than 600,000 square metres, bringing together the current creative and design culture industries. Over 300 organisations have been set up in the park, including artist studios, galleries, bookstores, handmade accessories, fashion boutiques and food &amp; beverages. The smell of coffee and cake permeates the cultural atmosphere. This park is full of youthfulness and culture, exhibitions and live performances are also held from time to time.&lt;/p&gt;&lt;p&gt;Transportation：&lt;br/&gt;From High Speed Rail Futian Station, take Metro Line 11 towards Bitou. Change to Line 1 at Chegongmiao Station towards Airport East. Get off at Qiaocheng East Station and walk for about 10 minutes.&lt;/p&gt;",</v>
      </c>
    </row>
    <row r="137" spans="2:19" ht="31.5" x14ac:dyDescent="0.25">
      <c r="B137" t="str">
        <f t="shared" si="45"/>
        <v>16a1</v>
      </c>
      <c r="C137" t="str">
        <f t="shared" si="46"/>
        <v>a1</v>
      </c>
      <c r="D137">
        <f t="shared" si="47"/>
        <v>1</v>
      </c>
      <c r="E137" t="str">
        <f t="shared" si="48"/>
        <v>a</v>
      </c>
      <c r="F137">
        <f t="shared" si="49"/>
        <v>16</v>
      </c>
      <c r="G137" s="1" t="s">
        <v>1568</v>
      </c>
      <c r="H137" s="1" t="s">
        <v>1569</v>
      </c>
      <c r="I137" s="1" t="s">
        <v>1570</v>
      </c>
      <c r="L137">
        <f t="shared" si="53"/>
        <v>12</v>
      </c>
      <c r="M137" t="str">
        <f>CONCATENATE("&lt;img src=""/res/media/web/travel/",LOWER(SUBSTITUTE($I$1," ","_")),"/",LOWER(CONCATENATE(SUBSTITUTE(VLOOKUP(CONCATENATE($L135,"a2"),$B:$I,8,FALSE)," ","_"),".jpg")),""" alt=""",M135,"""&gt;")</f>
        <v>&lt;img src="/res/media/web/travel/shenzhen/ping_an_international_finance_centre.jpg" alt="平安國際金融中心"&gt;</v>
      </c>
      <c r="N137" t="str">
        <f>CONCATENATE("&lt;img src=""/res/media/web/travel/",LOWER(SUBSTITUTE($I$1," ","_")),"/",LOWER(CONCATENATE(SUBSTITUTE(VLOOKUP(CONCATENATE($L135,"a2"),$B:$I,8,FALSE)," ","_"),".jpg")),""" alt=""",N135,"""&gt;")</f>
        <v>&lt;img src="/res/media/web/travel/shenzhen/ping_an_international_finance_centre.jpg" alt="平安国际金融中心"&gt;</v>
      </c>
      <c r="O137" t="str">
        <f>CONCATENATE("&lt;img src=""/res/media/web/travel/",LOWER(SUBSTITUTE($I$1," ","_")),"/",LOWER(CONCATENATE(SUBSTITUTE(VLOOKUP(CONCATENATE($L135,"a2"),$B:$I,8,FALSE)," ","_"),".jpg")),""" alt=""",O135,"""&gt;")</f>
        <v>&lt;img src="/res/media/web/travel/shenzhen/ping_an_international_finance_centre.jpg" alt="Ping An International Finance Centre"&gt;</v>
      </c>
      <c r="R137">
        <f t="shared" si="52"/>
        <v>11</v>
      </c>
      <c r="S137" t="str">
        <f>CONCATENATE("""content_tc"": """,CONCATENATE("&lt;p&gt;地址：&lt;br/&gt;",VLOOKUP(CONCATENATE($R137,"b2"),$B:$I,6,FALSE)),"&lt;/p&gt;&lt;p&gt;介紹：&lt;br/&gt;",VLOOKUP(CONCATENATE($R137,"c2"),$B:$I,6,FALSE),"&lt;/p&gt;&lt;p&gt;交通：&lt;br/&gt;",VLOOKUP(CONCATENATE($R137,"d2"),$B:$I,6,FALSE),CONCATENATE($K132,IFERROR(VLOOKUP(CONCATENATE($L132,"d3"),$B:$I,6,FALSE),"")),"&lt;/p&gt;",""",")</f>
        <v>"content_tc": "&lt;p&gt;地址：&lt;br/&gt;深圳市南山區錦繡北街2號&lt;/p&gt;&lt;p&gt;介紹：&lt;br/&gt;集合了當下創意與設計文化產業的華僑城創意文化園，佔地超過60萬平方米，進駐機構達300多家，包括藝術家工作室、畫廊、書店、手創精品、時裝、餐飲等，於文化氛圍中瀰漫著咖啡與蛋糕的香氣，不時更會舉辦不同的藝術展及現場表演，處處充滿文青氣息。&lt;/p&gt;&lt;p&gt;交通：&lt;br/&gt;於高鐵福田站乘坐地鐵11號綫，往碧頭方向，於車公廟站轉乘1號綫，往機場東方向，於僑城東站下車步行約10分鐘。&lt;/p&gt;",</v>
      </c>
    </row>
    <row r="138" spans="2:19" ht="78.75" x14ac:dyDescent="0.25">
      <c r="B138" t="str">
        <f t="shared" si="45"/>
        <v>16a2</v>
      </c>
      <c r="C138" t="str">
        <f t="shared" si="46"/>
        <v>a2</v>
      </c>
      <c r="D138">
        <f t="shared" si="47"/>
        <v>2</v>
      </c>
      <c r="E138" t="str">
        <f t="shared" si="48"/>
        <v/>
      </c>
      <c r="F138">
        <f t="shared" si="49"/>
        <v>16</v>
      </c>
      <c r="G138" s="9" t="s">
        <v>1571</v>
      </c>
      <c r="H138" s="9" t="s">
        <v>1572</v>
      </c>
      <c r="I138" s="9" t="s">
        <v>1573</v>
      </c>
      <c r="L138">
        <f t="shared" si="53"/>
        <v>12</v>
      </c>
      <c r="M138" t="s">
        <v>557</v>
      </c>
      <c r="N138" t="s">
        <v>557</v>
      </c>
      <c r="O138" t="s">
        <v>1372</v>
      </c>
      <c r="R138">
        <f t="shared" si="52"/>
        <v>11</v>
      </c>
      <c r="S138" t="str">
        <f>CONCATENATE("""content_sc"": """,CONCATENATE("&lt;p&gt;地址：&lt;br/&gt;",VLOOKUP(CONCATENATE($R138,"b2"),$B:$I,7,FALSE)),"&lt;/p&gt;&lt;p&gt;介紹：&lt;br/&gt;",VLOOKUP(CONCATENATE($R138,"c2"),$B:$I,7,FALSE),"&lt;/p&gt;&lt;p&gt;交通：&lt;br/&gt;",VLOOKUP(CONCATENATE($R138,"d2"),$B:$I,7,FALSE),CONCATENATE($K132,IFERROR(VLOOKUP(CONCATENATE($L132,"d3"),$B:$I,7,FALSE),"")),"&lt;/p&gt;","""")</f>
        <v>"content_sc": "&lt;p&gt;地址：&lt;br/&gt;深圳市南山区锦绣北街2号&lt;/p&gt;&lt;p&gt;介紹：&lt;br/&gt;集合了当下创意与设计文化产业的华侨城创意文化园，占地超过60万平方米，进驻机构达300多家，包括艺术家工作室、画廊、书店、手创精品、时装、餐饮等，于文化氛围中弥漫着咖啡与蛋糕的香气，不时更会举办不同的艺术展及现场表演，处处充满文青气息。&lt;/p&gt;&lt;p&gt;交通：&lt;br/&gt;于高铁福田站乘坐地铁11号线，往碧头方向，于车公庙站换乘1号线，往机场东方向，于侨城东站下车步行约10分钟。&lt;/p&gt;"</v>
      </c>
    </row>
    <row r="139" spans="2:19" ht="15.75" x14ac:dyDescent="0.25">
      <c r="B139" t="str">
        <f t="shared" si="45"/>
        <v>16b1</v>
      </c>
      <c r="C139" t="str">
        <f t="shared" si="46"/>
        <v>b1</v>
      </c>
      <c r="D139">
        <f t="shared" si="47"/>
        <v>1</v>
      </c>
      <c r="E139" t="str">
        <f t="shared" si="48"/>
        <v>b</v>
      </c>
      <c r="F139">
        <f t="shared" si="49"/>
        <v>16</v>
      </c>
      <c r="G139" s="4" t="s">
        <v>2</v>
      </c>
      <c r="H139" s="4" t="s">
        <v>2</v>
      </c>
      <c r="I139" s="4" t="s">
        <v>511</v>
      </c>
      <c r="L139">
        <f t="shared" si="53"/>
        <v>12</v>
      </c>
      <c r="M139" t="str">
        <f>VLOOKUP(CONCATENATE($L139,"b2"),$B:$I,6,FALSE)</f>
        <v>深圳市福田區益田路5033號</v>
      </c>
      <c r="N139" t="str">
        <f>VLOOKUP(CONCATENATE($L139,"b2"),$B:$I,7,FALSE)</f>
        <v>深圳市福田区益田路5033号</v>
      </c>
      <c r="O139" t="str">
        <f>VLOOKUP(CONCATENATE($L139,"b2"),$B:$I,8,FALSE)</f>
        <v>5033 Yitian Road, Futian District, Shenzhen</v>
      </c>
      <c r="R139">
        <f t="shared" si="52"/>
        <v>11</v>
      </c>
      <c r="S139" t="str">
        <f>IF(S140="","}","},")</f>
        <v>},</v>
      </c>
    </row>
    <row r="140" spans="2:19" ht="157.5" x14ac:dyDescent="0.25">
      <c r="B140" t="str">
        <f t="shared" si="45"/>
        <v>16b2</v>
      </c>
      <c r="C140" t="str">
        <f t="shared" si="46"/>
        <v>b2</v>
      </c>
      <c r="D140">
        <f t="shared" si="47"/>
        <v>2</v>
      </c>
      <c r="E140" t="str">
        <f t="shared" si="48"/>
        <v/>
      </c>
      <c r="F140">
        <f t="shared" si="49"/>
        <v>16</v>
      </c>
      <c r="G140" s="9" t="s">
        <v>1574</v>
      </c>
      <c r="H140" s="9" t="s">
        <v>1575</v>
      </c>
      <c r="I140" s="9" t="s">
        <v>1576</v>
      </c>
      <c r="L140">
        <f t="shared" si="53"/>
        <v>12</v>
      </c>
      <c r="M140" t="s">
        <v>467</v>
      </c>
      <c r="N140" t="s">
        <v>467</v>
      </c>
      <c r="O140" t="s">
        <v>1373</v>
      </c>
      <c r="R140">
        <f>ROUNDUP((ROW(T140)-7)/12,0)</f>
        <v>12</v>
      </c>
      <c r="S140" t="s">
        <v>1374</v>
      </c>
    </row>
    <row r="141" spans="2:19" ht="15.75" x14ac:dyDescent="0.25">
      <c r="B141" t="str">
        <f t="shared" si="45"/>
        <v>16c1</v>
      </c>
      <c r="C141" t="str">
        <f t="shared" si="46"/>
        <v>c1</v>
      </c>
      <c r="D141">
        <f t="shared" si="47"/>
        <v>1</v>
      </c>
      <c r="E141" t="str">
        <f t="shared" si="48"/>
        <v>c</v>
      </c>
      <c r="F141">
        <f t="shared" si="49"/>
        <v>16</v>
      </c>
      <c r="G141" s="4" t="s">
        <v>4</v>
      </c>
      <c r="H141" s="4" t="s">
        <v>941</v>
      </c>
      <c r="I141" s="4" t="s">
        <v>513</v>
      </c>
      <c r="L141">
        <f t="shared" si="53"/>
        <v>12</v>
      </c>
      <c r="M141" t="str">
        <f>VLOOKUP(CONCATENATE($L141,"c2"),$B:$I,6,FALSE)</f>
        <v>位於深圳市CBD中心區，毗鄰深圳會展中心，佔地約1.9萬平方米，分為塔樓、裙樓和整體地下室三部分，屬金融及商業大樓，總高度為592.5米，是深圳以至華南地區第一高樓。於塔樓116樓頂層的「Free Sky雲際觀光」觀景台，可360度鳥瞰深圳市不同景觀。</v>
      </c>
      <c r="N141" t="str">
        <f>VLOOKUP(CONCATENATE($L141,"c2"),$B:$I,7,FALSE)</f>
        <v>位于深圳市CBD中心区，毗邻深圳会展中心，占地约1.9万平方米，分为塔楼、裙楼和整体地下室三部分，属金融及商业大楼，总高度为592.5米，是深圳以至华南地区第一高楼。于塔楼116楼顶层的「Free Sky云际观光」观景台，可360度鸟瞰深圳市不同景观。</v>
      </c>
      <c r="O141" t="str">
        <f>VLOOKUP(CONCATENATE($L141,"c2"),$B:$I,8,FALSE)</f>
        <v>Located in the Shenzhen CBD and adjacent to Shenzhen Convention and Exhibition Center, Ping An IFC covers an area of about 19,000 square metres and is divided into three parts: the tower, the podium and the overall basement. A financial and commercial building with a total height of 592.5 metres, it is the tallest building in Shenzhen and even in South China. The "Free Sky” observation deck on the 116th and top floor of the tower provides a 360-degree view of the various landscapes of Shenzhen.</v>
      </c>
      <c r="R141">
        <f t="shared" ref="R141:R151" si="54">ROUNDUP((ROW(T141)-7)/12,0)</f>
        <v>12</v>
      </c>
      <c r="S141" t="str">
        <f>CONCATENATE("""id"": ",$S$1,R141,",")</f>
        <v>"id": 212,</v>
      </c>
    </row>
    <row r="142" spans="2:19" ht="409.5" x14ac:dyDescent="0.25">
      <c r="B142" t="str">
        <f t="shared" si="45"/>
        <v>16c2</v>
      </c>
      <c r="C142" t="str">
        <f t="shared" si="46"/>
        <v>c2</v>
      </c>
      <c r="D142">
        <f t="shared" si="47"/>
        <v>2</v>
      </c>
      <c r="E142" t="str">
        <f t="shared" si="48"/>
        <v/>
      </c>
      <c r="F142">
        <f t="shared" si="49"/>
        <v>16</v>
      </c>
      <c r="G142" s="3" t="s">
        <v>1577</v>
      </c>
      <c r="H142" s="3" t="s">
        <v>1578</v>
      </c>
      <c r="I142" s="3" t="s">
        <v>1579</v>
      </c>
      <c r="L142">
        <f t="shared" si="53"/>
        <v>12</v>
      </c>
      <c r="M142" t="s">
        <v>468</v>
      </c>
      <c r="N142" t="s">
        <v>468</v>
      </c>
      <c r="O142" t="s">
        <v>1375</v>
      </c>
      <c r="R142">
        <f t="shared" si="54"/>
        <v>12</v>
      </c>
      <c r="S142" t="str">
        <f>CONCATENATE("""attraction_en"": """,VLOOKUP(CONCATENATE($R142,"a2"),$B:$I,8,FALSE),""",")</f>
        <v>"attraction_en": "Ping An International Finance Centre",</v>
      </c>
    </row>
    <row r="143" spans="2:19" ht="31.5" x14ac:dyDescent="0.25">
      <c r="B143" t="str">
        <f t="shared" si="45"/>
        <v>16d1</v>
      </c>
      <c r="C143" t="str">
        <f t="shared" si="46"/>
        <v>d1</v>
      </c>
      <c r="D143">
        <f t="shared" si="47"/>
        <v>1</v>
      </c>
      <c r="E143" t="str">
        <f t="shared" si="48"/>
        <v>d</v>
      </c>
      <c r="F143">
        <f t="shared" si="49"/>
        <v>16</v>
      </c>
      <c r="G143" s="4" t="s">
        <v>6</v>
      </c>
      <c r="H143" s="4" t="s">
        <v>6</v>
      </c>
      <c r="I143" s="4" t="s">
        <v>515</v>
      </c>
      <c r="L143">
        <f t="shared" si="53"/>
        <v>12</v>
      </c>
      <c r="M143" t="str">
        <f>VLOOKUP(CONCATENATE($L143,"d2"),$B:$I,6,FALSE)</f>
        <v>於高鐵福田站出發，步行約5分鐘。</v>
      </c>
      <c r="N143" t="str">
        <f>VLOOKUP(CONCATENATE($L143,"d2"),$B:$I,7,FALSE)</f>
        <v>于高铁福田站出发，步行约5分钟。</v>
      </c>
      <c r="O143" t="str">
        <f>VLOOKUP(CONCATENATE($L143,"d2"),$B:$I,8,FALSE)</f>
        <v>From High Speed Rail Futian Station, walk for about 5 minutes.</v>
      </c>
      <c r="R143">
        <f t="shared" si="54"/>
        <v>12</v>
      </c>
      <c r="S143" t="str">
        <f>CONCATENATE("""attraction_tc"": """,VLOOKUP(CONCATENATE($R143,"a2"),$B:$I,6,FALSE),""",")</f>
        <v>"attraction_tc": "平安國際金融中心",</v>
      </c>
    </row>
    <row r="144" spans="2:19" ht="409.5" x14ac:dyDescent="0.25">
      <c r="B144" t="str">
        <f t="shared" si="45"/>
        <v>16d2</v>
      </c>
      <c r="C144" t="str">
        <f t="shared" si="46"/>
        <v>d2</v>
      </c>
      <c r="D144">
        <f t="shared" si="47"/>
        <v>2</v>
      </c>
      <c r="E144" t="str">
        <f t="shared" si="48"/>
        <v/>
      </c>
      <c r="F144">
        <f t="shared" si="49"/>
        <v>16</v>
      </c>
      <c r="G144" s="9" t="s">
        <v>1580</v>
      </c>
      <c r="H144" s="9" t="s">
        <v>1581</v>
      </c>
      <c r="I144" s="9" t="s">
        <v>1582</v>
      </c>
      <c r="K144" t="str">
        <f>IF(ISERROR(VLOOKUP(CONCATENATE(L144,"d3"),B:G,6,FALSE)),"","&lt;/p&gt;&lt;p&gt;")</f>
        <v/>
      </c>
      <c r="L144">
        <f t="shared" si="53"/>
        <v>12</v>
      </c>
      <c r="M144" t="str">
        <f>CONCATENATE($K144,IFERROR(VLOOKUP(CONCATENATE($L144,"d3"),$B:$I,6,FALSE),""))</f>
        <v/>
      </c>
      <c r="N144" t="str">
        <f>CONCATENATE($K144,IFERROR(VLOOKUP(CONCATENATE($L144,"d3"),$B:$I,7,FALSE),""))</f>
        <v/>
      </c>
      <c r="O144" t="str">
        <f>CONCATENATE($K144,IFERROR(VLOOKUP(CONCATENATE($L144,"d3"),$B:$I,8,FALSE),""))</f>
        <v/>
      </c>
      <c r="R144">
        <f t="shared" si="54"/>
        <v>12</v>
      </c>
      <c r="S144" t="str">
        <f>CONCATENATE("""attraction_sc"": """,VLOOKUP(CONCATENATE($R144,"a2"),$B:$I,7,FALSE),""",")</f>
        <v>"attraction_sc": "平安国际金融中心",</v>
      </c>
    </row>
    <row r="145" spans="2:19" ht="189.75" thickBot="1" x14ac:dyDescent="0.3">
      <c r="B145" t="str">
        <f t="shared" si="45"/>
        <v>16d3</v>
      </c>
      <c r="C145" t="str">
        <f t="shared" si="46"/>
        <v>d3</v>
      </c>
      <c r="D145">
        <f t="shared" si="47"/>
        <v>3</v>
      </c>
      <c r="E145" t="str">
        <f t="shared" si="48"/>
        <v/>
      </c>
      <c r="F145">
        <f t="shared" si="49"/>
        <v>16</v>
      </c>
      <c r="G145" s="10" t="s">
        <v>1550</v>
      </c>
      <c r="H145" s="10" t="s">
        <v>1551</v>
      </c>
      <c r="I145" s="10" t="s">
        <v>1552</v>
      </c>
      <c r="L145">
        <f t="shared" si="53"/>
        <v>12</v>
      </c>
      <c r="M145" t="s">
        <v>469</v>
      </c>
      <c r="N145" t="s">
        <v>469</v>
      </c>
      <c r="O145" t="s">
        <v>469</v>
      </c>
      <c r="R145">
        <f t="shared" si="54"/>
        <v>12</v>
      </c>
      <c r="S145" t="str">
        <f>CONCATENATE("""image_en"": """,CONCATENATE("/res/media/web/travel/",LOWER(SUBSTITUTE($I$1," ","_")),"/",LOWER(CONCATENATE(SUBSTITUTE(VLOOKUP(CONCATENATE($R145,"a2"),$B:$I,8,FALSE)," ","_"),".jpg"))),""",")</f>
        <v>"image_en": "/res/media/web/travel/shenzhen/ping_an_international_finance_centre.jpg",</v>
      </c>
    </row>
    <row r="146" spans="2:19" ht="31.5" x14ac:dyDescent="0.25">
      <c r="B146" t="str">
        <f t="shared" si="45"/>
        <v>17a1</v>
      </c>
      <c r="C146" t="str">
        <f t="shared" si="46"/>
        <v>a1</v>
      </c>
      <c r="D146">
        <f t="shared" si="47"/>
        <v>1</v>
      </c>
      <c r="E146" t="str">
        <f t="shared" si="48"/>
        <v>a</v>
      </c>
      <c r="F146">
        <f t="shared" si="49"/>
        <v>17</v>
      </c>
      <c r="G146" s="1" t="s">
        <v>1583</v>
      </c>
      <c r="H146" s="1" t="s">
        <v>1584</v>
      </c>
      <c r="I146" s="1" t="s">
        <v>1585</v>
      </c>
      <c r="L146">
        <f>ROUNDUP((ROW(N146)-1)/12,0)</f>
        <v>13</v>
      </c>
      <c r="M146" t="s">
        <v>465</v>
      </c>
      <c r="N146" t="s">
        <v>465</v>
      </c>
      <c r="O146" t="s">
        <v>465</v>
      </c>
      <c r="R146">
        <f t="shared" si="54"/>
        <v>12</v>
      </c>
      <c r="S146" t="str">
        <f>CONCATENATE("""image_tc"": """,CONCATENATE("/res/media/web/travel/",LOWER(SUBSTITUTE($I$1," ","_")),"/",LOWER(CONCATENATE(SUBSTITUTE(VLOOKUP(CONCATENATE($R146,"a2"),$B:$I,8,FALSE)," ","_"),".jpg"))),""",")</f>
        <v>"image_tc": "/res/media/web/travel/shenzhen/ping_an_international_finance_centre.jpg",</v>
      </c>
    </row>
    <row r="147" spans="2:19" ht="47.25" x14ac:dyDescent="0.25">
      <c r="B147" t="str">
        <f t="shared" ref="B147:B210" si="55">IF(G147="","",CONCATENATE(F147,C147))</f>
        <v>17a2</v>
      </c>
      <c r="C147" t="str">
        <f t="shared" ref="C147:C210" si="56">IF(E147="",CONCATENATE(LEFT(C146,1),D147),CONCATENATE(E147,D147))</f>
        <v>a2</v>
      </c>
      <c r="D147">
        <f t="shared" ref="D147:D210" si="57">IF(E147="",D146+1,1)</f>
        <v>2</v>
      </c>
      <c r="E147" t="str">
        <f t="shared" ref="E147:E210" si="58">IF(ISERROR(FIND("景點",G147)),IF(ISERROR(FIND("地址",G147)),IF(ISERROR(FIND("介紹",G147)),IF(ISERROR(FIND("交通",G147)),"","d"),"c"),"b"),IF(LEN(G147)&lt;7,"a",""))</f>
        <v/>
      </c>
      <c r="F147">
        <f t="shared" ref="F147:F210" si="59">IF(ISERROR(FIND("景點",G147)),F146,IF(LEN(G147)&lt;7,F146+1,F146))</f>
        <v>17</v>
      </c>
      <c r="G147" s="9" t="s">
        <v>1586</v>
      </c>
      <c r="H147" s="9" t="s">
        <v>1587</v>
      </c>
      <c r="I147" s="9" t="s">
        <v>1588</v>
      </c>
      <c r="L147">
        <f t="shared" ref="L147:L157" si="60">ROUNDUP((ROW(N147)-1)/12,0)</f>
        <v>13</v>
      </c>
      <c r="M147" t="str">
        <f>VLOOKUP(CONCATENATE($L147,"a2"),$B:$I,6,FALSE)</f>
        <v>前海深港青年夢工場</v>
      </c>
      <c r="N147" t="str">
        <f>VLOOKUP(CONCATENATE($L147,"a2"),$B:$I,7,FALSE)</f>
        <v>前海深港青年梦工场</v>
      </c>
      <c r="O147" t="str">
        <f>VLOOKUP(CONCATENATE($L147,"a2"),$B:$I,8,FALSE)</f>
        <v>Qianhai Shenzhen-Hong Kong Youth Innovation and Entrepreneur Hub</v>
      </c>
      <c r="R147">
        <f t="shared" si="54"/>
        <v>12</v>
      </c>
      <c r="S147" t="str">
        <f>CONCATENATE("""image_sc"": """,CONCATENATE("/res/media/web/travel/",LOWER(SUBSTITUTE($I$1," ","_")),"/",LOWER(CONCATENATE(SUBSTITUTE(VLOOKUP(CONCATENATE($R147,"a2"),$B:$I,8,FALSE)," ","_"),".jpg"))),""",")</f>
        <v>"image_sc": "/res/media/web/travel/shenzhen/ping_an_international_finance_centre.jpg",</v>
      </c>
    </row>
    <row r="148" spans="2:19" ht="15.75" x14ac:dyDescent="0.25">
      <c r="B148" t="str">
        <f t="shared" si="55"/>
        <v>17b1</v>
      </c>
      <c r="C148" t="str">
        <f t="shared" si="56"/>
        <v>b1</v>
      </c>
      <c r="D148">
        <f t="shared" si="57"/>
        <v>1</v>
      </c>
      <c r="E148" t="str">
        <f t="shared" si="58"/>
        <v>b</v>
      </c>
      <c r="F148">
        <f t="shared" si="59"/>
        <v>17</v>
      </c>
      <c r="G148" s="4" t="s">
        <v>2</v>
      </c>
      <c r="H148" s="4" t="s">
        <v>2</v>
      </c>
      <c r="I148" s="4" t="s">
        <v>511</v>
      </c>
      <c r="L148">
        <f t="shared" si="60"/>
        <v>13</v>
      </c>
      <c r="M148" t="s">
        <v>466</v>
      </c>
      <c r="N148" t="s">
        <v>466</v>
      </c>
      <c r="O148" t="s">
        <v>466</v>
      </c>
      <c r="R148">
        <f t="shared" si="54"/>
        <v>12</v>
      </c>
      <c r="S148" t="str">
        <f>CONCATENATE("""content_en"": """,CONCATENATE("&lt;p&gt;Address：&lt;br/&gt;",VLOOKUP(CONCATENATE($R148,"b2"),$B:$I,8,FALSE)),"&lt;/p&gt;&lt;p&gt;Content：&lt;br/&gt;",SUBSTITUTE(VLOOKUP(CONCATENATE($R148,"c2"),$B:$I,8,FALSE),"""","\"""),"&lt;/p&gt;&lt;p&gt;Transportation：&lt;br/&gt;",VLOOKUP(CONCATENATE($R148,"d2"),$B:$I,8,FALSE),CONCATENATE($K144,IFERROR(VLOOKUP(CONCATENATE($L144,"d3"),$B:$I,8,FALSE),"")),"&lt;/p&gt;",""",")</f>
        <v>"content_en": "&lt;p&gt;Address：&lt;br/&gt;5033 Yitian Road, Futian District, Shenzhen&lt;/p&gt;&lt;p&gt;Content：&lt;br/&gt;Located in the Shenzhen CBD and adjacent to Shenzhen Convention and Exhibition Center, Ping An IFC covers an area of about 19,000 square metres and is divided into three parts: the tower, the podium and the overall basement. A financial and commercial building with a total height of 592.5 metres, it is the tallest building in Shenzhen and even in South China. The \"Free Sky” observation deck on the 116th and top floor of the tower provides a 360-degree view of the various landscapes of Shenzhen.&lt;/p&gt;&lt;p&gt;Transportation：&lt;br/&gt;From High Speed Rail Futian Station, walk for about 5 minutes.&lt;/p&gt;",</v>
      </c>
    </row>
    <row r="149" spans="2:19" ht="94.5" x14ac:dyDescent="0.25">
      <c r="B149" t="str">
        <f t="shared" si="55"/>
        <v>17b2</v>
      </c>
      <c r="C149" t="str">
        <f t="shared" si="56"/>
        <v>b2</v>
      </c>
      <c r="D149">
        <f t="shared" si="57"/>
        <v>2</v>
      </c>
      <c r="E149" t="str">
        <f t="shared" si="58"/>
        <v/>
      </c>
      <c r="F149">
        <f t="shared" si="59"/>
        <v>17</v>
      </c>
      <c r="G149" s="9" t="s">
        <v>1589</v>
      </c>
      <c r="H149" s="9" t="s">
        <v>1590</v>
      </c>
      <c r="I149" s="9" t="s">
        <v>1591</v>
      </c>
      <c r="L149">
        <f t="shared" si="60"/>
        <v>13</v>
      </c>
      <c r="M149" t="str">
        <f>CONCATENATE("&lt;img src=""/res/media/web/travel/",LOWER(SUBSTITUTE($I$1," ","_")),"/",LOWER(CONCATENATE(SUBSTITUTE(VLOOKUP(CONCATENATE($L147,"a2"),$B:$I,8,FALSE)," ","_"),".jpg")),""" alt=""",M147,"""&gt;")</f>
        <v>&lt;img src="/res/media/web/travel/shenzhen/qianhai_shenzhen-hong_kong_youth_innovation_and_entrepreneur_hub.jpg" alt="前海深港青年夢工場"&gt;</v>
      </c>
      <c r="N149" t="str">
        <f>CONCATENATE("&lt;img src=""/res/media/web/travel/",LOWER(SUBSTITUTE($I$1," ","_")),"/",LOWER(CONCATENATE(SUBSTITUTE(VLOOKUP(CONCATENATE($L147,"a2"),$B:$I,8,FALSE)," ","_"),".jpg")),""" alt=""",N147,"""&gt;")</f>
        <v>&lt;img src="/res/media/web/travel/shenzhen/qianhai_shenzhen-hong_kong_youth_innovation_and_entrepreneur_hub.jpg" alt="前海深港青年梦工场"&gt;</v>
      </c>
      <c r="O149" t="str">
        <f>CONCATENATE("&lt;img src=""/res/media/web/travel/",LOWER(SUBSTITUTE($I$1," ","_")),"/",LOWER(CONCATENATE(SUBSTITUTE(VLOOKUP(CONCATENATE($L147,"a2"),$B:$I,8,FALSE)," ","_"),".jpg")),""" alt=""",O147,"""&gt;")</f>
        <v>&lt;img src="/res/media/web/travel/shenzhen/qianhai_shenzhen-hong_kong_youth_innovation_and_entrepreneur_hub.jpg" alt="Qianhai Shenzhen-Hong Kong Youth Innovation and Entrepreneur Hub"&gt;</v>
      </c>
      <c r="R149">
        <f t="shared" si="54"/>
        <v>12</v>
      </c>
      <c r="S149" t="str">
        <f>CONCATENATE("""content_tc"": """,CONCATENATE("&lt;p&gt;地址：&lt;br/&gt;",VLOOKUP(CONCATENATE($R149,"b2"),$B:$I,6,FALSE)),"&lt;/p&gt;&lt;p&gt;介紹：&lt;br/&gt;",VLOOKUP(CONCATENATE($R149,"c2"),$B:$I,6,FALSE),"&lt;/p&gt;&lt;p&gt;交通：&lt;br/&gt;",VLOOKUP(CONCATENATE($R149,"d2"),$B:$I,6,FALSE),CONCATENATE($K144,IFERROR(VLOOKUP(CONCATENATE($L144,"d3"),$B:$I,6,FALSE),"")),"&lt;/p&gt;",""",")</f>
        <v>"content_tc": "&lt;p&gt;地址：&lt;br/&gt;深圳市福田區益田路5033號&lt;/p&gt;&lt;p&gt;介紹：&lt;br/&gt;位於深圳市CBD中心區，毗鄰深圳會展中心，佔地約1.9萬平方米，分為塔樓、裙樓和整體地下室三部分，屬金融及商業大樓，總高度為592.5米，是深圳以至華南地區第一高樓。於塔樓116樓頂層的「Free Sky雲際觀光」觀景台，可360度鳥瞰深圳市不同景觀。&lt;/p&gt;&lt;p&gt;交通：&lt;br/&gt;於高鐵福田站出發，步行約5分鐘。&lt;/p&gt;",</v>
      </c>
    </row>
    <row r="150" spans="2:19" ht="15.75" x14ac:dyDescent="0.25">
      <c r="B150" t="str">
        <f t="shared" si="55"/>
        <v>17c1</v>
      </c>
      <c r="C150" t="str">
        <f t="shared" si="56"/>
        <v>c1</v>
      </c>
      <c r="D150">
        <f t="shared" si="57"/>
        <v>1</v>
      </c>
      <c r="E150" t="str">
        <f t="shared" si="58"/>
        <v>c</v>
      </c>
      <c r="F150">
        <f t="shared" si="59"/>
        <v>17</v>
      </c>
      <c r="G150" s="4" t="s">
        <v>4</v>
      </c>
      <c r="H150" s="4" t="s">
        <v>941</v>
      </c>
      <c r="I150" s="4" t="s">
        <v>513</v>
      </c>
      <c r="L150">
        <f t="shared" si="60"/>
        <v>13</v>
      </c>
      <c r="M150" t="s">
        <v>557</v>
      </c>
      <c r="N150" t="s">
        <v>557</v>
      </c>
      <c r="O150" t="s">
        <v>1372</v>
      </c>
      <c r="R150">
        <f t="shared" si="54"/>
        <v>12</v>
      </c>
      <c r="S150" t="str">
        <f>CONCATENATE("""content_sc"": """,CONCATENATE("&lt;p&gt;地址：&lt;br/&gt;",VLOOKUP(CONCATENATE($R150,"b2"),$B:$I,7,FALSE)),"&lt;/p&gt;&lt;p&gt;介紹：&lt;br/&gt;",VLOOKUP(CONCATENATE($R150,"c2"),$B:$I,7,FALSE),"&lt;/p&gt;&lt;p&gt;交通：&lt;br/&gt;",VLOOKUP(CONCATENATE($R150,"d2"),$B:$I,7,FALSE),CONCATENATE($K144,IFERROR(VLOOKUP(CONCATENATE($L144,"d3"),$B:$I,7,FALSE),"")),"&lt;/p&gt;","""")</f>
        <v>"content_sc": "&lt;p&gt;地址：&lt;br/&gt;深圳市福田区益田路5033号&lt;/p&gt;&lt;p&gt;介紹：&lt;br/&gt;位于深圳市CBD中心区，毗邻深圳会展中心，占地约1.9万平方米，分为塔楼、裙楼和整体地下室三部分，属金融及商业大楼，总高度为592.5米，是深圳以至华南地区第一高楼。于塔楼116楼顶层的「Free Sky云际观光」观景台，可360度鸟瞰深圳市不同景观。&lt;/p&gt;&lt;p&gt;交通：&lt;br/&gt;于高铁福田站出发，步行约5分钟。&lt;/p&gt;"</v>
      </c>
    </row>
    <row r="151" spans="2:19" ht="409.5" x14ac:dyDescent="0.25">
      <c r="B151" t="str">
        <f t="shared" si="55"/>
        <v>17c2</v>
      </c>
      <c r="C151" t="str">
        <f t="shared" si="56"/>
        <v>c2</v>
      </c>
      <c r="D151">
        <f t="shared" si="57"/>
        <v>2</v>
      </c>
      <c r="E151" t="str">
        <f t="shared" si="58"/>
        <v/>
      </c>
      <c r="F151">
        <f t="shared" si="59"/>
        <v>17</v>
      </c>
      <c r="G151" s="3" t="s">
        <v>1592</v>
      </c>
      <c r="H151" s="3" t="s">
        <v>1593</v>
      </c>
      <c r="I151" s="3" t="s">
        <v>1594</v>
      </c>
      <c r="L151">
        <f t="shared" si="60"/>
        <v>13</v>
      </c>
      <c r="M151" t="str">
        <f>VLOOKUP(CONCATENATE($L151,"b2"),$B:$I,6,FALSE)</f>
        <v>深圳市南山區前灣一路</v>
      </c>
      <c r="N151" t="str">
        <f>VLOOKUP(CONCATENATE($L151,"b2"),$B:$I,7,FALSE)</f>
        <v>深圳市南山区前湾一路</v>
      </c>
      <c r="O151" t="str">
        <f>VLOOKUP(CONCATENATE($L151,"b2"),$B:$I,8,FALSE)</f>
        <v>Qianwan 1st Road, Nanshan District, Shenzhen</v>
      </c>
      <c r="R151">
        <f t="shared" si="54"/>
        <v>12</v>
      </c>
      <c r="S151" t="str">
        <f>IF(S152="","}","},")</f>
        <v>},</v>
      </c>
    </row>
    <row r="152" spans="2:19" ht="31.5" x14ac:dyDescent="0.25">
      <c r="B152" t="str">
        <f t="shared" si="55"/>
        <v>17d1</v>
      </c>
      <c r="C152" t="str">
        <f t="shared" si="56"/>
        <v>d1</v>
      </c>
      <c r="D152">
        <f t="shared" si="57"/>
        <v>1</v>
      </c>
      <c r="E152" t="str">
        <f t="shared" si="58"/>
        <v>d</v>
      </c>
      <c r="F152">
        <f t="shared" si="59"/>
        <v>17</v>
      </c>
      <c r="G152" s="4" t="s">
        <v>6</v>
      </c>
      <c r="H152" s="4" t="s">
        <v>6</v>
      </c>
      <c r="I152" s="4" t="s">
        <v>515</v>
      </c>
      <c r="L152">
        <f t="shared" si="60"/>
        <v>13</v>
      </c>
      <c r="M152" t="s">
        <v>467</v>
      </c>
      <c r="N152" t="s">
        <v>467</v>
      </c>
      <c r="O152" t="s">
        <v>1373</v>
      </c>
      <c r="R152">
        <f>ROUNDUP((ROW(T152)-7)/12,0)</f>
        <v>13</v>
      </c>
      <c r="S152" t="s">
        <v>1374</v>
      </c>
    </row>
    <row r="153" spans="2:19" ht="409.5" x14ac:dyDescent="0.25">
      <c r="B153" t="str">
        <f t="shared" si="55"/>
        <v>17d2</v>
      </c>
      <c r="C153" t="str">
        <f t="shared" si="56"/>
        <v>d2</v>
      </c>
      <c r="D153">
        <f t="shared" si="57"/>
        <v>2</v>
      </c>
      <c r="E153" t="str">
        <f t="shared" si="58"/>
        <v/>
      </c>
      <c r="F153">
        <f t="shared" si="59"/>
        <v>17</v>
      </c>
      <c r="G153" s="9" t="s">
        <v>1595</v>
      </c>
      <c r="H153" s="9" t="s">
        <v>1596</v>
      </c>
      <c r="I153" s="9" t="s">
        <v>1597</v>
      </c>
      <c r="L153">
        <f t="shared" si="60"/>
        <v>13</v>
      </c>
      <c r="M153" t="str">
        <f>VLOOKUP(CONCATENATE($L153,"c2"),$B:$I,6,FALSE)</f>
        <v>為深圳、香港、亞洲和全球創業青年呈獻的全新創業園地，除了是培養高潛質的初創企業的「夢工場」外，本身亦為一個獨特的小社區，於40,000平方米內，分為展覽與創業服務中心、創業學院、創新中心等，其中創業園更是一個以大學園庭佈局的商圈，能夠在此找到新晉的創意產業，感受其充沛的活力。</v>
      </c>
      <c r="N153" t="str">
        <f>VLOOKUP(CONCATENATE($L153,"c2"),$B:$I,7,FALSE)</f>
        <v>为深圳、香港、亚洲和全球创业青年呈献的全新创业园地，除了是培养高潜质的初创企业的「梦工场」外，本身亦为一个独特的小小区，于40,000平方米内，分为展览与创业服务中心、创业学院、创新中心等，其中创业园更是一个以大学园庭布局的商圈，能够在此找到新晋的创意产业，感受其充沛的活力。</v>
      </c>
      <c r="O153" t="str">
        <f>VLOOKUP(CONCATENATE($L153,"c2"),$B:$I,8,FALSE)</f>
        <v>An innovative entrepreneurial base for young entrepreneurs from Shenzhen, Hong Kong, Asia and the world, “E Hub” not only nurtures start-ups with high potential, but also forms a unique small community within 40,000 square metres of space. Facilities include the Exhibition and Entrepreneurial Service Centre, the Entrepreneur Academy, the Innovation Centre, and Incubator Blocks, a business district with a university campus setting, where new creative industries and their vitality can be found and felt.</v>
      </c>
      <c r="R153">
        <f t="shared" ref="R153:R163" si="61">ROUNDUP((ROW(T153)-7)/12,0)</f>
        <v>13</v>
      </c>
      <c r="S153" t="str">
        <f>CONCATENATE("""id"": ",$S$1,R153,",")</f>
        <v>"id": 213,</v>
      </c>
    </row>
    <row r="154" spans="2:19" ht="16.5" thickBot="1" x14ac:dyDescent="0.3">
      <c r="B154" t="str">
        <f t="shared" si="55"/>
        <v/>
      </c>
      <c r="C154" t="str">
        <f t="shared" si="56"/>
        <v>d3</v>
      </c>
      <c r="D154">
        <f t="shared" si="57"/>
        <v>3</v>
      </c>
      <c r="E154" t="str">
        <f t="shared" si="58"/>
        <v/>
      </c>
      <c r="F154">
        <f t="shared" si="59"/>
        <v>17</v>
      </c>
      <c r="G154" s="10"/>
      <c r="H154" s="10"/>
      <c r="I154" s="10"/>
      <c r="L154">
        <f t="shared" si="60"/>
        <v>13</v>
      </c>
      <c r="M154" t="s">
        <v>468</v>
      </c>
      <c r="N154" t="s">
        <v>468</v>
      </c>
      <c r="O154" t="s">
        <v>1375</v>
      </c>
      <c r="R154">
        <f t="shared" si="61"/>
        <v>13</v>
      </c>
      <c r="S154" t="str">
        <f>CONCATENATE("""attraction_en"": """,VLOOKUP(CONCATENATE($R154,"a2"),$B:$I,8,FALSE),""",")</f>
        <v>"attraction_en": "Qianhai Shenzhen-Hong Kong Youth Innovation and Entrepreneur Hub",</v>
      </c>
    </row>
    <row r="155" spans="2:19" ht="31.5" x14ac:dyDescent="0.25">
      <c r="B155" t="str">
        <f t="shared" si="55"/>
        <v>18a1</v>
      </c>
      <c r="C155" t="str">
        <f t="shared" si="56"/>
        <v>a1</v>
      </c>
      <c r="D155">
        <f t="shared" si="57"/>
        <v>1</v>
      </c>
      <c r="E155" t="str">
        <f t="shared" si="58"/>
        <v>a</v>
      </c>
      <c r="F155">
        <f t="shared" si="59"/>
        <v>18</v>
      </c>
      <c r="G155" s="1" t="s">
        <v>1598</v>
      </c>
      <c r="H155" s="1" t="s">
        <v>1599</v>
      </c>
      <c r="I155" s="1" t="s">
        <v>1600</v>
      </c>
      <c r="L155">
        <f t="shared" si="60"/>
        <v>13</v>
      </c>
      <c r="M155" t="str">
        <f>VLOOKUP(CONCATENATE($L155,"d2"),$B:$I,6,FALSE)</f>
        <v>於高鐵福田站乘坐地鐵3號綫，往益田方向，於購物公園站轉乘1號綫，往機場東站方向，於大新站轉乘的士，約10分鐘到達。</v>
      </c>
      <c r="N155" t="str">
        <f>VLOOKUP(CONCATENATE($L155,"d2"),$B:$I,7,FALSE)</f>
        <v>于高铁福田站乘坐地铁3号线，往益田方向，于购物公园站换乘1号线，往机场东站方向，于大新站换乘的士，约10分钟到达。</v>
      </c>
      <c r="O155" t="str">
        <f>VLOOKUP(CONCATENATE($L155,"d2"),$B:$I,8,FALSE)</f>
        <v>From High Speed Rail Futian Station, take Metro Line 3 towards Yitian. Change to Line 1 at Shopping Park Station towards Airport East. Get off at Daxin Station and take a taxi for about 10 minutes.</v>
      </c>
      <c r="R155">
        <f t="shared" si="61"/>
        <v>13</v>
      </c>
      <c r="S155" t="str">
        <f>CONCATENATE("""attraction_tc"": """,VLOOKUP(CONCATENATE($R155,"a2"),$B:$I,6,FALSE),""",")</f>
        <v>"attraction_tc": "前海深港青年夢工場",</v>
      </c>
    </row>
    <row r="156" spans="2:19" ht="78.75" x14ac:dyDescent="0.25">
      <c r="B156" t="str">
        <f t="shared" si="55"/>
        <v>18a2</v>
      </c>
      <c r="C156" t="str">
        <f t="shared" si="56"/>
        <v>a2</v>
      </c>
      <c r="D156">
        <f t="shared" si="57"/>
        <v>2</v>
      </c>
      <c r="E156" t="str">
        <f t="shared" si="58"/>
        <v/>
      </c>
      <c r="F156">
        <f t="shared" si="59"/>
        <v>18</v>
      </c>
      <c r="G156" s="9" t="s">
        <v>1601</v>
      </c>
      <c r="H156" s="9" t="s">
        <v>1602</v>
      </c>
      <c r="I156" s="9" t="s">
        <v>1603</v>
      </c>
      <c r="K156" t="str">
        <f>IF(ISERROR(VLOOKUP(CONCATENATE(L156,"d3"),B:G,6,FALSE)),"","&lt;/p&gt;&lt;p&gt;")</f>
        <v>&lt;/p&gt;&lt;p&gt;</v>
      </c>
      <c r="L156">
        <f t="shared" si="60"/>
        <v>13</v>
      </c>
      <c r="M156" t="str">
        <f>CONCATENATE($K156,IFERROR(VLOOKUP(CONCATENATE($L156,"d3"),$B:$I,6,FALSE),""))</f>
        <v>&lt;/p&gt;&lt;p&gt;亦可於高鐵福田站轉乘的士，約35分鐘即可到達。</v>
      </c>
      <c r="N156" t="str">
        <f>CONCATENATE($K156,IFERROR(VLOOKUP(CONCATENATE($L156,"d3"),$B:$I,7,FALSE),""))</f>
        <v>&lt;/p&gt;&lt;p&gt;亦可于高铁福田站换乘的士，约35分钟即可到达。</v>
      </c>
      <c r="O156" t="str">
        <f>CONCATENATE($K156,IFERROR(VLOOKUP(CONCATENATE($L156,"d3"),$B:$I,8,FALSE),""))</f>
        <v>&lt;/p&gt;&lt;p&gt;Alternatively, you may take a 35-minute taxi ride from High Speed Rail Futian Station.</v>
      </c>
      <c r="R156">
        <f t="shared" si="61"/>
        <v>13</v>
      </c>
      <c r="S156" t="str">
        <f>CONCATENATE("""attraction_sc"": """,VLOOKUP(CONCATENATE($R156,"a2"),$B:$I,7,FALSE),""",")</f>
        <v>"attraction_sc": "前海深港青年梦工场",</v>
      </c>
    </row>
    <row r="157" spans="2:19" ht="15.75" x14ac:dyDescent="0.25">
      <c r="B157" t="str">
        <f t="shared" si="55"/>
        <v>18b1</v>
      </c>
      <c r="C157" t="str">
        <f t="shared" si="56"/>
        <v>b1</v>
      </c>
      <c r="D157">
        <f t="shared" si="57"/>
        <v>1</v>
      </c>
      <c r="E157" t="str">
        <f t="shared" si="58"/>
        <v>b</v>
      </c>
      <c r="F157">
        <f t="shared" si="59"/>
        <v>18</v>
      </c>
      <c r="G157" s="4" t="s">
        <v>2</v>
      </c>
      <c r="H157" s="4" t="s">
        <v>2</v>
      </c>
      <c r="I157" s="4" t="s">
        <v>511</v>
      </c>
      <c r="L157">
        <f t="shared" si="60"/>
        <v>13</v>
      </c>
      <c r="M157" t="s">
        <v>469</v>
      </c>
      <c r="N157" t="s">
        <v>469</v>
      </c>
      <c r="O157" t="s">
        <v>469</v>
      </c>
      <c r="R157">
        <f t="shared" si="61"/>
        <v>13</v>
      </c>
      <c r="S157" t="str">
        <f>CONCATENATE("""image_en"": """,CONCATENATE("/res/media/web/travel/",LOWER(SUBSTITUTE($I$1," ","_")),"/",LOWER(CONCATENATE(SUBSTITUTE(VLOOKUP(CONCATENATE($R157,"a2"),$B:$I,8,FALSE)," ","_"),".jpg"))),""",")</f>
        <v>"image_en": "/res/media/web/travel/shenzhen/qianhai_shenzhen-hong_kong_youth_innovation_and_entrepreneur_hub.jpg",</v>
      </c>
    </row>
    <row r="158" spans="2:19" ht="252" x14ac:dyDescent="0.25">
      <c r="B158" t="str">
        <f t="shared" si="55"/>
        <v>18b2</v>
      </c>
      <c r="C158" t="str">
        <f t="shared" si="56"/>
        <v>b2</v>
      </c>
      <c r="D158">
        <f t="shared" si="57"/>
        <v>2</v>
      </c>
      <c r="E158" t="str">
        <f t="shared" si="58"/>
        <v/>
      </c>
      <c r="F158">
        <f t="shared" si="59"/>
        <v>18</v>
      </c>
      <c r="G158" s="9" t="s">
        <v>1757</v>
      </c>
      <c r="H158" s="9" t="s">
        <v>1758</v>
      </c>
      <c r="I158" s="9" t="s">
        <v>1759</v>
      </c>
      <c r="L158">
        <f>ROUNDUP((ROW(N158)-1)/12,0)</f>
        <v>14</v>
      </c>
      <c r="M158" t="s">
        <v>465</v>
      </c>
      <c r="N158" t="s">
        <v>465</v>
      </c>
      <c r="O158" t="s">
        <v>465</v>
      </c>
      <c r="R158">
        <f t="shared" si="61"/>
        <v>13</v>
      </c>
      <c r="S158" t="str">
        <f>CONCATENATE("""image_tc"": """,CONCATENATE("/res/media/web/travel/",LOWER(SUBSTITUTE($I$1," ","_")),"/",LOWER(CONCATENATE(SUBSTITUTE(VLOOKUP(CONCATENATE($R158,"a2"),$B:$I,8,FALSE)," ","_"),".jpg"))),""",")</f>
        <v>"image_tc": "/res/media/web/travel/shenzhen/qianhai_shenzhen-hong_kong_youth_innovation_and_entrepreneur_hub.jpg",</v>
      </c>
    </row>
    <row r="159" spans="2:19" ht="15.75" x14ac:dyDescent="0.25">
      <c r="B159" t="str">
        <f t="shared" si="55"/>
        <v>18c1</v>
      </c>
      <c r="C159" t="str">
        <f t="shared" si="56"/>
        <v>c1</v>
      </c>
      <c r="D159">
        <f t="shared" si="57"/>
        <v>1</v>
      </c>
      <c r="E159" t="str">
        <f t="shared" si="58"/>
        <v>c</v>
      </c>
      <c r="F159">
        <f t="shared" si="59"/>
        <v>18</v>
      </c>
      <c r="G159" s="4" t="s">
        <v>4</v>
      </c>
      <c r="H159" s="4" t="s">
        <v>941</v>
      </c>
      <c r="I159" s="4" t="s">
        <v>513</v>
      </c>
      <c r="L159">
        <f t="shared" ref="L159:L169" si="62">ROUNDUP((ROW(N159)-1)/12,0)</f>
        <v>14</v>
      </c>
      <c r="M159" t="str">
        <f>VLOOKUP(CONCATENATE($L159,"a2"),$B:$I,6,FALSE)</f>
        <v>深圳書城</v>
      </c>
      <c r="N159" t="str">
        <f>VLOOKUP(CONCATENATE($L159,"a2"),$B:$I,7,FALSE)</f>
        <v>深圳书城</v>
      </c>
      <c r="O159" t="str">
        <f>VLOOKUP(CONCATENATE($L159,"a2"),$B:$I,8,FALSE)</f>
        <v>Shenzhen Book Mall</v>
      </c>
      <c r="R159">
        <f t="shared" si="61"/>
        <v>13</v>
      </c>
      <c r="S159" t="str">
        <f>CONCATENATE("""image_sc"": """,CONCATENATE("/res/media/web/travel/",LOWER(SUBSTITUTE($I$1," ","_")),"/",LOWER(CONCATENATE(SUBSTITUTE(VLOOKUP(CONCATENATE($R159,"a2"),$B:$I,8,FALSE)," ","_"),".jpg"))),""",")</f>
        <v>"image_sc": "/res/media/web/travel/shenzhen/qianhai_shenzhen-hong_kong_youth_innovation_and_entrepreneur_hub.jpg",</v>
      </c>
    </row>
    <row r="160" spans="2:19" ht="409.5" x14ac:dyDescent="0.25">
      <c r="B160" t="str">
        <f t="shared" si="55"/>
        <v>18c2</v>
      </c>
      <c r="C160" t="str">
        <f t="shared" si="56"/>
        <v>c2</v>
      </c>
      <c r="D160">
        <f t="shared" si="57"/>
        <v>2</v>
      </c>
      <c r="E160" t="str">
        <f t="shared" si="58"/>
        <v/>
      </c>
      <c r="F160">
        <f t="shared" si="59"/>
        <v>18</v>
      </c>
      <c r="G160" s="3" t="s">
        <v>1604</v>
      </c>
      <c r="H160" s="3" t="s">
        <v>1605</v>
      </c>
      <c r="I160" s="3" t="s">
        <v>1606</v>
      </c>
      <c r="L160">
        <f t="shared" si="62"/>
        <v>14</v>
      </c>
      <c r="M160" t="s">
        <v>466</v>
      </c>
      <c r="N160" t="s">
        <v>466</v>
      </c>
      <c r="O160" t="s">
        <v>466</v>
      </c>
      <c r="R160">
        <f t="shared" si="61"/>
        <v>13</v>
      </c>
      <c r="S160" t="str">
        <f>CONCATENATE("""content_en"": """,CONCATENATE("&lt;p&gt;Address：&lt;br/&gt;",VLOOKUP(CONCATENATE($R160,"b2"),$B:$I,8,FALSE)),"&lt;/p&gt;&lt;p&gt;Content：&lt;br/&gt;",SUBSTITUTE(VLOOKUP(CONCATENATE($R160,"c2"),$B:$I,8,FALSE),"""","\"""),"&lt;/p&gt;&lt;p&gt;Transportation：&lt;br/&gt;",VLOOKUP(CONCATENATE($R160,"d2"),$B:$I,8,FALSE),CONCATENATE($K156,IFERROR(VLOOKUP(CONCATENATE($L156,"d3"),$B:$I,8,FALSE),"")),"&lt;/p&gt;",""",")</f>
        <v>"content_en": "&lt;p&gt;Address：&lt;br/&gt;Qianwan 1st Road, Nanshan District, Shenzhen&lt;/p&gt;&lt;p&gt;Content：&lt;br/&gt;An innovative entrepreneurial base for young entrepreneurs from Shenzhen, Hong Kong, Asia and the world, “E Hub” not only nurtures start-ups with high potential, but also forms a unique small community within 40,000 square metres of space. Facilities include the Exhibition and Entrepreneurial Service Centre, the Entrepreneur Academy, the Innovation Centre, and Incubator Blocks, a business district with a university campus setting, where new creative industries and their vitality can be found and felt.&lt;/p&gt;&lt;p&gt;Transportation：&lt;br/&gt;From High Speed Rail Futian Station, take Metro Line 3 towards Yitian. Change to Line 1 at Shopping Park Station towards Airport East. Get off at Daxin Station and take a taxi for about 10 minutes.&lt;/p&gt;&lt;p&gt;Alternatively, you may take a 35-minute taxi ride from High Speed Rail Futian Station.&lt;/p&gt;",</v>
      </c>
    </row>
    <row r="161" spans="2:19" ht="31.5" x14ac:dyDescent="0.25">
      <c r="B161" t="str">
        <f t="shared" si="55"/>
        <v>18d1</v>
      </c>
      <c r="C161" t="str">
        <f t="shared" si="56"/>
        <v>d1</v>
      </c>
      <c r="D161">
        <f t="shared" si="57"/>
        <v>1</v>
      </c>
      <c r="E161" t="str">
        <f t="shared" si="58"/>
        <v>d</v>
      </c>
      <c r="F161">
        <f t="shared" si="59"/>
        <v>18</v>
      </c>
      <c r="G161" s="4" t="s">
        <v>6</v>
      </c>
      <c r="H161" s="4" t="s">
        <v>6</v>
      </c>
      <c r="I161" s="4" t="s">
        <v>515</v>
      </c>
      <c r="L161">
        <f t="shared" si="62"/>
        <v>14</v>
      </c>
      <c r="M161" t="str">
        <f>CONCATENATE("&lt;img src=""/res/media/web/travel/",LOWER(SUBSTITUTE($I$1," ","_")),"/",LOWER(CONCATENATE(SUBSTITUTE(VLOOKUP(CONCATENATE($L159,"a2"),$B:$I,8,FALSE)," ","_"),".jpg")),""" alt=""",M159,"""&gt;")</f>
        <v>&lt;img src="/res/media/web/travel/shenzhen/shenzhen_book_mall.jpg" alt="深圳書城"&gt;</v>
      </c>
      <c r="N161" t="str">
        <f>CONCATENATE("&lt;img src=""/res/media/web/travel/",LOWER(SUBSTITUTE($I$1," ","_")),"/",LOWER(CONCATENATE(SUBSTITUTE(VLOOKUP(CONCATENATE($L159,"a2"),$B:$I,8,FALSE)," ","_"),".jpg")),""" alt=""",N159,"""&gt;")</f>
        <v>&lt;img src="/res/media/web/travel/shenzhen/shenzhen_book_mall.jpg" alt="深圳书城"&gt;</v>
      </c>
      <c r="O161" t="str">
        <f>CONCATENATE("&lt;img src=""/res/media/web/travel/",LOWER(SUBSTITUTE($I$1," ","_")),"/",LOWER(CONCATENATE(SUBSTITUTE(VLOOKUP(CONCATENATE($L159,"a2"),$B:$I,8,FALSE)," ","_"),".jpg")),""" alt=""",O159,"""&gt;")</f>
        <v>&lt;img src="/res/media/web/travel/shenzhen/shenzhen_book_mall.jpg" alt="Shenzhen Book Mall"&gt;</v>
      </c>
      <c r="R161">
        <f t="shared" si="61"/>
        <v>13</v>
      </c>
      <c r="S161" t="str">
        <f>CONCATENATE("""content_tc"": """,CONCATENATE("&lt;p&gt;地址：&lt;br/&gt;",VLOOKUP(CONCATENATE($R161,"b2"),$B:$I,6,FALSE)),"&lt;/p&gt;&lt;p&gt;介紹：&lt;br/&gt;",VLOOKUP(CONCATENATE($R161,"c2"),$B:$I,6,FALSE),"&lt;/p&gt;&lt;p&gt;交通：&lt;br/&gt;",VLOOKUP(CONCATENATE($R161,"d2"),$B:$I,6,FALSE),CONCATENATE($K156,IFERROR(VLOOKUP(CONCATENATE($L156,"d3"),$B:$I,6,FALSE),"")),"&lt;/p&gt;",""",")</f>
        <v>"content_tc": "&lt;p&gt;地址：&lt;br/&gt;深圳市南山區前灣一路&lt;/p&gt;&lt;p&gt;介紹：&lt;br/&gt;為深圳、香港、亞洲和全球創業青年呈獻的全新創業園地，除了是培養高潛質的初創企業的「夢工場」外，本身亦為一個獨特的小社區，於40,000平方米內，分為展覽與創業服務中心、創業學院、創新中心等，其中創業園更是一個以大學園庭佈局的商圈，能夠在此找到新晉的創意產業，感受其充沛的活力。&lt;/p&gt;&lt;p&gt;交通：&lt;br/&gt;於高鐵福田站乘坐地鐵3號綫，往益田方向，於購物公園站轉乘1號綫，往機場東站方向，於大新站轉乘的士，約10分鐘到達。&lt;/p&gt;&lt;p&gt;亦可於高鐵福田站轉乘的士，約35分鐘即可到達。&lt;/p&gt;",</v>
      </c>
    </row>
    <row r="162" spans="2:19" ht="315" x14ac:dyDescent="0.25">
      <c r="B162" t="str">
        <f t="shared" si="55"/>
        <v>18d2</v>
      </c>
      <c r="C162" t="str">
        <f t="shared" si="56"/>
        <v>d2</v>
      </c>
      <c r="D162">
        <f t="shared" si="57"/>
        <v>2</v>
      </c>
      <c r="E162" t="str">
        <f t="shared" si="58"/>
        <v/>
      </c>
      <c r="F162">
        <f t="shared" si="59"/>
        <v>18</v>
      </c>
      <c r="G162" s="9" t="s">
        <v>1457</v>
      </c>
      <c r="H162" s="9" t="s">
        <v>1458</v>
      </c>
      <c r="I162" s="9" t="s">
        <v>1459</v>
      </c>
      <c r="L162">
        <f t="shared" si="62"/>
        <v>14</v>
      </c>
      <c r="M162" t="s">
        <v>557</v>
      </c>
      <c r="N162" t="s">
        <v>557</v>
      </c>
      <c r="O162" t="s">
        <v>1372</v>
      </c>
      <c r="R162">
        <f t="shared" si="61"/>
        <v>13</v>
      </c>
      <c r="S162" t="str">
        <f>CONCATENATE("""content_sc"": """,CONCATENATE("&lt;p&gt;地址：&lt;br/&gt;",VLOOKUP(CONCATENATE($R162,"b2"),$B:$I,7,FALSE)),"&lt;/p&gt;&lt;p&gt;介紹：&lt;br/&gt;",VLOOKUP(CONCATENATE($R162,"c2"),$B:$I,7,FALSE),"&lt;/p&gt;&lt;p&gt;交通：&lt;br/&gt;",VLOOKUP(CONCATENATE($R162,"d2"),$B:$I,7,FALSE),CONCATENATE($K156,IFERROR(VLOOKUP(CONCATENATE($L156,"d3"),$B:$I,7,FALSE),"")),"&lt;/p&gt;","""")</f>
        <v>"content_sc": "&lt;p&gt;地址：&lt;br/&gt;深圳市南山区前湾一路&lt;/p&gt;&lt;p&gt;介紹：&lt;br/&gt;为深圳、香港、亚洲和全球创业青年呈献的全新创业园地，除了是培养高潜质的初创企业的「梦工场」外，本身亦为一个独特的小小区，于40,000平方米内，分为展览与创业服务中心、创业学院、创新中心等，其中创业园更是一个以大学园庭布局的商圈，能够在此找到新晋的创意产业，感受其充沛的活力。&lt;/p&gt;&lt;p&gt;交通：&lt;br/&gt;于高铁福田站乘坐地铁3号线，往益田方向，于购物公园站换乘1号线，往机场东站方向，于大新站换乘的士，约10分钟到达。&lt;/p&gt;&lt;p&gt;亦可于高铁福田站换乘的士，约35分钟即可到达。&lt;/p&gt;"</v>
      </c>
    </row>
    <row r="163" spans="2:19" ht="189.75" thickBot="1" x14ac:dyDescent="0.3">
      <c r="B163" t="str">
        <f t="shared" si="55"/>
        <v>18d3</v>
      </c>
      <c r="C163" t="str">
        <f t="shared" si="56"/>
        <v>d3</v>
      </c>
      <c r="D163">
        <f t="shared" si="57"/>
        <v>3</v>
      </c>
      <c r="E163" t="str">
        <f t="shared" si="58"/>
        <v/>
      </c>
      <c r="F163">
        <f t="shared" si="59"/>
        <v>18</v>
      </c>
      <c r="G163" s="10" t="s">
        <v>1550</v>
      </c>
      <c r="H163" s="10" t="s">
        <v>1551</v>
      </c>
      <c r="I163" s="10" t="s">
        <v>1552</v>
      </c>
      <c r="L163">
        <f t="shared" si="62"/>
        <v>14</v>
      </c>
      <c r="M163" t="str">
        <f>VLOOKUP(CONCATENATE($L163,"b2"),$B:$I,6,FALSE)</f>
        <v>深圳市福田區福中一路2014號</v>
      </c>
      <c r="N163" t="str">
        <f>VLOOKUP(CONCATENATE($L163,"b2"),$B:$I,7,FALSE)</f>
        <v>深圳市福田区福中一路2014号</v>
      </c>
      <c r="O163" t="str">
        <f>VLOOKUP(CONCATENATE($L163,"b2"),$B:$I,8,FALSE)</f>
        <v>2014 Fuzhong 1st Road, Futian District, Shenzhen</v>
      </c>
      <c r="R163">
        <f t="shared" si="61"/>
        <v>13</v>
      </c>
      <c r="S163" t="str">
        <f>IF(S164="","}","},")</f>
        <v>},</v>
      </c>
    </row>
    <row r="164" spans="2:19" ht="31.5" x14ac:dyDescent="0.25">
      <c r="B164" t="str">
        <f t="shared" si="55"/>
        <v>19a1</v>
      </c>
      <c r="C164" t="str">
        <f t="shared" si="56"/>
        <v>a1</v>
      </c>
      <c r="D164">
        <f t="shared" si="57"/>
        <v>1</v>
      </c>
      <c r="E164" t="str">
        <f t="shared" si="58"/>
        <v>a</v>
      </c>
      <c r="F164">
        <f t="shared" si="59"/>
        <v>19</v>
      </c>
      <c r="G164" s="1" t="s">
        <v>1607</v>
      </c>
      <c r="H164" s="1" t="s">
        <v>1608</v>
      </c>
      <c r="I164" s="1" t="s">
        <v>1609</v>
      </c>
      <c r="L164">
        <f t="shared" si="62"/>
        <v>14</v>
      </c>
      <c r="M164" t="s">
        <v>467</v>
      </c>
      <c r="N164" t="s">
        <v>467</v>
      </c>
      <c r="O164" t="s">
        <v>1373</v>
      </c>
      <c r="R164">
        <f>ROUNDUP((ROW(T164)-7)/12,0)</f>
        <v>14</v>
      </c>
      <c r="S164" t="s">
        <v>1374</v>
      </c>
    </row>
    <row r="165" spans="2:19" ht="31.5" x14ac:dyDescent="0.25">
      <c r="B165" t="str">
        <f t="shared" si="55"/>
        <v>19a2</v>
      </c>
      <c r="C165" t="str">
        <f t="shared" si="56"/>
        <v>a2</v>
      </c>
      <c r="D165">
        <f t="shared" si="57"/>
        <v>2</v>
      </c>
      <c r="E165" t="str">
        <f t="shared" si="58"/>
        <v/>
      </c>
      <c r="F165">
        <f t="shared" si="59"/>
        <v>19</v>
      </c>
      <c r="G165" s="9" t="s">
        <v>1610</v>
      </c>
      <c r="H165" s="9" t="s">
        <v>1611</v>
      </c>
      <c r="I165" s="9" t="s">
        <v>1612</v>
      </c>
      <c r="L165">
        <f t="shared" si="62"/>
        <v>14</v>
      </c>
      <c r="M165" t="str">
        <f>VLOOKUP(CONCATENATE($L165,"c2"),$B:$I,6,FALSE)</f>
        <v>建築面積超過8萬平方米的深圳書城，由日本建築師黑川紀章設計，其高樓底的單層框架結構，再配上周邊可引入自然光的天窗，環境格外開揚舒適。書城分為南北兩區，除了把書籍分類外，更把不同種類的文創精品散佈其中，讓你逛書城更添樂趣。</v>
      </c>
      <c r="N165" t="str">
        <f>VLOOKUP(CONCATENATE($L165,"c2"),$B:$I,7,FALSE)</f>
        <v>建筑面积超过8万平方米的深圳书城，由日本建筑师黑川纪章设计，其高楼底的单层框架结构，再配上周边可引入自然光的天窗，环境格外开扬舒适。书城分为南北两区，除了把书籍分类外，更把不同种类的文创精品散布其中，让你逛书城更添乐趣。</v>
      </c>
      <c r="O165" t="str">
        <f>VLOOKUP(CONCATENATE($L165,"c2"),$B:$I,8,FALSE)</f>
        <v>Covering an area of over 80,000 square metres, the Shenzhen Book Mall is designed by the Japanese architect Kisho Kurokawa. The single-story frame structure with high ceiling is equipped with periphery skylights to introduce natural light, ensuring open and comfortable surroundings. The book mall is divided into two regions, the north and the south. In addition to classifying books, it also distributes different kinds of cultural and creative products, adding more fun for your visit.</v>
      </c>
      <c r="R165">
        <f t="shared" ref="R165:R175" si="63">ROUNDUP((ROW(T165)-7)/12,0)</f>
        <v>14</v>
      </c>
      <c r="S165" t="str">
        <f>CONCATENATE("""id"": ",$S$1,R165,",")</f>
        <v>"id": 214,</v>
      </c>
    </row>
    <row r="166" spans="2:19" ht="15.75" x14ac:dyDescent="0.25">
      <c r="B166" t="str">
        <f t="shared" si="55"/>
        <v>19b1</v>
      </c>
      <c r="C166" t="str">
        <f t="shared" si="56"/>
        <v>b1</v>
      </c>
      <c r="D166">
        <f t="shared" si="57"/>
        <v>1</v>
      </c>
      <c r="E166" t="str">
        <f t="shared" si="58"/>
        <v>b</v>
      </c>
      <c r="F166">
        <f t="shared" si="59"/>
        <v>19</v>
      </c>
      <c r="G166" s="4" t="s">
        <v>2</v>
      </c>
      <c r="H166" s="4" t="s">
        <v>2</v>
      </c>
      <c r="I166" s="4" t="s">
        <v>511</v>
      </c>
      <c r="L166">
        <f t="shared" si="62"/>
        <v>14</v>
      </c>
      <c r="M166" t="s">
        <v>468</v>
      </c>
      <c r="N166" t="s">
        <v>468</v>
      </c>
      <c r="O166" t="s">
        <v>1375</v>
      </c>
      <c r="R166">
        <f t="shared" si="63"/>
        <v>14</v>
      </c>
      <c r="S166" t="str">
        <f>CONCATENATE("""attraction_en"": """,VLOOKUP(CONCATENATE($R166,"a2"),$B:$I,8,FALSE),""",")</f>
        <v>"attraction_en": "Shenzhen Book Mall",</v>
      </c>
    </row>
    <row r="167" spans="2:19" ht="126" x14ac:dyDescent="0.25">
      <c r="B167" t="str">
        <f t="shared" si="55"/>
        <v>19b2</v>
      </c>
      <c r="C167" t="str">
        <f t="shared" si="56"/>
        <v>b2</v>
      </c>
      <c r="D167">
        <f t="shared" si="57"/>
        <v>2</v>
      </c>
      <c r="E167" t="str">
        <f t="shared" si="58"/>
        <v/>
      </c>
      <c r="F167">
        <f t="shared" si="59"/>
        <v>19</v>
      </c>
      <c r="G167" s="9" t="s">
        <v>1613</v>
      </c>
      <c r="H167" s="9" t="s">
        <v>1614</v>
      </c>
      <c r="I167" s="9" t="s">
        <v>1615</v>
      </c>
      <c r="L167">
        <f t="shared" si="62"/>
        <v>14</v>
      </c>
      <c r="M167" t="str">
        <f>VLOOKUP(CONCATENATE($L167,"d2"),$B:$I,6,FALSE)</f>
        <v>於高鐵福田站乘坐地鐵3號綫，往雙龍方向，於少年宮站下車，步行約5分鐘。</v>
      </c>
      <c r="N167" t="str">
        <f>VLOOKUP(CONCATENATE($L167,"d2"),$B:$I,7,FALSE)</f>
        <v>于高铁福田站乘坐地铁3号线，往双龙方向，于少年宫站下车，步行约5分钟。</v>
      </c>
      <c r="O167" t="str">
        <f>VLOOKUP(CONCATENATE($L167,"d2"),$B:$I,8,FALSE)</f>
        <v>From High Speed Rail Futian Station, take Metro Line 3 towards Shuanglong. Get off at Children's Palace Station and walk for about 5 minutes.</v>
      </c>
      <c r="R167">
        <f t="shared" si="63"/>
        <v>14</v>
      </c>
      <c r="S167" t="str">
        <f>CONCATENATE("""attraction_tc"": """,VLOOKUP(CONCATENATE($R167,"a2"),$B:$I,6,FALSE),""",")</f>
        <v>"attraction_tc": "深圳書城",</v>
      </c>
    </row>
    <row r="168" spans="2:19" ht="15.75" x14ac:dyDescent="0.25">
      <c r="B168" t="str">
        <f t="shared" si="55"/>
        <v>19c1</v>
      </c>
      <c r="C168" t="str">
        <f t="shared" si="56"/>
        <v>c1</v>
      </c>
      <c r="D168">
        <f t="shared" si="57"/>
        <v>1</v>
      </c>
      <c r="E168" t="str">
        <f t="shared" si="58"/>
        <v>c</v>
      </c>
      <c r="F168">
        <f t="shared" si="59"/>
        <v>19</v>
      </c>
      <c r="G168" s="4" t="s">
        <v>4</v>
      </c>
      <c r="H168" s="4" t="s">
        <v>941</v>
      </c>
      <c r="I168" s="4" t="s">
        <v>513</v>
      </c>
      <c r="K168" t="str">
        <f>IF(ISERROR(VLOOKUP(CONCATENATE(L168,"d3"),B:G,6,FALSE)),"","&lt;/p&gt;&lt;p&gt;")</f>
        <v>&lt;/p&gt;&lt;p&gt;</v>
      </c>
      <c r="L168">
        <f t="shared" si="62"/>
        <v>14</v>
      </c>
      <c r="M168" t="str">
        <f>CONCATENATE($K168,IFERROR(VLOOKUP(CONCATENATE($L168,"d3"),$B:$I,6,FALSE),""))</f>
        <v>&lt;/p&gt;&lt;p&gt;亦可於高鐵福田站下車，步行約15分鐘。</v>
      </c>
      <c r="N168" t="str">
        <f>CONCATENATE($K168,IFERROR(VLOOKUP(CONCATENATE($L168,"d3"),$B:$I,7,FALSE),""))</f>
        <v>&lt;/p&gt;&lt;p&gt;亦可于高铁福田站下车，步行约15分钟。</v>
      </c>
      <c r="O168" t="str">
        <f>CONCATENATE($K168,IFERROR(VLOOKUP(CONCATENATE($L168,"d3"),$B:$I,8,FALSE),""))</f>
        <v>&lt;/p&gt;&lt;p&gt;Alternatively, you may walk for about 15 minutes from High Speed Rail Futian Station.</v>
      </c>
      <c r="R168">
        <f t="shared" si="63"/>
        <v>14</v>
      </c>
      <c r="S168" t="str">
        <f>CONCATENATE("""attraction_sc"": """,VLOOKUP(CONCATENATE($R168,"a2"),$B:$I,7,FALSE),""",")</f>
        <v>"attraction_sc": "深圳书城",</v>
      </c>
    </row>
    <row r="169" spans="2:19" ht="409.5" x14ac:dyDescent="0.25">
      <c r="B169" t="str">
        <f t="shared" si="55"/>
        <v>19c2</v>
      </c>
      <c r="C169" t="str">
        <f t="shared" si="56"/>
        <v>c2</v>
      </c>
      <c r="D169">
        <f t="shared" si="57"/>
        <v>2</v>
      </c>
      <c r="E169" t="str">
        <f t="shared" si="58"/>
        <v/>
      </c>
      <c r="F169">
        <f t="shared" si="59"/>
        <v>19</v>
      </c>
      <c r="G169" s="3" t="s">
        <v>1616</v>
      </c>
      <c r="H169" s="3" t="s">
        <v>1617</v>
      </c>
      <c r="I169" s="3" t="s">
        <v>1618</v>
      </c>
      <c r="L169">
        <f t="shared" si="62"/>
        <v>14</v>
      </c>
      <c r="M169" t="s">
        <v>469</v>
      </c>
      <c r="N169" t="s">
        <v>469</v>
      </c>
      <c r="O169" t="s">
        <v>469</v>
      </c>
      <c r="R169">
        <f t="shared" si="63"/>
        <v>14</v>
      </c>
      <c r="S169" t="str">
        <f>CONCATENATE("""image_en"": """,CONCATENATE("/res/media/web/travel/",LOWER(SUBSTITUTE($I$1," ","_")),"/",LOWER(CONCATENATE(SUBSTITUTE(VLOOKUP(CONCATENATE($R169,"a2"),$B:$I,8,FALSE)," ","_"),".jpg"))),""",")</f>
        <v>"image_en": "/res/media/web/travel/shenzhen/shenzhen_book_mall.jpg",</v>
      </c>
    </row>
    <row r="170" spans="2:19" ht="31.5" x14ac:dyDescent="0.25">
      <c r="B170" t="str">
        <f t="shared" si="55"/>
        <v>19d1</v>
      </c>
      <c r="C170" t="str">
        <f t="shared" si="56"/>
        <v>d1</v>
      </c>
      <c r="D170">
        <f t="shared" si="57"/>
        <v>1</v>
      </c>
      <c r="E170" t="str">
        <f t="shared" si="58"/>
        <v>d</v>
      </c>
      <c r="F170">
        <f t="shared" si="59"/>
        <v>19</v>
      </c>
      <c r="G170" s="4" t="s">
        <v>6</v>
      </c>
      <c r="H170" s="4" t="s">
        <v>6</v>
      </c>
      <c r="I170" s="4" t="s">
        <v>515</v>
      </c>
      <c r="L170">
        <f>ROUNDUP((ROW(N170)-1)/12,0)</f>
        <v>15</v>
      </c>
      <c r="M170" t="s">
        <v>465</v>
      </c>
      <c r="N170" t="s">
        <v>465</v>
      </c>
      <c r="O170" t="s">
        <v>465</v>
      </c>
      <c r="R170">
        <f t="shared" si="63"/>
        <v>14</v>
      </c>
      <c r="S170" t="str">
        <f>CONCATENATE("""image_tc"": """,CONCATENATE("/res/media/web/travel/",LOWER(SUBSTITUTE($I$1," ","_")),"/",LOWER(CONCATENATE(SUBSTITUTE(VLOOKUP(CONCATENATE($R170,"a2"),$B:$I,8,FALSE)," ","_"),".jpg"))),""",")</f>
        <v>"image_tc": "/res/media/web/travel/shenzhen/shenzhen_book_mall.jpg",</v>
      </c>
    </row>
    <row r="171" spans="2:19" ht="299.25" x14ac:dyDescent="0.25">
      <c r="B171" t="str">
        <f t="shared" si="55"/>
        <v>19d2</v>
      </c>
      <c r="C171" t="str">
        <f t="shared" si="56"/>
        <v>d2</v>
      </c>
      <c r="D171">
        <f t="shared" si="57"/>
        <v>2</v>
      </c>
      <c r="E171" t="str">
        <f t="shared" si="58"/>
        <v/>
      </c>
      <c r="F171">
        <f t="shared" si="59"/>
        <v>19</v>
      </c>
      <c r="G171" s="9" t="s">
        <v>1619</v>
      </c>
      <c r="H171" s="9" t="s">
        <v>1620</v>
      </c>
      <c r="I171" s="9" t="s">
        <v>1621</v>
      </c>
      <c r="L171">
        <f t="shared" ref="L171:L181" si="64">ROUNDUP((ROW(N171)-1)/12,0)</f>
        <v>15</v>
      </c>
      <c r="M171" t="str">
        <f>VLOOKUP(CONCATENATE($L171,"a2"),$B:$I,6,FALSE)</f>
        <v>深圳市少年宮</v>
      </c>
      <c r="N171" t="str">
        <f>VLOOKUP(CONCATENATE($L171,"a2"),$B:$I,7,FALSE)</f>
        <v>深圳市少年宫</v>
      </c>
      <c r="O171" t="str">
        <f>VLOOKUP(CONCATENATE($L171,"a2"),$B:$I,8,FALSE)</f>
        <v>Shenzhen Children’s Palace</v>
      </c>
      <c r="R171">
        <f t="shared" si="63"/>
        <v>14</v>
      </c>
      <c r="S171" t="str">
        <f>CONCATENATE("""image_sc"": """,CONCATENATE("/res/media/web/travel/",LOWER(SUBSTITUTE($I$1," ","_")),"/",LOWER(CONCATENATE(SUBSTITUTE(VLOOKUP(CONCATENATE($R171,"a2"),$B:$I,8,FALSE)," ","_"),".jpg"))),""",")</f>
        <v>"image_sc": "/res/media/web/travel/shenzhen/shenzhen_book_mall.jpg",</v>
      </c>
    </row>
    <row r="172" spans="2:19" ht="16.5" thickBot="1" x14ac:dyDescent="0.3">
      <c r="B172" t="str">
        <f t="shared" si="55"/>
        <v/>
      </c>
      <c r="C172" t="str">
        <f t="shared" si="56"/>
        <v>d3</v>
      </c>
      <c r="D172">
        <f t="shared" si="57"/>
        <v>3</v>
      </c>
      <c r="E172" t="str">
        <f t="shared" si="58"/>
        <v/>
      </c>
      <c r="F172">
        <f t="shared" si="59"/>
        <v>19</v>
      </c>
      <c r="G172" s="10"/>
      <c r="H172" s="10"/>
      <c r="I172" s="10"/>
      <c r="L172">
        <f t="shared" si="64"/>
        <v>15</v>
      </c>
      <c r="M172" t="s">
        <v>466</v>
      </c>
      <c r="N172" t="s">
        <v>466</v>
      </c>
      <c r="O172" t="s">
        <v>466</v>
      </c>
      <c r="R172">
        <f t="shared" si="63"/>
        <v>14</v>
      </c>
      <c r="S172" t="str">
        <f>CONCATENATE("""content_en"": """,CONCATENATE("&lt;p&gt;Address：&lt;br/&gt;",VLOOKUP(CONCATENATE($R172,"b2"),$B:$I,8,FALSE)),"&lt;/p&gt;&lt;p&gt;Content：&lt;br/&gt;",SUBSTITUTE(VLOOKUP(CONCATENATE($R172,"c2"),$B:$I,8,FALSE),"""","\"""),"&lt;/p&gt;&lt;p&gt;Transportation：&lt;br/&gt;",VLOOKUP(CONCATENATE($R172,"d2"),$B:$I,8,FALSE),CONCATENATE($K168,IFERROR(VLOOKUP(CONCATENATE($L168,"d3"),$B:$I,8,FALSE),"")),"&lt;/p&gt;",""",")</f>
        <v>"content_en": "&lt;p&gt;Address：&lt;br/&gt;2014 Fuzhong 1st Road, Futian District, Shenzhen&lt;/p&gt;&lt;p&gt;Content：&lt;br/&gt;Covering an area of over 80,000 square metres, the Shenzhen Book Mall is designed by the Japanese architect Kisho Kurokawa. The single-story frame structure with high ceiling is equipped with periphery skylights to introduce natural light, ensuring open and comfortable surroundings. The book mall is divided into two regions, the north and the south. In addition to classifying books, it also distributes different kinds of cultural and creative products, adding more fun for your visit.&lt;/p&gt;&lt;p&gt;Transportation：&lt;br/&gt;From High Speed Rail Futian Station, take Metro Line 3 towards Shuanglong. Get off at Children's Palace Station and walk for about 5 minutes.&lt;/p&gt;&lt;p&gt;Alternatively, you may walk for about 15 minutes from High Speed Rail Futian Station.&lt;/p&gt;",</v>
      </c>
    </row>
    <row r="173" spans="2:19" ht="31.5" x14ac:dyDescent="0.25">
      <c r="B173" t="str">
        <f t="shared" si="55"/>
        <v>20a1</v>
      </c>
      <c r="C173" t="str">
        <f t="shared" si="56"/>
        <v>a1</v>
      </c>
      <c r="D173">
        <f t="shared" si="57"/>
        <v>1</v>
      </c>
      <c r="E173" t="str">
        <f t="shared" si="58"/>
        <v>a</v>
      </c>
      <c r="F173">
        <f t="shared" si="59"/>
        <v>20</v>
      </c>
      <c r="G173" s="1" t="s">
        <v>1622</v>
      </c>
      <c r="H173" s="1" t="s">
        <v>1623</v>
      </c>
      <c r="I173" s="1" t="s">
        <v>1624</v>
      </c>
      <c r="L173">
        <f t="shared" si="64"/>
        <v>15</v>
      </c>
      <c r="M173" t="str">
        <f>CONCATENATE("&lt;img src=""/res/media/web/travel/",LOWER(SUBSTITUTE($I$1," ","_")),"/",LOWER(CONCATENATE(SUBSTITUTE(VLOOKUP(CONCATENATE($L171,"a2"),$B:$I,8,FALSE)," ","_"),".jpg")),""" alt=""",M171,"""&gt;")</f>
        <v>&lt;img src="/res/media/web/travel/shenzhen/shenzhen_children’s_palace.jpg" alt="深圳市少年宮"&gt;</v>
      </c>
      <c r="N173" t="str">
        <f>CONCATENATE("&lt;img src=""/res/media/web/travel/",LOWER(SUBSTITUTE($I$1," ","_")),"/",LOWER(CONCATENATE(SUBSTITUTE(VLOOKUP(CONCATENATE($L171,"a2"),$B:$I,8,FALSE)," ","_"),".jpg")),""" alt=""",N171,"""&gt;")</f>
        <v>&lt;img src="/res/media/web/travel/shenzhen/shenzhen_children’s_palace.jpg" alt="深圳市少年宫"&gt;</v>
      </c>
      <c r="O173" t="str">
        <f>CONCATENATE("&lt;img src=""/res/media/web/travel/",LOWER(SUBSTITUTE($I$1," ","_")),"/",LOWER(CONCATENATE(SUBSTITUTE(VLOOKUP(CONCATENATE($L171,"a2"),$B:$I,8,FALSE)," ","_"),".jpg")),""" alt=""",O171,"""&gt;")</f>
        <v>&lt;img src="/res/media/web/travel/shenzhen/shenzhen_children’s_palace.jpg" alt="Shenzhen Children’s Palace"&gt;</v>
      </c>
      <c r="R173">
        <f t="shared" si="63"/>
        <v>14</v>
      </c>
      <c r="S173" t="str">
        <f>CONCATENATE("""content_tc"": """,CONCATENATE("&lt;p&gt;地址：&lt;br/&gt;",VLOOKUP(CONCATENATE($R173,"b2"),$B:$I,6,FALSE)),"&lt;/p&gt;&lt;p&gt;介紹：&lt;br/&gt;",VLOOKUP(CONCATENATE($R173,"c2"),$B:$I,6,FALSE),"&lt;/p&gt;&lt;p&gt;交通：&lt;br/&gt;",VLOOKUP(CONCATENATE($R173,"d2"),$B:$I,6,FALSE),CONCATENATE($K168,IFERROR(VLOOKUP(CONCATENATE($L168,"d3"),$B:$I,6,FALSE),"")),"&lt;/p&gt;",""",")</f>
        <v>"content_tc": "&lt;p&gt;地址：&lt;br/&gt;深圳市福田區福中一路2014號&lt;/p&gt;&lt;p&gt;介紹：&lt;br/&gt;建築面積超過8萬平方米的深圳書城，由日本建築師黑川紀章設計，其高樓底的單層框架結構，再配上周邊可引入自然光的天窗，環境格外開揚舒適。書城分為南北兩區，除了把書籍分類外，更把不同種類的文創精品散佈其中，讓你逛書城更添樂趣。&lt;/p&gt;&lt;p&gt;交通：&lt;br/&gt;於高鐵福田站乘坐地鐵3號綫，往雙龍方向，於少年宮站下車，步行約5分鐘。&lt;/p&gt;&lt;p&gt;亦可於高鐵福田站下車，步行約15分鐘。&lt;/p&gt;",</v>
      </c>
    </row>
    <row r="174" spans="2:19" ht="63" x14ac:dyDescent="0.25">
      <c r="B174" t="str">
        <f t="shared" si="55"/>
        <v>20a2</v>
      </c>
      <c r="C174" t="str">
        <f t="shared" si="56"/>
        <v>a2</v>
      </c>
      <c r="D174">
        <f t="shared" si="57"/>
        <v>2</v>
      </c>
      <c r="E174" t="str">
        <f t="shared" si="58"/>
        <v/>
      </c>
      <c r="F174">
        <f t="shared" si="59"/>
        <v>20</v>
      </c>
      <c r="G174" s="9" t="s">
        <v>48</v>
      </c>
      <c r="H174" s="9" t="s">
        <v>981</v>
      </c>
      <c r="I174" s="9" t="s">
        <v>568</v>
      </c>
      <c r="L174">
        <f t="shared" si="64"/>
        <v>15</v>
      </c>
      <c r="M174" t="s">
        <v>557</v>
      </c>
      <c r="N174" t="s">
        <v>557</v>
      </c>
      <c r="O174" t="s">
        <v>1372</v>
      </c>
      <c r="R174">
        <f t="shared" si="63"/>
        <v>14</v>
      </c>
      <c r="S174" t="str">
        <f>CONCATENATE("""content_sc"": """,CONCATENATE("&lt;p&gt;地址：&lt;br/&gt;",VLOOKUP(CONCATENATE($R174,"b2"),$B:$I,7,FALSE)),"&lt;/p&gt;&lt;p&gt;介紹：&lt;br/&gt;",VLOOKUP(CONCATENATE($R174,"c2"),$B:$I,7,FALSE),"&lt;/p&gt;&lt;p&gt;交通：&lt;br/&gt;",VLOOKUP(CONCATENATE($R174,"d2"),$B:$I,7,FALSE),CONCATENATE($K168,IFERROR(VLOOKUP(CONCATENATE($L168,"d3"),$B:$I,7,FALSE),"")),"&lt;/p&gt;","""")</f>
        <v>"content_sc": "&lt;p&gt;地址：&lt;br/&gt;深圳市福田区福中一路2014号&lt;/p&gt;&lt;p&gt;介紹：&lt;br/&gt;建筑面积超过8万平方米的深圳书城，由日本建筑师黑川纪章设计，其高楼底的单层框架结构，再配上周边可引入自然光的天窗，环境格外开扬舒适。书城分为南北两区，除了把书籍分类外，更把不同种类的文创精品散布其中，让你逛书城更添乐趣。&lt;/p&gt;&lt;p&gt;交通：&lt;br/&gt;于高铁福田站乘坐地铁3号线，往双龙方向，于少年宫站下车，步行约5分钟。&lt;/p&gt;&lt;p&gt;亦可于高铁福田站下车，步行约15分钟。&lt;/p&gt;"</v>
      </c>
    </row>
    <row r="175" spans="2:19" ht="15.75" x14ac:dyDescent="0.25">
      <c r="B175" t="str">
        <f t="shared" si="55"/>
        <v>20b1</v>
      </c>
      <c r="C175" t="str">
        <f t="shared" si="56"/>
        <v>b1</v>
      </c>
      <c r="D175">
        <f t="shared" si="57"/>
        <v>1</v>
      </c>
      <c r="E175" t="str">
        <f t="shared" si="58"/>
        <v>b</v>
      </c>
      <c r="F175">
        <f t="shared" si="59"/>
        <v>20</v>
      </c>
      <c r="G175" s="4" t="s">
        <v>2</v>
      </c>
      <c r="H175" s="4" t="s">
        <v>2</v>
      </c>
      <c r="I175" s="4" t="s">
        <v>511</v>
      </c>
      <c r="L175">
        <f t="shared" si="64"/>
        <v>15</v>
      </c>
      <c r="M175" t="str">
        <f>VLOOKUP(CONCATENATE($L175,"b2"),$B:$I,6,FALSE)</f>
        <v>深圳市福田區福中一路2002號</v>
      </c>
      <c r="N175" t="str">
        <f>VLOOKUP(CONCATENATE($L175,"b2"),$B:$I,7,FALSE)</f>
        <v>深圳市福田区福中一路2002号</v>
      </c>
      <c r="O175" t="str">
        <f>VLOOKUP(CONCATENATE($L175,"b2"),$B:$I,8,FALSE)</f>
        <v>2002 Fuzhong 1st Road, Futian District, Shenzhen</v>
      </c>
      <c r="R175">
        <f t="shared" si="63"/>
        <v>14</v>
      </c>
      <c r="S175" t="str">
        <f>IF(S176="","}","},")</f>
        <v>},</v>
      </c>
    </row>
    <row r="176" spans="2:19" ht="94.5" x14ac:dyDescent="0.25">
      <c r="B176" t="str">
        <f t="shared" si="55"/>
        <v>20b2</v>
      </c>
      <c r="C176" t="str">
        <f t="shared" si="56"/>
        <v>b2</v>
      </c>
      <c r="D176">
        <f t="shared" si="57"/>
        <v>2</v>
      </c>
      <c r="E176" t="str">
        <f t="shared" si="58"/>
        <v/>
      </c>
      <c r="F176">
        <f t="shared" si="59"/>
        <v>20</v>
      </c>
      <c r="G176" s="9" t="s">
        <v>1625</v>
      </c>
      <c r="H176" s="9" t="s">
        <v>982</v>
      </c>
      <c r="I176" s="9" t="s">
        <v>569</v>
      </c>
      <c r="L176">
        <f t="shared" si="64"/>
        <v>15</v>
      </c>
      <c r="M176" t="s">
        <v>467</v>
      </c>
      <c r="N176" t="s">
        <v>467</v>
      </c>
      <c r="O176" t="s">
        <v>1373</v>
      </c>
      <c r="R176">
        <f>ROUNDUP((ROW(T176)-7)/12,0)</f>
        <v>15</v>
      </c>
      <c r="S176" t="s">
        <v>1374</v>
      </c>
    </row>
    <row r="177" spans="2:19" ht="15.75" x14ac:dyDescent="0.25">
      <c r="B177" t="str">
        <f t="shared" si="55"/>
        <v>20c1</v>
      </c>
      <c r="C177" t="str">
        <f t="shared" si="56"/>
        <v>c1</v>
      </c>
      <c r="D177">
        <f t="shared" si="57"/>
        <v>1</v>
      </c>
      <c r="E177" t="str">
        <f t="shared" si="58"/>
        <v>c</v>
      </c>
      <c r="F177">
        <f t="shared" si="59"/>
        <v>20</v>
      </c>
      <c r="G177" s="4" t="s">
        <v>4</v>
      </c>
      <c r="H177" s="4" t="s">
        <v>941</v>
      </c>
      <c r="I177" s="4" t="s">
        <v>513</v>
      </c>
      <c r="L177">
        <f t="shared" si="64"/>
        <v>15</v>
      </c>
      <c r="M177" t="str">
        <f>VLOOKUP(CONCATENATE($L177,"c2"),$B:$I,6,FALSE)</f>
        <v>位於深圳中心地帶，是著名的親子活動地點，由「少年山」、「科學山」與「水晶石大廳」3部份組成，當中最為聞名的是科技展館，內有《能源天地》、《生命探索》、《飛向太空》、《數碼天地》等主題展館，全方位地向青少年展示科技的趣味。</v>
      </c>
      <c r="N177" t="str">
        <f>VLOOKUP(CONCATENATE($L177,"c2"),$B:$I,7,FALSE)</f>
        <v>位于深圳中心地带，是著名的亲子活动地点，由「少年山」、「科学山」与「水晶石大厅」3部份组成，当中最为闻名的是科技展馆，内有《能源天地》、《生命探索》、《飞向太空》、《数码天地》等主题展馆，全方位地向青少年展示科技的趣味。</v>
      </c>
      <c r="O177" t="str">
        <f>VLOOKUP(CONCATENATE($L177,"c2"),$B:$I,8,FALSE)</f>
        <v>Located in the heart of Shenzhen, it is a famous venue for family activities. The palace consists of "Children Hill", "Science Hill" and "Crystal Stone Hall". The most famous section is the Science and Technology Exhibition Hall, where theme exhibitions such as Energy World, Life Exploration, Flying to Space and Digital World demonstrate the fun in technology in all aspects to young people.</v>
      </c>
      <c r="R177">
        <f t="shared" ref="R177:R187" si="65">ROUNDUP((ROW(T177)-7)/12,0)</f>
        <v>15</v>
      </c>
      <c r="S177" t="str">
        <f>CONCATENATE("""id"": ",$S$1,R177,",")</f>
        <v>"id": 215,</v>
      </c>
    </row>
    <row r="178" spans="2:19" ht="409.5" x14ac:dyDescent="0.25">
      <c r="B178" t="str">
        <f t="shared" si="55"/>
        <v>20c2</v>
      </c>
      <c r="C178" t="str">
        <f t="shared" si="56"/>
        <v>c2</v>
      </c>
      <c r="D178">
        <f t="shared" si="57"/>
        <v>2</v>
      </c>
      <c r="E178" t="str">
        <f t="shared" si="58"/>
        <v/>
      </c>
      <c r="F178">
        <f t="shared" si="59"/>
        <v>20</v>
      </c>
      <c r="G178" s="3" t="s">
        <v>1626</v>
      </c>
      <c r="H178" s="3" t="s">
        <v>983</v>
      </c>
      <c r="I178" s="3" t="s">
        <v>570</v>
      </c>
      <c r="L178">
        <f t="shared" si="64"/>
        <v>15</v>
      </c>
      <c r="M178" t="s">
        <v>468</v>
      </c>
      <c r="N178" t="s">
        <v>468</v>
      </c>
      <c r="O178" t="s">
        <v>1375</v>
      </c>
      <c r="R178">
        <f t="shared" si="65"/>
        <v>15</v>
      </c>
      <c r="S178" t="str">
        <f>CONCATENATE("""attraction_en"": """,VLOOKUP(CONCATENATE($R178,"a2"),$B:$I,8,FALSE),""",")</f>
        <v>"attraction_en": "Shenzhen Children’s Palace",</v>
      </c>
    </row>
    <row r="179" spans="2:19" ht="31.5" x14ac:dyDescent="0.25">
      <c r="B179" t="str">
        <f t="shared" si="55"/>
        <v>20d1</v>
      </c>
      <c r="C179" t="str">
        <f t="shared" si="56"/>
        <v>d1</v>
      </c>
      <c r="D179">
        <f t="shared" si="57"/>
        <v>1</v>
      </c>
      <c r="E179" t="str">
        <f t="shared" si="58"/>
        <v>d</v>
      </c>
      <c r="F179">
        <f t="shared" si="59"/>
        <v>20</v>
      </c>
      <c r="G179" s="4" t="s">
        <v>6</v>
      </c>
      <c r="H179" s="4" t="s">
        <v>6</v>
      </c>
      <c r="I179" s="4" t="s">
        <v>515</v>
      </c>
      <c r="L179">
        <f t="shared" si="64"/>
        <v>15</v>
      </c>
      <c r="M179" t="str">
        <f>VLOOKUP(CONCATENATE($L179,"d2"),$B:$I,6,FALSE)</f>
        <v>於高鐵福田站乘坐地鐵3號綫，往雙龍方向，於少年宮站下車，步行約3分鐘。</v>
      </c>
      <c r="N179" t="str">
        <f>VLOOKUP(CONCATENATE($L179,"d2"),$B:$I,7,FALSE)</f>
        <v>于高铁福田站乘坐地铁3号线，往双龙方向，于少年宫站下车，步行约3分钟。</v>
      </c>
      <c r="O179" t="str">
        <f>VLOOKUP(CONCATENATE($L179,"d2"),$B:$I,8,FALSE)</f>
        <v>From High Speed Rail Futian Station, take Metro Line 3 towards Shuanglong. Get off at Children's Palace Station and walk for about 3 minutes.</v>
      </c>
      <c r="R179">
        <f t="shared" si="65"/>
        <v>15</v>
      </c>
      <c r="S179" t="str">
        <f>CONCATENATE("""attraction_tc"": """,VLOOKUP(CONCATENATE($R179,"a2"),$B:$I,6,FALSE),""",")</f>
        <v>"attraction_tc": "深圳市少年宮",</v>
      </c>
    </row>
    <row r="180" spans="2:19" ht="409.5" x14ac:dyDescent="0.25">
      <c r="B180" t="str">
        <f t="shared" si="55"/>
        <v>20d2</v>
      </c>
      <c r="C180" t="str">
        <f t="shared" si="56"/>
        <v>d2</v>
      </c>
      <c r="D180">
        <f t="shared" si="57"/>
        <v>2</v>
      </c>
      <c r="E180" t="str">
        <f t="shared" si="58"/>
        <v/>
      </c>
      <c r="F180">
        <f t="shared" si="59"/>
        <v>20</v>
      </c>
      <c r="G180" s="9" t="s">
        <v>1627</v>
      </c>
      <c r="H180" s="9" t="s">
        <v>984</v>
      </c>
      <c r="I180" s="9" t="s">
        <v>571</v>
      </c>
      <c r="K180" t="str">
        <f>IF(ISERROR(VLOOKUP(CONCATENATE(L180,"d3"),B:G,6,FALSE)),"","&lt;/p&gt;&lt;p&gt;")</f>
        <v/>
      </c>
      <c r="L180">
        <f t="shared" si="64"/>
        <v>15</v>
      </c>
      <c r="M180" t="str">
        <f>CONCATENATE($K180,IFERROR(VLOOKUP(CONCATENATE($L180,"d3"),$B:$I,6,FALSE),""))</f>
        <v/>
      </c>
      <c r="N180" t="str">
        <f>CONCATENATE($K180,IFERROR(VLOOKUP(CONCATENATE($L180,"d3"),$B:$I,7,FALSE),""))</f>
        <v/>
      </c>
      <c r="O180" t="str">
        <f>CONCATENATE($K180,IFERROR(VLOOKUP(CONCATENATE($L180,"d3"),$B:$I,8,FALSE),""))</f>
        <v/>
      </c>
      <c r="R180">
        <f t="shared" si="65"/>
        <v>15</v>
      </c>
      <c r="S180" t="str">
        <f>CONCATENATE("""attraction_sc"": """,VLOOKUP(CONCATENATE($R180,"a2"),$B:$I,7,FALSE),""",")</f>
        <v>"attraction_sc": "深圳市少年宫",</v>
      </c>
    </row>
    <row r="181" spans="2:19" ht="142.5" thickBot="1" x14ac:dyDescent="0.3">
      <c r="B181" t="str">
        <f t="shared" si="55"/>
        <v>20d3</v>
      </c>
      <c r="C181" t="str">
        <f t="shared" si="56"/>
        <v>d3</v>
      </c>
      <c r="D181">
        <f t="shared" si="57"/>
        <v>3</v>
      </c>
      <c r="E181" t="str">
        <f t="shared" si="58"/>
        <v/>
      </c>
      <c r="F181">
        <f t="shared" si="59"/>
        <v>20</v>
      </c>
      <c r="G181" s="10" t="s">
        <v>1628</v>
      </c>
      <c r="H181" s="10" t="s">
        <v>985</v>
      </c>
      <c r="I181" s="10" t="s">
        <v>572</v>
      </c>
      <c r="L181">
        <f t="shared" si="64"/>
        <v>15</v>
      </c>
      <c r="M181" t="s">
        <v>469</v>
      </c>
      <c r="N181" t="s">
        <v>469</v>
      </c>
      <c r="O181" t="s">
        <v>469</v>
      </c>
      <c r="R181">
        <f t="shared" si="65"/>
        <v>15</v>
      </c>
      <c r="S181" t="str">
        <f>CONCATENATE("""image_en"": """,CONCATENATE("/res/media/web/travel/",LOWER(SUBSTITUTE($I$1," ","_")),"/",LOWER(CONCATENATE(SUBSTITUTE(VLOOKUP(CONCATENATE($R181,"a2"),$B:$I,8,FALSE)," ","_"),".jpg"))),""",")</f>
        <v>"image_en": "/res/media/web/travel/shenzhen/shenzhen_children’s_palace.jpg",</v>
      </c>
    </row>
    <row r="182" spans="2:19" ht="31.5" x14ac:dyDescent="0.25">
      <c r="B182" t="str">
        <f t="shared" si="55"/>
        <v>21a1</v>
      </c>
      <c r="C182" t="str">
        <f t="shared" si="56"/>
        <v>a1</v>
      </c>
      <c r="D182">
        <f t="shared" si="57"/>
        <v>1</v>
      </c>
      <c r="E182" t="str">
        <f t="shared" si="58"/>
        <v>a</v>
      </c>
      <c r="F182">
        <f t="shared" si="59"/>
        <v>21</v>
      </c>
      <c r="G182" s="1" t="s">
        <v>1629</v>
      </c>
      <c r="H182" s="1" t="s">
        <v>1630</v>
      </c>
      <c r="I182" s="1" t="s">
        <v>1631</v>
      </c>
      <c r="L182">
        <f>ROUNDUP((ROW(N182)-1)/12,0)</f>
        <v>16</v>
      </c>
      <c r="M182" t="s">
        <v>465</v>
      </c>
      <c r="N182" t="s">
        <v>465</v>
      </c>
      <c r="O182" t="s">
        <v>465</v>
      </c>
      <c r="R182">
        <f t="shared" si="65"/>
        <v>15</v>
      </c>
      <c r="S182" t="str">
        <f>CONCATENATE("""image_tc"": """,CONCATENATE("/res/media/web/travel/",LOWER(SUBSTITUTE($I$1," ","_")),"/",LOWER(CONCATENATE(SUBSTITUTE(VLOOKUP(CONCATENATE($R182,"a2"),$B:$I,8,FALSE)," ","_"),".jpg"))),""",")</f>
        <v>"image_tc": "/res/media/web/travel/shenzhen/shenzhen_children’s_palace.jpg",</v>
      </c>
    </row>
    <row r="183" spans="2:19" ht="47.25" x14ac:dyDescent="0.25">
      <c r="B183" t="str">
        <f t="shared" si="55"/>
        <v>21a2</v>
      </c>
      <c r="C183" t="str">
        <f t="shared" si="56"/>
        <v>a2</v>
      </c>
      <c r="D183">
        <f t="shared" si="57"/>
        <v>2</v>
      </c>
      <c r="E183" t="str">
        <f t="shared" si="58"/>
        <v/>
      </c>
      <c r="F183">
        <f t="shared" si="59"/>
        <v>21</v>
      </c>
      <c r="G183" s="9" t="s">
        <v>1632</v>
      </c>
      <c r="H183" s="9" t="s">
        <v>995</v>
      </c>
      <c r="I183" s="9" t="s">
        <v>581</v>
      </c>
      <c r="L183">
        <f t="shared" ref="L183:L193" si="66">ROUNDUP((ROW(N183)-1)/12,0)</f>
        <v>16</v>
      </c>
      <c r="M183" t="str">
        <f>VLOOKUP(CONCATENATE($L183,"a2"),$B:$I,6,FALSE)</f>
        <v>深圳會展中心</v>
      </c>
      <c r="N183" t="str">
        <f>VLOOKUP(CONCATENATE($L183,"a2"),$B:$I,7,FALSE)</f>
        <v>深圳会展中心</v>
      </c>
      <c r="O183" t="str">
        <f>VLOOKUP(CONCATENATE($L183,"a2"),$B:$I,8,FALSE)</f>
        <v>Shenzhen Convention &amp; Exhibition Center</v>
      </c>
      <c r="R183">
        <f t="shared" si="65"/>
        <v>15</v>
      </c>
      <c r="S183" t="str">
        <f>CONCATENATE("""image_sc"": """,CONCATENATE("/res/media/web/travel/",LOWER(SUBSTITUTE($I$1," ","_")),"/",LOWER(CONCATENATE(SUBSTITUTE(VLOOKUP(CONCATENATE($R183,"a2"),$B:$I,8,FALSE)," ","_"),".jpg"))),""",")</f>
        <v>"image_sc": "/res/media/web/travel/shenzhen/shenzhen_children’s_palace.jpg",</v>
      </c>
    </row>
    <row r="184" spans="2:19" ht="15.75" x14ac:dyDescent="0.25">
      <c r="B184" t="str">
        <f t="shared" si="55"/>
        <v>21b1</v>
      </c>
      <c r="C184" t="str">
        <f t="shared" si="56"/>
        <v>b1</v>
      </c>
      <c r="D184">
        <f t="shared" si="57"/>
        <v>1</v>
      </c>
      <c r="E184" t="str">
        <f t="shared" si="58"/>
        <v>b</v>
      </c>
      <c r="F184">
        <f t="shared" si="59"/>
        <v>21</v>
      </c>
      <c r="G184" s="4" t="s">
        <v>2</v>
      </c>
      <c r="H184" s="4" t="s">
        <v>2</v>
      </c>
      <c r="I184" s="4" t="s">
        <v>511</v>
      </c>
      <c r="L184">
        <f t="shared" si="66"/>
        <v>16</v>
      </c>
      <c r="M184" t="s">
        <v>466</v>
      </c>
      <c r="N184" t="s">
        <v>466</v>
      </c>
      <c r="O184" t="s">
        <v>466</v>
      </c>
      <c r="R184">
        <f t="shared" si="65"/>
        <v>15</v>
      </c>
      <c r="S184" t="str">
        <f>CONCATENATE("""content_en"": """,CONCATENATE("&lt;p&gt;Address：&lt;br/&gt;",VLOOKUP(CONCATENATE($R184,"b2"),$B:$I,8,FALSE)),"&lt;/p&gt;&lt;p&gt;Content：&lt;br/&gt;",SUBSTITUTE(VLOOKUP(CONCATENATE($R184,"c2"),$B:$I,8,FALSE),"""","\"""),"&lt;/p&gt;&lt;p&gt;Transportation：&lt;br/&gt;",VLOOKUP(CONCATENATE($R184,"d2"),$B:$I,8,FALSE),CONCATENATE($K180,IFERROR(VLOOKUP(CONCATENATE($L180,"d3"),$B:$I,8,FALSE),"")),"&lt;/p&gt;",""",")</f>
        <v>"content_en": "&lt;p&gt;Address：&lt;br/&gt;2002 Fuzhong 1st Road, Futian District, Shenzhen&lt;/p&gt;&lt;p&gt;Content：&lt;br/&gt;Located in the heart of Shenzhen, it is a famous venue for family activities. The palace consists of \"Children Hill\", \"Science Hill\" and \"Crystal Stone Hall\". The most famous section is the Science and Technology Exhibition Hall, where theme exhibitions such as Energy World, Life Exploration, Flying to Space and Digital World demonstrate the fun in technology in all aspects to young people.&lt;/p&gt;&lt;p&gt;Transportation：&lt;br/&gt;From High Speed Rail Futian Station, take Metro Line 3 towards Shuanglong. Get off at Children's Palace Station and walk for about 3 minutes.&lt;/p&gt;",</v>
      </c>
    </row>
    <row r="185" spans="2:19" ht="110.25" x14ac:dyDescent="0.25">
      <c r="B185" t="str">
        <f t="shared" si="55"/>
        <v>21b2</v>
      </c>
      <c r="C185" t="str">
        <f t="shared" si="56"/>
        <v>b2</v>
      </c>
      <c r="D185">
        <f t="shared" si="57"/>
        <v>2</v>
      </c>
      <c r="E185" t="str">
        <f t="shared" si="58"/>
        <v/>
      </c>
      <c r="F185">
        <f t="shared" si="59"/>
        <v>21</v>
      </c>
      <c r="G185" s="9" t="s">
        <v>1633</v>
      </c>
      <c r="H185" s="9" t="s">
        <v>996</v>
      </c>
      <c r="I185" s="9" t="s">
        <v>582</v>
      </c>
      <c r="L185">
        <f t="shared" si="66"/>
        <v>16</v>
      </c>
      <c r="M185" t="str">
        <f>CONCATENATE("&lt;img src=""/res/media/web/travel/",LOWER(SUBSTITUTE($I$1," ","_")),"/",LOWER(CONCATENATE(SUBSTITUTE(VLOOKUP(CONCATENATE($L183,"a2"),$B:$I,8,FALSE)," ","_"),".jpg")),""" alt=""",M183,"""&gt;")</f>
        <v>&lt;img src="/res/media/web/travel/shenzhen/shenzhen_convention_&amp;_exhibition_center.jpg" alt="深圳會展中心"&gt;</v>
      </c>
      <c r="N185" t="str">
        <f>CONCATENATE("&lt;img src=""/res/media/web/travel/",LOWER(SUBSTITUTE($I$1," ","_")),"/",LOWER(CONCATENATE(SUBSTITUTE(VLOOKUP(CONCATENATE($L183,"a2"),$B:$I,8,FALSE)," ","_"),".jpg")),""" alt=""",N183,"""&gt;")</f>
        <v>&lt;img src="/res/media/web/travel/shenzhen/shenzhen_convention_&amp;_exhibition_center.jpg" alt="深圳会展中心"&gt;</v>
      </c>
      <c r="O185" t="str">
        <f>CONCATENATE("&lt;img src=""/res/media/web/travel/",LOWER(SUBSTITUTE($I$1," ","_")),"/",LOWER(CONCATENATE(SUBSTITUTE(VLOOKUP(CONCATENATE($L183,"a2"),$B:$I,8,FALSE)," ","_"),".jpg")),""" alt=""",O183,"""&gt;")</f>
        <v>&lt;img src="/res/media/web/travel/shenzhen/shenzhen_convention_&amp;_exhibition_center.jpg" alt="Shenzhen Convention &amp; Exhibition Center"&gt;</v>
      </c>
      <c r="R185">
        <f t="shared" si="65"/>
        <v>15</v>
      </c>
      <c r="S185" t="str">
        <f>CONCATENATE("""content_tc"": """,CONCATENATE("&lt;p&gt;地址：&lt;br/&gt;",VLOOKUP(CONCATENATE($R185,"b2"),$B:$I,6,FALSE)),"&lt;/p&gt;&lt;p&gt;介紹：&lt;br/&gt;",VLOOKUP(CONCATENATE($R185,"c2"),$B:$I,6,FALSE),"&lt;/p&gt;&lt;p&gt;交通：&lt;br/&gt;",VLOOKUP(CONCATENATE($R185,"d2"),$B:$I,6,FALSE),CONCATENATE($K180,IFERROR(VLOOKUP(CONCATENATE($L180,"d3"),$B:$I,6,FALSE),"")),"&lt;/p&gt;",""",")</f>
        <v>"content_tc": "&lt;p&gt;地址：&lt;br/&gt;深圳市福田區福中一路2002號&lt;/p&gt;&lt;p&gt;介紹：&lt;br/&gt;位於深圳中心地帶，是著名的親子活動地點，由「少年山」、「科學山」與「水晶石大廳」3部份組成，當中最為聞名的是科技展館，內有《能源天地》、《生命探索》、《飛向太空》、《數碼天地》等主題展館，全方位地向青少年展示科技的趣味。&lt;/p&gt;&lt;p&gt;交通：&lt;br/&gt;於高鐵福田站乘坐地鐵3號綫，往雙龍方向，於少年宮站下車，步行約3分鐘。&lt;/p&gt;",</v>
      </c>
    </row>
    <row r="186" spans="2:19" ht="15.75" x14ac:dyDescent="0.25">
      <c r="B186" t="str">
        <f t="shared" si="55"/>
        <v>21c1</v>
      </c>
      <c r="C186" t="str">
        <f t="shared" si="56"/>
        <v>c1</v>
      </c>
      <c r="D186">
        <f t="shared" si="57"/>
        <v>1</v>
      </c>
      <c r="E186" t="str">
        <f t="shared" si="58"/>
        <v>c</v>
      </c>
      <c r="F186">
        <f t="shared" si="59"/>
        <v>21</v>
      </c>
      <c r="G186" s="4" t="s">
        <v>4</v>
      </c>
      <c r="H186" s="4" t="s">
        <v>941</v>
      </c>
      <c r="I186" s="4" t="s">
        <v>513</v>
      </c>
      <c r="L186">
        <f t="shared" si="66"/>
        <v>16</v>
      </c>
      <c r="M186" t="s">
        <v>557</v>
      </c>
      <c r="N186" t="s">
        <v>557</v>
      </c>
      <c r="O186" t="s">
        <v>1372</v>
      </c>
      <c r="R186">
        <f t="shared" si="65"/>
        <v>15</v>
      </c>
      <c r="S186" t="str">
        <f>CONCATENATE("""content_sc"": """,CONCATENATE("&lt;p&gt;地址：&lt;br/&gt;",VLOOKUP(CONCATENATE($R186,"b2"),$B:$I,7,FALSE)),"&lt;/p&gt;&lt;p&gt;介紹：&lt;br/&gt;",VLOOKUP(CONCATENATE($R186,"c2"),$B:$I,7,FALSE),"&lt;/p&gt;&lt;p&gt;交通：&lt;br/&gt;",VLOOKUP(CONCATENATE($R186,"d2"),$B:$I,7,FALSE),CONCATENATE($K180,IFERROR(VLOOKUP(CONCATENATE($L180,"d3"),$B:$I,7,FALSE),"")),"&lt;/p&gt;","""")</f>
        <v>"content_sc": "&lt;p&gt;地址：&lt;br/&gt;深圳市福田区福中一路2002号&lt;/p&gt;&lt;p&gt;介紹：&lt;br/&gt;位于深圳中心地带，是著名的亲子活动地点，由「少年山」、「科学山」与「水晶石大厅」3部份组成，当中最为闻名的是科技展馆，内有《能源天地》、《生命探索》、《飞向太空》、《数码天地》等主题展馆，全方位地向青少年展示科技的趣味。&lt;/p&gt;&lt;p&gt;交通：&lt;br/&gt;于高铁福田站乘坐地铁3号线，往双龙方向，于少年宫站下车，步行约3分钟。&lt;/p&gt;"</v>
      </c>
    </row>
    <row r="187" spans="2:19" ht="409.5" x14ac:dyDescent="0.25">
      <c r="B187" t="str">
        <f t="shared" si="55"/>
        <v>21c2</v>
      </c>
      <c r="C187" t="str">
        <f t="shared" si="56"/>
        <v>c2</v>
      </c>
      <c r="D187">
        <f t="shared" si="57"/>
        <v>2</v>
      </c>
      <c r="E187" t="str">
        <f t="shared" si="58"/>
        <v/>
      </c>
      <c r="F187">
        <f t="shared" si="59"/>
        <v>21</v>
      </c>
      <c r="G187" s="3" t="s">
        <v>1634</v>
      </c>
      <c r="H187" s="3" t="s">
        <v>997</v>
      </c>
      <c r="I187" s="3" t="s">
        <v>583</v>
      </c>
      <c r="L187">
        <f t="shared" si="66"/>
        <v>16</v>
      </c>
      <c r="M187" t="str">
        <f>VLOOKUP(CONCATENATE($L187,"b2"),$B:$I,6,FALSE)</f>
        <v>深圳市福田區福華三路深圳會展中心</v>
      </c>
      <c r="N187" t="str">
        <f>VLOOKUP(CONCATENATE($L187,"b2"),$B:$I,7,FALSE)</f>
        <v>深圳市福田区福华三路深圳会展中心</v>
      </c>
      <c r="O187" t="str">
        <f>VLOOKUP(CONCATENATE($L187,"b2"),$B:$I,8,FALSE)</f>
        <v>Shenzhen Convention &amp; Exhibition Center, Fuhua 3rd Road, Futian District, Shenzhen</v>
      </c>
      <c r="R187">
        <f t="shared" si="65"/>
        <v>15</v>
      </c>
      <c r="S187" t="str">
        <f>IF(S188="","}","},")</f>
        <v>},</v>
      </c>
    </row>
    <row r="188" spans="2:19" ht="31.5" x14ac:dyDescent="0.25">
      <c r="B188" t="str">
        <f t="shared" si="55"/>
        <v>21d1</v>
      </c>
      <c r="C188" t="str">
        <f t="shared" si="56"/>
        <v>d1</v>
      </c>
      <c r="D188">
        <f t="shared" si="57"/>
        <v>1</v>
      </c>
      <c r="E188" t="str">
        <f t="shared" si="58"/>
        <v>d</v>
      </c>
      <c r="F188">
        <f t="shared" si="59"/>
        <v>21</v>
      </c>
      <c r="G188" s="4" t="s">
        <v>6</v>
      </c>
      <c r="H188" s="4" t="s">
        <v>6</v>
      </c>
      <c r="I188" s="4" t="s">
        <v>515</v>
      </c>
      <c r="L188">
        <f t="shared" si="66"/>
        <v>16</v>
      </c>
      <c r="M188" t="s">
        <v>467</v>
      </c>
      <c r="N188" t="s">
        <v>467</v>
      </c>
      <c r="O188" t="s">
        <v>1373</v>
      </c>
      <c r="R188">
        <f>ROUNDUP((ROW(T188)-7)/12,0)</f>
        <v>16</v>
      </c>
      <c r="S188" t="s">
        <v>1374</v>
      </c>
    </row>
    <row r="189" spans="2:19" ht="409.5" x14ac:dyDescent="0.25">
      <c r="B189" t="str">
        <f t="shared" si="55"/>
        <v>21d2</v>
      </c>
      <c r="C189" t="str">
        <f t="shared" si="56"/>
        <v>d2</v>
      </c>
      <c r="D189">
        <f t="shared" si="57"/>
        <v>2</v>
      </c>
      <c r="E189" t="str">
        <f t="shared" si="58"/>
        <v/>
      </c>
      <c r="F189">
        <f t="shared" si="59"/>
        <v>21</v>
      </c>
      <c r="G189" s="9" t="s">
        <v>1635</v>
      </c>
      <c r="H189" s="9" t="s">
        <v>998</v>
      </c>
      <c r="I189" s="9" t="s">
        <v>584</v>
      </c>
      <c r="L189">
        <f t="shared" si="66"/>
        <v>16</v>
      </c>
      <c r="M189" t="str">
        <f>VLOOKUP(CONCATENATE($L189,"c2"),$B:$I,6,FALSE)</f>
        <v>是一座集展覽、會議、商務、餐飲、娛樂等多功能於一身的大型公共建築。其中一層設有9個展廳，最多可同時容納5,000個國際標準展位，經常舉行各類型大型展覽會。其玻璃穹頂和幕牆，於夜間在燈光點綴下玲瓏剔透，有「水晶宮」之美譽。</v>
      </c>
      <c r="N189" t="str">
        <f>VLOOKUP(CONCATENATE($L189,"c2"),$B:$I,7,FALSE)</f>
        <v>是一座集展览、会议、商务、餐饮、娱乐等多功能于一身的大型公共建筑。其中一层设有9个展厅，最多可同时容纳5,000个国际标准展位，经常举行各类型大型展览会。其玻璃穹顶和幕墙，于夜间在灯光点缀下玲珑剔透，有「水晶宫」之美誉。</v>
      </c>
      <c r="O189" t="str">
        <f>VLOOKUP(CONCATENATE($L189,"c2"),$B:$I,8,FALSE)</f>
        <v>It is a large-scale public building that integrates exhibitions, conferences, business, catering, entertainment and more. There are nine exhibition halls on one of the floors, where large-scale exhibitions of various types can accommodate up to 5,000 international standard booths at the same time are often held. Its glass dome and curtain walls are exquisitely lit at night and has earned the reputation of "crystal palace".</v>
      </c>
      <c r="R189">
        <f t="shared" ref="R189:R199" si="67">ROUNDUP((ROW(T189)-7)/12,0)</f>
        <v>16</v>
      </c>
      <c r="S189" t="str">
        <f>CONCATENATE("""id"": ",$S$1,R189,",")</f>
        <v>"id": 216,</v>
      </c>
    </row>
    <row r="190" spans="2:19" ht="142.5" thickBot="1" x14ac:dyDescent="0.3">
      <c r="B190" t="str">
        <f t="shared" si="55"/>
        <v>21d3</v>
      </c>
      <c r="C190" t="str">
        <f t="shared" si="56"/>
        <v>d3</v>
      </c>
      <c r="D190">
        <f t="shared" si="57"/>
        <v>3</v>
      </c>
      <c r="E190" t="str">
        <f t="shared" si="58"/>
        <v/>
      </c>
      <c r="F190">
        <f t="shared" si="59"/>
        <v>21</v>
      </c>
      <c r="G190" s="10" t="s">
        <v>1636</v>
      </c>
      <c r="H190" s="10" t="s">
        <v>999</v>
      </c>
      <c r="I190" s="10" t="s">
        <v>577</v>
      </c>
      <c r="L190">
        <f t="shared" si="66"/>
        <v>16</v>
      </c>
      <c r="M190" t="s">
        <v>468</v>
      </c>
      <c r="N190" t="s">
        <v>468</v>
      </c>
      <c r="O190" t="s">
        <v>1375</v>
      </c>
      <c r="R190">
        <f t="shared" si="67"/>
        <v>16</v>
      </c>
      <c r="S190" t="str">
        <f>CONCATENATE("""attraction_en"": """,VLOOKUP(CONCATENATE($R190,"a2"),$B:$I,8,FALSE),""",")</f>
        <v>"attraction_en": "Shenzhen Convention &amp; Exhibition Center",</v>
      </c>
    </row>
    <row r="191" spans="2:19" ht="31.5" x14ac:dyDescent="0.25">
      <c r="B191" t="str">
        <f t="shared" si="55"/>
        <v>22a1</v>
      </c>
      <c r="C191" t="str">
        <f t="shared" si="56"/>
        <v>a1</v>
      </c>
      <c r="D191">
        <f t="shared" si="57"/>
        <v>1</v>
      </c>
      <c r="E191" t="str">
        <f t="shared" si="58"/>
        <v>a</v>
      </c>
      <c r="F191">
        <f t="shared" si="59"/>
        <v>22</v>
      </c>
      <c r="G191" s="1" t="s">
        <v>1637</v>
      </c>
      <c r="H191" s="1" t="s">
        <v>1638</v>
      </c>
      <c r="I191" s="1" t="s">
        <v>1639</v>
      </c>
      <c r="L191">
        <f t="shared" si="66"/>
        <v>16</v>
      </c>
      <c r="M191" t="str">
        <f>VLOOKUP(CONCATENATE($L191,"d2"),$B:$I,6,FALSE)</f>
        <v>於高鐵福田站乘坐地鐵3號綫，往益田方向，於購物公園站轉乘1號綫，往羅湖方向，於會展中心站下車步行約8分鐘。</v>
      </c>
      <c r="N191" t="str">
        <f>VLOOKUP(CONCATENATE($L191,"d2"),$B:$I,7,FALSE)</f>
        <v>于高铁福田站乘坐地铁3号线，往益田方向，于购物公园站换乘1号线，往罗湖方向，于会展中心站下车步行约8分钟。</v>
      </c>
      <c r="O191" t="str">
        <f>VLOOKUP(CONCATENATE($L191,"d2"),$B:$I,8,FALSE)</f>
        <v>From High Speed Rail Futian Station, take Metro Line 3 towards Yitian. Change to Line 1 at Shopping Park Station towards Luohu. Get off at Convention and Exhibition Center Station and walk for about 8 minutes.</v>
      </c>
      <c r="R191">
        <f t="shared" si="67"/>
        <v>16</v>
      </c>
      <c r="S191" t="str">
        <f>CONCATENATE("""attraction_tc"": """,VLOOKUP(CONCATENATE($R191,"a2"),$B:$I,6,FALSE),""",")</f>
        <v>"attraction_tc": "深圳會展中心",</v>
      </c>
    </row>
    <row r="192" spans="2:19" ht="78.75" x14ac:dyDescent="0.25">
      <c r="B192" t="str">
        <f t="shared" si="55"/>
        <v>22a2</v>
      </c>
      <c r="C192" t="str">
        <f t="shared" si="56"/>
        <v>a2</v>
      </c>
      <c r="D192">
        <f t="shared" si="57"/>
        <v>2</v>
      </c>
      <c r="E192" t="str">
        <f t="shared" si="58"/>
        <v/>
      </c>
      <c r="F192">
        <f t="shared" si="59"/>
        <v>22</v>
      </c>
      <c r="G192" s="9" t="s">
        <v>1640</v>
      </c>
      <c r="H192" s="9" t="s">
        <v>1641</v>
      </c>
      <c r="I192" s="9" t="s">
        <v>1642</v>
      </c>
      <c r="K192" t="str">
        <f>IF(ISERROR(VLOOKUP(CONCATENATE(L192,"d3"),B:G,6,FALSE)),"","&lt;/p&gt;&lt;p&gt;")</f>
        <v>&lt;/p&gt;&lt;p&gt;</v>
      </c>
      <c r="L192">
        <f t="shared" si="66"/>
        <v>16</v>
      </c>
      <c r="M192" t="str">
        <f>CONCATENATE($K192,IFERROR(VLOOKUP(CONCATENATE($L192,"d3"),$B:$I,6,FALSE),""))</f>
        <v>&lt;/p&gt;&lt;p&gt;亦可於高鐵福田站下車，步行約15分鐘。</v>
      </c>
      <c r="N192" t="str">
        <f>CONCATENATE($K192,IFERROR(VLOOKUP(CONCATENATE($L192,"d3"),$B:$I,7,FALSE),""))</f>
        <v>&lt;/p&gt;&lt;p&gt;亦可于高铁福田站下车，步行约15分钟。</v>
      </c>
      <c r="O192" t="str">
        <f>CONCATENATE($K192,IFERROR(VLOOKUP(CONCATENATE($L192,"d3"),$B:$I,8,FALSE),""))</f>
        <v>&lt;/p&gt;&lt;p&gt;Alternatively, you may walk for about 15 minutes from High Speed Rail Futian Station.</v>
      </c>
      <c r="R192">
        <f t="shared" si="67"/>
        <v>16</v>
      </c>
      <c r="S192" t="str">
        <f>CONCATENATE("""attraction_sc"": """,VLOOKUP(CONCATENATE($R192,"a2"),$B:$I,7,FALSE),""",")</f>
        <v>"attraction_sc": "深圳会展中心",</v>
      </c>
    </row>
    <row r="193" spans="2:19" ht="15.75" x14ac:dyDescent="0.25">
      <c r="B193" t="str">
        <f t="shared" si="55"/>
        <v>22b1</v>
      </c>
      <c r="C193" t="str">
        <f t="shared" si="56"/>
        <v>b1</v>
      </c>
      <c r="D193">
        <f t="shared" si="57"/>
        <v>1</v>
      </c>
      <c r="E193" t="str">
        <f t="shared" si="58"/>
        <v>b</v>
      </c>
      <c r="F193">
        <f t="shared" si="59"/>
        <v>22</v>
      </c>
      <c r="G193" s="4" t="s">
        <v>2</v>
      </c>
      <c r="H193" s="4" t="s">
        <v>2</v>
      </c>
      <c r="I193" s="4" t="s">
        <v>511</v>
      </c>
      <c r="L193">
        <f t="shared" si="66"/>
        <v>16</v>
      </c>
      <c r="M193" t="s">
        <v>469</v>
      </c>
      <c r="N193" t="s">
        <v>469</v>
      </c>
      <c r="O193" t="s">
        <v>469</v>
      </c>
      <c r="R193">
        <f t="shared" si="67"/>
        <v>16</v>
      </c>
      <c r="S193" t="str">
        <f>CONCATENATE("""image_en"": """,CONCATENATE("/res/media/web/travel/",LOWER(SUBSTITUTE($I$1," ","_")),"/",LOWER(CONCATENATE(SUBSTITUTE(VLOOKUP(CONCATENATE($R193,"a2"),$B:$I,8,FALSE)," ","_"),".jpg"))),""",")</f>
        <v>"image_en": "/res/media/web/travel/shenzhen/shenzhen_convention_&amp;_exhibition_center.jpg",</v>
      </c>
    </row>
    <row r="194" spans="2:19" ht="94.5" x14ac:dyDescent="0.25">
      <c r="B194" t="str">
        <f t="shared" si="55"/>
        <v>22b2</v>
      </c>
      <c r="C194" t="str">
        <f t="shared" si="56"/>
        <v>b2</v>
      </c>
      <c r="D194">
        <f t="shared" si="57"/>
        <v>2</v>
      </c>
      <c r="E194" t="str">
        <f t="shared" si="58"/>
        <v/>
      </c>
      <c r="F194">
        <f t="shared" si="59"/>
        <v>22</v>
      </c>
      <c r="G194" s="9" t="s">
        <v>1643</v>
      </c>
      <c r="H194" s="9" t="s">
        <v>1644</v>
      </c>
      <c r="I194" s="9" t="s">
        <v>1645</v>
      </c>
      <c r="L194">
        <f>ROUNDUP((ROW(N194)-1)/12,0)</f>
        <v>17</v>
      </c>
      <c r="M194" t="s">
        <v>465</v>
      </c>
      <c r="N194" t="s">
        <v>465</v>
      </c>
      <c r="O194" t="s">
        <v>465</v>
      </c>
      <c r="R194">
        <f t="shared" si="67"/>
        <v>16</v>
      </c>
      <c r="S194" t="str">
        <f>CONCATENATE("""image_tc"": """,CONCATENATE("/res/media/web/travel/",LOWER(SUBSTITUTE($I$1," ","_")),"/",LOWER(CONCATENATE(SUBSTITUTE(VLOOKUP(CONCATENATE($R194,"a2"),$B:$I,8,FALSE)," ","_"),".jpg"))),""",")</f>
        <v>"image_tc": "/res/media/web/travel/shenzhen/shenzhen_convention_&amp;_exhibition_center.jpg",</v>
      </c>
    </row>
    <row r="195" spans="2:19" ht="15.75" x14ac:dyDescent="0.25">
      <c r="B195" t="str">
        <f t="shared" si="55"/>
        <v>22c1</v>
      </c>
      <c r="C195" t="str">
        <f t="shared" si="56"/>
        <v>c1</v>
      </c>
      <c r="D195">
        <f t="shared" si="57"/>
        <v>1</v>
      </c>
      <c r="E195" t="str">
        <f t="shared" si="58"/>
        <v>c</v>
      </c>
      <c r="F195">
        <f t="shared" si="59"/>
        <v>22</v>
      </c>
      <c r="G195" s="4" t="s">
        <v>4</v>
      </c>
      <c r="H195" s="4" t="s">
        <v>941</v>
      </c>
      <c r="I195" s="4" t="s">
        <v>513</v>
      </c>
      <c r="L195">
        <f t="shared" ref="L195:L205" si="68">ROUNDUP((ROW(N195)-1)/12,0)</f>
        <v>17</v>
      </c>
      <c r="M195" t="str">
        <f>VLOOKUP(CONCATENATE($L195,"a2"),$B:$I,6,FALSE)</f>
        <v>深圳高爾夫俱樂部</v>
      </c>
      <c r="N195" t="str">
        <f>VLOOKUP(CONCATENATE($L195,"a2"),$B:$I,7,FALSE)</f>
        <v>深圳高尔夫俱乐部</v>
      </c>
      <c r="O195" t="str">
        <f>VLOOKUP(CONCATENATE($L195,"a2"),$B:$I,8,FALSE)</f>
        <v>Shenzhen Golf Club</v>
      </c>
      <c r="R195">
        <f t="shared" si="67"/>
        <v>16</v>
      </c>
      <c r="S195" t="str">
        <f>CONCATENATE("""image_sc"": """,CONCATENATE("/res/media/web/travel/",LOWER(SUBSTITUTE($I$1," ","_")),"/",LOWER(CONCATENATE(SUBSTITUTE(VLOOKUP(CONCATENATE($R195,"a2"),$B:$I,8,FALSE)," ","_"),".jpg"))),""",")</f>
        <v>"image_sc": "/res/media/web/travel/shenzhen/shenzhen_convention_&amp;_exhibition_center.jpg",</v>
      </c>
    </row>
    <row r="196" spans="2:19" ht="409.5" x14ac:dyDescent="0.25">
      <c r="B196" t="str">
        <f t="shared" si="55"/>
        <v>22c2</v>
      </c>
      <c r="C196" t="str">
        <f t="shared" si="56"/>
        <v>c2</v>
      </c>
      <c r="D196">
        <f t="shared" si="57"/>
        <v>2</v>
      </c>
      <c r="E196" t="str">
        <f t="shared" si="58"/>
        <v/>
      </c>
      <c r="F196">
        <f t="shared" si="59"/>
        <v>22</v>
      </c>
      <c r="G196" s="3" t="s">
        <v>1646</v>
      </c>
      <c r="H196" s="3" t="s">
        <v>1647</v>
      </c>
      <c r="I196" s="3" t="s">
        <v>1648</v>
      </c>
      <c r="L196">
        <f t="shared" si="68"/>
        <v>17</v>
      </c>
      <c r="M196" t="s">
        <v>466</v>
      </c>
      <c r="N196" t="s">
        <v>466</v>
      </c>
      <c r="O196" t="s">
        <v>466</v>
      </c>
      <c r="R196">
        <f t="shared" si="67"/>
        <v>16</v>
      </c>
      <c r="S196" t="str">
        <f>CONCATENATE("""content_en"": """,CONCATENATE("&lt;p&gt;Address：&lt;br/&gt;",VLOOKUP(CONCATENATE($R196,"b2"),$B:$I,8,FALSE)),"&lt;/p&gt;&lt;p&gt;Content：&lt;br/&gt;",SUBSTITUTE(VLOOKUP(CONCATENATE($R196,"c2"),$B:$I,8,FALSE),"""","\"""),"&lt;/p&gt;&lt;p&gt;Transportation：&lt;br/&gt;",VLOOKUP(CONCATENATE($R196,"d2"),$B:$I,8,FALSE),CONCATENATE($K192,IFERROR(VLOOKUP(CONCATENATE($L192,"d3"),$B:$I,8,FALSE),"")),"&lt;/p&gt;",""",")</f>
        <v>"content_en": "&lt;p&gt;Address：&lt;br/&gt;Shenzhen Convention &amp; Exhibition Center, Fuhua 3rd Road, Futian District, Shenzhen&lt;/p&gt;&lt;p&gt;Content：&lt;br/&gt;It is a large-scale public building that integrates exhibitions, conferences, business, catering, entertainment and more. There are nine exhibition halls on one of the floors, where large-scale exhibitions of various types can accommodate up to 5,000 international standard booths at the same time are often held. Its glass dome and curtain walls are exquisitely lit at night and has earned the reputation of \"crystal palace\".&lt;/p&gt;&lt;p&gt;Transportation：&lt;br/&gt;From High Speed Rail Futian Station, take Metro Line 3 towards Yitian. Change to Line 1 at Shopping Park Station towards Luohu. Get off at Convention and Exhibition Center Station and walk for about 8 minutes.&lt;/p&gt;&lt;p&gt;Alternatively, you may walk for about 15 minutes from High Speed Rail Futian Station.&lt;/p&gt;",</v>
      </c>
    </row>
    <row r="197" spans="2:19" ht="31.5" x14ac:dyDescent="0.25">
      <c r="B197" t="str">
        <f t="shared" si="55"/>
        <v>22d1</v>
      </c>
      <c r="C197" t="str">
        <f t="shared" si="56"/>
        <v>d1</v>
      </c>
      <c r="D197">
        <f t="shared" si="57"/>
        <v>1</v>
      </c>
      <c r="E197" t="str">
        <f t="shared" si="58"/>
        <v>d</v>
      </c>
      <c r="F197">
        <f t="shared" si="59"/>
        <v>22</v>
      </c>
      <c r="G197" s="4" t="s">
        <v>6</v>
      </c>
      <c r="H197" s="4" t="s">
        <v>6</v>
      </c>
      <c r="I197" s="4" t="s">
        <v>515</v>
      </c>
      <c r="L197">
        <f t="shared" si="68"/>
        <v>17</v>
      </c>
      <c r="M197" t="str">
        <f>CONCATENATE("&lt;img src=""/res/media/web/travel/",LOWER(SUBSTITUTE($I$1," ","_")),"/",LOWER(CONCATENATE(SUBSTITUTE(VLOOKUP(CONCATENATE($L195,"a2"),$B:$I,8,FALSE)," ","_"),".jpg")),""" alt=""",M195,"""&gt;")</f>
        <v>&lt;img src="/res/media/web/travel/shenzhen/shenzhen_golf_club.jpg" alt="深圳高爾夫俱樂部"&gt;</v>
      </c>
      <c r="N197" t="str">
        <f>CONCATENATE("&lt;img src=""/res/media/web/travel/",LOWER(SUBSTITUTE($I$1," ","_")),"/",LOWER(CONCATENATE(SUBSTITUTE(VLOOKUP(CONCATENATE($L195,"a2"),$B:$I,8,FALSE)," ","_"),".jpg")),""" alt=""",N195,"""&gt;")</f>
        <v>&lt;img src="/res/media/web/travel/shenzhen/shenzhen_golf_club.jpg" alt="深圳高尔夫俱乐部"&gt;</v>
      </c>
      <c r="O197" t="str">
        <f>CONCATENATE("&lt;img src=""/res/media/web/travel/",LOWER(SUBSTITUTE($I$1," ","_")),"/",LOWER(CONCATENATE(SUBSTITUTE(VLOOKUP(CONCATENATE($L195,"a2"),$B:$I,8,FALSE)," ","_"),".jpg")),""" alt=""",O195,"""&gt;")</f>
        <v>&lt;img src="/res/media/web/travel/shenzhen/shenzhen_golf_club.jpg" alt="Shenzhen Golf Club"&gt;</v>
      </c>
      <c r="R197">
        <f t="shared" si="67"/>
        <v>16</v>
      </c>
      <c r="S197" t="str">
        <f>CONCATENATE("""content_tc"": """,CONCATENATE("&lt;p&gt;地址：&lt;br/&gt;",VLOOKUP(CONCATENATE($R197,"b2"),$B:$I,6,FALSE)),"&lt;/p&gt;&lt;p&gt;介紹：&lt;br/&gt;",VLOOKUP(CONCATENATE($R197,"c2"),$B:$I,6,FALSE),"&lt;/p&gt;&lt;p&gt;交通：&lt;br/&gt;",VLOOKUP(CONCATENATE($R197,"d2"),$B:$I,6,FALSE),CONCATENATE($K192,IFERROR(VLOOKUP(CONCATENATE($L192,"d3"),$B:$I,6,FALSE),"")),"&lt;/p&gt;",""",")</f>
        <v>"content_tc": "&lt;p&gt;地址：&lt;br/&gt;深圳市福田區福華三路深圳會展中心&lt;/p&gt;&lt;p&gt;介紹：&lt;br/&gt;是一座集展覽、會議、商務、餐飲、娛樂等多功能於一身的大型公共建築。其中一層設有9個展廳，最多可同時容納5,000個國際標準展位，經常舉行各類型大型展覽會。其玻璃穹頂和幕牆，於夜間在燈光點綴下玲瓏剔透，有「水晶宮」之美譽。&lt;/p&gt;&lt;p&gt;交通：&lt;br/&gt;於高鐵福田站乘坐地鐵3號綫，往益田方向，於購物公園站轉乘1號綫，往羅湖方向，於會展中心站下車步行約8分鐘。&lt;/p&gt;&lt;p&gt;亦可於高鐵福田站下車，步行約15分鐘。&lt;/p&gt;",</v>
      </c>
    </row>
    <row r="198" spans="2:19" ht="141.75" x14ac:dyDescent="0.25">
      <c r="B198" t="str">
        <f t="shared" si="55"/>
        <v>22d2</v>
      </c>
      <c r="C198" t="str">
        <f t="shared" si="56"/>
        <v>d2</v>
      </c>
      <c r="D198">
        <f t="shared" si="57"/>
        <v>2</v>
      </c>
      <c r="E198" t="str">
        <f t="shared" si="58"/>
        <v/>
      </c>
      <c r="F198">
        <f t="shared" si="59"/>
        <v>22</v>
      </c>
      <c r="G198" s="9" t="s">
        <v>1407</v>
      </c>
      <c r="H198" s="9" t="s">
        <v>1408</v>
      </c>
      <c r="I198" s="9" t="s">
        <v>1409</v>
      </c>
      <c r="L198">
        <f t="shared" si="68"/>
        <v>17</v>
      </c>
      <c r="M198" t="s">
        <v>557</v>
      </c>
      <c r="N198" t="s">
        <v>557</v>
      </c>
      <c r="O198" t="s">
        <v>1372</v>
      </c>
      <c r="R198">
        <f t="shared" si="67"/>
        <v>16</v>
      </c>
      <c r="S198" t="str">
        <f>CONCATENATE("""content_sc"": """,CONCATENATE("&lt;p&gt;地址：&lt;br/&gt;",VLOOKUP(CONCATENATE($R198,"b2"),$B:$I,7,FALSE)),"&lt;/p&gt;&lt;p&gt;介紹：&lt;br/&gt;",VLOOKUP(CONCATENATE($R198,"c2"),$B:$I,7,FALSE),"&lt;/p&gt;&lt;p&gt;交通：&lt;br/&gt;",VLOOKUP(CONCATENATE($R198,"d2"),$B:$I,7,FALSE),CONCATENATE($K192,IFERROR(VLOOKUP(CONCATENATE($L192,"d3"),$B:$I,7,FALSE),"")),"&lt;/p&gt;","""")</f>
        <v>"content_sc": "&lt;p&gt;地址：&lt;br/&gt;深圳市福田区福华三路深圳会展中心&lt;/p&gt;&lt;p&gt;介紹：&lt;br/&gt;是一座集展览、会议、商务、餐饮、娱乐等多功能于一身的大型公共建筑。其中一层设有9个展厅，最多可同时容纳5,000个国际标准展位，经常举行各类型大型展览会。其玻璃穹顶和幕墙，于夜间在灯光点缀下玲珑剔透，有「水晶宫」之美誉。&lt;/p&gt;&lt;p&gt;交通：&lt;br/&gt;于高铁福田站乘坐地铁3号线，往益田方向，于购物公园站换乘1号线，往罗湖方向，于会展中心站下车步行约8分钟。&lt;/p&gt;&lt;p&gt;亦可于高铁福田站下车，步行约15分钟。&lt;/p&gt;"</v>
      </c>
    </row>
    <row r="199" spans="2:19" ht="16.5" thickBot="1" x14ac:dyDescent="0.3">
      <c r="B199" t="str">
        <f t="shared" si="55"/>
        <v/>
      </c>
      <c r="C199" t="str">
        <f t="shared" si="56"/>
        <v>d3</v>
      </c>
      <c r="D199">
        <f t="shared" si="57"/>
        <v>3</v>
      </c>
      <c r="E199" t="str">
        <f t="shared" si="58"/>
        <v/>
      </c>
      <c r="F199">
        <f t="shared" si="59"/>
        <v>22</v>
      </c>
      <c r="G199" s="10"/>
      <c r="H199" s="10"/>
      <c r="I199" s="10"/>
      <c r="L199">
        <f t="shared" si="68"/>
        <v>17</v>
      </c>
      <c r="M199" t="str">
        <f>VLOOKUP(CONCATENATE($L199,"b2"),$B:$I,6,FALSE)</f>
        <v>深圳市福田區深南大道6003號</v>
      </c>
      <c r="N199" t="str">
        <f>VLOOKUP(CONCATENATE($L199,"b2"),$B:$I,7,FALSE)</f>
        <v>深圳市福田区深南大道6003号</v>
      </c>
      <c r="O199" t="str">
        <f>VLOOKUP(CONCATENATE($L199,"b2"),$B:$I,8,FALSE)</f>
        <v>6003 Shennan Avenue, Nanshan District, Shenzhen</v>
      </c>
      <c r="R199">
        <f t="shared" si="67"/>
        <v>16</v>
      </c>
      <c r="S199" t="str">
        <f>IF(S200="","}","},")</f>
        <v>},</v>
      </c>
    </row>
    <row r="200" spans="2:19" ht="31.5" x14ac:dyDescent="0.25">
      <c r="B200" t="str">
        <f t="shared" si="55"/>
        <v>23a1</v>
      </c>
      <c r="C200" t="str">
        <f t="shared" si="56"/>
        <v>a1</v>
      </c>
      <c r="D200">
        <f t="shared" si="57"/>
        <v>1</v>
      </c>
      <c r="E200" t="str">
        <f t="shared" si="58"/>
        <v>a</v>
      </c>
      <c r="F200">
        <f t="shared" si="59"/>
        <v>23</v>
      </c>
      <c r="G200" s="1" t="s">
        <v>1649</v>
      </c>
      <c r="H200" s="1" t="s">
        <v>1650</v>
      </c>
      <c r="I200" s="1" t="s">
        <v>1651</v>
      </c>
      <c r="L200">
        <f t="shared" si="68"/>
        <v>17</v>
      </c>
      <c r="M200" t="s">
        <v>467</v>
      </c>
      <c r="N200" t="s">
        <v>467</v>
      </c>
      <c r="O200" t="s">
        <v>1373</v>
      </c>
      <c r="R200">
        <f>ROUNDUP((ROW(T200)-7)/12,0)</f>
        <v>17</v>
      </c>
      <c r="S200" t="s">
        <v>1374</v>
      </c>
    </row>
    <row r="201" spans="2:19" ht="141.75" x14ac:dyDescent="0.25">
      <c r="B201" t="str">
        <f t="shared" si="55"/>
        <v>23a2</v>
      </c>
      <c r="C201" t="str">
        <f t="shared" si="56"/>
        <v>a2</v>
      </c>
      <c r="D201">
        <f t="shared" si="57"/>
        <v>2</v>
      </c>
      <c r="E201" t="str">
        <f t="shared" si="58"/>
        <v/>
      </c>
      <c r="F201">
        <f t="shared" si="59"/>
        <v>23</v>
      </c>
      <c r="G201" s="9" t="s">
        <v>1652</v>
      </c>
      <c r="H201" s="9" t="s">
        <v>1653</v>
      </c>
      <c r="I201" s="9" t="s">
        <v>1654</v>
      </c>
      <c r="L201">
        <f t="shared" si="68"/>
        <v>17</v>
      </c>
      <c r="M201" t="str">
        <f>VLOOKUP(CONCATENATE($L201,"c2"),$B:$I,6,FALSE)</f>
        <v>深圳高爾夫俱樂部佔地達136萬平方米，是一個有國際標準27洞、標準桿為108桿的高爾夫球場，當中包含了起伏、沙坑和水池等地理環境加強難度，俱樂部環景優美、是悠閑舒展筋骨或大展球技的好地方；只要登記成為俱樂部會員，更可即場一展身手，過一把高爾夫的手癮。</v>
      </c>
      <c r="N201" t="str">
        <f>VLOOKUP(CONCATENATE($L201,"c2"),$B:$I,7,FALSE)</f>
        <v>深圳高尔夫俱乐部占地达136万平方米，是一个有国际标准27洞、标准杆为108杆的高尔夫球场，当中包含了起伏、沙坑和水池等地理环境加强难度，俱乐部环景优美、是悠闲舒展筋骨或大展球技的好地方；只要登记成为俱乐部会员，更可即场一展身手，过一把高尔夫的手瘾。</v>
      </c>
      <c r="O201" t="str">
        <f>VLOOKUP(CONCATENATE($L201,"c2"),$B:$I,8,FALSE)</f>
        <v>The Shenzhen Golf Club covers an area of 1.36 million square metres with an international standard 27 holes course and a par of 108. It includes geographical features such as uneven grounds, sand pits and pools to increase difficulties. The club has a beautiful landscape, a good place to lay back and stretch your muscles or show off your golf skills. Once registered as a club member, you can start playing some serious golf right away.</v>
      </c>
      <c r="R201">
        <f t="shared" ref="R201:R211" si="69">ROUNDUP((ROW(T201)-7)/12,0)</f>
        <v>17</v>
      </c>
      <c r="S201" t="str">
        <f>CONCATENATE("""id"": ",$S$1,R201,",")</f>
        <v>"id": 217,</v>
      </c>
    </row>
    <row r="202" spans="2:19" ht="15.75" x14ac:dyDescent="0.25">
      <c r="B202" t="str">
        <f t="shared" si="55"/>
        <v>23b1</v>
      </c>
      <c r="C202" t="str">
        <f t="shared" si="56"/>
        <v>b1</v>
      </c>
      <c r="D202">
        <f t="shared" si="57"/>
        <v>1</v>
      </c>
      <c r="E202" t="str">
        <f t="shared" si="58"/>
        <v>b</v>
      </c>
      <c r="F202">
        <f t="shared" si="59"/>
        <v>23</v>
      </c>
      <c r="G202" s="4" t="s">
        <v>2</v>
      </c>
      <c r="H202" s="4" t="s">
        <v>2</v>
      </c>
      <c r="I202" s="4" t="s">
        <v>511</v>
      </c>
      <c r="L202">
        <f t="shared" si="68"/>
        <v>17</v>
      </c>
      <c r="M202" t="s">
        <v>468</v>
      </c>
      <c r="N202" t="s">
        <v>468</v>
      </c>
      <c r="O202" t="s">
        <v>1375</v>
      </c>
      <c r="R202">
        <f t="shared" si="69"/>
        <v>17</v>
      </c>
      <c r="S202" t="str">
        <f>CONCATENATE("""attraction_en"": """,VLOOKUP(CONCATENATE($R202,"a2"),$B:$I,8,FALSE),""",")</f>
        <v>"attraction_en": "Shenzhen Golf Club",</v>
      </c>
    </row>
    <row r="203" spans="2:19" ht="157.5" x14ac:dyDescent="0.25">
      <c r="B203" t="str">
        <f t="shared" si="55"/>
        <v>23b2</v>
      </c>
      <c r="C203" t="str">
        <f t="shared" si="56"/>
        <v>b2</v>
      </c>
      <c r="D203">
        <f t="shared" si="57"/>
        <v>2</v>
      </c>
      <c r="E203" t="str">
        <f t="shared" si="58"/>
        <v/>
      </c>
      <c r="F203">
        <f t="shared" si="59"/>
        <v>23</v>
      </c>
      <c r="G203" s="9" t="s">
        <v>1655</v>
      </c>
      <c r="H203" s="9" t="s">
        <v>1656</v>
      </c>
      <c r="I203" s="9" t="s">
        <v>1657</v>
      </c>
      <c r="L203">
        <f t="shared" si="68"/>
        <v>17</v>
      </c>
      <c r="M203" t="str">
        <f>VLOOKUP(CONCATENATE($L203,"d2"),$B:$I,6,FALSE)</f>
        <v>於高鐵福田站乘坐地鐵3號綫，往益田方向，於購物公園站轉乘1號綫，往機場東方向，於香蜜湖下車步行約5分鐘。</v>
      </c>
      <c r="N203" t="str">
        <f>VLOOKUP(CONCATENATE($L203,"d2"),$B:$I,7,FALSE)</f>
        <v>于高铁福田站乘坐地铁3号线，往益田方向，于购物公园站换乘1号线，往机场东方向，于香蜜湖下车步行约5分钟。</v>
      </c>
      <c r="O203" t="str">
        <f>VLOOKUP(CONCATENATE($L203,"d2"),$B:$I,8,FALSE)</f>
        <v>From High Speed Rail Futian Station, take Metro Line 3 towards Yitian. Change to Line 1 at Shopping Park Station towards Airport East. Get off at Xiangmihu Station and walk for about 5 minutes.</v>
      </c>
      <c r="R203">
        <f t="shared" si="69"/>
        <v>17</v>
      </c>
      <c r="S203" t="str">
        <f>CONCATENATE("""attraction_tc"": """,VLOOKUP(CONCATENATE($R203,"a2"),$B:$I,6,FALSE),""",")</f>
        <v>"attraction_tc": "深圳高爾夫俱樂部",</v>
      </c>
    </row>
    <row r="204" spans="2:19" ht="15.75" x14ac:dyDescent="0.25">
      <c r="B204" t="str">
        <f t="shared" si="55"/>
        <v>23c1</v>
      </c>
      <c r="C204" t="str">
        <f t="shared" si="56"/>
        <v>c1</v>
      </c>
      <c r="D204">
        <f t="shared" si="57"/>
        <v>1</v>
      </c>
      <c r="E204" t="str">
        <f t="shared" si="58"/>
        <v>c</v>
      </c>
      <c r="F204">
        <f t="shared" si="59"/>
        <v>23</v>
      </c>
      <c r="G204" s="4" t="s">
        <v>4</v>
      </c>
      <c r="H204" s="4" t="s">
        <v>941</v>
      </c>
      <c r="I204" s="4" t="s">
        <v>513</v>
      </c>
      <c r="K204" t="str">
        <f>IF(ISERROR(VLOOKUP(CONCATENATE(L204,"d3"),B:G,6,FALSE)),"","&lt;/p&gt;&lt;p&gt;")</f>
        <v/>
      </c>
      <c r="L204">
        <f t="shared" si="68"/>
        <v>17</v>
      </c>
      <c r="M204" t="str">
        <f>CONCATENATE($K204,IFERROR(VLOOKUP(CONCATENATE($L204,"d3"),$B:$I,6,FALSE),""))</f>
        <v/>
      </c>
      <c r="N204" t="str">
        <f>CONCATENATE($K204,IFERROR(VLOOKUP(CONCATENATE($L204,"d3"),$B:$I,7,FALSE),""))</f>
        <v/>
      </c>
      <c r="O204" t="str">
        <f>CONCATENATE($K204,IFERROR(VLOOKUP(CONCATENATE($L204,"d3"),$B:$I,8,FALSE),""))</f>
        <v/>
      </c>
      <c r="R204">
        <f t="shared" si="69"/>
        <v>17</v>
      </c>
      <c r="S204" t="str">
        <f>CONCATENATE("""attraction_sc"": """,VLOOKUP(CONCATENATE($R204,"a2"),$B:$I,7,FALSE),""",")</f>
        <v>"attraction_sc": "深圳高尔夫俱乐部",</v>
      </c>
    </row>
    <row r="205" spans="2:19" ht="409.5" x14ac:dyDescent="0.25">
      <c r="B205" t="str">
        <f t="shared" si="55"/>
        <v>23c2</v>
      </c>
      <c r="C205" t="str">
        <f t="shared" si="56"/>
        <v>c2</v>
      </c>
      <c r="D205">
        <f t="shared" si="57"/>
        <v>2</v>
      </c>
      <c r="E205" t="str">
        <f t="shared" si="58"/>
        <v/>
      </c>
      <c r="F205">
        <f t="shared" si="59"/>
        <v>23</v>
      </c>
      <c r="G205" s="3" t="s">
        <v>1658</v>
      </c>
      <c r="H205" s="3" t="s">
        <v>1659</v>
      </c>
      <c r="I205" s="3" t="s">
        <v>1660</v>
      </c>
      <c r="L205">
        <f t="shared" si="68"/>
        <v>17</v>
      </c>
      <c r="M205" t="s">
        <v>469</v>
      </c>
      <c r="N205" t="s">
        <v>469</v>
      </c>
      <c r="O205" t="s">
        <v>469</v>
      </c>
      <c r="R205">
        <f t="shared" si="69"/>
        <v>17</v>
      </c>
      <c r="S205" t="str">
        <f>CONCATENATE("""image_en"": """,CONCATENATE("/res/media/web/travel/",LOWER(SUBSTITUTE($I$1," ","_")),"/",LOWER(CONCATENATE(SUBSTITUTE(VLOOKUP(CONCATENATE($R205,"a2"),$B:$I,8,FALSE)," ","_"),".jpg"))),""",")</f>
        <v>"image_en": "/res/media/web/travel/shenzhen/shenzhen_golf_club.jpg",</v>
      </c>
    </row>
    <row r="206" spans="2:19" ht="31.5" x14ac:dyDescent="0.25">
      <c r="B206" t="str">
        <f t="shared" si="55"/>
        <v>23d1</v>
      </c>
      <c r="C206" t="str">
        <f t="shared" si="56"/>
        <v>d1</v>
      </c>
      <c r="D206">
        <f t="shared" si="57"/>
        <v>1</v>
      </c>
      <c r="E206" t="str">
        <f t="shared" si="58"/>
        <v>d</v>
      </c>
      <c r="F206">
        <f t="shared" si="59"/>
        <v>23</v>
      </c>
      <c r="G206" s="4" t="s">
        <v>6</v>
      </c>
      <c r="H206" s="4" t="s">
        <v>6</v>
      </c>
      <c r="I206" s="4" t="s">
        <v>515</v>
      </c>
      <c r="L206">
        <f>ROUNDUP((ROW(N206)-1)/12,0)</f>
        <v>18</v>
      </c>
      <c r="M206" t="s">
        <v>465</v>
      </c>
      <c r="N206" t="s">
        <v>465</v>
      </c>
      <c r="O206" t="s">
        <v>465</v>
      </c>
      <c r="R206">
        <f t="shared" si="69"/>
        <v>17</v>
      </c>
      <c r="S206" t="str">
        <f>CONCATENATE("""image_tc"": """,CONCATENATE("/res/media/web/travel/",LOWER(SUBSTITUTE($I$1," ","_")),"/",LOWER(CONCATENATE(SUBSTITUTE(VLOOKUP(CONCATENATE($R206,"a2"),$B:$I,8,FALSE)," ","_"),".jpg"))),""",")</f>
        <v>"image_tc": "/res/media/web/travel/shenzhen/shenzhen_golf_club.jpg",</v>
      </c>
    </row>
    <row r="207" spans="2:19" ht="315" x14ac:dyDescent="0.25">
      <c r="B207" t="str">
        <f t="shared" si="55"/>
        <v>23d2</v>
      </c>
      <c r="C207" t="str">
        <f t="shared" si="56"/>
        <v>d2</v>
      </c>
      <c r="D207">
        <f t="shared" si="57"/>
        <v>2</v>
      </c>
      <c r="E207" t="str">
        <f t="shared" si="58"/>
        <v/>
      </c>
      <c r="F207">
        <f t="shared" si="59"/>
        <v>23</v>
      </c>
      <c r="G207" s="9" t="s">
        <v>1661</v>
      </c>
      <c r="H207" s="9" t="s">
        <v>1662</v>
      </c>
      <c r="I207" s="9" t="s">
        <v>1663</v>
      </c>
      <c r="L207">
        <f t="shared" ref="L207:L217" si="70">ROUNDUP((ROW(N207)-1)/12,0)</f>
        <v>18</v>
      </c>
      <c r="M207" t="str">
        <f>VLOOKUP(CONCATENATE($L207,"a2"),$B:$I,6,FALSE)</f>
        <v>深圳圖書館、深圳音樂廳</v>
      </c>
      <c r="N207" t="str">
        <f>VLOOKUP(CONCATENATE($L207,"a2"),$B:$I,7,FALSE)</f>
        <v>深圳图书馆、深圳音乐厅</v>
      </c>
      <c r="O207" t="str">
        <f>VLOOKUP(CONCATENATE($L207,"a2"),$B:$I,8,FALSE)</f>
        <v>Shenzhen Library, Shenzhen Concert Hall</v>
      </c>
      <c r="R207">
        <f t="shared" si="69"/>
        <v>17</v>
      </c>
      <c r="S207" t="str">
        <f>CONCATENATE("""image_sc"": """,CONCATENATE("/res/media/web/travel/",LOWER(SUBSTITUTE($I$1," ","_")),"/",LOWER(CONCATENATE(SUBSTITUTE(VLOOKUP(CONCATENATE($R207,"a2"),$B:$I,8,FALSE)," ","_"),".jpg"))),""",")</f>
        <v>"image_sc": "/res/media/web/travel/shenzhen/shenzhen_golf_club.jpg",</v>
      </c>
    </row>
    <row r="208" spans="2:19" ht="16.5" thickBot="1" x14ac:dyDescent="0.3">
      <c r="B208" t="str">
        <f t="shared" si="55"/>
        <v/>
      </c>
      <c r="C208" t="str">
        <f t="shared" si="56"/>
        <v>d3</v>
      </c>
      <c r="D208">
        <f t="shared" si="57"/>
        <v>3</v>
      </c>
      <c r="E208" t="str">
        <f t="shared" si="58"/>
        <v/>
      </c>
      <c r="F208">
        <f t="shared" si="59"/>
        <v>23</v>
      </c>
      <c r="G208" s="10"/>
      <c r="H208" s="10"/>
      <c r="I208" s="10"/>
      <c r="L208">
        <f t="shared" si="70"/>
        <v>18</v>
      </c>
      <c r="M208" t="s">
        <v>466</v>
      </c>
      <c r="N208" t="s">
        <v>466</v>
      </c>
      <c r="O208" t="s">
        <v>466</v>
      </c>
      <c r="R208">
        <f t="shared" si="69"/>
        <v>17</v>
      </c>
      <c r="S208" t="str">
        <f>CONCATENATE("""content_en"": """,CONCATENATE("&lt;p&gt;Address：&lt;br/&gt;",VLOOKUP(CONCATENATE($R208,"b2"),$B:$I,8,FALSE)),"&lt;/p&gt;&lt;p&gt;Content：&lt;br/&gt;",SUBSTITUTE(VLOOKUP(CONCATENATE($R208,"c2"),$B:$I,8,FALSE),"""","\"""),"&lt;/p&gt;&lt;p&gt;Transportation：&lt;br/&gt;",VLOOKUP(CONCATENATE($R208,"d2"),$B:$I,8,FALSE),CONCATENATE($K204,IFERROR(VLOOKUP(CONCATENATE($L204,"d3"),$B:$I,8,FALSE),"")),"&lt;/p&gt;",""",")</f>
        <v>"content_en": "&lt;p&gt;Address：&lt;br/&gt;6003 Shennan Avenue, Nanshan District, Shenzhen&lt;/p&gt;&lt;p&gt;Content：&lt;br/&gt;The Shenzhen Golf Club covers an area of 1.36 million square metres with an international standard 27 holes course and a par of 108. It includes geographical features such as uneven grounds, sand pits and pools to increase difficulties. The club has a beautiful landscape, a good place to lay back and stretch your muscles or show off your golf skills. Once registered as a club member, you can start playing some serious golf right away.&lt;/p&gt;&lt;p&gt;Transportation：&lt;br/&gt;From High Speed Rail Futian Station, take Metro Line 3 towards Yitian. Change to Line 1 at Shopping Park Station towards Airport East. Get off at Xiangmihu Station and walk for about 5 minutes.&lt;/p&gt;",</v>
      </c>
    </row>
    <row r="209" spans="2:19" ht="31.5" x14ac:dyDescent="0.25">
      <c r="B209" t="str">
        <f t="shared" si="55"/>
        <v>24a1</v>
      </c>
      <c r="C209" t="str">
        <f t="shared" si="56"/>
        <v>a1</v>
      </c>
      <c r="D209">
        <f t="shared" si="57"/>
        <v>1</v>
      </c>
      <c r="E209" t="str">
        <f t="shared" si="58"/>
        <v>a</v>
      </c>
      <c r="F209">
        <f t="shared" si="59"/>
        <v>24</v>
      </c>
      <c r="G209" s="1" t="s">
        <v>1664</v>
      </c>
      <c r="H209" s="1" t="s">
        <v>1665</v>
      </c>
      <c r="I209" s="1" t="s">
        <v>1666</v>
      </c>
      <c r="L209">
        <f t="shared" si="70"/>
        <v>18</v>
      </c>
      <c r="M209" t="str">
        <f>CONCATENATE("&lt;img src=""/res/media/web/travel/",LOWER(SUBSTITUTE($I$1," ","_")),"/",LOWER(CONCATENATE(SUBSTITUTE(VLOOKUP(CONCATENATE($L207,"a2"),$B:$I,8,FALSE)," ","_"),".jpg")),""" alt=""",M207,"""&gt;")</f>
        <v>&lt;img src="/res/media/web/travel/shenzhen/shenzhen_library,_shenzhen_concert_hall.jpg" alt="深圳圖書館、深圳音樂廳"&gt;</v>
      </c>
      <c r="N209" t="str">
        <f>CONCATENATE("&lt;img src=""/res/media/web/travel/",LOWER(SUBSTITUTE($I$1," ","_")),"/",LOWER(CONCATENATE(SUBSTITUTE(VLOOKUP(CONCATENATE($L207,"a2"),$B:$I,8,FALSE)," ","_"),".jpg")),""" alt=""",N207,"""&gt;")</f>
        <v>&lt;img src="/res/media/web/travel/shenzhen/shenzhen_library,_shenzhen_concert_hall.jpg" alt="深圳图书馆、深圳音乐厅"&gt;</v>
      </c>
      <c r="O209" t="str">
        <f>CONCATENATE("&lt;img src=""/res/media/web/travel/",LOWER(SUBSTITUTE($I$1," ","_")),"/",LOWER(CONCATENATE(SUBSTITUTE(VLOOKUP(CONCATENATE($L207,"a2"),$B:$I,8,FALSE)," ","_"),".jpg")),""" alt=""",O207,"""&gt;")</f>
        <v>&lt;img src="/res/media/web/travel/shenzhen/shenzhen_library,_shenzhen_concert_hall.jpg" alt="Shenzhen Library, Shenzhen Concert Hall"&gt;</v>
      </c>
      <c r="R209">
        <f t="shared" si="69"/>
        <v>17</v>
      </c>
      <c r="S209" t="str">
        <f>CONCATENATE("""content_tc"": """,CONCATENATE("&lt;p&gt;地址：&lt;br/&gt;",VLOOKUP(CONCATENATE($R209,"b2"),$B:$I,6,FALSE)),"&lt;/p&gt;&lt;p&gt;介紹：&lt;br/&gt;",VLOOKUP(CONCATENATE($R209,"c2"),$B:$I,6,FALSE),"&lt;/p&gt;&lt;p&gt;交通：&lt;br/&gt;",VLOOKUP(CONCATENATE($R209,"d2"),$B:$I,6,FALSE),CONCATENATE($K204,IFERROR(VLOOKUP(CONCATENATE($L204,"d3"),$B:$I,6,FALSE),"")),"&lt;/p&gt;",""",")</f>
        <v>"content_tc": "&lt;p&gt;地址：&lt;br/&gt;深圳市福田區深南大道6003號&lt;/p&gt;&lt;p&gt;介紹：&lt;br/&gt;深圳高爾夫俱樂部佔地達136萬平方米，是一個有國際標準27洞、標準桿為108桿的高爾夫球場，當中包含了起伏、沙坑和水池等地理環境加強難度，俱樂部環景優美、是悠閑舒展筋骨或大展球技的好地方；只要登記成為俱樂部會員，更可即場一展身手，過一把高爾夫的手癮。&lt;/p&gt;&lt;p&gt;交通：&lt;br/&gt;於高鐵福田站乘坐地鐵3號綫，往益田方向，於購物公園站轉乘1號綫，往機場東方向，於香蜜湖下車步行約5分鐘。&lt;/p&gt;",</v>
      </c>
    </row>
    <row r="210" spans="2:19" ht="78.75" x14ac:dyDescent="0.25">
      <c r="B210" t="str">
        <f t="shared" si="55"/>
        <v>24a2</v>
      </c>
      <c r="C210" t="str">
        <f t="shared" si="56"/>
        <v>a2</v>
      </c>
      <c r="D210">
        <f t="shared" si="57"/>
        <v>2</v>
      </c>
      <c r="E210" t="str">
        <f t="shared" si="58"/>
        <v/>
      </c>
      <c r="F210">
        <f t="shared" si="59"/>
        <v>24</v>
      </c>
      <c r="G210" s="9" t="s">
        <v>1667</v>
      </c>
      <c r="H210" s="9" t="s">
        <v>1668</v>
      </c>
      <c r="I210" s="9" t="s">
        <v>1669</v>
      </c>
      <c r="L210">
        <f t="shared" si="70"/>
        <v>18</v>
      </c>
      <c r="M210" t="s">
        <v>557</v>
      </c>
      <c r="N210" t="s">
        <v>557</v>
      </c>
      <c r="O210" t="s">
        <v>1372</v>
      </c>
      <c r="R210">
        <f t="shared" si="69"/>
        <v>17</v>
      </c>
      <c r="S210" t="str">
        <f>CONCATENATE("""content_sc"": """,CONCATENATE("&lt;p&gt;地址：&lt;br/&gt;",VLOOKUP(CONCATENATE($R210,"b2"),$B:$I,7,FALSE)),"&lt;/p&gt;&lt;p&gt;介紹：&lt;br/&gt;",VLOOKUP(CONCATENATE($R210,"c2"),$B:$I,7,FALSE),"&lt;/p&gt;&lt;p&gt;交通：&lt;br/&gt;",VLOOKUP(CONCATENATE($R210,"d2"),$B:$I,7,FALSE),CONCATENATE($K204,IFERROR(VLOOKUP(CONCATENATE($L204,"d3"),$B:$I,7,FALSE),"")),"&lt;/p&gt;","""")</f>
        <v>"content_sc": "&lt;p&gt;地址：&lt;br/&gt;深圳市福田区深南大道6003号&lt;/p&gt;&lt;p&gt;介紹：&lt;br/&gt;深圳高尔夫俱乐部占地达136万平方米，是一个有国际标准27洞、标准杆为108杆的高尔夫球场，当中包含了起伏、沙坑和水池等地理环境加强难度，俱乐部环景优美、是悠闲舒展筋骨或大展球技的好地方；只要登记成为俱乐部会员，更可即场一展身手，过一把高尔夫的手瘾。&lt;/p&gt;&lt;p&gt;交通：&lt;br/&gt;于高铁福田站乘坐地铁3号线，往益田方向，于购物公园站换乘1号线，往机场东方向，于香蜜湖下车步行约5分钟。&lt;/p&gt;"</v>
      </c>
    </row>
    <row r="211" spans="2:19" ht="15.75" x14ac:dyDescent="0.25">
      <c r="B211" t="str">
        <f t="shared" ref="B211:B253" si="71">IF(G211="","",CONCATENATE(F211,C211))</f>
        <v>24b1</v>
      </c>
      <c r="C211" t="str">
        <f t="shared" ref="C211:C253" si="72">IF(E211="",CONCATENATE(LEFT(C210,1),D211),CONCATENATE(E211,D211))</f>
        <v>b1</v>
      </c>
      <c r="D211">
        <f t="shared" ref="D211:D253" si="73">IF(E211="",D210+1,1)</f>
        <v>1</v>
      </c>
      <c r="E211" t="str">
        <f t="shared" ref="E211:E253" si="74">IF(ISERROR(FIND("景點",G211)),IF(ISERROR(FIND("地址",G211)),IF(ISERROR(FIND("介紹",G211)),IF(ISERROR(FIND("交通",G211)),"","d"),"c"),"b"),IF(LEN(G211)&lt;7,"a",""))</f>
        <v>b</v>
      </c>
      <c r="F211">
        <f t="shared" ref="F211:F253" si="75">IF(ISERROR(FIND("景點",G211)),F210,IF(LEN(G211)&lt;7,F210+1,F210))</f>
        <v>24</v>
      </c>
      <c r="G211" s="4" t="s">
        <v>2</v>
      </c>
      <c r="H211" s="4" t="s">
        <v>2</v>
      </c>
      <c r="I211" s="4" t="s">
        <v>511</v>
      </c>
      <c r="L211">
        <f t="shared" si="70"/>
        <v>18</v>
      </c>
      <c r="M211" t="str">
        <f>VLOOKUP(CONCATENATE($L211,"b2"),$B:$I,6,FALSE)</f>
        <v>圖書館：深圳市福田區福中一路2001號，&lt;br&gt;音樂廳：深圳市福田區福中一路2016號</v>
      </c>
      <c r="N211" t="str">
        <f>VLOOKUP(CONCATENATE($L211,"b2"),$B:$I,7,FALSE)</f>
        <v>图书馆：深圳市福田区福中一路2001号，&lt;br&gt;音乐厅：深圳市福田区福中一路2016号</v>
      </c>
      <c r="O211" t="str">
        <f>VLOOKUP(CONCATENATE($L211,"b2"),$B:$I,8,FALSE)</f>
        <v>Library: 2001 Fuzhong 1st Road, Futian District, Shenzhen，&lt;br&gt;Concert Hall: 2016 Fuzhong 1st Road, Futian District, Shenzhen</v>
      </c>
      <c r="R211">
        <f t="shared" si="69"/>
        <v>17</v>
      </c>
      <c r="S211" t="str">
        <f>IF(S212="","}","},")</f>
        <v>},</v>
      </c>
    </row>
    <row r="212" spans="2:19" ht="110.25" x14ac:dyDescent="0.25">
      <c r="B212" t="str">
        <f t="shared" si="71"/>
        <v>24b2</v>
      </c>
      <c r="C212" t="str">
        <f t="shared" si="72"/>
        <v>b2</v>
      </c>
      <c r="D212">
        <f t="shared" si="73"/>
        <v>2</v>
      </c>
      <c r="E212" t="str">
        <f t="shared" si="74"/>
        <v/>
      </c>
      <c r="F212">
        <f t="shared" si="75"/>
        <v>24</v>
      </c>
      <c r="G212" s="9" t="s">
        <v>1670</v>
      </c>
      <c r="H212" s="9" t="s">
        <v>1671</v>
      </c>
      <c r="I212" s="9" t="s">
        <v>1672</v>
      </c>
      <c r="L212">
        <f t="shared" si="70"/>
        <v>18</v>
      </c>
      <c r="M212" t="s">
        <v>467</v>
      </c>
      <c r="N212" t="s">
        <v>467</v>
      </c>
      <c r="O212" t="s">
        <v>1373</v>
      </c>
      <c r="R212">
        <f>ROUNDUP((ROW(T212)-7)/12,0)</f>
        <v>18</v>
      </c>
      <c r="S212" t="s">
        <v>1374</v>
      </c>
    </row>
    <row r="213" spans="2:19" ht="15.75" x14ac:dyDescent="0.25">
      <c r="B213" t="str">
        <f t="shared" si="71"/>
        <v>24c1</v>
      </c>
      <c r="C213" t="str">
        <f t="shared" si="72"/>
        <v>c1</v>
      </c>
      <c r="D213">
        <f t="shared" si="73"/>
        <v>1</v>
      </c>
      <c r="E213" t="str">
        <f t="shared" si="74"/>
        <v>c</v>
      </c>
      <c r="F213">
        <f t="shared" si="75"/>
        <v>24</v>
      </c>
      <c r="G213" s="4" t="s">
        <v>4</v>
      </c>
      <c r="H213" s="4" t="s">
        <v>941</v>
      </c>
      <c r="I213" s="4" t="s">
        <v>513</v>
      </c>
      <c r="L213">
        <f t="shared" si="70"/>
        <v>18</v>
      </c>
      <c r="M213" t="str">
        <f>VLOOKUP(CONCATENATE($L213,"c2"),$B:$I,6,FALSE)</f>
        <v>福田市中心區是深圳的文化焦點，其中的深圳圖書館與深圳音樂廳更均由日本建築師磯崎新主持設計，前者以翻開的書本為概念，成為了6層高、藏書量達400萬冊的文化聖地；後者則採用了中國傳統五行的理念，用「黃紅青白黑」5色融合於這個國際級的演奏場地。</v>
      </c>
      <c r="N213" t="str">
        <f>VLOOKUP(CONCATENATE($L213,"c2"),$B:$I,7,FALSE)</f>
        <v>福田市中心区是深圳的文化焦点，其中的深圳图书馆与深圳音乐厅更均由日本建筑师矶崎新主持设计，前者以翻开的书本为概念，成为了6层高、藏书量达400万册的文化圣地；后者则采用了中国传统五行的理念，用「黄红青白黑」5色融合于这个国际级的演奏场地。</v>
      </c>
      <c r="O213" t="str">
        <f>VLOOKUP(CONCATENATE($L213,"c2"),$B:$I,8,FALSE)</f>
        <v>Futian city centre area is the cultural focus of Shenzhen. The Shenzhen Library and the Shenzhen Concert Hall are both designed by Japanese architect Arata Isozaki. The former is based on the concept of open books to build a 6-storey cultural mecca with a collection of 4 million books. The latter adopts the concept of the traditional Chinese five elements, blending the five colours of yellow, red, green, white and black into this performance venue of international level.</v>
      </c>
      <c r="R213">
        <f t="shared" ref="R213:R223" si="76">ROUNDUP((ROW(T213)-7)/12,0)</f>
        <v>18</v>
      </c>
      <c r="S213" t="str">
        <f>CONCATENATE("""id"": ",$S$1,R213,",")</f>
        <v>"id": 218,</v>
      </c>
    </row>
    <row r="214" spans="2:19" ht="409.5" x14ac:dyDescent="0.25">
      <c r="B214" t="str">
        <f t="shared" si="71"/>
        <v>24c2</v>
      </c>
      <c r="C214" t="str">
        <f t="shared" si="72"/>
        <v>c2</v>
      </c>
      <c r="D214">
        <f t="shared" si="73"/>
        <v>2</v>
      </c>
      <c r="E214" t="str">
        <f t="shared" si="74"/>
        <v/>
      </c>
      <c r="F214">
        <f t="shared" si="75"/>
        <v>24</v>
      </c>
      <c r="G214" s="3" t="s">
        <v>1673</v>
      </c>
      <c r="H214" s="3" t="s">
        <v>1674</v>
      </c>
      <c r="I214" s="3" t="s">
        <v>1675</v>
      </c>
      <c r="L214">
        <f t="shared" si="70"/>
        <v>18</v>
      </c>
      <c r="M214" t="s">
        <v>468</v>
      </c>
      <c r="N214" t="s">
        <v>468</v>
      </c>
      <c r="O214" t="s">
        <v>1375</v>
      </c>
      <c r="R214">
        <f t="shared" si="76"/>
        <v>18</v>
      </c>
      <c r="S214" t="str">
        <f>CONCATENATE("""attraction_en"": """,VLOOKUP(CONCATENATE($R214,"a2"),$B:$I,8,FALSE),""",")</f>
        <v>"attraction_en": "Shenzhen Library, Shenzhen Concert Hall",</v>
      </c>
    </row>
    <row r="215" spans="2:19" ht="31.5" x14ac:dyDescent="0.25">
      <c r="B215" t="str">
        <f t="shared" si="71"/>
        <v>24d1</v>
      </c>
      <c r="C215" t="str">
        <f t="shared" si="72"/>
        <v>d1</v>
      </c>
      <c r="D215">
        <f t="shared" si="73"/>
        <v>1</v>
      </c>
      <c r="E215" t="str">
        <f t="shared" si="74"/>
        <v>d</v>
      </c>
      <c r="F215">
        <f t="shared" si="75"/>
        <v>24</v>
      </c>
      <c r="G215" s="4" t="s">
        <v>6</v>
      </c>
      <c r="H215" s="4" t="s">
        <v>6</v>
      </c>
      <c r="I215" s="4" t="s">
        <v>515</v>
      </c>
      <c r="L215">
        <f t="shared" si="70"/>
        <v>18</v>
      </c>
      <c r="M215" t="str">
        <f>VLOOKUP(CONCATENATE($L215,"d2"),$B:$I,6,FALSE)</f>
        <v>於高鐵福田站乘坐地鐵3號綫，往雙龍方向，於少年宮站下車，步行約8分鐘。</v>
      </c>
      <c r="N215" t="str">
        <f>VLOOKUP(CONCATENATE($L215,"d2"),$B:$I,7,FALSE)</f>
        <v>于高铁福田站乘坐地铁3号线，往双龙方向，于少年宫站下车，步行约8分钟。</v>
      </c>
      <c r="O215" t="str">
        <f>VLOOKUP(CONCATENATE($L215,"d2"),$B:$I,8,FALSE)</f>
        <v>From High Speed Rail Futian Station, take Metro Line 3 towards Shuanglong. Get off at Children's Palace Station and walk for about 8 minutes.</v>
      </c>
      <c r="R215">
        <f t="shared" si="76"/>
        <v>18</v>
      </c>
      <c r="S215" t="str">
        <f>CONCATENATE("""attraction_tc"": """,VLOOKUP(CONCATENATE($R215,"a2"),$B:$I,6,FALSE),""",")</f>
        <v>"attraction_tc": "深圳圖書館、深圳音樂廳",</v>
      </c>
    </row>
    <row r="216" spans="2:19" ht="409.5" x14ac:dyDescent="0.25">
      <c r="B216" t="str">
        <f t="shared" si="71"/>
        <v>24d2</v>
      </c>
      <c r="C216" t="str">
        <f t="shared" si="72"/>
        <v>d2</v>
      </c>
      <c r="D216">
        <f t="shared" si="73"/>
        <v>2</v>
      </c>
      <c r="E216" t="str">
        <f t="shared" si="74"/>
        <v/>
      </c>
      <c r="F216">
        <f t="shared" si="75"/>
        <v>24</v>
      </c>
      <c r="G216" s="9" t="s">
        <v>1676</v>
      </c>
      <c r="H216" s="9" t="s">
        <v>1677</v>
      </c>
      <c r="I216" s="9" t="s">
        <v>1678</v>
      </c>
      <c r="K216" t="str">
        <f>IF(ISERROR(VLOOKUP(CONCATENATE(L216,"d3"),B:G,6,FALSE)),"","&lt;/p&gt;&lt;p&gt;")</f>
        <v>&lt;/p&gt;&lt;p&gt;</v>
      </c>
      <c r="L216">
        <f t="shared" si="70"/>
        <v>18</v>
      </c>
      <c r="M216" t="str">
        <f>CONCATENATE($K216,IFERROR(VLOOKUP(CONCATENATE($L216,"d3"),$B:$I,6,FALSE),""))</f>
        <v>&lt;/p&gt;&lt;p&gt;亦可於高鐵福田站下車，步行約15分鐘。</v>
      </c>
      <c r="N216" t="str">
        <f>CONCATENATE($K216,IFERROR(VLOOKUP(CONCATENATE($L216,"d3"),$B:$I,7,FALSE),""))</f>
        <v>&lt;/p&gt;&lt;p&gt;亦可于高铁福田站下车，步行约15分钟。</v>
      </c>
      <c r="O216" t="str">
        <f>CONCATENATE($K216,IFERROR(VLOOKUP(CONCATENATE($L216,"d3"),$B:$I,8,FALSE),""))</f>
        <v>&lt;/p&gt;&lt;p&gt;Alternatively, you may walk for about 15 minutes from High Speed Rail Futian Station.</v>
      </c>
      <c r="R216">
        <f t="shared" si="76"/>
        <v>18</v>
      </c>
      <c r="S216" t="str">
        <f>CONCATENATE("""attraction_sc"": """,VLOOKUP(CONCATENATE($R216,"a2"),$B:$I,7,FALSE),""",")</f>
        <v>"attraction_sc": "深圳图书馆、深圳音乐厅",</v>
      </c>
    </row>
    <row r="217" spans="2:19" ht="16.5" thickBot="1" x14ac:dyDescent="0.3">
      <c r="B217" t="str">
        <f t="shared" si="71"/>
        <v/>
      </c>
      <c r="C217" t="str">
        <f t="shared" si="72"/>
        <v>d3</v>
      </c>
      <c r="D217">
        <f t="shared" si="73"/>
        <v>3</v>
      </c>
      <c r="E217" t="str">
        <f t="shared" si="74"/>
        <v/>
      </c>
      <c r="F217">
        <f t="shared" si="75"/>
        <v>24</v>
      </c>
      <c r="G217" s="10"/>
      <c r="H217" s="10"/>
      <c r="I217" s="10"/>
      <c r="L217">
        <f t="shared" si="70"/>
        <v>18</v>
      </c>
      <c r="M217" t="s">
        <v>469</v>
      </c>
      <c r="N217" t="s">
        <v>469</v>
      </c>
      <c r="O217" t="s">
        <v>469</v>
      </c>
      <c r="R217">
        <f t="shared" si="76"/>
        <v>18</v>
      </c>
      <c r="S217" t="str">
        <f>CONCATENATE("""image_en"": """,CONCATENATE("/res/media/web/travel/",LOWER(SUBSTITUTE($I$1," ","_")),"/",LOWER(CONCATENATE(SUBSTITUTE(VLOOKUP(CONCATENATE($R217,"a2"),$B:$I,8,FALSE)," ","_"),".jpg"))),""",")</f>
        <v>"image_en": "/res/media/web/travel/shenzhen/shenzhen_library,_shenzhen_concert_hall.jpg",</v>
      </c>
    </row>
    <row r="218" spans="2:19" ht="31.5" x14ac:dyDescent="0.25">
      <c r="B218" t="str">
        <f t="shared" si="71"/>
        <v>25a1</v>
      </c>
      <c r="C218" t="str">
        <f t="shared" si="72"/>
        <v>a1</v>
      </c>
      <c r="D218">
        <f t="shared" si="73"/>
        <v>1</v>
      </c>
      <c r="E218" t="str">
        <f t="shared" si="74"/>
        <v>a</v>
      </c>
      <c r="F218">
        <f t="shared" si="75"/>
        <v>25</v>
      </c>
      <c r="G218" s="1" t="s">
        <v>1679</v>
      </c>
      <c r="H218" s="1" t="s">
        <v>1680</v>
      </c>
      <c r="I218" s="1" t="s">
        <v>1681</v>
      </c>
      <c r="L218">
        <f>ROUNDUP((ROW(N218)-1)/12,0)</f>
        <v>19</v>
      </c>
      <c r="M218" t="s">
        <v>465</v>
      </c>
      <c r="N218" t="s">
        <v>465</v>
      </c>
      <c r="O218" t="s">
        <v>465</v>
      </c>
      <c r="R218">
        <f t="shared" si="76"/>
        <v>18</v>
      </c>
      <c r="S218" t="str">
        <f>CONCATENATE("""image_tc"": """,CONCATENATE("/res/media/web/travel/",LOWER(SUBSTITUTE($I$1," ","_")),"/",LOWER(CONCATENATE(SUBSTITUTE(VLOOKUP(CONCATENATE($R218,"a2"),$B:$I,8,FALSE)," ","_"),".jpg"))),""",")</f>
        <v>"image_tc": "/res/media/web/travel/shenzhen/shenzhen_library,_shenzhen_concert_hall.jpg",</v>
      </c>
    </row>
    <row r="219" spans="2:19" ht="78.75" x14ac:dyDescent="0.25">
      <c r="B219" t="str">
        <f t="shared" si="71"/>
        <v>25a2</v>
      </c>
      <c r="C219" t="str">
        <f t="shared" si="72"/>
        <v>a2</v>
      </c>
      <c r="D219">
        <f t="shared" si="73"/>
        <v>2</v>
      </c>
      <c r="E219" t="str">
        <f t="shared" si="74"/>
        <v/>
      </c>
      <c r="F219">
        <f t="shared" si="75"/>
        <v>25</v>
      </c>
      <c r="G219" s="9" t="s">
        <v>67</v>
      </c>
      <c r="H219" s="9" t="s">
        <v>1000</v>
      </c>
      <c r="I219" s="9" t="s">
        <v>585</v>
      </c>
      <c r="L219">
        <f t="shared" ref="L219:L229" si="77">ROUNDUP((ROW(N219)-1)/12,0)</f>
        <v>19</v>
      </c>
      <c r="M219" t="str">
        <f>VLOOKUP(CONCATENATE($L219,"a2"),$B:$I,6,FALSE)</f>
        <v>深圳博物館</v>
      </c>
      <c r="N219" t="str">
        <f>VLOOKUP(CONCATENATE($L219,"a2"),$B:$I,7,FALSE)</f>
        <v>深圳博物馆</v>
      </c>
      <c r="O219" t="str">
        <f>VLOOKUP(CONCATENATE($L219,"a2"),$B:$I,8,FALSE)</f>
        <v>Shenzhen Museum</v>
      </c>
      <c r="R219">
        <f t="shared" si="76"/>
        <v>18</v>
      </c>
      <c r="S219" t="str">
        <f>CONCATENATE("""image_sc"": """,CONCATENATE("/res/media/web/travel/",LOWER(SUBSTITUTE($I$1," ","_")),"/",LOWER(CONCATENATE(SUBSTITUTE(VLOOKUP(CONCATENATE($R219,"a2"),$B:$I,8,FALSE)," ","_"),".jpg"))),""",")</f>
        <v>"image_sc": "/res/media/web/travel/shenzhen/shenzhen_library,_shenzhen_concert_hall.jpg",</v>
      </c>
    </row>
    <row r="220" spans="2:19" ht="15.75" x14ac:dyDescent="0.25">
      <c r="B220" t="str">
        <f t="shared" si="71"/>
        <v>25b1</v>
      </c>
      <c r="C220" t="str">
        <f t="shared" si="72"/>
        <v>b1</v>
      </c>
      <c r="D220">
        <f t="shared" si="73"/>
        <v>1</v>
      </c>
      <c r="E220" t="str">
        <f t="shared" si="74"/>
        <v>b</v>
      </c>
      <c r="F220">
        <f t="shared" si="75"/>
        <v>25</v>
      </c>
      <c r="G220" s="4" t="s">
        <v>2</v>
      </c>
      <c r="H220" s="4" t="s">
        <v>2</v>
      </c>
      <c r="I220" s="4" t="s">
        <v>511</v>
      </c>
      <c r="L220">
        <f t="shared" si="77"/>
        <v>19</v>
      </c>
      <c r="M220" t="s">
        <v>466</v>
      </c>
      <c r="N220" t="s">
        <v>466</v>
      </c>
      <c r="O220" t="s">
        <v>466</v>
      </c>
      <c r="R220">
        <f t="shared" si="76"/>
        <v>18</v>
      </c>
      <c r="S220" t="str">
        <f>CONCATENATE("""content_en"": """,CONCATENATE("&lt;p&gt;Address：&lt;br/&gt;",VLOOKUP(CONCATENATE($R220,"b2"),$B:$I,8,FALSE)),"&lt;/p&gt;&lt;p&gt;Content：&lt;br/&gt;",SUBSTITUTE(VLOOKUP(CONCATENATE($R220,"c2"),$B:$I,8,FALSE),"""","\"""),"&lt;/p&gt;&lt;p&gt;Transportation：&lt;br/&gt;",VLOOKUP(CONCATENATE($R220,"d2"),$B:$I,8,FALSE),CONCATENATE($K216,IFERROR(VLOOKUP(CONCATENATE($L216,"d3"),$B:$I,8,FALSE),"")),"&lt;/p&gt;",""",")</f>
        <v>"content_en": "&lt;p&gt;Address：&lt;br/&gt;Library: 2001 Fuzhong 1st Road, Futian District, Shenzhen，&lt;br&gt;Concert Hall: 2016 Fuzhong 1st Road, Futian District, Shenzhen&lt;/p&gt;&lt;p&gt;Content：&lt;br/&gt;Futian city centre area is the cultural focus of Shenzhen. The Shenzhen Library and the Shenzhen Concert Hall are both designed by Japanese architect Arata Isozaki. The former is based on the concept of open books to build a 6-storey cultural mecca with a collection of 4 million books. The latter adopts the concept of the traditional Chinese five elements, blending the five colours of yellow, red, green, white and black into this performance venue of international level.&lt;/p&gt;&lt;p&gt;Transportation：&lt;br/&gt;From High Speed Rail Futian Station, take Metro Line 3 towards Shuanglong. Get off at Children's Palace Station and walk for about 8 minutes.&lt;/p&gt;&lt;p&gt;Alternatively, you may walk for about 15 minutes from High Speed Rail Futian Station.&lt;/p&gt;",</v>
      </c>
    </row>
    <row r="221" spans="2:19" ht="110.25" x14ac:dyDescent="0.25">
      <c r="B221" t="str">
        <f t="shared" si="71"/>
        <v>25b2</v>
      </c>
      <c r="C221" t="str">
        <f t="shared" si="72"/>
        <v>b2</v>
      </c>
      <c r="D221">
        <f t="shared" si="73"/>
        <v>2</v>
      </c>
      <c r="E221" t="str">
        <f t="shared" si="74"/>
        <v/>
      </c>
      <c r="F221">
        <f t="shared" si="75"/>
        <v>25</v>
      </c>
      <c r="G221" s="9" t="s">
        <v>1682</v>
      </c>
      <c r="H221" s="9" t="s">
        <v>1001</v>
      </c>
      <c r="I221" s="9" t="s">
        <v>586</v>
      </c>
      <c r="L221">
        <f t="shared" si="77"/>
        <v>19</v>
      </c>
      <c r="M221" t="str">
        <f>CONCATENATE("&lt;img src=""/res/media/web/travel/",LOWER(SUBSTITUTE($I$1," ","_")),"/",LOWER(CONCATENATE(SUBSTITUTE(VLOOKUP(CONCATENATE($L219,"a2"),$B:$I,8,FALSE)," ","_"),".jpg")),""" alt=""",M219,"""&gt;")</f>
        <v>&lt;img src="/res/media/web/travel/shenzhen/shenzhen_museum.jpg" alt="深圳博物館"&gt;</v>
      </c>
      <c r="N221" t="str">
        <f>CONCATENATE("&lt;img src=""/res/media/web/travel/",LOWER(SUBSTITUTE($I$1," ","_")),"/",LOWER(CONCATENATE(SUBSTITUTE(VLOOKUP(CONCATENATE($L219,"a2"),$B:$I,8,FALSE)," ","_"),".jpg")),""" alt=""",N219,"""&gt;")</f>
        <v>&lt;img src="/res/media/web/travel/shenzhen/shenzhen_museum.jpg" alt="深圳博物馆"&gt;</v>
      </c>
      <c r="O221" t="str">
        <f>CONCATENATE("&lt;img src=""/res/media/web/travel/",LOWER(SUBSTITUTE($I$1," ","_")),"/",LOWER(CONCATENATE(SUBSTITUTE(VLOOKUP(CONCATENATE($L219,"a2"),$B:$I,8,FALSE)," ","_"),".jpg")),""" alt=""",O219,"""&gt;")</f>
        <v>&lt;img src="/res/media/web/travel/shenzhen/shenzhen_museum.jpg" alt="Shenzhen Museum"&gt;</v>
      </c>
      <c r="R221">
        <f t="shared" si="76"/>
        <v>18</v>
      </c>
      <c r="S221" t="str">
        <f>CONCATENATE("""content_tc"": """,CONCATENATE("&lt;p&gt;地址：&lt;br/&gt;",VLOOKUP(CONCATENATE($R221,"b2"),$B:$I,6,FALSE)),"&lt;/p&gt;&lt;p&gt;介紹：&lt;br/&gt;",VLOOKUP(CONCATENATE($R221,"c2"),$B:$I,6,FALSE),"&lt;/p&gt;&lt;p&gt;交通：&lt;br/&gt;",VLOOKUP(CONCATENATE($R221,"d2"),$B:$I,6,FALSE),CONCATENATE($K216,IFERROR(VLOOKUP(CONCATENATE($L216,"d3"),$B:$I,6,FALSE),"")),"&lt;/p&gt;",""",")</f>
        <v>"content_tc": "&lt;p&gt;地址：&lt;br/&gt;圖書館：深圳市福田區福中一路2001號，&lt;br&gt;音樂廳：深圳市福田區福中一路2016號&lt;/p&gt;&lt;p&gt;介紹：&lt;br/&gt;福田市中心區是深圳的文化焦點，其中的深圳圖書館與深圳音樂廳更均由日本建築師磯崎新主持設計，前者以翻開的書本為概念，成為了6層高、藏書量達400萬冊的文化聖地；後者則採用了中國傳統五行的理念，用「黃紅青白黑」5色融合於這個國際級的演奏場地。&lt;/p&gt;&lt;p&gt;交通：&lt;br/&gt;於高鐵福田站乘坐地鐵3號綫，往雙龍方向，於少年宮站下車，步行約8分鐘。&lt;/p&gt;&lt;p&gt;亦可於高鐵福田站下車，步行約15分鐘。&lt;/p&gt;",</v>
      </c>
    </row>
    <row r="222" spans="2:19" ht="15.75" x14ac:dyDescent="0.25">
      <c r="B222" t="str">
        <f t="shared" si="71"/>
        <v>25c1</v>
      </c>
      <c r="C222" t="str">
        <f t="shared" si="72"/>
        <v>c1</v>
      </c>
      <c r="D222">
        <f t="shared" si="73"/>
        <v>1</v>
      </c>
      <c r="E222" t="str">
        <f t="shared" si="74"/>
        <v>c</v>
      </c>
      <c r="F222">
        <f t="shared" si="75"/>
        <v>25</v>
      </c>
      <c r="G222" s="4" t="s">
        <v>4</v>
      </c>
      <c r="H222" s="4" t="s">
        <v>941</v>
      </c>
      <c r="I222" s="4" t="s">
        <v>513</v>
      </c>
      <c r="L222">
        <f t="shared" si="77"/>
        <v>19</v>
      </c>
      <c r="M222" t="s">
        <v>557</v>
      </c>
      <c r="N222" t="s">
        <v>557</v>
      </c>
      <c r="O222" t="s">
        <v>1372</v>
      </c>
      <c r="R222">
        <f t="shared" si="76"/>
        <v>18</v>
      </c>
      <c r="S222" t="str">
        <f>CONCATENATE("""content_sc"": """,CONCATENATE("&lt;p&gt;地址：&lt;br/&gt;",VLOOKUP(CONCATENATE($R222,"b2"),$B:$I,7,FALSE)),"&lt;/p&gt;&lt;p&gt;介紹：&lt;br/&gt;",VLOOKUP(CONCATENATE($R222,"c2"),$B:$I,7,FALSE),"&lt;/p&gt;&lt;p&gt;交通：&lt;br/&gt;",VLOOKUP(CONCATENATE($R222,"d2"),$B:$I,7,FALSE),CONCATENATE($K216,IFERROR(VLOOKUP(CONCATENATE($L216,"d3"),$B:$I,7,FALSE),"")),"&lt;/p&gt;","""")</f>
        <v>"content_sc": "&lt;p&gt;地址：&lt;br/&gt;图书馆：深圳市福田区福中一路2001号，&lt;br&gt;音乐厅：深圳市福田区福中一路2016号&lt;/p&gt;&lt;p&gt;介紹：&lt;br/&gt;福田市中心区是深圳的文化焦点，其中的深圳图书馆与深圳音乐厅更均由日本建筑师矶崎新主持设计，前者以翻开的书本为概念，成为了6层高、藏书量达400万册的文化圣地；后者则采用了中国传统五行的理念，用「黄红青白黑」5色融合于这个国际级的演奏场地。&lt;/p&gt;&lt;p&gt;交通：&lt;br/&gt;于高铁福田站乘坐地铁3号线，往双龙方向，于少年宫站下车，步行约8分钟。&lt;/p&gt;&lt;p&gt;亦可于高铁福田站下车，步行约15分钟。&lt;/p&gt;"</v>
      </c>
    </row>
    <row r="223" spans="2:19" ht="409.5" x14ac:dyDescent="0.25">
      <c r="B223" t="str">
        <f t="shared" si="71"/>
        <v>25c2</v>
      </c>
      <c r="C223" t="str">
        <f t="shared" si="72"/>
        <v>c2</v>
      </c>
      <c r="D223">
        <f t="shared" si="73"/>
        <v>2</v>
      </c>
      <c r="E223" t="str">
        <f t="shared" si="74"/>
        <v/>
      </c>
      <c r="F223">
        <f t="shared" si="75"/>
        <v>25</v>
      </c>
      <c r="G223" s="3" t="s">
        <v>69</v>
      </c>
      <c r="H223" s="3" t="s">
        <v>1002</v>
      </c>
      <c r="I223" s="3" t="s">
        <v>587</v>
      </c>
      <c r="L223">
        <f t="shared" si="77"/>
        <v>19</v>
      </c>
      <c r="M223" t="str">
        <f>VLOOKUP(CONCATENATE($L223,"b2"),$B:$I,6,FALSE)</f>
        <v>深圳市福田區福中路市民中心A區東門</v>
      </c>
      <c r="N223" t="str">
        <f>VLOOKUP(CONCATENATE($L223,"b2"),$B:$I,7,FALSE)</f>
        <v>深圳市福田区福中路市民中心A区东门</v>
      </c>
      <c r="O223" t="str">
        <f>VLOOKUP(CONCATENATE($L223,"b2"),$B:$I,8,FALSE)</f>
        <v>East Gate, Zone A, Fuzhong Road, Futian District, Shenzhen</v>
      </c>
      <c r="R223">
        <f t="shared" si="76"/>
        <v>18</v>
      </c>
      <c r="S223" t="str">
        <f>IF(S224="","}","},")</f>
        <v>},</v>
      </c>
    </row>
    <row r="224" spans="2:19" ht="31.5" x14ac:dyDescent="0.25">
      <c r="B224" t="str">
        <f t="shared" si="71"/>
        <v>25d1</v>
      </c>
      <c r="C224" t="str">
        <f t="shared" si="72"/>
        <v>d1</v>
      </c>
      <c r="D224">
        <f t="shared" si="73"/>
        <v>1</v>
      </c>
      <c r="E224" t="str">
        <f t="shared" si="74"/>
        <v>d</v>
      </c>
      <c r="F224">
        <f t="shared" si="75"/>
        <v>25</v>
      </c>
      <c r="G224" s="4" t="s">
        <v>6</v>
      </c>
      <c r="H224" s="4" t="s">
        <v>6</v>
      </c>
      <c r="I224" s="4" t="s">
        <v>515</v>
      </c>
      <c r="L224">
        <f t="shared" si="77"/>
        <v>19</v>
      </c>
      <c r="M224" t="s">
        <v>467</v>
      </c>
      <c r="N224" t="s">
        <v>467</v>
      </c>
      <c r="O224" t="s">
        <v>1373</v>
      </c>
      <c r="R224">
        <f>ROUNDUP((ROW(T224)-7)/12,0)</f>
        <v>19</v>
      </c>
      <c r="S224" t="s">
        <v>1374</v>
      </c>
    </row>
    <row r="225" spans="2:19" ht="362.25" x14ac:dyDescent="0.25">
      <c r="B225" t="str">
        <f t="shared" si="71"/>
        <v>25d2</v>
      </c>
      <c r="C225" t="str">
        <f t="shared" si="72"/>
        <v>d2</v>
      </c>
      <c r="D225">
        <f t="shared" si="73"/>
        <v>2</v>
      </c>
      <c r="E225" t="str">
        <f t="shared" si="74"/>
        <v/>
      </c>
      <c r="F225">
        <f t="shared" si="75"/>
        <v>25</v>
      </c>
      <c r="G225" s="9" t="s">
        <v>1683</v>
      </c>
      <c r="H225" s="9" t="s">
        <v>1003</v>
      </c>
      <c r="I225" s="9" t="s">
        <v>588</v>
      </c>
      <c r="L225">
        <f t="shared" si="77"/>
        <v>19</v>
      </c>
      <c r="M225" t="str">
        <f>VLOOKUP(CONCATENATE($L225,"c2"),$B:$I,6,FALSE)</f>
        <v>建於1981年，是深圳文物收藏和歷史研究中心，多個常設展覽中以改革開放部份的名氣最大；其他的館藏亦相當豐富，除了古代史、近代史、民俗史外，由貝林先生捐贈大量動物標本而成的生物展，是甚受歡迎的親子活動地方。</v>
      </c>
      <c r="N225" t="str">
        <f>VLOOKUP(CONCATENATE($L225,"c2"),$B:$I,7,FALSE)</f>
        <v>建于1981年，是深圳文物收藏和历史研究中心，多个常设展览中以改革开放部份的名气最大；其他的馆藏亦相当丰富，除了古代史、近代史、民俗史外，由贝林先生捐赠大量动物标本而成的生物展，是甚受欢迎的亲子活动地方。</v>
      </c>
      <c r="O225" t="str">
        <f>VLOOKUP(CONCATENATE($L225,"c2"),$B:$I,8,FALSE)</f>
        <v>Built in 1981, the museum is Shenzhen’s centre of cultural relics collection and historical research. Among the several permanent exhibitions, the most famous one is the part about Reform and Opening Up. Other collections, from ancient history, modern history to folk history, are also extensive. The animal exhibition with a large number of animal specimens donated by Mr. Behring is a popular place for family activities.</v>
      </c>
      <c r="R225">
        <f t="shared" ref="R225:R235" si="78">ROUNDUP((ROW(T225)-7)/12,0)</f>
        <v>19</v>
      </c>
      <c r="S225" t="str">
        <f>CONCATENATE("""id"": ",$S$1,R225,",")</f>
        <v>"id": 219,</v>
      </c>
    </row>
    <row r="226" spans="2:19" ht="142.5" thickBot="1" x14ac:dyDescent="0.3">
      <c r="B226" t="str">
        <f t="shared" si="71"/>
        <v>25d3</v>
      </c>
      <c r="C226" t="str">
        <f t="shared" si="72"/>
        <v>d3</v>
      </c>
      <c r="D226">
        <f t="shared" si="73"/>
        <v>3</v>
      </c>
      <c r="E226" t="str">
        <f t="shared" si="74"/>
        <v/>
      </c>
      <c r="F226">
        <f t="shared" si="75"/>
        <v>25</v>
      </c>
      <c r="G226" s="10" t="s">
        <v>1684</v>
      </c>
      <c r="H226" s="10" t="s">
        <v>1004</v>
      </c>
      <c r="I226" s="10" t="s">
        <v>589</v>
      </c>
      <c r="L226">
        <f t="shared" si="77"/>
        <v>19</v>
      </c>
      <c r="M226" t="s">
        <v>468</v>
      </c>
      <c r="N226" t="s">
        <v>468</v>
      </c>
      <c r="O226" t="s">
        <v>1375</v>
      </c>
      <c r="R226">
        <f t="shared" si="78"/>
        <v>19</v>
      </c>
      <c r="S226" t="str">
        <f>CONCATENATE("""attraction_en"": """,VLOOKUP(CONCATENATE($R226,"a2"),$B:$I,8,FALSE),""",")</f>
        <v>"attraction_en": "Shenzhen Museum",</v>
      </c>
    </row>
    <row r="227" spans="2:19" ht="31.5" x14ac:dyDescent="0.25">
      <c r="B227" t="str">
        <f t="shared" si="71"/>
        <v>26a1</v>
      </c>
      <c r="C227" t="str">
        <f t="shared" si="72"/>
        <v>a1</v>
      </c>
      <c r="D227">
        <f t="shared" si="73"/>
        <v>1</v>
      </c>
      <c r="E227" t="str">
        <f t="shared" si="74"/>
        <v>a</v>
      </c>
      <c r="F227">
        <f t="shared" si="75"/>
        <v>26</v>
      </c>
      <c r="G227" s="1" t="s">
        <v>1685</v>
      </c>
      <c r="H227" s="1" t="s">
        <v>1686</v>
      </c>
      <c r="I227" s="1" t="s">
        <v>1687</v>
      </c>
      <c r="L227">
        <f t="shared" si="77"/>
        <v>19</v>
      </c>
      <c r="M227" t="str">
        <f>VLOOKUP(CONCATENATE($L227,"d2"),$B:$I,6,FALSE)</f>
        <v>於高鐵福田站乘坐地鐵2號綫，往新秀方向，於市民中心站下車，步行約5分鐘。</v>
      </c>
      <c r="N227" t="str">
        <f>VLOOKUP(CONCATENATE($L227,"d2"),$B:$I,7,FALSE)</f>
        <v>于高铁福田站乘坐地铁2号线，往新秀方向，于市民中心站下车，步行约5分钟。</v>
      </c>
      <c r="O227" t="str">
        <f>VLOOKUP(CONCATENATE($L227,"d2"),$B:$I,8,FALSE)</f>
        <v>From High Speed Rail Futian Station, take Metro Line 2 towards Xinxiu. Get off at Civic Center Station and walk for about 5 minutes.</v>
      </c>
      <c r="R227">
        <f t="shared" si="78"/>
        <v>19</v>
      </c>
      <c r="S227" t="str">
        <f>CONCATENATE("""attraction_tc"": """,VLOOKUP(CONCATENATE($R227,"a2"),$B:$I,6,FALSE),""",")</f>
        <v>"attraction_tc": "深圳博物館",</v>
      </c>
    </row>
    <row r="228" spans="2:19" ht="15.75" x14ac:dyDescent="0.25">
      <c r="B228" t="str">
        <f t="shared" si="71"/>
        <v>26a2</v>
      </c>
      <c r="C228" t="str">
        <f t="shared" si="72"/>
        <v>a2</v>
      </c>
      <c r="D228">
        <f t="shared" si="73"/>
        <v>2</v>
      </c>
      <c r="E228" t="str">
        <f t="shared" si="74"/>
        <v/>
      </c>
      <c r="F228">
        <f t="shared" si="75"/>
        <v>26</v>
      </c>
      <c r="G228" s="9" t="s">
        <v>1688</v>
      </c>
      <c r="H228" s="9" t="s">
        <v>1688</v>
      </c>
      <c r="I228" s="9" t="s">
        <v>1689</v>
      </c>
      <c r="K228" t="str">
        <f>IF(ISERROR(VLOOKUP(CONCATENATE(L228,"d3"),B:G,6,FALSE)),"","&lt;/p&gt;&lt;p&gt;")</f>
        <v/>
      </c>
      <c r="L228">
        <f t="shared" si="77"/>
        <v>19</v>
      </c>
      <c r="M228" t="str">
        <f>CONCATENATE($K228,IFERROR(VLOOKUP(CONCATENATE($L228,"d3"),$B:$I,6,FALSE),""))</f>
        <v/>
      </c>
      <c r="N228" t="str">
        <f>CONCATENATE($K228,IFERROR(VLOOKUP(CONCATENATE($L228,"d3"),$B:$I,7,FALSE),""))</f>
        <v/>
      </c>
      <c r="O228" t="str">
        <f>CONCATENATE($K228,IFERROR(VLOOKUP(CONCATENATE($L228,"d3"),$B:$I,8,FALSE),""))</f>
        <v/>
      </c>
      <c r="R228">
        <f t="shared" si="78"/>
        <v>19</v>
      </c>
      <c r="S228" t="str">
        <f>CONCATENATE("""attraction_sc"": """,VLOOKUP(CONCATENATE($R228,"a2"),$B:$I,7,FALSE),""",")</f>
        <v>"attraction_sc": "深圳博物馆",</v>
      </c>
    </row>
    <row r="229" spans="2:19" ht="15.75" x14ac:dyDescent="0.25">
      <c r="B229" t="str">
        <f t="shared" si="71"/>
        <v>26b1</v>
      </c>
      <c r="C229" t="str">
        <f t="shared" si="72"/>
        <v>b1</v>
      </c>
      <c r="D229">
        <f t="shared" si="73"/>
        <v>1</v>
      </c>
      <c r="E229" t="str">
        <f t="shared" si="74"/>
        <v>b</v>
      </c>
      <c r="F229">
        <f t="shared" si="75"/>
        <v>26</v>
      </c>
      <c r="G229" s="4" t="s">
        <v>2</v>
      </c>
      <c r="H229" s="4" t="s">
        <v>2</v>
      </c>
      <c r="I229" s="4" t="s">
        <v>511</v>
      </c>
      <c r="L229">
        <f t="shared" si="77"/>
        <v>19</v>
      </c>
      <c r="M229" t="s">
        <v>469</v>
      </c>
      <c r="N229" t="s">
        <v>469</v>
      </c>
      <c r="O229" t="s">
        <v>469</v>
      </c>
      <c r="R229">
        <f t="shared" si="78"/>
        <v>19</v>
      </c>
      <c r="S229" t="str">
        <f>CONCATENATE("""image_en"": """,CONCATENATE("/res/media/web/travel/",LOWER(SUBSTITUTE($I$1," ","_")),"/",LOWER(CONCATENATE(SUBSTITUTE(VLOOKUP(CONCATENATE($R229,"a2"),$B:$I,8,FALSE)," ","_"),".jpg"))),""",")</f>
        <v>"image_en": "/res/media/web/travel/shenzhen/shenzhen_museum.jpg",</v>
      </c>
    </row>
    <row r="230" spans="2:19" ht="94.5" x14ac:dyDescent="0.25">
      <c r="B230" t="str">
        <f t="shared" si="71"/>
        <v>26b2</v>
      </c>
      <c r="C230" t="str">
        <f t="shared" si="72"/>
        <v>b2</v>
      </c>
      <c r="D230">
        <f t="shared" si="73"/>
        <v>2</v>
      </c>
      <c r="E230" t="str">
        <f t="shared" si="74"/>
        <v/>
      </c>
      <c r="F230">
        <f t="shared" si="75"/>
        <v>26</v>
      </c>
      <c r="G230" s="9" t="s">
        <v>1690</v>
      </c>
      <c r="H230" s="9" t="s">
        <v>1691</v>
      </c>
      <c r="I230" s="9" t="s">
        <v>1692</v>
      </c>
      <c r="L230">
        <f>ROUNDUP((ROW(N230)-1)/12,0)</f>
        <v>20</v>
      </c>
      <c r="M230" t="s">
        <v>465</v>
      </c>
      <c r="N230" t="s">
        <v>465</v>
      </c>
      <c r="O230" t="s">
        <v>465</v>
      </c>
      <c r="R230">
        <f t="shared" si="78"/>
        <v>19</v>
      </c>
      <c r="S230" t="str">
        <f>CONCATENATE("""image_tc"": """,CONCATENATE("/res/media/web/travel/",LOWER(SUBSTITUTE($I$1," ","_")),"/",LOWER(CONCATENATE(SUBSTITUTE(VLOOKUP(CONCATENATE($R230,"a2"),$B:$I,8,FALSE)," ","_"),".jpg"))),""",")</f>
        <v>"image_tc": "/res/media/web/travel/shenzhen/shenzhen_museum.jpg",</v>
      </c>
    </row>
    <row r="231" spans="2:19" ht="15.75" x14ac:dyDescent="0.25">
      <c r="B231" t="str">
        <f t="shared" si="71"/>
        <v>26c1</v>
      </c>
      <c r="C231" t="str">
        <f t="shared" si="72"/>
        <v>c1</v>
      </c>
      <c r="D231">
        <f t="shared" si="73"/>
        <v>1</v>
      </c>
      <c r="E231" t="str">
        <f t="shared" si="74"/>
        <v>c</v>
      </c>
      <c r="F231">
        <f t="shared" si="75"/>
        <v>26</v>
      </c>
      <c r="G231" s="4" t="s">
        <v>4</v>
      </c>
      <c r="H231" s="4" t="s">
        <v>941</v>
      </c>
      <c r="I231" s="4" t="s">
        <v>513</v>
      </c>
      <c r="L231">
        <f t="shared" ref="L231:L241" si="79">ROUNDUP((ROW(N231)-1)/12,0)</f>
        <v>20</v>
      </c>
      <c r="M231" t="str">
        <f>VLOOKUP(CONCATENATE($L231,"a2"),$B:$I,6,FALSE)</f>
        <v>深圳歡樂海岸水秀劇場</v>
      </c>
      <c r="N231" t="str">
        <f>VLOOKUP(CONCATENATE($L231,"a2"),$B:$I,7,FALSE)</f>
        <v>深圳欢乐海岸水秀剧场</v>
      </c>
      <c r="O231" t="str">
        <f>VLOOKUP(CONCATENATE($L231,"a2"),$B:$I,8,FALSE)</f>
        <v>Shenzhen OCT Bay Water Show</v>
      </c>
      <c r="R231">
        <f t="shared" si="78"/>
        <v>19</v>
      </c>
      <c r="S231" t="str">
        <f>CONCATENATE("""image_sc"": """,CONCATENATE("/res/media/web/travel/",LOWER(SUBSTITUTE($I$1," ","_")),"/",LOWER(CONCATENATE(SUBSTITUTE(VLOOKUP(CONCATENATE($R231,"a2"),$B:$I,8,FALSE)," ","_"),".jpg"))),""",")</f>
        <v>"image_sc": "/res/media/web/travel/shenzhen/shenzhen_museum.jpg",</v>
      </c>
    </row>
    <row r="232" spans="2:19" ht="409.5" x14ac:dyDescent="0.25">
      <c r="B232" t="str">
        <f t="shared" si="71"/>
        <v>26c2</v>
      </c>
      <c r="C232" t="str">
        <f t="shared" si="72"/>
        <v>c2</v>
      </c>
      <c r="D232">
        <f t="shared" si="73"/>
        <v>2</v>
      </c>
      <c r="E232" t="str">
        <f t="shared" si="74"/>
        <v/>
      </c>
      <c r="F232">
        <f t="shared" si="75"/>
        <v>26</v>
      </c>
      <c r="G232" s="3" t="s">
        <v>1693</v>
      </c>
      <c r="H232" s="3" t="s">
        <v>1694</v>
      </c>
      <c r="I232" s="3" t="s">
        <v>1695</v>
      </c>
      <c r="L232">
        <f t="shared" si="79"/>
        <v>20</v>
      </c>
      <c r="M232" t="s">
        <v>466</v>
      </c>
      <c r="N232" t="s">
        <v>466</v>
      </c>
      <c r="O232" t="s">
        <v>466</v>
      </c>
      <c r="R232">
        <f t="shared" si="78"/>
        <v>19</v>
      </c>
      <c r="S232" t="str">
        <f>CONCATENATE("""content_en"": """,CONCATENATE("&lt;p&gt;Address：&lt;br/&gt;",VLOOKUP(CONCATENATE($R232,"b2"),$B:$I,8,FALSE)),"&lt;/p&gt;&lt;p&gt;Content：&lt;br/&gt;",SUBSTITUTE(VLOOKUP(CONCATENATE($R232,"c2"),$B:$I,8,FALSE),"""","\"""),"&lt;/p&gt;&lt;p&gt;Transportation：&lt;br/&gt;",VLOOKUP(CONCATENATE($R232,"d2"),$B:$I,8,FALSE),CONCATENATE($K228,IFERROR(VLOOKUP(CONCATENATE($L228,"d3"),$B:$I,8,FALSE),"")),"&lt;/p&gt;",""",")</f>
        <v>"content_en": "&lt;p&gt;Address：&lt;br/&gt;East Gate, Zone A, Fuzhong Road, Futian District, Shenzhen&lt;/p&gt;&lt;p&gt;Content：&lt;br/&gt;Built in 1981, the museum is Shenzhen’s centre of cultural relics collection and historical research. Among the several permanent exhibitions, the most famous one is the part about Reform and Opening Up. Other collections, from ancient history, modern history to folk history, are also extensive. The animal exhibition with a large number of animal specimens donated by Mr. Behring is a popular place for family activities.&lt;/p&gt;&lt;p&gt;Transportation：&lt;br/&gt;From High Speed Rail Futian Station, take Metro Line 2 towards Xinxiu. Get off at Civic Center Station and walk for about 5 minutes.&lt;/p&gt;",</v>
      </c>
    </row>
    <row r="233" spans="2:19" ht="31.5" x14ac:dyDescent="0.25">
      <c r="B233" t="str">
        <f t="shared" si="71"/>
        <v>26d1</v>
      </c>
      <c r="C233" t="str">
        <f t="shared" si="72"/>
        <v>d1</v>
      </c>
      <c r="D233">
        <f t="shared" si="73"/>
        <v>1</v>
      </c>
      <c r="E233" t="str">
        <f t="shared" si="74"/>
        <v>d</v>
      </c>
      <c r="F233">
        <f t="shared" si="75"/>
        <v>26</v>
      </c>
      <c r="G233" s="4" t="s">
        <v>6</v>
      </c>
      <c r="H233" s="4" t="s">
        <v>6</v>
      </c>
      <c r="I233" s="4" t="s">
        <v>515</v>
      </c>
      <c r="L233">
        <f t="shared" si="79"/>
        <v>20</v>
      </c>
      <c r="M233" t="str">
        <f>CONCATENATE("&lt;img src=""/res/media/web/travel/",LOWER(SUBSTITUTE($I$1," ","_")),"/",LOWER(CONCATENATE(SUBSTITUTE(VLOOKUP(CONCATENATE($L231,"a2"),$B:$I,8,FALSE)," ","_"),".jpg")),""" alt=""",M231,"""&gt;")</f>
        <v>&lt;img src="/res/media/web/travel/shenzhen/shenzhen_oct_bay_water_show.jpg" alt="深圳歡樂海岸水秀劇場"&gt;</v>
      </c>
      <c r="N233" t="str">
        <f>CONCATENATE("&lt;img src=""/res/media/web/travel/",LOWER(SUBSTITUTE($I$1," ","_")),"/",LOWER(CONCATENATE(SUBSTITUTE(VLOOKUP(CONCATENATE($L231,"a2"),$B:$I,8,FALSE)," ","_"),".jpg")),""" alt=""",N231,"""&gt;")</f>
        <v>&lt;img src="/res/media/web/travel/shenzhen/shenzhen_oct_bay_water_show.jpg" alt="深圳欢乐海岸水秀剧场"&gt;</v>
      </c>
      <c r="O233" t="str">
        <f>CONCATENATE("&lt;img src=""/res/media/web/travel/",LOWER(SUBSTITUTE($I$1," ","_")),"/",LOWER(CONCATENATE(SUBSTITUTE(VLOOKUP(CONCATENATE($L231,"a2"),$B:$I,8,FALSE)," ","_"),".jpg")),""" alt=""",O231,"""&gt;")</f>
        <v>&lt;img src="/res/media/web/travel/shenzhen/shenzhen_oct_bay_water_show.jpg" alt="Shenzhen OCT Bay Water Show"&gt;</v>
      </c>
      <c r="R233">
        <f t="shared" si="78"/>
        <v>19</v>
      </c>
      <c r="S233" t="str">
        <f>CONCATENATE("""content_tc"": """,CONCATENATE("&lt;p&gt;地址：&lt;br/&gt;",VLOOKUP(CONCATENATE($R233,"b2"),$B:$I,6,FALSE)),"&lt;/p&gt;&lt;p&gt;介紹：&lt;br/&gt;",VLOOKUP(CONCATENATE($R233,"c2"),$B:$I,6,FALSE),"&lt;/p&gt;&lt;p&gt;交通：&lt;br/&gt;",VLOOKUP(CONCATENATE($R233,"d2"),$B:$I,6,FALSE),CONCATENATE($K228,IFERROR(VLOOKUP(CONCATENATE($L228,"d3"),$B:$I,6,FALSE),"")),"&lt;/p&gt;",""",")</f>
        <v>"content_tc": "&lt;p&gt;地址：&lt;br/&gt;深圳市福田區福中路市民中心A區東門&lt;/p&gt;&lt;p&gt;介紹：&lt;br/&gt;建於1981年，是深圳文物收藏和歷史研究中心，多個常設展覽中以改革開放部份的名氣最大；其他的館藏亦相當豐富，除了古代史、近代史、民俗史外，由貝林先生捐贈大量動物標本而成的生物展，是甚受歡迎的親子活動地方。&lt;/p&gt;&lt;p&gt;交通：&lt;br/&gt;於高鐵福田站乘坐地鐵2號綫，往新秀方向，於市民中心站下車，步行約5分鐘。&lt;/p&gt;",</v>
      </c>
    </row>
    <row r="234" spans="2:19" ht="330.75" x14ac:dyDescent="0.25">
      <c r="B234" t="str">
        <f t="shared" si="71"/>
        <v>26d2</v>
      </c>
      <c r="C234" t="str">
        <f t="shared" si="72"/>
        <v>d2</v>
      </c>
      <c r="D234">
        <f t="shared" si="73"/>
        <v>2</v>
      </c>
      <c r="E234" t="str">
        <f t="shared" si="74"/>
        <v/>
      </c>
      <c r="F234">
        <f t="shared" si="75"/>
        <v>26</v>
      </c>
      <c r="G234" s="9" t="s">
        <v>1696</v>
      </c>
      <c r="H234" s="9" t="s">
        <v>1697</v>
      </c>
      <c r="I234" s="9" t="s">
        <v>1698</v>
      </c>
      <c r="L234">
        <f t="shared" si="79"/>
        <v>20</v>
      </c>
      <c r="M234" t="s">
        <v>557</v>
      </c>
      <c r="N234" t="s">
        <v>557</v>
      </c>
      <c r="O234" t="s">
        <v>1372</v>
      </c>
      <c r="R234">
        <f t="shared" si="78"/>
        <v>19</v>
      </c>
      <c r="S234" t="str">
        <f>CONCATENATE("""content_sc"": """,CONCATENATE("&lt;p&gt;地址：&lt;br/&gt;",VLOOKUP(CONCATENATE($R234,"b2"),$B:$I,7,FALSE)),"&lt;/p&gt;&lt;p&gt;介紹：&lt;br/&gt;",VLOOKUP(CONCATENATE($R234,"c2"),$B:$I,7,FALSE),"&lt;/p&gt;&lt;p&gt;交通：&lt;br/&gt;",VLOOKUP(CONCATENATE($R234,"d2"),$B:$I,7,FALSE),CONCATENATE($K228,IFERROR(VLOOKUP(CONCATENATE($L228,"d3"),$B:$I,7,FALSE),"")),"&lt;/p&gt;","""")</f>
        <v>"content_sc": "&lt;p&gt;地址：&lt;br/&gt;深圳市福田区福中路市民中心A区东门&lt;/p&gt;&lt;p&gt;介紹：&lt;br/&gt;建于1981年，是深圳文物收藏和历史研究中心，多个常设展览中以改革开放部份的名气最大；其他的馆藏亦相当丰富，除了古代史、近代史、民俗史外，由贝林先生捐赠大量动物标本而成的生物展，是甚受欢迎的亲子活动地方。&lt;/p&gt;&lt;p&gt;交通：&lt;br/&gt;于高铁福田站乘坐地铁2号线，往新秀方向，于市民中心站下车，步行约5分钟。&lt;/p&gt;"</v>
      </c>
    </row>
    <row r="235" spans="2:19" ht="409.6" thickBot="1" x14ac:dyDescent="0.3">
      <c r="B235" t="str">
        <f t="shared" si="71"/>
        <v>26d3</v>
      </c>
      <c r="C235" t="str">
        <f t="shared" si="72"/>
        <v>d3</v>
      </c>
      <c r="D235">
        <f t="shared" si="73"/>
        <v>3</v>
      </c>
      <c r="E235" t="str">
        <f t="shared" si="74"/>
        <v/>
      </c>
      <c r="F235">
        <f t="shared" si="75"/>
        <v>26</v>
      </c>
      <c r="G235" s="10" t="s">
        <v>1699</v>
      </c>
      <c r="H235" s="10" t="s">
        <v>1700</v>
      </c>
      <c r="I235" s="10" t="s">
        <v>1701</v>
      </c>
      <c r="L235">
        <f t="shared" si="79"/>
        <v>20</v>
      </c>
      <c r="M235" t="str">
        <f>VLOOKUP(CONCATENATE($L235,"b2"),$B:$I,6,FALSE)</f>
        <v>深圳市南山區白石路東8號</v>
      </c>
      <c r="N235" t="str">
        <f>VLOOKUP(CONCATENATE($L235,"b2"),$B:$I,7,FALSE)</f>
        <v>深圳市南山区白石路东8号</v>
      </c>
      <c r="O235" t="str">
        <f>VLOOKUP(CONCATENATE($L235,"b2"),$B:$I,8,FALSE)</f>
        <v>8 Baishi Road East, Nanshan District, Shenzhen</v>
      </c>
      <c r="R235">
        <f t="shared" si="78"/>
        <v>19</v>
      </c>
      <c r="S235" t="str">
        <f>IF(S236="","}","},")</f>
        <v>},</v>
      </c>
    </row>
    <row r="236" spans="2:19" ht="31.5" x14ac:dyDescent="0.25">
      <c r="B236" t="str">
        <f t="shared" si="71"/>
        <v>27a1</v>
      </c>
      <c r="C236" t="str">
        <f t="shared" si="72"/>
        <v>a1</v>
      </c>
      <c r="D236">
        <f t="shared" si="73"/>
        <v>1</v>
      </c>
      <c r="E236" t="str">
        <f t="shared" si="74"/>
        <v>a</v>
      </c>
      <c r="F236">
        <f t="shared" si="75"/>
        <v>27</v>
      </c>
      <c r="G236" s="1" t="s">
        <v>1702</v>
      </c>
      <c r="H236" s="1" t="s">
        <v>1703</v>
      </c>
      <c r="I236" s="1" t="s">
        <v>1704</v>
      </c>
      <c r="L236">
        <f t="shared" si="79"/>
        <v>20</v>
      </c>
      <c r="M236" t="s">
        <v>467</v>
      </c>
      <c r="N236" t="s">
        <v>467</v>
      </c>
      <c r="O236" t="s">
        <v>1373</v>
      </c>
      <c r="R236">
        <f>ROUNDUP((ROW(T236)-7)/12,0)</f>
        <v>20</v>
      </c>
      <c r="S236" t="s">
        <v>1374</v>
      </c>
    </row>
    <row r="237" spans="2:19" ht="31.5" x14ac:dyDescent="0.25">
      <c r="B237" t="str">
        <f t="shared" si="71"/>
        <v>27a2</v>
      </c>
      <c r="C237" t="str">
        <f t="shared" si="72"/>
        <v>a2</v>
      </c>
      <c r="D237">
        <f t="shared" si="73"/>
        <v>2</v>
      </c>
      <c r="E237" t="str">
        <f t="shared" si="74"/>
        <v/>
      </c>
      <c r="F237">
        <f t="shared" si="75"/>
        <v>27</v>
      </c>
      <c r="G237" s="9" t="s">
        <v>44</v>
      </c>
      <c r="H237" s="9" t="s">
        <v>977</v>
      </c>
      <c r="I237" s="9" t="s">
        <v>564</v>
      </c>
      <c r="L237">
        <f t="shared" si="79"/>
        <v>20</v>
      </c>
      <c r="M237" t="str">
        <f>VLOOKUP(CONCATENATE($L237,"c2"),$B:$I,6,FALSE)</f>
        <v>規模大而壯觀的多媒體現代化水秀劇場，佔地面積近1萬平方米，運用水幕、噴泉、鐳射、投影、火焰、音樂、煙火等多媒體技術，呈現一場精彩的水中表演，令人歎為觀止。</v>
      </c>
      <c r="N237" t="str">
        <f>VLOOKUP(CONCATENATE($L237,"c2"),$B:$I,7,FALSE)</f>
        <v>规模大而壮观的多媒体现代化水秀剧场，占地面积近1万平方米，运用水幕、喷泉、激光、投影、火焰、音乐、烟火等多媒体技术，呈现一场精彩的水中表演，令人叹为观止。</v>
      </c>
      <c r="O237" t="str">
        <f>VLOOKUP(CONCATENATE($L237,"c2"),$B:$I,8,FALSE)</f>
        <v>Spanning nearly 10,000 square metres, this large and spectacular modern multimedia water show uses water screens, fountains, lasers, projections, flames, music, fireworks and other multimedia technologies to present a wonderful water performance to awe struck audiences.</v>
      </c>
      <c r="R237">
        <f t="shared" ref="R237:R247" si="80">ROUNDUP((ROW(T237)-7)/12,0)</f>
        <v>20</v>
      </c>
      <c r="S237" t="str">
        <f>CONCATENATE("""id"": ",$S$1,R237,",")</f>
        <v>"id": 220,</v>
      </c>
    </row>
    <row r="238" spans="2:19" ht="15.75" x14ac:dyDescent="0.25">
      <c r="B238" t="str">
        <f t="shared" si="71"/>
        <v>27b1</v>
      </c>
      <c r="C238" t="str">
        <f t="shared" si="72"/>
        <v>b1</v>
      </c>
      <c r="D238">
        <f t="shared" si="73"/>
        <v>1</v>
      </c>
      <c r="E238" t="str">
        <f t="shared" si="74"/>
        <v>b</v>
      </c>
      <c r="F238">
        <f t="shared" si="75"/>
        <v>27</v>
      </c>
      <c r="G238" s="4" t="s">
        <v>2</v>
      </c>
      <c r="H238" s="4" t="s">
        <v>2</v>
      </c>
      <c r="I238" s="4" t="s">
        <v>511</v>
      </c>
      <c r="L238">
        <f t="shared" si="79"/>
        <v>20</v>
      </c>
      <c r="M238" t="s">
        <v>468</v>
      </c>
      <c r="N238" t="s">
        <v>468</v>
      </c>
      <c r="O238" t="s">
        <v>1375</v>
      </c>
      <c r="R238">
        <f t="shared" si="80"/>
        <v>20</v>
      </c>
      <c r="S238" t="str">
        <f>CONCATENATE("""attraction_en"": """,VLOOKUP(CONCATENATE($R238,"a2"),$B:$I,8,FALSE),""",")</f>
        <v>"attraction_en": "Shenzhen OCT Bay Water Show",</v>
      </c>
    </row>
    <row r="239" spans="2:19" ht="94.5" x14ac:dyDescent="0.25">
      <c r="B239" t="str">
        <f t="shared" si="71"/>
        <v>27b2</v>
      </c>
      <c r="C239" t="str">
        <f t="shared" si="72"/>
        <v>b2</v>
      </c>
      <c r="D239">
        <f t="shared" si="73"/>
        <v>2</v>
      </c>
      <c r="E239" t="str">
        <f t="shared" si="74"/>
        <v/>
      </c>
      <c r="F239">
        <f t="shared" si="75"/>
        <v>27</v>
      </c>
      <c r="G239" s="9" t="s">
        <v>1705</v>
      </c>
      <c r="H239" s="9" t="s">
        <v>978</v>
      </c>
      <c r="I239" s="9" t="s">
        <v>565</v>
      </c>
      <c r="L239">
        <f t="shared" si="79"/>
        <v>20</v>
      </c>
      <c r="M239" t="str">
        <f>VLOOKUP(CONCATENATE($L239,"d2"),$B:$I,6,FALSE)</f>
        <v>於高鐵福田站乘坐地鐵11號綫，往碧頭方向，於車公廟站轉乘9號綫，前往紅樹灣南方向，於深圳灣公園站下車，步行約5分鐘。</v>
      </c>
      <c r="N239" t="str">
        <f>VLOOKUP(CONCATENATE($L239,"d2"),$B:$I,7,FALSE)</f>
        <v>于高铁福田站乘坐地铁11号线，往碧头方向，于车公庙站换乘9号线，前往红树湾南方向，于深圳湾公园站下车，步行约5分钟。</v>
      </c>
      <c r="O239" t="str">
        <f>VLOOKUP(CONCATENATE($L239,"d2"),$B:$I,8,FALSE)</f>
        <v>From High Speed Rail Futian Station, take Metro Line 11 towards Bitou and change to Line 9 at Chegongmiao Station towards Hongshuwan South. Get off at Shenzhen Bay Park Station and walk for about 5 minutes.</v>
      </c>
      <c r="R239">
        <f t="shared" si="80"/>
        <v>20</v>
      </c>
      <c r="S239" t="str">
        <f>CONCATENATE("""attraction_tc"": """,VLOOKUP(CONCATENATE($R239,"a2"),$B:$I,6,FALSE),""",")</f>
        <v>"attraction_tc": "深圳歡樂海岸水秀劇場",</v>
      </c>
    </row>
    <row r="240" spans="2:19" ht="15.75" x14ac:dyDescent="0.25">
      <c r="B240" t="str">
        <f t="shared" si="71"/>
        <v>27c1</v>
      </c>
      <c r="C240" t="str">
        <f t="shared" si="72"/>
        <v>c1</v>
      </c>
      <c r="D240">
        <f t="shared" si="73"/>
        <v>1</v>
      </c>
      <c r="E240" t="str">
        <f t="shared" si="74"/>
        <v>c</v>
      </c>
      <c r="F240">
        <f t="shared" si="75"/>
        <v>27</v>
      </c>
      <c r="G240" s="4" t="s">
        <v>4</v>
      </c>
      <c r="H240" s="4" t="s">
        <v>941</v>
      </c>
      <c r="I240" s="4" t="s">
        <v>513</v>
      </c>
      <c r="K240" t="str">
        <f>IF(ISERROR(VLOOKUP(CONCATENATE(L240,"d3"),B:G,6,FALSE)),"","&lt;/p&gt;&lt;p&gt;")</f>
        <v>&lt;/p&gt;&lt;p&gt;</v>
      </c>
      <c r="L240">
        <f t="shared" si="79"/>
        <v>20</v>
      </c>
      <c r="M240" t="str">
        <f>CONCATENATE($K240,IFERROR(VLOOKUP(CONCATENATE($L240,"d3"),$B:$I,6,FALSE),""))</f>
        <v>&lt;/p&gt;&lt;p&gt;亦可由福田站乘坐的士，約15分鐘即可到達。</v>
      </c>
      <c r="N240" t="str">
        <f>CONCATENATE($K240,IFERROR(VLOOKUP(CONCATENATE($L240,"d3"),$B:$I,7,FALSE),""))</f>
        <v>&lt;/p&gt;&lt;p&gt;亦可由福田站乘坐的士，约15分钟即可到达。</v>
      </c>
      <c r="O240" t="str">
        <f>CONCATENATE($K240,IFERROR(VLOOKUP(CONCATENATE($L240,"d3"),$B:$I,8,FALSE),""))</f>
        <v>&lt;/p&gt;&lt;p&gt;Alternatively, you may take a 15-minute taxi ride from Futian Station.</v>
      </c>
      <c r="R240">
        <f t="shared" si="80"/>
        <v>20</v>
      </c>
      <c r="S240" t="str">
        <f>CONCATENATE("""attraction_sc"": """,VLOOKUP(CONCATENATE($R240,"a2"),$B:$I,7,FALSE),""",")</f>
        <v>"attraction_sc": "深圳欢乐海岸水秀剧场",</v>
      </c>
    </row>
    <row r="241" spans="2:19" ht="409.5" x14ac:dyDescent="0.25">
      <c r="B241" t="str">
        <f t="shared" si="71"/>
        <v>27c2</v>
      </c>
      <c r="C241" t="str">
        <f t="shared" si="72"/>
        <v>c2</v>
      </c>
      <c r="D241">
        <f t="shared" si="73"/>
        <v>2</v>
      </c>
      <c r="E241" t="str">
        <f t="shared" si="74"/>
        <v/>
      </c>
      <c r="F241">
        <f t="shared" si="75"/>
        <v>27</v>
      </c>
      <c r="G241" s="3" t="s">
        <v>1706</v>
      </c>
      <c r="H241" s="3" t="s">
        <v>979</v>
      </c>
      <c r="I241" s="3" t="s">
        <v>566</v>
      </c>
      <c r="L241">
        <f t="shared" si="79"/>
        <v>20</v>
      </c>
      <c r="M241" t="s">
        <v>469</v>
      </c>
      <c r="N241" t="s">
        <v>469</v>
      </c>
      <c r="O241" t="s">
        <v>469</v>
      </c>
      <c r="R241">
        <f t="shared" si="80"/>
        <v>20</v>
      </c>
      <c r="S241" t="str">
        <f>CONCATENATE("""image_en"": """,CONCATENATE("/res/media/web/travel/",LOWER(SUBSTITUTE($I$1," ","_")),"/",LOWER(CONCATENATE(SUBSTITUTE(VLOOKUP(CONCATENATE($R241,"a2"),$B:$I,8,FALSE)," ","_"),".jpg"))),""",")</f>
        <v>"image_en": "/res/media/web/travel/shenzhen/shenzhen_oct_bay_water_show.jpg",</v>
      </c>
    </row>
    <row r="242" spans="2:19" ht="31.5" x14ac:dyDescent="0.25">
      <c r="B242" t="str">
        <f t="shared" si="71"/>
        <v>27d1</v>
      </c>
      <c r="C242" t="str">
        <f t="shared" si="72"/>
        <v>d1</v>
      </c>
      <c r="D242">
        <f t="shared" si="73"/>
        <v>1</v>
      </c>
      <c r="E242" t="str">
        <f t="shared" si="74"/>
        <v>d</v>
      </c>
      <c r="F242">
        <f t="shared" si="75"/>
        <v>27</v>
      </c>
      <c r="G242" s="4" t="s">
        <v>6</v>
      </c>
      <c r="H242" s="4" t="s">
        <v>6</v>
      </c>
      <c r="I242" s="4" t="s">
        <v>515</v>
      </c>
      <c r="L242">
        <f>ROUNDUP((ROW(N242)-1)/12,0)</f>
        <v>21</v>
      </c>
      <c r="M242" t="s">
        <v>465</v>
      </c>
      <c r="N242" t="s">
        <v>465</v>
      </c>
      <c r="O242" t="s">
        <v>465</v>
      </c>
      <c r="R242">
        <f t="shared" si="80"/>
        <v>20</v>
      </c>
      <c r="S242" t="str">
        <f>CONCATENATE("""image_tc"": """,CONCATENATE("/res/media/web/travel/",LOWER(SUBSTITUTE($I$1," ","_")),"/",LOWER(CONCATENATE(SUBSTITUTE(VLOOKUP(CONCATENATE($R242,"a2"),$B:$I,8,FALSE)," ","_"),".jpg"))),""",")</f>
        <v>"image_tc": "/res/media/web/travel/shenzhen/shenzhen_oct_bay_water_show.jpg",</v>
      </c>
    </row>
    <row r="243" spans="2:19" ht="378" x14ac:dyDescent="0.25">
      <c r="B243" t="str">
        <f t="shared" si="71"/>
        <v>27d2</v>
      </c>
      <c r="C243" t="str">
        <f t="shared" si="72"/>
        <v>d2</v>
      </c>
      <c r="D243">
        <f t="shared" si="73"/>
        <v>2</v>
      </c>
      <c r="E243" t="str">
        <f t="shared" si="74"/>
        <v/>
      </c>
      <c r="F243">
        <f t="shared" si="75"/>
        <v>27</v>
      </c>
      <c r="G243" s="9" t="s">
        <v>1707</v>
      </c>
      <c r="H243" s="9" t="s">
        <v>980</v>
      </c>
      <c r="I243" s="9" t="s">
        <v>567</v>
      </c>
      <c r="L243">
        <f t="shared" ref="L243:L253" si="81">ROUNDUP((ROW(N243)-1)/12,0)</f>
        <v>21</v>
      </c>
      <c r="M243" t="str">
        <f>VLOOKUP(CONCATENATE($L243,"a2"),$B:$I,6,FALSE)</f>
        <v xml:space="preserve">深圳野生動物園 </v>
      </c>
      <c r="N243" t="str">
        <f>VLOOKUP(CONCATENATE($L243,"a2"),$B:$I,7,FALSE)</f>
        <v xml:space="preserve">深圳野生动物园 </v>
      </c>
      <c r="O243" t="str">
        <f>VLOOKUP(CONCATENATE($L243,"a2"),$B:$I,8,FALSE)</f>
        <v>Shenzhen Safari Park</v>
      </c>
      <c r="R243">
        <f t="shared" si="80"/>
        <v>20</v>
      </c>
      <c r="S243" t="str">
        <f>CONCATENATE("""image_sc"": """,CONCATENATE("/res/media/web/travel/",LOWER(SUBSTITUTE($I$1," ","_")),"/",LOWER(CONCATENATE(SUBSTITUTE(VLOOKUP(CONCATENATE($R243,"a2"),$B:$I,8,FALSE)," ","_"),".jpg"))),""",")</f>
        <v>"image_sc": "/res/media/web/travel/shenzhen/shenzhen_oct_bay_water_show.jpg",</v>
      </c>
    </row>
    <row r="244" spans="2:19" ht="142.5" thickBot="1" x14ac:dyDescent="0.3">
      <c r="B244" t="str">
        <f t="shared" si="71"/>
        <v>27d3</v>
      </c>
      <c r="C244" t="str">
        <f t="shared" si="72"/>
        <v>d3</v>
      </c>
      <c r="D244">
        <f t="shared" si="73"/>
        <v>3</v>
      </c>
      <c r="E244" t="str">
        <f t="shared" si="74"/>
        <v/>
      </c>
      <c r="F244">
        <f t="shared" si="75"/>
        <v>27</v>
      </c>
      <c r="G244" s="10" t="s">
        <v>1482</v>
      </c>
      <c r="H244" s="10" t="s">
        <v>976</v>
      </c>
      <c r="I244" s="10" t="s">
        <v>563</v>
      </c>
      <c r="L244">
        <f t="shared" si="81"/>
        <v>21</v>
      </c>
      <c r="M244" t="s">
        <v>466</v>
      </c>
      <c r="N244" t="s">
        <v>466</v>
      </c>
      <c r="O244" t="s">
        <v>466</v>
      </c>
      <c r="R244">
        <f t="shared" si="80"/>
        <v>20</v>
      </c>
      <c r="S244" t="str">
        <f>CONCATENATE("""content_en"": """,CONCATENATE("&lt;p&gt;Address：&lt;br/&gt;",VLOOKUP(CONCATENATE($R244,"b2"),$B:$I,8,FALSE)),"&lt;/p&gt;&lt;p&gt;Content：&lt;br/&gt;",SUBSTITUTE(VLOOKUP(CONCATENATE($R244,"c2"),$B:$I,8,FALSE),"""","\"""),"&lt;/p&gt;&lt;p&gt;Transportation：&lt;br/&gt;",VLOOKUP(CONCATENATE($R244,"d2"),$B:$I,8,FALSE),CONCATENATE($K240,IFERROR(VLOOKUP(CONCATENATE($L240,"d3"),$B:$I,8,FALSE),"")),"&lt;/p&gt;",""",")</f>
        <v>"content_en": "&lt;p&gt;Address：&lt;br/&gt;8 Baishi Road East, Nanshan District, Shenzhen&lt;/p&gt;&lt;p&gt;Content：&lt;br/&gt;Spanning nearly 10,000 square metres, this large and spectacular modern multimedia water show uses water screens, fountains, lasers, projections, flames, music, fireworks and other multimedia technologies to present a wonderful water performance to awe struck audiences.&lt;/p&gt;&lt;p&gt;Transportation：&lt;br/&gt;From High Speed Rail Futian Station, take Metro Line 11 towards Bitou and change to Line 9 at Chegongmiao Station towards Hongshuwan South. Get off at Shenzhen Bay Park Station and walk for about 5 minutes.&lt;/p&gt;&lt;p&gt;Alternatively, you may take a 15-minute taxi ride from Futian Station.&lt;/p&gt;",</v>
      </c>
    </row>
    <row r="245" spans="2:19" ht="31.5" x14ac:dyDescent="0.25">
      <c r="B245" t="str">
        <f t="shared" si="71"/>
        <v>28a1</v>
      </c>
      <c r="C245" t="str">
        <f t="shared" si="72"/>
        <v>a1</v>
      </c>
      <c r="D245">
        <f t="shared" si="73"/>
        <v>1</v>
      </c>
      <c r="E245" t="str">
        <f t="shared" si="74"/>
        <v>a</v>
      </c>
      <c r="F245">
        <f t="shared" si="75"/>
        <v>28</v>
      </c>
      <c r="G245" s="1" t="s">
        <v>1708</v>
      </c>
      <c r="H245" s="1" t="s">
        <v>1709</v>
      </c>
      <c r="I245" s="1" t="s">
        <v>1710</v>
      </c>
      <c r="L245">
        <f t="shared" si="81"/>
        <v>21</v>
      </c>
      <c r="M245" t="str">
        <f>CONCATENATE("&lt;img src=""/res/media/web/travel/",LOWER(SUBSTITUTE($I$1," ","_")),"/",LOWER(CONCATENATE(SUBSTITUTE(VLOOKUP(CONCATENATE($L243,"a2"),$B:$I,8,FALSE)," ","_"),".jpg")),""" alt=""",M243,"""&gt;")</f>
        <v>&lt;img src="/res/media/web/travel/shenzhen/shenzhen_safari_park.jpg" alt="深圳野生動物園 "&gt;</v>
      </c>
      <c r="N245" t="str">
        <f>CONCATENATE("&lt;img src=""/res/media/web/travel/",LOWER(SUBSTITUTE($I$1," ","_")),"/",LOWER(CONCATENATE(SUBSTITUTE(VLOOKUP(CONCATENATE($L243,"a2"),$B:$I,8,FALSE)," ","_"),".jpg")),""" alt=""",N243,"""&gt;")</f>
        <v>&lt;img src="/res/media/web/travel/shenzhen/shenzhen_safari_park.jpg" alt="深圳野生动物园 "&gt;</v>
      </c>
      <c r="O245" t="str">
        <f>CONCATENATE("&lt;img src=""/res/media/web/travel/",LOWER(SUBSTITUTE($I$1," ","_")),"/",LOWER(CONCATENATE(SUBSTITUTE(VLOOKUP(CONCATENATE($L243,"a2"),$B:$I,8,FALSE)," ","_"),".jpg")),""" alt=""",O243,"""&gt;")</f>
        <v>&lt;img src="/res/media/web/travel/shenzhen/shenzhen_safari_park.jpg" alt="Shenzhen Safari Park"&gt;</v>
      </c>
      <c r="R245">
        <f t="shared" si="80"/>
        <v>20</v>
      </c>
      <c r="S245" t="str">
        <f>CONCATENATE("""content_tc"": """,CONCATENATE("&lt;p&gt;地址：&lt;br/&gt;",VLOOKUP(CONCATENATE($R245,"b2"),$B:$I,6,FALSE)),"&lt;/p&gt;&lt;p&gt;介紹：&lt;br/&gt;",VLOOKUP(CONCATENATE($R245,"c2"),$B:$I,6,FALSE),"&lt;/p&gt;&lt;p&gt;交通：&lt;br/&gt;",VLOOKUP(CONCATENATE($R245,"d2"),$B:$I,6,FALSE),CONCATENATE($K240,IFERROR(VLOOKUP(CONCATENATE($L240,"d3"),$B:$I,6,FALSE),"")),"&lt;/p&gt;",""",")</f>
        <v>"content_tc": "&lt;p&gt;地址：&lt;br/&gt;深圳市南山區白石路東8號&lt;/p&gt;&lt;p&gt;介紹：&lt;br/&gt;規模大而壯觀的多媒體現代化水秀劇場，佔地面積近1萬平方米，運用水幕、噴泉、鐳射、投影、火焰、音樂、煙火等多媒體技術，呈現一場精彩的水中表演，令人歎為觀止。&lt;/p&gt;&lt;p&gt;交通：&lt;br/&gt;於高鐵福田站乘坐地鐵11號綫，往碧頭方向，於車公廟站轉乘9號綫，前往紅樹灣南方向，於深圳灣公園站下車，步行約5分鐘。&lt;/p&gt;&lt;p&gt;亦可由福田站乘坐的士，約15分鐘即可到達。&lt;/p&gt;",</v>
      </c>
    </row>
    <row r="246" spans="2:19" ht="47.25" x14ac:dyDescent="0.25">
      <c r="B246" t="str">
        <f t="shared" si="71"/>
        <v>28a2</v>
      </c>
      <c r="C246" t="str">
        <f t="shared" si="72"/>
        <v>a2</v>
      </c>
      <c r="D246">
        <f t="shared" si="73"/>
        <v>2</v>
      </c>
      <c r="E246" t="str">
        <f t="shared" si="74"/>
        <v/>
      </c>
      <c r="F246">
        <f t="shared" si="75"/>
        <v>28</v>
      </c>
      <c r="G246" s="9" t="s">
        <v>1711</v>
      </c>
      <c r="H246" s="9" t="s">
        <v>1711</v>
      </c>
      <c r="I246" s="9" t="s">
        <v>1712</v>
      </c>
      <c r="L246">
        <f t="shared" si="81"/>
        <v>21</v>
      </c>
      <c r="M246" t="s">
        <v>557</v>
      </c>
      <c r="N246" t="s">
        <v>557</v>
      </c>
      <c r="O246" t="s">
        <v>1372</v>
      </c>
      <c r="R246">
        <f t="shared" si="80"/>
        <v>20</v>
      </c>
      <c r="S246" t="str">
        <f>CONCATENATE("""content_sc"": """,CONCATENATE("&lt;p&gt;地址：&lt;br/&gt;",VLOOKUP(CONCATENATE($R246,"b2"),$B:$I,7,FALSE)),"&lt;/p&gt;&lt;p&gt;介紹：&lt;br/&gt;",VLOOKUP(CONCATENATE($R246,"c2"),$B:$I,7,FALSE),"&lt;/p&gt;&lt;p&gt;交通：&lt;br/&gt;",VLOOKUP(CONCATENATE($R246,"d2"),$B:$I,7,FALSE),CONCATENATE($K240,IFERROR(VLOOKUP(CONCATENATE($L240,"d3"),$B:$I,7,FALSE),"")),"&lt;/p&gt;","""")</f>
        <v>"content_sc": "&lt;p&gt;地址：&lt;br/&gt;深圳市南山区白石路东8号&lt;/p&gt;&lt;p&gt;介紹：&lt;br/&gt;规模大而壮观的多媒体现代化水秀剧场，占地面积近1万平方米，运用水幕、喷泉、激光、投影、火焰、音乐、烟火等多媒体技术，呈现一场精彩的水中表演，令人叹为观止。&lt;/p&gt;&lt;p&gt;交通：&lt;br/&gt;于高铁福田站乘坐地铁11号线，往碧头方向，于车公庙站换乘9号线，前往红树湾南方向，于深圳湾公园站下车，步行约5分钟。&lt;/p&gt;&lt;p&gt;亦可由福田站乘坐的士，约15分钟即可到达。&lt;/p&gt;"</v>
      </c>
    </row>
    <row r="247" spans="2:19" ht="15.75" x14ac:dyDescent="0.25">
      <c r="B247" t="str">
        <f t="shared" si="71"/>
        <v>28b1</v>
      </c>
      <c r="C247" t="str">
        <f t="shared" si="72"/>
        <v>b1</v>
      </c>
      <c r="D247">
        <f t="shared" si="73"/>
        <v>1</v>
      </c>
      <c r="E247" t="str">
        <f t="shared" si="74"/>
        <v>b</v>
      </c>
      <c r="F247">
        <f t="shared" si="75"/>
        <v>28</v>
      </c>
      <c r="G247" s="4" t="s">
        <v>2</v>
      </c>
      <c r="H247" s="4" t="s">
        <v>2</v>
      </c>
      <c r="I247" s="4" t="s">
        <v>511</v>
      </c>
      <c r="L247">
        <f t="shared" si="81"/>
        <v>21</v>
      </c>
      <c r="M247" t="str">
        <f>VLOOKUP(CONCATENATE($L247,"b2"),$B:$I,6,FALSE)</f>
        <v>深圳市南山區西麗鎮西麗路4065號</v>
      </c>
      <c r="N247" t="str">
        <f>VLOOKUP(CONCATENATE($L247,"b2"),$B:$I,7,FALSE)</f>
        <v>深圳市南山区西丽镇西丽路4065号</v>
      </c>
      <c r="O247" t="str">
        <f>VLOOKUP(CONCATENATE($L247,"b2"),$B:$I,8,FALSE)</f>
        <v>4065 Xili Road, Xili Town, Nanshan District, Shenzhen</v>
      </c>
      <c r="R247">
        <f t="shared" si="80"/>
        <v>20</v>
      </c>
      <c r="S247" t="str">
        <f>IF(S248="","}","},")</f>
        <v>},</v>
      </c>
    </row>
    <row r="248" spans="2:19" ht="94.5" x14ac:dyDescent="0.25">
      <c r="B248" t="str">
        <f t="shared" si="71"/>
        <v>28b2</v>
      </c>
      <c r="C248" t="str">
        <f t="shared" si="72"/>
        <v>b2</v>
      </c>
      <c r="D248">
        <f t="shared" si="73"/>
        <v>2</v>
      </c>
      <c r="E248" t="str">
        <f t="shared" si="74"/>
        <v/>
      </c>
      <c r="F248">
        <f t="shared" si="75"/>
        <v>28</v>
      </c>
      <c r="G248" s="9" t="s">
        <v>1713</v>
      </c>
      <c r="H248" s="9" t="s">
        <v>1714</v>
      </c>
      <c r="I248" s="9" t="s">
        <v>1715</v>
      </c>
      <c r="L248">
        <f t="shared" si="81"/>
        <v>21</v>
      </c>
      <c r="M248" t="s">
        <v>467</v>
      </c>
      <c r="N248" t="s">
        <v>467</v>
      </c>
      <c r="O248" t="s">
        <v>1373</v>
      </c>
      <c r="R248">
        <f>ROUNDUP((ROW(T248)-7)/12,0)</f>
        <v>21</v>
      </c>
      <c r="S248" t="s">
        <v>1374</v>
      </c>
    </row>
    <row r="249" spans="2:19" ht="15.75" x14ac:dyDescent="0.25">
      <c r="B249" t="str">
        <f t="shared" si="71"/>
        <v>28c1</v>
      </c>
      <c r="C249" t="str">
        <f t="shared" si="72"/>
        <v>c1</v>
      </c>
      <c r="D249">
        <f t="shared" si="73"/>
        <v>1</v>
      </c>
      <c r="E249" t="str">
        <f t="shared" si="74"/>
        <v>c</v>
      </c>
      <c r="F249">
        <f t="shared" si="75"/>
        <v>28</v>
      </c>
      <c r="G249" s="4" t="s">
        <v>4</v>
      </c>
      <c r="H249" s="4" t="s">
        <v>941</v>
      </c>
      <c r="I249" s="4" t="s">
        <v>513</v>
      </c>
      <c r="L249">
        <f t="shared" si="81"/>
        <v>21</v>
      </c>
      <c r="M249" t="str">
        <f>VLOOKUP(CONCATENATE($L249,"c2"),$B:$I,6,FALSE)</f>
        <v>4A級旅遊景區，集動物、森林、植物、科普等多種特色和觀賞功能為一體的景區，採用具有亞熱帶新型園林生態環境系統，面積約120萬平方米。園內有300多個品種、約萬頭野生動物。包括一級保護動物：大熊貓、金絲猴、華南虎、火烈鳥、麥哲倫企鵝、亞洲象、丹頂鶴、犀牛等。目前，深圳野生動物園是世界上唯一擁有獅虎獸、虎獅獸的野生動物園。另有動物表演也值得一看。</v>
      </c>
      <c r="N249" t="str">
        <f>VLOOKUP(CONCATENATE($L249,"c2"),$B:$I,7,FALSE)</f>
        <v>4A级旅游景区，集动物、森林、植物、科普等多种特色和观赏功能为一体的景区，采用具有亚热带新型园林生态环境系统，面积约120万平方米。园内有300多个品种、约万头野生动物。包括一级保护动物：大熊猫、金丝猴、华南虎、火烈鸟、麦哲伦企鹅、亚洲象、丹顶鹤、犀牛等。目前，深圳野生动物园是世界上唯一拥有狮虎兽、虎狮兽的野生动物园。另有动物表演也值得一看。</v>
      </c>
      <c r="O249" t="str">
        <f>VLOOKUP(CONCATENATE($L249,"c2"),$B:$I,8,FALSE)</f>
        <v>A 4A Tourist Attraction of China, the park covers an area of 1.2 million square metres and integrates animal, forest, plant, popular science as well as other features and sightseeing functions. Adopting a subtropical ecosystem, nearly 10,000 wild animals from over 300 species live in the park, including high level protected animals such as panda, golden snub-nosed monkey, South China tiger, flamingo, Magellanic penguin, Asian elephant, red-crowned crane, rhinoceros and more. At present, Shenzhen Safari Park is the only wildlife park in the world retaining ligers and tigons. The animal performances are also worth watching.</v>
      </c>
      <c r="R249">
        <f t="shared" ref="R249:R259" si="82">ROUNDUP((ROW(T249)-7)/12,0)</f>
        <v>21</v>
      </c>
      <c r="S249" t="str">
        <f>CONCATENATE("""id"": ",$S$1,R249,",")</f>
        <v>"id": 221,</v>
      </c>
    </row>
    <row r="250" spans="2:19" ht="409.5" x14ac:dyDescent="0.25">
      <c r="B250" t="str">
        <f t="shared" si="71"/>
        <v>28c2</v>
      </c>
      <c r="C250" t="str">
        <f t="shared" si="72"/>
        <v>c2</v>
      </c>
      <c r="D250">
        <f t="shared" si="73"/>
        <v>2</v>
      </c>
      <c r="E250" t="str">
        <f t="shared" si="74"/>
        <v/>
      </c>
      <c r="F250">
        <f t="shared" si="75"/>
        <v>28</v>
      </c>
      <c r="G250" s="3" t="s">
        <v>1716</v>
      </c>
      <c r="H250" s="3" t="s">
        <v>1717</v>
      </c>
      <c r="I250" s="3" t="s">
        <v>1718</v>
      </c>
      <c r="L250">
        <f t="shared" si="81"/>
        <v>21</v>
      </c>
      <c r="M250" t="s">
        <v>468</v>
      </c>
      <c r="N250" t="s">
        <v>468</v>
      </c>
      <c r="O250" t="s">
        <v>1375</v>
      </c>
      <c r="R250">
        <f t="shared" si="82"/>
        <v>21</v>
      </c>
      <c r="S250" t="str">
        <f>CONCATENATE("""attraction_en"": """,VLOOKUP(CONCATENATE($R250,"a2"),$B:$I,8,FALSE),""",")</f>
        <v>"attraction_en": "Shenzhen Safari Park",</v>
      </c>
    </row>
    <row r="251" spans="2:19" ht="31.5" x14ac:dyDescent="0.25">
      <c r="B251" t="str">
        <f t="shared" si="71"/>
        <v>28d1</v>
      </c>
      <c r="C251" t="str">
        <f t="shared" si="72"/>
        <v>d1</v>
      </c>
      <c r="D251">
        <f t="shared" si="73"/>
        <v>1</v>
      </c>
      <c r="E251" t="str">
        <f t="shared" si="74"/>
        <v>d</v>
      </c>
      <c r="F251">
        <f t="shared" si="75"/>
        <v>28</v>
      </c>
      <c r="G251" s="4" t="s">
        <v>6</v>
      </c>
      <c r="H251" s="4" t="s">
        <v>6</v>
      </c>
      <c r="I251" s="4" t="s">
        <v>515</v>
      </c>
      <c r="L251">
        <f t="shared" si="81"/>
        <v>21</v>
      </c>
      <c r="M251" t="str">
        <f>VLOOKUP(CONCATENATE($L251,"d2"),$B:$I,6,FALSE)</f>
        <v>於高鐵深圳北站乘坐地鐵5號綫，往前海灣方向，於西麗站轉乘7號綫，前往西麗湖方向，於西麗湖站下車，步行約3分鐘。</v>
      </c>
      <c r="N251" t="str">
        <f>VLOOKUP(CONCATENATE($L251,"d2"),$B:$I,7,FALSE)</f>
        <v>于高铁深圳北站乘坐地铁5号线，往前海湾方向，于西丽站换乘7号线，前往西丽湖方向，于西丽湖站下车，步行约3分钟。</v>
      </c>
      <c r="O251" t="str">
        <f>VLOOKUP(CONCATENATE($L251,"d2"),$B:$I,8,FALSE)</f>
        <v>From High Speed Rail Shenzhen North Station, take Metro Line 5 towards Qianhaiwan and change to Line 7 at Xili Station towards Xili Lake. Get off at Xili Lake Station and walk for about 3 minutes.</v>
      </c>
      <c r="R251">
        <f t="shared" si="82"/>
        <v>21</v>
      </c>
      <c r="S251" t="str">
        <f>CONCATENATE("""attraction_tc"": """,VLOOKUP(CONCATENATE($R251,"a2"),$B:$I,6,FALSE),""",")</f>
        <v>"attraction_tc": "深圳野生動物園 ",</v>
      </c>
    </row>
    <row r="252" spans="2:19" ht="315" x14ac:dyDescent="0.25">
      <c r="B252" t="str">
        <f t="shared" si="71"/>
        <v>28d2</v>
      </c>
      <c r="C252" t="str">
        <f t="shared" si="72"/>
        <v>d2</v>
      </c>
      <c r="D252">
        <f t="shared" si="73"/>
        <v>2</v>
      </c>
      <c r="E252" t="str">
        <f t="shared" si="74"/>
        <v/>
      </c>
      <c r="F252">
        <f t="shared" si="75"/>
        <v>28</v>
      </c>
      <c r="G252" s="9" t="s">
        <v>1434</v>
      </c>
      <c r="H252" s="9" t="s">
        <v>1435</v>
      </c>
      <c r="I252" s="9" t="s">
        <v>1436</v>
      </c>
      <c r="K252" t="str">
        <f>IF(ISERROR(VLOOKUP(CONCATENATE(L252,"d3"),B:G,6,FALSE)),"","&lt;/p&gt;&lt;p&gt;")</f>
        <v>&lt;/p&gt;&lt;p&gt;</v>
      </c>
      <c r="L252">
        <f t="shared" si="81"/>
        <v>21</v>
      </c>
      <c r="M252" t="str">
        <f>CONCATENATE($K252,IFERROR(VLOOKUP(CONCATENATE($L252,"d3"),$B:$I,6,FALSE),""))</f>
        <v>&lt;/p&gt;&lt;p&gt;亦可由深圳北站乘坐的士，約20分鐘即可到達。</v>
      </c>
      <c r="N252" t="str">
        <f>CONCATENATE($K252,IFERROR(VLOOKUP(CONCATENATE($L252,"d3"),$B:$I,7,FALSE),""))</f>
        <v>&lt;/p&gt;&lt;p&gt;亦可由深圳北站乘坐的士，约20分钟即可到达。</v>
      </c>
      <c r="O252" t="str">
        <f>CONCATENATE($K252,IFERROR(VLOOKUP(CONCATENATE($L252,"d3"),$B:$I,8,FALSE),""))</f>
        <v>&lt;/p&gt;&lt;p&gt;Alternatively, you may take a 20-minute taxi ride from Futian Station.</v>
      </c>
      <c r="R252">
        <f t="shared" si="82"/>
        <v>21</v>
      </c>
      <c r="S252" t="str">
        <f>CONCATENATE("""attraction_sc"": """,VLOOKUP(CONCATENATE($R252,"a2"),$B:$I,7,FALSE),""",")</f>
        <v>"attraction_sc": "深圳野生动物园 ",</v>
      </c>
    </row>
    <row r="253" spans="2:19" ht="16.5" thickBot="1" x14ac:dyDescent="0.3">
      <c r="B253" t="str">
        <f t="shared" si="71"/>
        <v/>
      </c>
      <c r="C253" t="str">
        <f t="shared" si="72"/>
        <v>d3</v>
      </c>
      <c r="D253">
        <f t="shared" si="73"/>
        <v>3</v>
      </c>
      <c r="E253" t="str">
        <f t="shared" si="74"/>
        <v/>
      </c>
      <c r="F253">
        <f t="shared" si="75"/>
        <v>28</v>
      </c>
      <c r="G253" s="10"/>
      <c r="H253" s="10"/>
      <c r="I253" s="10"/>
      <c r="L253">
        <f t="shared" si="81"/>
        <v>21</v>
      </c>
      <c r="M253" t="s">
        <v>469</v>
      </c>
      <c r="N253" t="s">
        <v>469</v>
      </c>
      <c r="O253" t="s">
        <v>469</v>
      </c>
      <c r="R253">
        <f t="shared" si="82"/>
        <v>21</v>
      </c>
      <c r="S253" t="str">
        <f>CONCATENATE("""image_en"": """,CONCATENATE("/res/media/web/travel/",LOWER(SUBSTITUTE($I$1," ","_")),"/",LOWER(CONCATENATE(SUBSTITUTE(VLOOKUP(CONCATENATE($R253,"a2"),$B:$I,8,FALSE)," ","_"),".jpg"))),""",")</f>
        <v>"image_en": "/res/media/web/travel/shenzhen/shenzhen_safari_park.jpg",</v>
      </c>
    </row>
    <row r="254" spans="2:19" x14ac:dyDescent="0.25">
      <c r="L254">
        <f>ROUNDUP((ROW(N254)-1)/12,0)</f>
        <v>22</v>
      </c>
      <c r="M254" t="s">
        <v>465</v>
      </c>
      <c r="N254" t="s">
        <v>465</v>
      </c>
      <c r="O254" t="s">
        <v>465</v>
      </c>
      <c r="R254">
        <f t="shared" si="82"/>
        <v>21</v>
      </c>
      <c r="S254" t="str">
        <f>CONCATENATE("""image_tc"": """,CONCATENATE("/res/media/web/travel/",LOWER(SUBSTITUTE($I$1," ","_")),"/",LOWER(CONCATENATE(SUBSTITUTE(VLOOKUP(CONCATENATE($R254,"a2"),$B:$I,8,FALSE)," ","_"),".jpg"))),""",")</f>
        <v>"image_tc": "/res/media/web/travel/shenzhen/shenzhen_safari_park.jpg",</v>
      </c>
    </row>
    <row r="255" spans="2:19" x14ac:dyDescent="0.25">
      <c r="L255">
        <f t="shared" ref="L255:L265" si="83">ROUNDUP((ROW(N255)-1)/12,0)</f>
        <v>22</v>
      </c>
      <c r="M255" t="str">
        <f>VLOOKUP(CONCATENATE($L255,"a2"),$B:$I,6,FALSE)</f>
        <v>深圳證券交易所營運中心</v>
      </c>
      <c r="N255" t="str">
        <f>VLOOKUP(CONCATENATE($L255,"a2"),$B:$I,7,FALSE)</f>
        <v>深圳证券交易所营运中心</v>
      </c>
      <c r="O255" t="str">
        <f>VLOOKUP(CONCATENATE($L255,"a2"),$B:$I,8,FALSE)</f>
        <v>Shenzhen Stock Exchange Operations Centre</v>
      </c>
      <c r="R255">
        <f t="shared" si="82"/>
        <v>21</v>
      </c>
      <c r="S255" t="str">
        <f>CONCATENATE("""image_sc"": """,CONCATENATE("/res/media/web/travel/",LOWER(SUBSTITUTE($I$1," ","_")),"/",LOWER(CONCATENATE(SUBSTITUTE(VLOOKUP(CONCATENATE($R255,"a2"),$B:$I,8,FALSE)," ","_"),".jpg"))),""",")</f>
        <v>"image_sc": "/res/media/web/travel/shenzhen/shenzhen_safari_park.jpg",</v>
      </c>
    </row>
    <row r="256" spans="2:19" x14ac:dyDescent="0.25">
      <c r="L256">
        <f t="shared" si="83"/>
        <v>22</v>
      </c>
      <c r="M256" t="s">
        <v>466</v>
      </c>
      <c r="N256" t="s">
        <v>466</v>
      </c>
      <c r="O256" t="s">
        <v>466</v>
      </c>
      <c r="R256">
        <f t="shared" si="82"/>
        <v>21</v>
      </c>
      <c r="S256" t="str">
        <f>CONCATENATE("""content_en"": """,CONCATENATE("&lt;p&gt;Address：&lt;br/&gt;",VLOOKUP(CONCATENATE($R256,"b2"),$B:$I,8,FALSE)),"&lt;/p&gt;&lt;p&gt;Content：&lt;br/&gt;",SUBSTITUTE(VLOOKUP(CONCATENATE($R256,"c2"),$B:$I,8,FALSE),"""","\"""),"&lt;/p&gt;&lt;p&gt;Transportation：&lt;br/&gt;",VLOOKUP(CONCATENATE($R256,"d2"),$B:$I,8,FALSE),CONCATENATE($K252,IFERROR(VLOOKUP(CONCATENATE($L252,"d3"),$B:$I,8,FALSE),"")),"&lt;/p&gt;",""",")</f>
        <v>"content_en": "&lt;p&gt;Address：&lt;br/&gt;4065 Xili Road, Xili Town, Nanshan District, Shenzhen&lt;/p&gt;&lt;p&gt;Content：&lt;br/&gt;A 4A Tourist Attraction of China, the park covers an area of 1.2 million square metres and integrates animal, forest, plant, popular science as well as other features and sightseeing functions. Adopting a subtropical ecosystem, nearly 10,000 wild animals from over 300 species live in the park, including high level protected animals such as panda, golden snub-nosed monkey, South China tiger, flamingo, Magellanic penguin, Asian elephant, red-crowned crane, rhinoceros and more. At present, Shenzhen Safari Park is the only wildlife park in the world retaining ligers and tigons. The animal performances are also worth watching.&lt;/p&gt;&lt;p&gt;Transportation：&lt;br/&gt;From High Speed Rail Shenzhen North Station, take Metro Line 5 towards Qianhaiwan and change to Line 7 at Xili Station towards Xili Lake. Get off at Xili Lake Station and walk for about 3 minutes.&lt;/p&gt;&lt;p&gt;Alternatively, you may take a 20-minute taxi ride from Futian Station.&lt;/p&gt;",</v>
      </c>
    </row>
    <row r="257" spans="11:19" x14ac:dyDescent="0.25">
      <c r="L257">
        <f t="shared" si="83"/>
        <v>22</v>
      </c>
      <c r="M257" t="str">
        <f>CONCATENATE("&lt;img src=""/res/media/web/travel/",LOWER(SUBSTITUTE($I$1," ","_")),"/",LOWER(CONCATENATE(SUBSTITUTE(VLOOKUP(CONCATENATE($L255,"a2"),$B:$I,8,FALSE)," ","_"),".jpg")),""" alt=""",M255,"""&gt;")</f>
        <v>&lt;img src="/res/media/web/travel/shenzhen/shenzhen_stock_exchange_operations_centre.jpg" alt="深圳證券交易所營運中心"&gt;</v>
      </c>
      <c r="N257" t="str">
        <f>CONCATENATE("&lt;img src=""/res/media/web/travel/",LOWER(SUBSTITUTE($I$1," ","_")),"/",LOWER(CONCATENATE(SUBSTITUTE(VLOOKUP(CONCATENATE($L255,"a2"),$B:$I,8,FALSE)," ","_"),".jpg")),""" alt=""",N255,"""&gt;")</f>
        <v>&lt;img src="/res/media/web/travel/shenzhen/shenzhen_stock_exchange_operations_centre.jpg" alt="深圳证券交易所营运中心"&gt;</v>
      </c>
      <c r="O257" t="str">
        <f>CONCATENATE("&lt;img src=""/res/media/web/travel/",LOWER(SUBSTITUTE($I$1," ","_")),"/",LOWER(CONCATENATE(SUBSTITUTE(VLOOKUP(CONCATENATE($L255,"a2"),$B:$I,8,FALSE)," ","_"),".jpg")),""" alt=""",O255,"""&gt;")</f>
        <v>&lt;img src="/res/media/web/travel/shenzhen/shenzhen_stock_exchange_operations_centre.jpg" alt="Shenzhen Stock Exchange Operations Centre"&gt;</v>
      </c>
      <c r="R257">
        <f t="shared" si="82"/>
        <v>21</v>
      </c>
      <c r="S257" t="str">
        <f>CONCATENATE("""content_tc"": """,CONCATENATE("&lt;p&gt;地址：&lt;br/&gt;",VLOOKUP(CONCATENATE($R257,"b2"),$B:$I,6,FALSE)),"&lt;/p&gt;&lt;p&gt;介紹：&lt;br/&gt;",VLOOKUP(CONCATENATE($R257,"c2"),$B:$I,6,FALSE),"&lt;/p&gt;&lt;p&gt;交通：&lt;br/&gt;",VLOOKUP(CONCATENATE($R257,"d2"),$B:$I,6,FALSE),CONCATENATE($K252,IFERROR(VLOOKUP(CONCATENATE($L252,"d3"),$B:$I,6,FALSE),"")),"&lt;/p&gt;",""",")</f>
        <v>"content_tc": "&lt;p&gt;地址：&lt;br/&gt;深圳市南山區西麗鎮西麗路4065號&lt;/p&gt;&lt;p&gt;介紹：&lt;br/&gt;4A級旅遊景區，集動物、森林、植物、科普等多種特色和觀賞功能為一體的景區，採用具有亞熱帶新型園林生態環境系統，面積約120萬平方米。園內有300多個品種、約萬頭野生動物。包括一級保護動物：大熊貓、金絲猴、華南虎、火烈鳥、麥哲倫企鵝、亞洲象、丹頂鶴、犀牛等。目前，深圳野生動物園是世界上唯一擁有獅虎獸、虎獅獸的野生動物園。另有動物表演也值得一看。&lt;/p&gt;&lt;p&gt;交通：&lt;br/&gt;於高鐵深圳北站乘坐地鐵5號綫，往前海灣方向，於西麗站轉乘7號綫，前往西麗湖方向，於西麗湖站下車，步行約3分鐘。&lt;/p&gt;&lt;p&gt;亦可由深圳北站乘坐的士，約20分鐘即可到達。&lt;/p&gt;",</v>
      </c>
    </row>
    <row r="258" spans="11:19" x14ac:dyDescent="0.25">
      <c r="L258">
        <f t="shared" si="83"/>
        <v>22</v>
      </c>
      <c r="M258" t="s">
        <v>557</v>
      </c>
      <c r="N258" t="s">
        <v>557</v>
      </c>
      <c r="O258" t="s">
        <v>1372</v>
      </c>
      <c r="R258">
        <f t="shared" si="82"/>
        <v>21</v>
      </c>
      <c r="S258" t="str">
        <f>CONCATENATE("""content_sc"": """,CONCATENATE("&lt;p&gt;地址：&lt;br/&gt;",VLOOKUP(CONCATENATE($R258,"b2"),$B:$I,7,FALSE)),"&lt;/p&gt;&lt;p&gt;介紹：&lt;br/&gt;",VLOOKUP(CONCATENATE($R258,"c2"),$B:$I,7,FALSE),"&lt;/p&gt;&lt;p&gt;交通：&lt;br/&gt;",VLOOKUP(CONCATENATE($R258,"d2"),$B:$I,7,FALSE),CONCATENATE($K252,IFERROR(VLOOKUP(CONCATENATE($L252,"d3"),$B:$I,7,FALSE),"")),"&lt;/p&gt;","""")</f>
        <v>"content_sc": "&lt;p&gt;地址：&lt;br/&gt;深圳市南山区西丽镇西丽路4065号&lt;/p&gt;&lt;p&gt;介紹：&lt;br/&gt;4A级旅游景区，集动物、森林、植物、科普等多种特色和观赏功能为一体的景区，采用具有亚热带新型园林生态环境系统，面积约120万平方米。园内有300多个品种、约万头野生动物。包括一级保护动物：大熊猫、金丝猴、华南虎、火烈鸟、麦哲伦企鹅、亚洲象、丹顶鹤、犀牛等。目前，深圳野生动物园是世界上唯一拥有狮虎兽、虎狮兽的野生动物园。另有动物表演也值得一看。&lt;/p&gt;&lt;p&gt;交通：&lt;br/&gt;于高铁深圳北站乘坐地铁5号线，往前海湾方向，于西丽站换乘7号线，前往西丽湖方向，于西丽湖站下车，步行约3分钟。&lt;/p&gt;&lt;p&gt;亦可由深圳北站乘坐的士，约20分钟即可到达。&lt;/p&gt;"</v>
      </c>
    </row>
    <row r="259" spans="11:19" x14ac:dyDescent="0.25">
      <c r="L259">
        <f t="shared" si="83"/>
        <v>22</v>
      </c>
      <c r="M259" t="str">
        <f>VLOOKUP(CONCATENATE($L259,"b2"),$B:$I,6,FALSE)</f>
        <v>深圳市福田區深南大道2012號</v>
      </c>
      <c r="N259" t="str">
        <f>VLOOKUP(CONCATENATE($L259,"b2"),$B:$I,7,FALSE)</f>
        <v>深圳市福田区深南大道2012号</v>
      </c>
      <c r="O259" t="str">
        <f>VLOOKUP(CONCATENATE($L259,"b2"),$B:$I,8,FALSE)</f>
        <v>2012 Shennan Avenue, Futian District, Shenzhen</v>
      </c>
      <c r="R259">
        <f t="shared" si="82"/>
        <v>21</v>
      </c>
      <c r="S259" t="str">
        <f>IF(S260="","}","},")</f>
        <v>},</v>
      </c>
    </row>
    <row r="260" spans="11:19" x14ac:dyDescent="0.25">
      <c r="L260">
        <f t="shared" si="83"/>
        <v>22</v>
      </c>
      <c r="M260" t="s">
        <v>467</v>
      </c>
      <c r="N260" t="s">
        <v>467</v>
      </c>
      <c r="O260" t="s">
        <v>1373</v>
      </c>
      <c r="R260">
        <f>ROUNDUP((ROW(T260)-7)/12,0)</f>
        <v>22</v>
      </c>
      <c r="S260" t="s">
        <v>1374</v>
      </c>
    </row>
    <row r="261" spans="11:19" x14ac:dyDescent="0.25">
      <c r="L261">
        <f t="shared" si="83"/>
        <v>22</v>
      </c>
      <c r="M261" t="str">
        <f>VLOOKUP(CONCATENATE($L261,"c2"),$B:$I,6,FALSE)</f>
        <v>營運中心分塔樓與漂浮平台兩部分，塔樓部份共46層高，是一座集證券交易、金融研究及現代辦公室等用途的綜合辦公大樓；而底座的漂浮平台頂層的空中花園，擺放了代表股票市場的牛、熊大型雕塑擺設，供遊人參觀。</v>
      </c>
      <c r="N261" t="str">
        <f>VLOOKUP(CONCATENATE($L261,"c2"),$B:$I,7,FALSE)</f>
        <v>营运中心分塔楼与漂浮平台两部分，塔楼部份共46层高，是一座集证券交易、金融研究及现代办公室等用途的综合办公大楼；而底座的漂浮平台顶层的空中花园，摆放了代表股票市场的牛、熊大型雕塑摆设，供游人参观。</v>
      </c>
      <c r="O261" t="str">
        <f>VLOOKUP(CONCATENATE($L261,"c2"),$B:$I,8,FALSE)</f>
        <v>The operation centre is divided into two parts: the tower and the floating podium. Rising to 46-storey high, the tower is a comprehensive office building for securities trading, financial research and modern office. The sky garden on the top of the floating podium at the base may interest visitors with the big bull and bear sculptures representing stock market trends.</v>
      </c>
      <c r="R261">
        <f t="shared" ref="R261:R271" si="84">ROUNDUP((ROW(T261)-7)/12,0)</f>
        <v>22</v>
      </c>
      <c r="S261" t="str">
        <f>CONCATENATE("""id"": ",$S$1,R261,",")</f>
        <v>"id": 222,</v>
      </c>
    </row>
    <row r="262" spans="11:19" x14ac:dyDescent="0.25">
      <c r="L262">
        <f t="shared" si="83"/>
        <v>22</v>
      </c>
      <c r="M262" t="s">
        <v>468</v>
      </c>
      <c r="N262" t="s">
        <v>468</v>
      </c>
      <c r="O262" t="s">
        <v>1375</v>
      </c>
      <c r="R262">
        <f t="shared" si="84"/>
        <v>22</v>
      </c>
      <c r="S262" t="str">
        <f>CONCATENATE("""attraction_en"": """,VLOOKUP(CONCATENATE($R262,"a2"),$B:$I,8,FALSE),""",")</f>
        <v>"attraction_en": "Shenzhen Stock Exchange Operations Centre",</v>
      </c>
    </row>
    <row r="263" spans="11:19" x14ac:dyDescent="0.25">
      <c r="L263">
        <f t="shared" si="83"/>
        <v>22</v>
      </c>
      <c r="M263" t="str">
        <f>VLOOKUP(CONCATENATE($L263,"d2"),$B:$I,6,FALSE)</f>
        <v>於高鐵福田站出發，步行約10分鐘。</v>
      </c>
      <c r="N263" t="str">
        <f>VLOOKUP(CONCATENATE($L263,"d2"),$B:$I,7,FALSE)</f>
        <v>于高铁福田站出发，步行约10分钟。</v>
      </c>
      <c r="O263" t="str">
        <f>VLOOKUP(CONCATENATE($L263,"d2"),$B:$I,8,FALSE)</f>
        <v>From High Speed Rail Futian Station, walk for about 10 minutes.</v>
      </c>
      <c r="R263">
        <f t="shared" si="84"/>
        <v>22</v>
      </c>
      <c r="S263" t="str">
        <f>CONCATENATE("""attraction_tc"": """,VLOOKUP(CONCATENATE($R263,"a2"),$B:$I,6,FALSE),""",")</f>
        <v>"attraction_tc": "深圳證券交易所營運中心",</v>
      </c>
    </row>
    <row r="264" spans="11:19" x14ac:dyDescent="0.25">
      <c r="K264" t="str">
        <f>IF(ISERROR(VLOOKUP(CONCATENATE(L264,"d3"),B:G,6,FALSE)),"","&lt;/p&gt;&lt;p&gt;")</f>
        <v/>
      </c>
      <c r="L264">
        <f t="shared" si="83"/>
        <v>22</v>
      </c>
      <c r="M264" t="str">
        <f>CONCATENATE($K264,IFERROR(VLOOKUP(CONCATENATE($L264,"d3"),$B:$I,6,FALSE),""))</f>
        <v/>
      </c>
      <c r="N264" t="str">
        <f>CONCATENATE($K264,IFERROR(VLOOKUP(CONCATENATE($L264,"d3"),$B:$I,7,FALSE),""))</f>
        <v/>
      </c>
      <c r="O264" t="str">
        <f>CONCATENATE($K264,IFERROR(VLOOKUP(CONCATENATE($L264,"d3"),$B:$I,8,FALSE),""))</f>
        <v/>
      </c>
      <c r="R264">
        <f t="shared" si="84"/>
        <v>22</v>
      </c>
      <c r="S264" t="str">
        <f>CONCATENATE("""attraction_sc"": """,VLOOKUP(CONCATENATE($R264,"a2"),$B:$I,7,FALSE),""",")</f>
        <v>"attraction_sc": "深圳证券交易所营运中心",</v>
      </c>
    </row>
    <row r="265" spans="11:19" x14ac:dyDescent="0.25">
      <c r="L265">
        <f t="shared" si="83"/>
        <v>22</v>
      </c>
      <c r="M265" t="s">
        <v>469</v>
      </c>
      <c r="N265" t="s">
        <v>469</v>
      </c>
      <c r="O265" t="s">
        <v>469</v>
      </c>
      <c r="R265">
        <f t="shared" si="84"/>
        <v>22</v>
      </c>
      <c r="S265" t="str">
        <f>CONCATENATE("""image_en"": """,CONCATENATE("/res/media/web/travel/",LOWER(SUBSTITUTE($I$1," ","_")),"/",LOWER(CONCATENATE(SUBSTITUTE(VLOOKUP(CONCATENATE($R265,"a2"),$B:$I,8,FALSE)," ","_"),".jpg"))),""",")</f>
        <v>"image_en": "/res/media/web/travel/shenzhen/shenzhen_stock_exchange_operations_centre.jpg",</v>
      </c>
    </row>
    <row r="266" spans="11:19" x14ac:dyDescent="0.25">
      <c r="L266">
        <f>ROUNDUP((ROW(N266)-1)/12,0)</f>
        <v>23</v>
      </c>
      <c r="M266" t="s">
        <v>465</v>
      </c>
      <c r="N266" t="s">
        <v>465</v>
      </c>
      <c r="O266" t="s">
        <v>465</v>
      </c>
      <c r="R266">
        <f t="shared" si="84"/>
        <v>22</v>
      </c>
      <c r="S266" t="str">
        <f>CONCATENATE("""image_tc"": """,CONCATENATE("/res/media/web/travel/",LOWER(SUBSTITUTE($I$1," ","_")),"/",LOWER(CONCATENATE(SUBSTITUTE(VLOOKUP(CONCATENATE($R266,"a2"),$B:$I,8,FALSE)," ","_"),".jpg"))),""",")</f>
        <v>"image_tc": "/res/media/web/travel/shenzhen/shenzhen_stock_exchange_operations_centre.jpg",</v>
      </c>
    </row>
    <row r="267" spans="11:19" x14ac:dyDescent="0.25">
      <c r="L267">
        <f t="shared" ref="L267:L277" si="85">ROUNDUP((ROW(N267)-1)/12,0)</f>
        <v>23</v>
      </c>
      <c r="M267" t="str">
        <f>VLOOKUP(CONCATENATE($L267,"a2"),$B:$I,6,FALSE)</f>
        <v>深港青年創新創業基地</v>
      </c>
      <c r="N267" t="str">
        <f>VLOOKUP(CONCATENATE($L267,"a2"),$B:$I,7,FALSE)</f>
        <v>深港青年创新创业基地</v>
      </c>
      <c r="O267" t="str">
        <f>VLOOKUP(CONCATENATE($L267,"a2"),$B:$I,8,FALSE)</f>
        <v>Shenzhen-Hong Kong Youth Innovation Entrepreneurship Base</v>
      </c>
      <c r="R267">
        <f t="shared" si="84"/>
        <v>22</v>
      </c>
      <c r="S267" t="str">
        <f>CONCATENATE("""image_sc"": """,CONCATENATE("/res/media/web/travel/",LOWER(SUBSTITUTE($I$1," ","_")),"/",LOWER(CONCATENATE(SUBSTITUTE(VLOOKUP(CONCATENATE($R267,"a2"),$B:$I,8,FALSE)," ","_"),".jpg"))),""",")</f>
        <v>"image_sc": "/res/media/web/travel/shenzhen/shenzhen_stock_exchange_operations_centre.jpg",</v>
      </c>
    </row>
    <row r="268" spans="11:19" x14ac:dyDescent="0.25">
      <c r="L268">
        <f t="shared" si="85"/>
        <v>23</v>
      </c>
      <c r="M268" t="s">
        <v>466</v>
      </c>
      <c r="N268" t="s">
        <v>466</v>
      </c>
      <c r="O268" t="s">
        <v>466</v>
      </c>
      <c r="R268">
        <f t="shared" si="84"/>
        <v>22</v>
      </c>
      <c r="S268" t="str">
        <f>CONCATENATE("""content_en"": """,CONCATENATE("&lt;p&gt;Address：&lt;br/&gt;",VLOOKUP(CONCATENATE($R268,"b2"),$B:$I,8,FALSE)),"&lt;/p&gt;&lt;p&gt;Content：&lt;br/&gt;",SUBSTITUTE(VLOOKUP(CONCATENATE($R268,"c2"),$B:$I,8,FALSE),"""","\"""),"&lt;/p&gt;&lt;p&gt;Transportation：&lt;br/&gt;",VLOOKUP(CONCATENATE($R268,"d2"),$B:$I,8,FALSE),CONCATENATE($K264,IFERROR(VLOOKUP(CONCATENATE($L264,"d3"),$B:$I,8,FALSE),"")),"&lt;/p&gt;",""",")</f>
        <v>"content_en": "&lt;p&gt;Address：&lt;br/&gt;2012 Shennan Avenue, Futian District, Shenzhen&lt;/p&gt;&lt;p&gt;Content：&lt;br/&gt;The operation centre is divided into two parts: the tower and the floating podium. Rising to 46-storey high, the tower is a comprehensive office building for securities trading, financial research and modern office. The sky garden on the top of the floating podium at the base may interest visitors with the big bull and bear sculptures representing stock market trends.&lt;/p&gt;&lt;p&gt;Transportation：&lt;br/&gt;From High Speed Rail Futian Station, walk for about 10 minutes.&lt;/p&gt;",</v>
      </c>
    </row>
    <row r="269" spans="11:19" x14ac:dyDescent="0.25">
      <c r="L269">
        <f t="shared" si="85"/>
        <v>23</v>
      </c>
      <c r="M269" t="str">
        <f>CONCATENATE("&lt;img src=""/res/media/web/travel/",LOWER(SUBSTITUTE($I$1," ","_")),"/",LOWER(CONCATENATE(SUBSTITUTE(VLOOKUP(CONCATENATE($L267,"a2"),$B:$I,8,FALSE)," ","_"),".jpg")),""" alt=""",M267,"""&gt;")</f>
        <v>&lt;img src="/res/media/web/travel/shenzhen/shenzhen-hong_kong_youth_innovation_entrepreneurship_base.jpg" alt="深港青年創新創業基地"&gt;</v>
      </c>
      <c r="N269" t="str">
        <f>CONCATENATE("&lt;img src=""/res/media/web/travel/",LOWER(SUBSTITUTE($I$1," ","_")),"/",LOWER(CONCATENATE(SUBSTITUTE(VLOOKUP(CONCATENATE($L267,"a2"),$B:$I,8,FALSE)," ","_"),".jpg")),""" alt=""",N267,"""&gt;")</f>
        <v>&lt;img src="/res/media/web/travel/shenzhen/shenzhen-hong_kong_youth_innovation_entrepreneurship_base.jpg" alt="深港青年创新创业基地"&gt;</v>
      </c>
      <c r="O269" t="str">
        <f>CONCATENATE("&lt;img src=""/res/media/web/travel/",LOWER(SUBSTITUTE($I$1," ","_")),"/",LOWER(CONCATENATE(SUBSTITUTE(VLOOKUP(CONCATENATE($L267,"a2"),$B:$I,8,FALSE)," ","_"),".jpg")),""" alt=""",O267,"""&gt;")</f>
        <v>&lt;img src="/res/media/web/travel/shenzhen/shenzhen-hong_kong_youth_innovation_entrepreneurship_base.jpg" alt="Shenzhen-Hong Kong Youth Innovation Entrepreneurship Base"&gt;</v>
      </c>
      <c r="R269">
        <f t="shared" si="84"/>
        <v>22</v>
      </c>
      <c r="S269" t="str">
        <f>CONCATENATE("""content_tc"": """,CONCATENATE("&lt;p&gt;地址：&lt;br/&gt;",VLOOKUP(CONCATENATE($R269,"b2"),$B:$I,6,FALSE)),"&lt;/p&gt;&lt;p&gt;介紹：&lt;br/&gt;",VLOOKUP(CONCATENATE($R269,"c2"),$B:$I,6,FALSE),"&lt;/p&gt;&lt;p&gt;交通：&lt;br/&gt;",VLOOKUP(CONCATENATE($R269,"d2"),$B:$I,6,FALSE),CONCATENATE($K264,IFERROR(VLOOKUP(CONCATENATE($L264,"d3"),$B:$I,6,FALSE),"")),"&lt;/p&gt;",""",")</f>
        <v>"content_tc": "&lt;p&gt;地址：&lt;br/&gt;深圳市福田區深南大道2012號&lt;/p&gt;&lt;p&gt;介紹：&lt;br/&gt;營運中心分塔樓與漂浮平台兩部分，塔樓部份共46層高，是一座集證券交易、金融研究及現代辦公室等用途的綜合辦公大樓；而底座的漂浮平台頂層的空中花園，擺放了代表股票市場的牛、熊大型雕塑擺設，供遊人參觀。&lt;/p&gt;&lt;p&gt;交通：&lt;br/&gt;於高鐵福田站出發，步行約10分鐘。&lt;/p&gt;",</v>
      </c>
    </row>
    <row r="270" spans="11:19" x14ac:dyDescent="0.25">
      <c r="L270">
        <f t="shared" si="85"/>
        <v>23</v>
      </c>
      <c r="M270" t="s">
        <v>557</v>
      </c>
      <c r="N270" t="s">
        <v>557</v>
      </c>
      <c r="O270" t="s">
        <v>1372</v>
      </c>
      <c r="R270">
        <f t="shared" si="84"/>
        <v>22</v>
      </c>
      <c r="S270" t="str">
        <f>CONCATENATE("""content_sc"": """,CONCATENATE("&lt;p&gt;地址：&lt;br/&gt;",VLOOKUP(CONCATENATE($R270,"b2"),$B:$I,7,FALSE)),"&lt;/p&gt;&lt;p&gt;介紹：&lt;br/&gt;",VLOOKUP(CONCATENATE($R270,"c2"),$B:$I,7,FALSE),"&lt;/p&gt;&lt;p&gt;交通：&lt;br/&gt;",VLOOKUP(CONCATENATE($R270,"d2"),$B:$I,7,FALSE),CONCATENATE($K264,IFERROR(VLOOKUP(CONCATENATE($L264,"d3"),$B:$I,7,FALSE),"")),"&lt;/p&gt;","""")</f>
        <v>"content_sc": "&lt;p&gt;地址：&lt;br/&gt;深圳市福田区深南大道2012号&lt;/p&gt;&lt;p&gt;介紹：&lt;br/&gt;营运中心分塔楼与漂浮平台两部分，塔楼部份共46层高，是一座集证券交易、金融研究及现代办公室等用途的综合办公大楼；而底座的漂浮平台顶层的空中花园，摆放了代表股票市场的牛、熊大型雕塑摆设，供游人参观。&lt;/p&gt;&lt;p&gt;交通：&lt;br/&gt;于高铁福田站出发，步行约10分钟。&lt;/p&gt;"</v>
      </c>
    </row>
    <row r="271" spans="11:19" x14ac:dyDescent="0.25">
      <c r="L271">
        <f t="shared" si="85"/>
        <v>23</v>
      </c>
      <c r="M271" t="str">
        <f>VLOOKUP(CONCATENATE($L271,"b2"),$B:$I,6,FALSE)</f>
        <v>深圳市南山區南山智園C2楝16樓</v>
      </c>
      <c r="N271" t="str">
        <f>VLOOKUP(CONCATENATE($L271,"b2"),$B:$I,7,FALSE)</f>
        <v>深圳市南山区南山智园C2楝16楼</v>
      </c>
      <c r="O271" t="str">
        <f>VLOOKUP(CONCATENATE($L271,"b2"),$B:$I,8,FALSE)</f>
        <v>16/F, Building C2, Nanshan Innovative Industry Zone, Nanshan District, Shenzhen</v>
      </c>
      <c r="R271">
        <f t="shared" si="84"/>
        <v>22</v>
      </c>
      <c r="S271" t="str">
        <f>IF(S272="","}","},")</f>
        <v>},</v>
      </c>
    </row>
    <row r="272" spans="11:19" x14ac:dyDescent="0.25">
      <c r="L272">
        <f t="shared" si="85"/>
        <v>23</v>
      </c>
      <c r="M272" t="s">
        <v>467</v>
      </c>
      <c r="N272" t="s">
        <v>467</v>
      </c>
      <c r="O272" t="s">
        <v>1373</v>
      </c>
      <c r="R272">
        <f>ROUNDUP((ROW(T272)-7)/12,0)</f>
        <v>23</v>
      </c>
      <c r="S272" t="s">
        <v>1374</v>
      </c>
    </row>
    <row r="273" spans="11:19" x14ac:dyDescent="0.25">
      <c r="L273">
        <f t="shared" si="85"/>
        <v>23</v>
      </c>
      <c r="M273" t="str">
        <f>VLOOKUP(CONCATENATE($L273,"c2"),$B:$I,6,FALSE)</f>
        <v>位於南山區的南山智園，成立於2013年6月，佔地約2,000平方米，與深圳大學城為鄰，是中央政府在2012年公布的39項惠港措施之一，為有意到深圳創新創業的內地和香港青年與企業提供優惠的辦公場地、完善的配套設施和專業諮詢服務。</v>
      </c>
      <c r="N273" t="str">
        <f>VLOOKUP(CONCATENATE($L273,"c2"),$B:$I,7,FALSE)</f>
        <v>位于南山区的南山智园，成立于2013年6月，占地约2,000平方米，与深圳大学城为邻，是中央政府在2012年公布的39项惠港措施之一，为有意到深圳创新创业的内地和香港青年与企业提供优惠的办公场地、完善的配套设施和专业咨询服务。</v>
      </c>
      <c r="O273" t="str">
        <f>VLOOKUP(CONCATENATE($L273,"c2"),$B:$I,8,FALSE)</f>
        <v>Located in the Nanshan Innovative Industry Zone in Nanshan District, the base was found in June 2013 and covers an area of about 2,000 square metres. Adjacent to the University Town of Shenzhen, it is one of the 39 policy measures announced by the Central Government in 2012. The base offers preferential office rates, well-equipped infrastructure and professional consultation services for young entrepreneurs and companies in the Mainland and Hong Kong.</v>
      </c>
      <c r="R273">
        <f t="shared" ref="R273:R283" si="86">ROUNDUP((ROW(T273)-7)/12,0)</f>
        <v>23</v>
      </c>
      <c r="S273" t="str">
        <f>CONCATENATE("""id"": ",$S$1,R273,",")</f>
        <v>"id": 223,</v>
      </c>
    </row>
    <row r="274" spans="11:19" x14ac:dyDescent="0.25">
      <c r="L274">
        <f t="shared" si="85"/>
        <v>23</v>
      </c>
      <c r="M274" t="s">
        <v>468</v>
      </c>
      <c r="N274" t="s">
        <v>468</v>
      </c>
      <c r="O274" t="s">
        <v>1375</v>
      </c>
      <c r="R274">
        <f t="shared" si="86"/>
        <v>23</v>
      </c>
      <c r="S274" t="str">
        <f>CONCATENATE("""attraction_en"": """,VLOOKUP(CONCATENATE($R274,"a2"),$B:$I,8,FALSE),""",")</f>
        <v>"attraction_en": "Shenzhen-Hong Kong Youth Innovation Entrepreneurship Base",</v>
      </c>
    </row>
    <row r="275" spans="11:19" x14ac:dyDescent="0.25">
      <c r="L275">
        <f t="shared" si="85"/>
        <v>23</v>
      </c>
      <c r="M275" t="str">
        <f>VLOOKUP(CONCATENATE($L275,"d2"),$B:$I,6,FALSE)</f>
        <v>於高鐵深圳北站乘坐地鐵5號綫，往前海灣方向，於塘朗站下車，步行約10分鐘。</v>
      </c>
      <c r="N275" t="str">
        <f>VLOOKUP(CONCATENATE($L275,"d2"),$B:$I,7,FALSE)</f>
        <v>于高铁深圳北站乘坐地铁5号线，往前海湾方向，于塘朗站下车，步行约10分钟。</v>
      </c>
      <c r="O275" t="str">
        <f>VLOOKUP(CONCATENATE($L275,"d2"),$B:$I,8,FALSE)</f>
        <v>From High Speed Rail Shenzhenbei Station, take Metro Line 5 towards Qianhaiwan. Get off at Tanglang Station and walk for about 10 minutes.</v>
      </c>
      <c r="R275">
        <f t="shared" si="86"/>
        <v>23</v>
      </c>
      <c r="S275" t="str">
        <f>CONCATENATE("""attraction_tc"": """,VLOOKUP(CONCATENATE($R275,"a2"),$B:$I,6,FALSE),""",")</f>
        <v>"attraction_tc": "深港青年創新創業基地",</v>
      </c>
    </row>
    <row r="276" spans="11:19" x14ac:dyDescent="0.25">
      <c r="K276" t="str">
        <f>IF(ISERROR(VLOOKUP(CONCATENATE(L276,"d3"),B:G,6,FALSE)),"","&lt;/p&gt;&lt;p&gt;")</f>
        <v/>
      </c>
      <c r="L276">
        <f t="shared" si="85"/>
        <v>23</v>
      </c>
      <c r="M276" t="str">
        <f>CONCATENATE($K276,IFERROR(VLOOKUP(CONCATENATE($L276,"d3"),$B:$I,6,FALSE),""))</f>
        <v/>
      </c>
      <c r="N276" t="str">
        <f>CONCATENATE($K276,IFERROR(VLOOKUP(CONCATENATE($L276,"d3"),$B:$I,7,FALSE),""))</f>
        <v/>
      </c>
      <c r="O276" t="str">
        <f>CONCATENATE($K276,IFERROR(VLOOKUP(CONCATENATE($L276,"d3"),$B:$I,8,FALSE),""))</f>
        <v/>
      </c>
      <c r="R276">
        <f t="shared" si="86"/>
        <v>23</v>
      </c>
      <c r="S276" t="str">
        <f>CONCATENATE("""attraction_sc"": """,VLOOKUP(CONCATENATE($R276,"a2"),$B:$I,7,FALSE),""",")</f>
        <v>"attraction_sc": "深港青年创新创业基地",</v>
      </c>
    </row>
    <row r="277" spans="11:19" x14ac:dyDescent="0.25">
      <c r="L277">
        <f t="shared" si="85"/>
        <v>23</v>
      </c>
      <c r="M277" t="s">
        <v>469</v>
      </c>
      <c r="N277" t="s">
        <v>469</v>
      </c>
      <c r="O277" t="s">
        <v>469</v>
      </c>
      <c r="R277">
        <f t="shared" si="86"/>
        <v>23</v>
      </c>
      <c r="S277" t="str">
        <f>CONCATENATE("""image_en"": """,CONCATENATE("/res/media/web/travel/",LOWER(SUBSTITUTE($I$1," ","_")),"/",LOWER(CONCATENATE(SUBSTITUTE(VLOOKUP(CONCATENATE($R277,"a2"),$B:$I,8,FALSE)," ","_"),".jpg"))),""",")</f>
        <v>"image_en": "/res/media/web/travel/shenzhen/shenzhen-hong_kong_youth_innovation_entrepreneurship_base.jpg",</v>
      </c>
    </row>
    <row r="278" spans="11:19" x14ac:dyDescent="0.25">
      <c r="L278">
        <f>ROUNDUP((ROW(N278)-1)/12,0)</f>
        <v>24</v>
      </c>
      <c r="M278" t="s">
        <v>465</v>
      </c>
      <c r="N278" t="s">
        <v>465</v>
      </c>
      <c r="O278" t="s">
        <v>465</v>
      </c>
      <c r="R278">
        <f t="shared" si="86"/>
        <v>23</v>
      </c>
      <c r="S278" t="str">
        <f>CONCATENATE("""image_tc"": """,CONCATENATE("/res/media/web/travel/",LOWER(SUBSTITUTE($I$1," ","_")),"/",LOWER(CONCATENATE(SUBSTITUTE(VLOOKUP(CONCATENATE($R278,"a2"),$B:$I,8,FALSE)," ","_"),".jpg"))),""",")</f>
        <v>"image_tc": "/res/media/web/travel/shenzhen/shenzhen-hong_kong_youth_innovation_entrepreneurship_base.jpg",</v>
      </c>
    </row>
    <row r="279" spans="11:19" x14ac:dyDescent="0.25">
      <c r="L279">
        <f t="shared" ref="L279:L289" si="87">ROUNDUP((ROW(N279)-1)/12,0)</f>
        <v>24</v>
      </c>
      <c r="M279" t="str">
        <f>VLOOKUP(CONCATENATE($L279,"a2"),$B:$I,6,FALSE)</f>
        <v>錦繡中華民俗村</v>
      </c>
      <c r="N279" t="str">
        <f>VLOOKUP(CONCATENATE($L279,"a2"),$B:$I,7,FALSE)</f>
        <v>锦绣中华民俗村</v>
      </c>
      <c r="O279" t="str">
        <f>VLOOKUP(CONCATENATE($L279,"a2"),$B:$I,8,FALSE)</f>
        <v>Splendid China Folk Culture Village</v>
      </c>
      <c r="R279">
        <f t="shared" si="86"/>
        <v>23</v>
      </c>
      <c r="S279" t="str">
        <f>CONCATENATE("""image_sc"": """,CONCATENATE("/res/media/web/travel/",LOWER(SUBSTITUTE($I$1," ","_")),"/",LOWER(CONCATENATE(SUBSTITUTE(VLOOKUP(CONCATENATE($R279,"a2"),$B:$I,8,FALSE)," ","_"),".jpg"))),""",")</f>
        <v>"image_sc": "/res/media/web/travel/shenzhen/shenzhen-hong_kong_youth_innovation_entrepreneurship_base.jpg",</v>
      </c>
    </row>
    <row r="280" spans="11:19" x14ac:dyDescent="0.25">
      <c r="L280">
        <f t="shared" si="87"/>
        <v>24</v>
      </c>
      <c r="M280" t="s">
        <v>466</v>
      </c>
      <c r="N280" t="s">
        <v>466</v>
      </c>
      <c r="O280" t="s">
        <v>466</v>
      </c>
      <c r="R280">
        <f t="shared" si="86"/>
        <v>23</v>
      </c>
      <c r="S280" t="str">
        <f>CONCATENATE("""content_en"": """,CONCATENATE("&lt;p&gt;Address：&lt;br/&gt;",VLOOKUP(CONCATENATE($R280,"b2"),$B:$I,8,FALSE)),"&lt;/p&gt;&lt;p&gt;Content：&lt;br/&gt;",SUBSTITUTE(VLOOKUP(CONCATENATE($R280,"c2"),$B:$I,8,FALSE),"""","\"""),"&lt;/p&gt;&lt;p&gt;Transportation：&lt;br/&gt;",VLOOKUP(CONCATENATE($R280,"d2"),$B:$I,8,FALSE),CONCATENATE($K276,IFERROR(VLOOKUP(CONCATENATE($L276,"d3"),$B:$I,8,FALSE),"")),"&lt;/p&gt;",""",")</f>
        <v>"content_en": "&lt;p&gt;Address：&lt;br/&gt;16/F, Building C2, Nanshan Innovative Industry Zone, Nanshan District, Shenzhen&lt;/p&gt;&lt;p&gt;Content：&lt;br/&gt;Located in the Nanshan Innovative Industry Zone in Nanshan District, the base was found in June 2013 and covers an area of about 2,000 square metres. Adjacent to the University Town of Shenzhen, it is one of the 39 policy measures announced by the Central Government in 2012. The base offers preferential office rates, well-equipped infrastructure and professional consultation services for young entrepreneurs and companies in the Mainland and Hong Kong.&lt;/p&gt;&lt;p&gt;Transportation：&lt;br/&gt;From High Speed Rail Shenzhenbei Station, take Metro Line 5 towards Qianhaiwan. Get off at Tanglang Station and walk for about 10 minutes.&lt;/p&gt;",</v>
      </c>
    </row>
    <row r="281" spans="11:19" x14ac:dyDescent="0.25">
      <c r="L281">
        <f t="shared" si="87"/>
        <v>24</v>
      </c>
      <c r="M281" t="str">
        <f>CONCATENATE("&lt;img src=""/res/media/web/travel/",LOWER(SUBSTITUTE($I$1," ","_")),"/",LOWER(CONCATENATE(SUBSTITUTE(VLOOKUP(CONCATENATE($L279,"a2"),$B:$I,8,FALSE)," ","_"),".jpg")),""" alt=""",M279,"""&gt;")</f>
        <v>&lt;img src="/res/media/web/travel/shenzhen/splendid_china_folk_culture_village.jpg" alt="錦繡中華民俗村"&gt;</v>
      </c>
      <c r="N281" t="str">
        <f>CONCATENATE("&lt;img src=""/res/media/web/travel/",LOWER(SUBSTITUTE($I$1," ","_")),"/",LOWER(CONCATENATE(SUBSTITUTE(VLOOKUP(CONCATENATE($L279,"a2"),$B:$I,8,FALSE)," ","_"),".jpg")),""" alt=""",N279,"""&gt;")</f>
        <v>&lt;img src="/res/media/web/travel/shenzhen/splendid_china_folk_culture_village.jpg" alt="锦绣中华民俗村"&gt;</v>
      </c>
      <c r="O281" t="str">
        <f>CONCATENATE("&lt;img src=""/res/media/web/travel/",LOWER(SUBSTITUTE($I$1," ","_")),"/",LOWER(CONCATENATE(SUBSTITUTE(VLOOKUP(CONCATENATE($L279,"a2"),$B:$I,8,FALSE)," ","_"),".jpg")),""" alt=""",O279,"""&gt;")</f>
        <v>&lt;img src="/res/media/web/travel/shenzhen/splendid_china_folk_culture_village.jpg" alt="Splendid China Folk Culture Village"&gt;</v>
      </c>
      <c r="R281">
        <f t="shared" si="86"/>
        <v>23</v>
      </c>
      <c r="S281" t="str">
        <f>CONCATENATE("""content_tc"": """,CONCATENATE("&lt;p&gt;地址：&lt;br/&gt;",VLOOKUP(CONCATENATE($R281,"b2"),$B:$I,6,FALSE)),"&lt;/p&gt;&lt;p&gt;介紹：&lt;br/&gt;",VLOOKUP(CONCATENATE($R281,"c2"),$B:$I,6,FALSE),"&lt;/p&gt;&lt;p&gt;交通：&lt;br/&gt;",VLOOKUP(CONCATENATE($R281,"d2"),$B:$I,6,FALSE),CONCATENATE($K276,IFERROR(VLOOKUP(CONCATENATE($L276,"d3"),$B:$I,6,FALSE),"")),"&lt;/p&gt;",""",")</f>
        <v>"content_tc": "&lt;p&gt;地址：&lt;br/&gt;深圳市南山區南山智園C2楝16樓&lt;/p&gt;&lt;p&gt;介紹：&lt;br/&gt;位於南山區的南山智園，成立於2013年6月，佔地約2,000平方米，與深圳大學城為鄰，是中央政府在2012年公布的39項惠港措施之一，為有意到深圳創新創業的內地和香港青年與企業提供優惠的辦公場地、完善的配套設施和專業諮詢服務。&lt;/p&gt;&lt;p&gt;交通：&lt;br/&gt;於高鐵深圳北站乘坐地鐵5號綫，往前海灣方向，於塘朗站下車，步行約10分鐘。&lt;/p&gt;",</v>
      </c>
    </row>
    <row r="282" spans="11:19" x14ac:dyDescent="0.25">
      <c r="L282">
        <f t="shared" si="87"/>
        <v>24</v>
      </c>
      <c r="M282" t="s">
        <v>557</v>
      </c>
      <c r="N282" t="s">
        <v>557</v>
      </c>
      <c r="O282" t="s">
        <v>1372</v>
      </c>
      <c r="R282">
        <f t="shared" si="86"/>
        <v>23</v>
      </c>
      <c r="S282" t="str">
        <f>CONCATENATE("""content_sc"": """,CONCATENATE("&lt;p&gt;地址：&lt;br/&gt;",VLOOKUP(CONCATENATE($R282,"b2"),$B:$I,7,FALSE)),"&lt;/p&gt;&lt;p&gt;介紹：&lt;br/&gt;",VLOOKUP(CONCATENATE($R282,"c2"),$B:$I,7,FALSE),"&lt;/p&gt;&lt;p&gt;交通：&lt;br/&gt;",VLOOKUP(CONCATENATE($R282,"d2"),$B:$I,7,FALSE),CONCATENATE($K276,IFERROR(VLOOKUP(CONCATENATE($L276,"d3"),$B:$I,7,FALSE),"")),"&lt;/p&gt;","""")</f>
        <v>"content_sc": "&lt;p&gt;地址：&lt;br/&gt;深圳市南山区南山智园C2楝16楼&lt;/p&gt;&lt;p&gt;介紹：&lt;br/&gt;位于南山区的南山智园，成立于2013年6月，占地约2,000平方米，与深圳大学城为邻，是中央政府在2012年公布的39项惠港措施之一，为有意到深圳创新创业的内地和香港青年与企业提供优惠的办公场地、完善的配套设施和专业咨询服务。&lt;/p&gt;&lt;p&gt;交通：&lt;br/&gt;于高铁深圳北站乘坐地铁5号线，往前海湾方向，于塘朗站下车，步行约10分钟。&lt;/p&gt;"</v>
      </c>
    </row>
    <row r="283" spans="11:19" x14ac:dyDescent="0.25">
      <c r="L283">
        <f t="shared" si="87"/>
        <v>24</v>
      </c>
      <c r="M283" t="str">
        <f>VLOOKUP(CONCATENATE($L283,"b2"),$B:$I,6,FALSE)</f>
        <v>深圳市南山區深南大道9001-9005號</v>
      </c>
      <c r="N283" t="str">
        <f>VLOOKUP(CONCATENATE($L283,"b2"),$B:$I,7,FALSE)</f>
        <v>深圳市南山区深南大道9001-9005号</v>
      </c>
      <c r="O283" t="str">
        <f>VLOOKUP(CONCATENATE($L283,"b2"),$B:$I,8,FALSE)</f>
        <v>9001-9005 Shennan Avenue, Nanshan District, Shenzhen</v>
      </c>
      <c r="R283">
        <f t="shared" si="86"/>
        <v>23</v>
      </c>
      <c r="S283" t="str">
        <f>IF(S284="","}","},")</f>
        <v>},</v>
      </c>
    </row>
    <row r="284" spans="11:19" x14ac:dyDescent="0.25">
      <c r="L284">
        <f t="shared" si="87"/>
        <v>24</v>
      </c>
      <c r="M284" t="s">
        <v>467</v>
      </c>
      <c r="N284" t="s">
        <v>467</v>
      </c>
      <c r="O284" t="s">
        <v>1373</v>
      </c>
      <c r="R284">
        <f>ROUNDUP((ROW(T284)-7)/12,0)</f>
        <v>24</v>
      </c>
      <c r="S284" t="s">
        <v>1374</v>
      </c>
    </row>
    <row r="285" spans="11:19" x14ac:dyDescent="0.25">
      <c r="L285">
        <f t="shared" si="87"/>
        <v>24</v>
      </c>
      <c r="M285" t="str">
        <f>VLOOKUP(CONCATENATE($L285,"c2"),$B:$I,6,FALSE)</f>
        <v>由「錦繡中華」與「中華民俗村」組成的錦繡中華民俗村，是首個以中華文化為主題的樂園，前者設有近100個以1:15的比例縮小的中國著名景點，以「一日暢遊中國」作為招徠；後者則以中華56個民族為主題，以1:1比例建成24個村寨，帶來繽紛的少數民族風情。</v>
      </c>
      <c r="N285" t="str">
        <f>VLOOKUP(CONCATENATE($L285,"c2"),$B:$I,7,FALSE)</f>
        <v>由「锦绣中华」与「中华民俗村」组成的锦绣中华民俗村，是首个以中华文化为主题的乐园，前者设有近100个以1:15的比例缩小的中国著名景点，以「一日畅游中国」作为招徕；后者则以中华56个民族为主题，以1:1比例建成24个村寨，带来缤纷的少数民族风情。</v>
      </c>
      <c r="O285" t="str">
        <f>VLOOKUP(CONCATENATE($L285,"c2"),$B:$I,8,FALSE)</f>
        <v>The Splendid China Folk Culture Village, which consists of “Splendid China” and “Chinese Folk Culture Village”, is the first Chinese cultural theme park. The former boasts nearly 100 famous Chinese attractions with a scale of 1:15, advertised as “a day trip to China”. The latter, with the theme of 56 ethnic groups in Mainland China, 24 villages have been built in a 1:1 ratio to introduce colourful ethnic customs to visitors.</v>
      </c>
      <c r="R285">
        <f t="shared" ref="R285:R295" si="88">ROUNDUP((ROW(T285)-7)/12,0)</f>
        <v>24</v>
      </c>
      <c r="S285" t="str">
        <f>CONCATENATE("""id"": ",$S$1,R285,",")</f>
        <v>"id": 224,</v>
      </c>
    </row>
    <row r="286" spans="11:19" x14ac:dyDescent="0.25">
      <c r="L286">
        <f t="shared" si="87"/>
        <v>24</v>
      </c>
      <c r="M286" t="s">
        <v>468</v>
      </c>
      <c r="N286" t="s">
        <v>468</v>
      </c>
      <c r="O286" t="s">
        <v>1375</v>
      </c>
      <c r="R286">
        <f t="shared" si="88"/>
        <v>24</v>
      </c>
      <c r="S286" t="str">
        <f>CONCATENATE("""attraction_en"": """,VLOOKUP(CONCATENATE($R286,"a2"),$B:$I,8,FALSE),""",")</f>
        <v>"attraction_en": "Splendid China Folk Culture Village",</v>
      </c>
    </row>
    <row r="287" spans="11:19" x14ac:dyDescent="0.25">
      <c r="L287">
        <f t="shared" si="87"/>
        <v>24</v>
      </c>
      <c r="M287" t="str">
        <f>VLOOKUP(CONCATENATE($L287,"d2"),$B:$I,6,FALSE)</f>
        <v>於高鐵福田站乘坐地鐵11號綫，往碧頭方向，於車公廟站轉乘1號綫，往機場東方向，於華僑城站下車步行約5分鐘。</v>
      </c>
      <c r="N287" t="str">
        <f>VLOOKUP(CONCATENATE($L287,"d2"),$B:$I,7,FALSE)</f>
        <v>于高铁福田站乘坐地铁11号线，往碧头方向，于车公庙站换乘1号线，往机场东方向，于华侨城站下车步行约5分钟。</v>
      </c>
      <c r="O287" t="str">
        <f>VLOOKUP(CONCATENATE($L287,"d2"),$B:$I,8,FALSE)</f>
        <v>From High Speed Rail Futian Station, take Metro Line 11 towards Bitou. Change at Chegongmiao Station to Line 1 towards Airport East. Get off at OCT Station and walk for about 5 minutes.</v>
      </c>
      <c r="R287">
        <f t="shared" si="88"/>
        <v>24</v>
      </c>
      <c r="S287" t="str">
        <f>CONCATENATE("""attraction_tc"": """,VLOOKUP(CONCATENATE($R287,"a2"),$B:$I,6,FALSE),""",")</f>
        <v>"attraction_tc": "錦繡中華民俗村",</v>
      </c>
    </row>
    <row r="288" spans="11:19" x14ac:dyDescent="0.25">
      <c r="K288" t="str">
        <f>IF(ISERROR(VLOOKUP(CONCATENATE(L288,"d3"),B:G,6,FALSE)),"","&lt;/p&gt;&lt;p&gt;")</f>
        <v/>
      </c>
      <c r="L288">
        <f t="shared" si="87"/>
        <v>24</v>
      </c>
      <c r="M288" t="str">
        <f>CONCATENATE($K288,IFERROR(VLOOKUP(CONCATENATE($L288,"d3"),$B:$I,6,FALSE),""))</f>
        <v/>
      </c>
      <c r="N288" t="str">
        <f>CONCATENATE($K288,IFERROR(VLOOKUP(CONCATENATE($L288,"d3"),$B:$I,7,FALSE),""))</f>
        <v/>
      </c>
      <c r="O288" t="str">
        <f>CONCATENATE($K288,IFERROR(VLOOKUP(CONCATENATE($L288,"d3"),$B:$I,8,FALSE),""))</f>
        <v/>
      </c>
      <c r="R288">
        <f t="shared" si="88"/>
        <v>24</v>
      </c>
      <c r="S288" t="str">
        <f>CONCATENATE("""attraction_sc"": """,VLOOKUP(CONCATENATE($R288,"a2"),$B:$I,7,FALSE),""",")</f>
        <v>"attraction_sc": "锦绣中华民俗村",</v>
      </c>
    </row>
    <row r="289" spans="11:19" x14ac:dyDescent="0.25">
      <c r="L289">
        <f t="shared" si="87"/>
        <v>24</v>
      </c>
      <c r="M289" t="s">
        <v>469</v>
      </c>
      <c r="N289" t="s">
        <v>469</v>
      </c>
      <c r="O289" t="s">
        <v>469</v>
      </c>
      <c r="R289">
        <f t="shared" si="88"/>
        <v>24</v>
      </c>
      <c r="S289" t="str">
        <f>CONCATENATE("""image_en"": """,CONCATENATE("/res/media/web/travel/",LOWER(SUBSTITUTE($I$1," ","_")),"/",LOWER(CONCATENATE(SUBSTITUTE(VLOOKUP(CONCATENATE($R289,"a2"),$B:$I,8,FALSE)," ","_"),".jpg"))),""",")</f>
        <v>"image_en": "/res/media/web/travel/shenzhen/splendid_china_folk_culture_village.jpg",</v>
      </c>
    </row>
    <row r="290" spans="11:19" x14ac:dyDescent="0.25">
      <c r="L290">
        <f>ROUNDUP((ROW(N290)-1)/12,0)</f>
        <v>25</v>
      </c>
      <c r="M290" t="s">
        <v>465</v>
      </c>
      <c r="N290" t="s">
        <v>465</v>
      </c>
      <c r="O290" t="s">
        <v>465</v>
      </c>
      <c r="R290">
        <f t="shared" si="88"/>
        <v>24</v>
      </c>
      <c r="S290" t="str">
        <f>CONCATENATE("""image_tc"": """,CONCATENATE("/res/media/web/travel/",LOWER(SUBSTITUTE($I$1," ","_")),"/",LOWER(CONCATENATE(SUBSTITUTE(VLOOKUP(CONCATENATE($R290,"a2"),$B:$I,8,FALSE)," ","_"),".jpg"))),""",")</f>
        <v>"image_tc": "/res/media/web/travel/shenzhen/splendid_china_folk_culture_village.jpg",</v>
      </c>
    </row>
    <row r="291" spans="11:19" x14ac:dyDescent="0.25">
      <c r="L291">
        <f t="shared" ref="L291:L301" si="89">ROUNDUP((ROW(N291)-1)/12,0)</f>
        <v>25</v>
      </c>
      <c r="M291" t="str">
        <f>VLOOKUP(CONCATENATE($L291,"a2"),$B:$I,6,FALSE)</f>
        <v>海上世界文化藝術中心</v>
      </c>
      <c r="N291" t="str">
        <f>VLOOKUP(CONCATENATE($L291,"a2"),$B:$I,7,FALSE)</f>
        <v>海上世界文化艺术中心</v>
      </c>
      <c r="O291" t="str">
        <f>VLOOKUP(CONCATENATE($L291,"a2"),$B:$I,8,FALSE)</f>
        <v>The Sea World Culture and Arts Center</v>
      </c>
      <c r="R291">
        <f t="shared" si="88"/>
        <v>24</v>
      </c>
      <c r="S291" t="str">
        <f>CONCATENATE("""image_sc"": """,CONCATENATE("/res/media/web/travel/",LOWER(SUBSTITUTE($I$1," ","_")),"/",LOWER(CONCATENATE(SUBSTITUTE(VLOOKUP(CONCATENATE($R291,"a2"),$B:$I,8,FALSE)," ","_"),".jpg"))),""",")</f>
        <v>"image_sc": "/res/media/web/travel/shenzhen/splendid_china_folk_culture_village.jpg",</v>
      </c>
    </row>
    <row r="292" spans="11:19" x14ac:dyDescent="0.25">
      <c r="L292">
        <f t="shared" si="89"/>
        <v>25</v>
      </c>
      <c r="M292" t="s">
        <v>466</v>
      </c>
      <c r="N292" t="s">
        <v>466</v>
      </c>
      <c r="O292" t="s">
        <v>466</v>
      </c>
      <c r="R292">
        <f t="shared" si="88"/>
        <v>24</v>
      </c>
      <c r="S292" t="str">
        <f>CONCATENATE("""content_en"": """,CONCATENATE("&lt;p&gt;Address：&lt;br/&gt;",VLOOKUP(CONCATENATE($R292,"b2"),$B:$I,8,FALSE)),"&lt;/p&gt;&lt;p&gt;Content：&lt;br/&gt;",SUBSTITUTE(VLOOKUP(CONCATENATE($R292,"c2"),$B:$I,8,FALSE),"""","\"""),"&lt;/p&gt;&lt;p&gt;Transportation：&lt;br/&gt;",VLOOKUP(CONCATENATE($R292,"d2"),$B:$I,8,FALSE),CONCATENATE($K288,IFERROR(VLOOKUP(CONCATENATE($L288,"d3"),$B:$I,8,FALSE),"")),"&lt;/p&gt;",""",")</f>
        <v>"content_en": "&lt;p&gt;Address：&lt;br/&gt;9001-9005 Shennan Avenue, Nanshan District, Shenzhen&lt;/p&gt;&lt;p&gt;Content：&lt;br/&gt;The Splendid China Folk Culture Village, which consists of “Splendid China” and “Chinese Folk Culture Village”, is the first Chinese cultural theme park. The former boasts nearly 100 famous Chinese attractions with a scale of 1:15, advertised as “a day trip to China”. The latter, with the theme of 56 ethnic groups in Mainland China, 24 villages have been built in a 1:1 ratio to introduce colourful ethnic customs to visitors.&lt;/p&gt;&lt;p&gt;Transportation：&lt;br/&gt;From High Speed Rail Futian Station, take Metro Line 11 towards Bitou. Change at Chegongmiao Station to Line 1 towards Airport East. Get off at OCT Station and walk for about 5 minutes.&lt;/p&gt;",</v>
      </c>
    </row>
    <row r="293" spans="11:19" x14ac:dyDescent="0.25">
      <c r="L293">
        <f t="shared" si="89"/>
        <v>25</v>
      </c>
      <c r="M293" t="str">
        <f>CONCATENATE("&lt;img src=""/res/media/web/travel/",LOWER(SUBSTITUTE($I$1," ","_")),"/",LOWER(CONCATENATE(SUBSTITUTE(VLOOKUP(CONCATENATE($L291,"a2"),$B:$I,8,FALSE)," ","_"),".jpg")),""" alt=""",M291,"""&gt;")</f>
        <v>&lt;img src="/res/media/web/travel/shenzhen/the_sea_world_culture_and_arts_center.jpg" alt="海上世界文化藝術中心"&gt;</v>
      </c>
      <c r="N293" t="str">
        <f>CONCATENATE("&lt;img src=""/res/media/web/travel/",LOWER(SUBSTITUTE($I$1," ","_")),"/",LOWER(CONCATENATE(SUBSTITUTE(VLOOKUP(CONCATENATE($L291,"a2"),$B:$I,8,FALSE)," ","_"),".jpg")),""" alt=""",N291,"""&gt;")</f>
        <v>&lt;img src="/res/media/web/travel/shenzhen/the_sea_world_culture_and_arts_center.jpg" alt="海上世界文化艺术中心"&gt;</v>
      </c>
      <c r="O293" t="str">
        <f>CONCATENATE("&lt;img src=""/res/media/web/travel/",LOWER(SUBSTITUTE($I$1," ","_")),"/",LOWER(CONCATENATE(SUBSTITUTE(VLOOKUP(CONCATENATE($L291,"a2"),$B:$I,8,FALSE)," ","_"),".jpg")),""" alt=""",O291,"""&gt;")</f>
        <v>&lt;img src="/res/media/web/travel/shenzhen/the_sea_world_culture_and_arts_center.jpg" alt="The Sea World Culture and Arts Center"&gt;</v>
      </c>
      <c r="R293">
        <f t="shared" si="88"/>
        <v>24</v>
      </c>
      <c r="S293" t="str">
        <f>CONCATENATE("""content_tc"": """,CONCATENATE("&lt;p&gt;地址：&lt;br/&gt;",VLOOKUP(CONCATENATE($R293,"b2"),$B:$I,6,FALSE)),"&lt;/p&gt;&lt;p&gt;介紹：&lt;br/&gt;",VLOOKUP(CONCATENATE($R293,"c2"),$B:$I,6,FALSE),"&lt;/p&gt;&lt;p&gt;交通：&lt;br/&gt;",VLOOKUP(CONCATENATE($R293,"d2"),$B:$I,6,FALSE),CONCATENATE($K288,IFERROR(VLOOKUP(CONCATENATE($L288,"d3"),$B:$I,6,FALSE),"")),"&lt;/p&gt;",""",")</f>
        <v>"content_tc": "&lt;p&gt;地址：&lt;br/&gt;深圳市南山區深南大道9001-9005號&lt;/p&gt;&lt;p&gt;介紹：&lt;br/&gt;由「錦繡中華」與「中華民俗村」組成的錦繡中華民俗村，是首個以中華文化為主題的樂園，前者設有近100個以1:15的比例縮小的中國著名景點，以「一日暢遊中國」作為招徠；後者則以中華56個民族為主題，以1:1比例建成24個村寨，帶來繽紛的少數民族風情。&lt;/p&gt;&lt;p&gt;交通：&lt;br/&gt;於高鐵福田站乘坐地鐵11號綫，往碧頭方向，於車公廟站轉乘1號綫，往機場東方向，於華僑城站下車步行約5分鐘。&lt;/p&gt;",</v>
      </c>
    </row>
    <row r="294" spans="11:19" x14ac:dyDescent="0.25">
      <c r="L294">
        <f t="shared" si="89"/>
        <v>25</v>
      </c>
      <c r="M294" t="s">
        <v>557</v>
      </c>
      <c r="N294" t="s">
        <v>557</v>
      </c>
      <c r="O294" t="s">
        <v>1372</v>
      </c>
      <c r="R294">
        <f t="shared" si="88"/>
        <v>24</v>
      </c>
      <c r="S294" t="str">
        <f>CONCATENATE("""content_sc"": """,CONCATENATE("&lt;p&gt;地址：&lt;br/&gt;",VLOOKUP(CONCATENATE($R294,"b2"),$B:$I,7,FALSE)),"&lt;/p&gt;&lt;p&gt;介紹：&lt;br/&gt;",VLOOKUP(CONCATENATE($R294,"c2"),$B:$I,7,FALSE),"&lt;/p&gt;&lt;p&gt;交通：&lt;br/&gt;",VLOOKUP(CONCATENATE($R294,"d2"),$B:$I,7,FALSE),CONCATENATE($K288,IFERROR(VLOOKUP(CONCATENATE($L288,"d3"),$B:$I,7,FALSE),"")),"&lt;/p&gt;","""")</f>
        <v>"content_sc": "&lt;p&gt;地址：&lt;br/&gt;深圳市南山区深南大道9001-9005号&lt;/p&gt;&lt;p&gt;介紹：&lt;br/&gt;由「锦绣中华」与「中华民俗村」组成的锦绣中华民俗村，是首个以中华文化为主题的乐园，前者设有近100个以1:15的比例缩小的中国著名景点，以「一日畅游中国」作为招徕；后者则以中华56个民族为主题，以1:1比例建成24个村寨，带来缤纷的少数民族风情。&lt;/p&gt;&lt;p&gt;交通：&lt;br/&gt;于高铁福田站乘坐地铁11号线，往碧头方向，于车公庙站换乘1号线，往机场东方向，于华侨城站下车步行约5分钟。&lt;/p&gt;"</v>
      </c>
    </row>
    <row r="295" spans="11:19" x14ac:dyDescent="0.25">
      <c r="L295">
        <f t="shared" si="89"/>
        <v>25</v>
      </c>
      <c r="M295" t="str">
        <f>VLOOKUP(CONCATENATE($L295,"b2"),$B:$I,6,FALSE)</f>
        <v xml:space="preserve">深圳市南山區蛇口望海路1187號 </v>
      </c>
      <c r="N295" t="str">
        <f>VLOOKUP(CONCATENATE($L295,"b2"),$B:$I,7,FALSE)</f>
        <v xml:space="preserve">深圳市南山区蛇口望海路1187号 </v>
      </c>
      <c r="O295" t="str">
        <f>VLOOKUP(CONCATENATE($L295,"b2"),$B:$I,8,FALSE)</f>
        <v>1187 Wanghai Road, Shekou, Nanshan District, Shenzhen</v>
      </c>
      <c r="R295">
        <f t="shared" si="88"/>
        <v>24</v>
      </c>
      <c r="S295" t="str">
        <f>IF(S296="","}","},")</f>
        <v>},</v>
      </c>
    </row>
    <row r="296" spans="11:19" x14ac:dyDescent="0.25">
      <c r="L296">
        <f t="shared" si="89"/>
        <v>25</v>
      </c>
      <c r="M296" t="s">
        <v>467</v>
      </c>
      <c r="N296" t="s">
        <v>467</v>
      </c>
      <c r="O296" t="s">
        <v>1373</v>
      </c>
      <c r="R296">
        <f>ROUNDUP((ROW(T296)-7)/12,0)</f>
        <v>25</v>
      </c>
      <c r="S296" t="s">
        <v>1374</v>
      </c>
    </row>
    <row r="297" spans="11:19" x14ac:dyDescent="0.25">
      <c r="L297">
        <f t="shared" si="89"/>
        <v>25</v>
      </c>
      <c r="M297" t="str">
        <f>VLOOKUP(CONCATENATE($L297,"c2"),$B:$I,6,FALSE)</f>
        <v>海上世界文化藝術中心是由一個綜合創新文化平臺－「設計互聯」營運，當中包括了英國國立維多利亞與亞伯特博物館分館、園景展館、小燕畫院及深圳市聯合國教科文組織創意城市網路交流中心等，在這裡可探索藝術創新的潮流。遊覽後不妨到餐廳吃點東西，並欣賞一覽無遺的海景。</v>
      </c>
      <c r="N297" t="str">
        <f>VLOOKUP(CONCATENATE($L297,"c2"),$B:$I,7,FALSE)</f>
        <v>海上世界文化艺术中心是由一个综合创新文化平台－「设计互联」营运，当中包括了英国国立维多利亚与艾伯特博物馆分馆、园景展馆、小燕画院及深圳市联合国教科文组织创意城市网络交流中心等，在这里可探索艺术创新的潮流。游览后不妨到餐厅吃点东西，并欣赏一览无遗的海景。</v>
      </c>
      <c r="O297" t="str">
        <f>VLOOKUP(CONCATENATE($L297,"c2"),$B:$I,8,FALSE)</f>
        <v>The Sea World Culture and Arts Center is an integrated platform for creativity and culture, operated by the Design Society. The Center consists of the V&amp;A Gallery, Park View Gallery, Xiaoyan School of Art, Shenzhen UCCN Exchange Center and more, where visitors explore the trends in artistic innovation. Grab a bite at the restaurant after the visit and enjoy the panorama sea view.</v>
      </c>
      <c r="R297">
        <f t="shared" ref="R297:R307" si="90">ROUNDUP((ROW(T297)-7)/12,0)</f>
        <v>25</v>
      </c>
      <c r="S297" t="str">
        <f>CONCATENATE("""id"": ",$S$1,R297,",")</f>
        <v>"id": 225,</v>
      </c>
    </row>
    <row r="298" spans="11:19" x14ac:dyDescent="0.25">
      <c r="L298">
        <f t="shared" si="89"/>
        <v>25</v>
      </c>
      <c r="M298" t="s">
        <v>468</v>
      </c>
      <c r="N298" t="s">
        <v>468</v>
      </c>
      <c r="O298" t="s">
        <v>1375</v>
      </c>
      <c r="R298">
        <f t="shared" si="90"/>
        <v>25</v>
      </c>
      <c r="S298" t="str">
        <f>CONCATENATE("""attraction_en"": """,VLOOKUP(CONCATENATE($R298,"a2"),$B:$I,8,FALSE),""",")</f>
        <v>"attraction_en": "The Sea World Culture and Arts Center",</v>
      </c>
    </row>
    <row r="299" spans="11:19" x14ac:dyDescent="0.25">
      <c r="L299">
        <f t="shared" si="89"/>
        <v>25</v>
      </c>
      <c r="M299" t="str">
        <f>VLOOKUP(CONCATENATE($L299,"d2"),$B:$I,6,FALSE)</f>
        <v>於高鐵福田站乘坐地鐵11號綫，往碧頭方向，於後海站轉乘2號綫，於海上世界站下車，步行約12分鐘。</v>
      </c>
      <c r="N299" t="str">
        <f>VLOOKUP(CONCATENATE($L299,"d2"),$B:$I,7,FALSE)</f>
        <v>于高铁福田站乘坐地铁11号线，往碧头方向，于后海站换乘2号线，于海上世界站下车，步行约12分钟。</v>
      </c>
      <c r="O299" t="str">
        <f>VLOOKUP(CONCATENATE($L299,"d2"),$B:$I,8,FALSE)</f>
        <v>From High Speed Rail Futian Station, take Metro Line 11 towards Bitou and change to Line 2 at Houhai Station. Get off at Sea World Station and walk for about 12 minutes.</v>
      </c>
      <c r="R299">
        <f t="shared" si="90"/>
        <v>25</v>
      </c>
      <c r="S299" t="str">
        <f>CONCATENATE("""attraction_tc"": """,VLOOKUP(CONCATENATE($R299,"a2"),$B:$I,6,FALSE),""",")</f>
        <v>"attraction_tc": "海上世界文化藝術中心",</v>
      </c>
    </row>
    <row r="300" spans="11:19" x14ac:dyDescent="0.25">
      <c r="K300" t="str">
        <f>IF(ISERROR(VLOOKUP(CONCATENATE(L300,"d3"),B:G,6,FALSE)),"","&lt;/p&gt;&lt;p&gt;")</f>
        <v>&lt;/p&gt;&lt;p&gt;</v>
      </c>
      <c r="L300">
        <f t="shared" si="89"/>
        <v>25</v>
      </c>
      <c r="M300" t="str">
        <f>CONCATENATE($K300,IFERROR(VLOOKUP(CONCATENATE($L300,"d3"),$B:$I,6,FALSE),""))</f>
        <v>&lt;/p&gt;&lt;p&gt;亦可由福田站乘坐的士，約35分鐘即可到達。</v>
      </c>
      <c r="N300" t="str">
        <f>CONCATENATE($K300,IFERROR(VLOOKUP(CONCATENATE($L300,"d3"),$B:$I,7,FALSE),""))</f>
        <v>&lt;/p&gt;&lt;p&gt;亦可由福田站乘坐的士，约35分钟即可到达。</v>
      </c>
      <c r="O300" t="str">
        <f>CONCATENATE($K300,IFERROR(VLOOKUP(CONCATENATE($L300,"d3"),$B:$I,8,FALSE),""))</f>
        <v>&lt;/p&gt;&lt;p&gt;Alternatively, you may take a 35-minute taxi ride from Futian Station.</v>
      </c>
      <c r="R300">
        <f t="shared" si="90"/>
        <v>25</v>
      </c>
      <c r="S300" t="str">
        <f>CONCATENATE("""attraction_sc"": """,VLOOKUP(CONCATENATE($R300,"a2"),$B:$I,7,FALSE),""",")</f>
        <v>"attraction_sc": "海上世界文化艺术中心",</v>
      </c>
    </row>
    <row r="301" spans="11:19" x14ac:dyDescent="0.25">
      <c r="L301">
        <f t="shared" si="89"/>
        <v>25</v>
      </c>
      <c r="M301" t="s">
        <v>469</v>
      </c>
      <c r="N301" t="s">
        <v>469</v>
      </c>
      <c r="O301" t="s">
        <v>469</v>
      </c>
      <c r="R301">
        <f t="shared" si="90"/>
        <v>25</v>
      </c>
      <c r="S301" t="str">
        <f>CONCATENATE("""image_en"": """,CONCATENATE("/res/media/web/travel/",LOWER(SUBSTITUTE($I$1," ","_")),"/",LOWER(CONCATENATE(SUBSTITUTE(VLOOKUP(CONCATENATE($R301,"a2"),$B:$I,8,FALSE)," ","_"),".jpg"))),""",")</f>
        <v>"image_en": "/res/media/web/travel/shenzhen/the_sea_world_culture_and_arts_center.jpg",</v>
      </c>
    </row>
    <row r="302" spans="11:19" x14ac:dyDescent="0.25">
      <c r="L302">
        <f>ROUNDUP((ROW(N302)-1)/12,0)</f>
        <v>26</v>
      </c>
      <c r="M302" t="s">
        <v>465</v>
      </c>
      <c r="N302" t="s">
        <v>465</v>
      </c>
      <c r="O302" t="s">
        <v>465</v>
      </c>
      <c r="R302">
        <f t="shared" si="90"/>
        <v>25</v>
      </c>
      <c r="S302" t="str">
        <f>CONCATENATE("""image_tc"": """,CONCATENATE("/res/media/web/travel/",LOWER(SUBSTITUTE($I$1," ","_")),"/",LOWER(CONCATENATE(SUBSTITUTE(VLOOKUP(CONCATENATE($R302,"a2"),$B:$I,8,FALSE)," ","_"),".jpg"))),""",")</f>
        <v>"image_tc": "/res/media/web/travel/shenzhen/the_sea_world_culture_and_arts_center.jpg",</v>
      </c>
    </row>
    <row r="303" spans="11:19" x14ac:dyDescent="0.25">
      <c r="L303">
        <f t="shared" ref="L303:L313" si="91">ROUNDUP((ROW(N303)-1)/12,0)</f>
        <v>26</v>
      </c>
      <c r="M303" t="str">
        <f>VLOOKUP(CONCATENATE($L303,"a2"),$B:$I,6,FALSE)</f>
        <v>壹方城</v>
      </c>
      <c r="N303" t="str">
        <f>VLOOKUP(CONCATENATE($L303,"a2"),$B:$I,7,FALSE)</f>
        <v>壹方城</v>
      </c>
      <c r="O303" t="str">
        <f>VLOOKUP(CONCATENATE($L303,"a2"),$B:$I,8,FALSE)</f>
        <v>Uni Walk</v>
      </c>
      <c r="R303">
        <f t="shared" si="90"/>
        <v>25</v>
      </c>
      <c r="S303" t="str">
        <f>CONCATENATE("""image_sc"": """,CONCATENATE("/res/media/web/travel/",LOWER(SUBSTITUTE($I$1," ","_")),"/",LOWER(CONCATENATE(SUBSTITUTE(VLOOKUP(CONCATENATE($R303,"a2"),$B:$I,8,FALSE)," ","_"),".jpg"))),""",")</f>
        <v>"image_sc": "/res/media/web/travel/shenzhen/the_sea_world_culture_and_arts_center.jpg",</v>
      </c>
    </row>
    <row r="304" spans="11:19" x14ac:dyDescent="0.25">
      <c r="L304">
        <f t="shared" si="91"/>
        <v>26</v>
      </c>
      <c r="M304" t="s">
        <v>466</v>
      </c>
      <c r="N304" t="s">
        <v>466</v>
      </c>
      <c r="O304" t="s">
        <v>466</v>
      </c>
      <c r="R304">
        <f t="shared" si="90"/>
        <v>25</v>
      </c>
      <c r="S304" t="str">
        <f>CONCATENATE("""content_en"": """,CONCATENATE("&lt;p&gt;Address：&lt;br/&gt;",VLOOKUP(CONCATENATE($R304,"b2"),$B:$I,8,FALSE)),"&lt;/p&gt;&lt;p&gt;Content：&lt;br/&gt;",SUBSTITUTE(VLOOKUP(CONCATENATE($R304,"c2"),$B:$I,8,FALSE),"""","\"""),"&lt;/p&gt;&lt;p&gt;Transportation：&lt;br/&gt;",VLOOKUP(CONCATENATE($R304,"d2"),$B:$I,8,FALSE),CONCATENATE($K300,IFERROR(VLOOKUP(CONCATENATE($L300,"d3"),$B:$I,8,FALSE),"")),"&lt;/p&gt;",""",")</f>
        <v>"content_en": "&lt;p&gt;Address：&lt;br/&gt;1187 Wanghai Road, Shekou, Nanshan District, Shenzhen&lt;/p&gt;&lt;p&gt;Content：&lt;br/&gt;The Sea World Culture and Arts Center is an integrated platform for creativity and culture, operated by the Design Society. The Center consists of the V&amp;A Gallery, Park View Gallery, Xiaoyan School of Art, Shenzhen UCCN Exchange Center and more, where visitors explore the trends in artistic innovation. Grab a bite at the restaurant after the visit and enjoy the panorama sea view.&lt;/p&gt;&lt;p&gt;Transportation：&lt;br/&gt;From High Speed Rail Futian Station, take Metro Line 11 towards Bitou and change to Line 2 at Houhai Station. Get off at Sea World Station and walk for about 12 minutes.&lt;/p&gt;&lt;p&gt;Alternatively, you may take a 35-minute taxi ride from Futian Station.&lt;/p&gt;",</v>
      </c>
    </row>
    <row r="305" spans="11:19" x14ac:dyDescent="0.25">
      <c r="L305">
        <f t="shared" si="91"/>
        <v>26</v>
      </c>
      <c r="M305" t="str">
        <f>CONCATENATE("&lt;img src=""/res/media/web/travel/",LOWER(SUBSTITUTE($I$1," ","_")),"/",LOWER(CONCATENATE(SUBSTITUTE(VLOOKUP(CONCATENATE($L303,"a2"),$B:$I,8,FALSE)," ","_"),".jpg")),""" alt=""",M303,"""&gt;")</f>
        <v>&lt;img src="/res/media/web/travel/shenzhen/uni_walk.jpg" alt="壹方城"&gt;</v>
      </c>
      <c r="N305" t="str">
        <f>CONCATENATE("&lt;img src=""/res/media/web/travel/",LOWER(SUBSTITUTE($I$1," ","_")),"/",LOWER(CONCATENATE(SUBSTITUTE(VLOOKUP(CONCATENATE($L303,"a2"),$B:$I,8,FALSE)," ","_"),".jpg")),""" alt=""",N303,"""&gt;")</f>
        <v>&lt;img src="/res/media/web/travel/shenzhen/uni_walk.jpg" alt="壹方城"&gt;</v>
      </c>
      <c r="O305" t="str">
        <f>CONCATENATE("&lt;img src=""/res/media/web/travel/",LOWER(SUBSTITUTE($I$1," ","_")),"/",LOWER(CONCATENATE(SUBSTITUTE(VLOOKUP(CONCATENATE($L303,"a2"),$B:$I,8,FALSE)," ","_"),".jpg")),""" alt=""",O303,"""&gt;")</f>
        <v>&lt;img src="/res/media/web/travel/shenzhen/uni_walk.jpg" alt="Uni Walk"&gt;</v>
      </c>
      <c r="R305">
        <f t="shared" si="90"/>
        <v>25</v>
      </c>
      <c r="S305" t="str">
        <f>CONCATENATE("""content_tc"": """,CONCATENATE("&lt;p&gt;地址：&lt;br/&gt;",VLOOKUP(CONCATENATE($R305,"b2"),$B:$I,6,FALSE)),"&lt;/p&gt;&lt;p&gt;介紹：&lt;br/&gt;",VLOOKUP(CONCATENATE($R305,"c2"),$B:$I,6,FALSE),"&lt;/p&gt;&lt;p&gt;交通：&lt;br/&gt;",VLOOKUP(CONCATENATE($R305,"d2"),$B:$I,6,FALSE),CONCATENATE($K300,IFERROR(VLOOKUP(CONCATENATE($L300,"d3"),$B:$I,6,FALSE),"")),"&lt;/p&gt;",""",")</f>
        <v>"content_tc": "&lt;p&gt;地址：&lt;br/&gt;深圳市南山區蛇口望海路1187號 &lt;/p&gt;&lt;p&gt;介紹：&lt;br/&gt;海上世界文化藝術中心是由一個綜合創新文化平臺－「設計互聯」營運，當中包括了英國國立維多利亞與亞伯特博物館分館、園景展館、小燕畫院及深圳市聯合國教科文組織創意城市網路交流中心等，在這裡可探索藝術創新的潮流。遊覽後不妨到餐廳吃點東西，並欣賞一覽無遺的海景。&lt;/p&gt;&lt;p&gt;交通：&lt;br/&gt;於高鐵福田站乘坐地鐵11號綫，往碧頭方向，於後海站轉乘2號綫，於海上世界站下車，步行約12分鐘。&lt;/p&gt;&lt;p&gt;亦可由福田站乘坐的士，約35分鐘即可到達。&lt;/p&gt;",</v>
      </c>
    </row>
    <row r="306" spans="11:19" x14ac:dyDescent="0.25">
      <c r="L306">
        <f t="shared" si="91"/>
        <v>26</v>
      </c>
      <c r="M306" t="s">
        <v>557</v>
      </c>
      <c r="N306" t="s">
        <v>557</v>
      </c>
      <c r="O306" t="s">
        <v>1372</v>
      </c>
      <c r="R306">
        <f t="shared" si="90"/>
        <v>25</v>
      </c>
      <c r="S306" t="str">
        <f>CONCATENATE("""content_sc"": """,CONCATENATE("&lt;p&gt;地址：&lt;br/&gt;",VLOOKUP(CONCATENATE($R306,"b2"),$B:$I,7,FALSE)),"&lt;/p&gt;&lt;p&gt;介紹：&lt;br/&gt;",VLOOKUP(CONCATENATE($R306,"c2"),$B:$I,7,FALSE),"&lt;/p&gt;&lt;p&gt;交通：&lt;br/&gt;",VLOOKUP(CONCATENATE($R306,"d2"),$B:$I,7,FALSE),CONCATENATE($K300,IFERROR(VLOOKUP(CONCATENATE($L300,"d3"),$B:$I,7,FALSE),"")),"&lt;/p&gt;","""")</f>
        <v>"content_sc": "&lt;p&gt;地址：&lt;br/&gt;深圳市南山区蛇口望海路1187号 &lt;/p&gt;&lt;p&gt;介紹：&lt;br/&gt;海上世界文化艺术中心是由一个综合创新文化平台－「设计互联」营运，当中包括了英国国立维多利亚与艾伯特博物馆分馆、园景展馆、小燕画院及深圳市联合国教科文组织创意城市网络交流中心等，在这里可探索艺术创新的潮流。游览后不妨到餐厅吃点东西，并欣赏一览无遗的海景。&lt;/p&gt;&lt;p&gt;交通：&lt;br/&gt;于高铁福田站乘坐地铁11号线，往碧头方向，于后海站换乘2号线，于海上世界站下车，步行约12分钟。&lt;/p&gt;&lt;p&gt;亦可由福田站乘坐的士，约35分钟即可到达。&lt;/p&gt;"</v>
      </c>
    </row>
    <row r="307" spans="11:19" x14ac:dyDescent="0.25">
      <c r="L307">
        <f t="shared" si="91"/>
        <v>26</v>
      </c>
      <c r="M307" t="str">
        <f>VLOOKUP(CONCATENATE($L307,"b2"),$B:$I,6,FALSE)</f>
        <v>深圳市寶安中心區新湖路99號</v>
      </c>
      <c r="N307" t="str">
        <f>VLOOKUP(CONCATENATE($L307,"b2"),$B:$I,7,FALSE)</f>
        <v>深圳市宝安中心区新湖路99号</v>
      </c>
      <c r="O307" t="str">
        <f>VLOOKUP(CONCATENATE($L307,"b2"),$B:$I,8,FALSE)</f>
        <v>99 Xinhu Road, Baoan Center District, Shenzhen</v>
      </c>
      <c r="R307">
        <f t="shared" si="90"/>
        <v>25</v>
      </c>
      <c r="S307" t="str">
        <f>IF(S308="","}","},")</f>
        <v>},</v>
      </c>
    </row>
    <row r="308" spans="11:19" x14ac:dyDescent="0.25">
      <c r="L308">
        <f t="shared" si="91"/>
        <v>26</v>
      </c>
      <c r="M308" t="s">
        <v>467</v>
      </c>
      <c r="N308" t="s">
        <v>467</v>
      </c>
      <c r="O308" t="s">
        <v>1373</v>
      </c>
      <c r="R308">
        <f>ROUNDUP((ROW(T308)-7)/12,0)</f>
        <v>26</v>
      </c>
      <c r="S308" t="s">
        <v>1374</v>
      </c>
    </row>
    <row r="309" spans="11:19" x14ac:dyDescent="0.25">
      <c r="L309">
        <f t="shared" si="91"/>
        <v>26</v>
      </c>
      <c r="M309" t="str">
        <f>VLOOKUP(CONCATENATE($L309,"c2"),$B:$I,6,FALSE)</f>
        <v>是深圳新購物消閒熱點，以深圳的自然地形地貌、海風和海浪為設計靈感，樓高7層，頂層有採自然光設計的玻璃天幕。壹方城滙聚約400多間商店、100多間餐廳，包括人氣茶店及多類美食。商場亦有專售國內新進設計師作品的選物店、被選為2017年中國最美書店「覔書店」和大型兒童樂園MELAND。</v>
      </c>
      <c r="N309" t="str">
        <f>VLOOKUP(CONCATENATE($L309,"c2"),$B:$I,7,FALSE)</f>
        <v>是深圳新购物消闲热点，以深圳的自然地形地貌、海风和海浪为设计灵感，楼高7层，顶层有采自然光设计的玻璃天幕。壹方城汇聚约400多间商店、100多间餐厅，包括人气茶店及多类美食。商场亦有专售国内新进设计师作品的选物店、被选为2017年中国最美书店「觅书店」和大型儿童乐园MELAND。</v>
      </c>
      <c r="O309" t="str">
        <f>VLOOKUP(CONCATENATE($L309,"c2"),$B:$I,8,FALSE)</f>
        <v>A new shopping and leisure hotspot in Shenzhen, Uni Walk is inspired by the natural topography, sea breezes and waves of Shenzhen. It is 7-storey high and has a glass canopy design introducing natural light on the top floor. The mall has over 400 shops and 100 restaurants, including popular tea shops and many types of delicacies. The mall also boasts a shop that specialises in works by new domestic designers, plus Reading Mi, selected as the most beautiful bookstore in China in 2017, and MELAND, a large children's playground.</v>
      </c>
      <c r="R309">
        <f t="shared" ref="R309:R319" si="92">ROUNDUP((ROW(T309)-7)/12,0)</f>
        <v>26</v>
      </c>
      <c r="S309" t="str">
        <f>CONCATENATE("""id"": ",$S$1,R309,",")</f>
        <v>"id": 226,</v>
      </c>
    </row>
    <row r="310" spans="11:19" x14ac:dyDescent="0.25">
      <c r="L310">
        <f t="shared" si="91"/>
        <v>26</v>
      </c>
      <c r="M310" t="s">
        <v>468</v>
      </c>
      <c r="N310" t="s">
        <v>468</v>
      </c>
      <c r="O310" t="s">
        <v>1375</v>
      </c>
      <c r="R310">
        <f t="shared" si="92"/>
        <v>26</v>
      </c>
      <c r="S310" t="str">
        <f>CONCATENATE("""attraction_en"": """,VLOOKUP(CONCATENATE($R310,"a2"),$B:$I,8,FALSE),""",")</f>
        <v>"attraction_en": "Uni Walk",</v>
      </c>
    </row>
    <row r="311" spans="11:19" x14ac:dyDescent="0.25">
      <c r="L311">
        <f t="shared" si="91"/>
        <v>26</v>
      </c>
      <c r="M311" t="str">
        <f>VLOOKUP(CONCATENATE($L311,"d2"),$B:$I,6,FALSE)</f>
        <v>於高鐵深圳北站乘坐地鐵5號綫，往前海灣方向，於寶安中心站下車，步行約5分鐘。</v>
      </c>
      <c r="N311" t="str">
        <f>VLOOKUP(CONCATENATE($L311,"d2"),$B:$I,7,FALSE)</f>
        <v>于高铁深圳北站乘坐地铁5号线，往前海湾方向，于宝安中心站下车，步行约5分钟。</v>
      </c>
      <c r="O311" t="str">
        <f>VLOOKUP(CONCATENATE($L311,"d2"),$B:$I,8,FALSE)</f>
        <v>From High Speed Rail Shenzhenbei Station, take Metro Line 5 towards Qianhaiwan. Get off at Bao'an Center Station and walk for about 5 minutes.</v>
      </c>
      <c r="R311">
        <f t="shared" si="92"/>
        <v>26</v>
      </c>
      <c r="S311" t="str">
        <f>CONCATENATE("""attraction_tc"": """,VLOOKUP(CONCATENATE($R311,"a2"),$B:$I,6,FALSE),""",")</f>
        <v>"attraction_tc": "壹方城",</v>
      </c>
    </row>
    <row r="312" spans="11:19" x14ac:dyDescent="0.25">
      <c r="K312" t="str">
        <f>IF(ISERROR(VLOOKUP(CONCATENATE(L312,"d3"),B:G,6,FALSE)),"","&lt;/p&gt;&lt;p&gt;")</f>
        <v>&lt;/p&gt;&lt;p&gt;</v>
      </c>
      <c r="L312">
        <f t="shared" si="91"/>
        <v>26</v>
      </c>
      <c r="M312" t="str">
        <f>CONCATENATE($K312,IFERROR(VLOOKUP(CONCATENATE($L312,"d3"),$B:$I,6,FALSE),""))</f>
        <v>&lt;/p&gt;&lt;p&gt;亦可於高鐵福田站乘坐地鐵11號綫，往碧頭方向，於前海灣站轉乘1號綫，往機場東方向，於寶安中心站下車，步行約5分鐘。</v>
      </c>
      <c r="N312" t="str">
        <f>CONCATENATE($K312,IFERROR(VLOOKUP(CONCATENATE($L312,"d3"),$B:$I,7,FALSE),""))</f>
        <v>&lt;/p&gt;&lt;p&gt;亦可于高铁福田站乘坐地铁11号线，往碧头方向，于前海湾站换乘1号线，往机场东方向，于宝安中心站下车，步行约5分钟。</v>
      </c>
      <c r="O312" t="str">
        <f>CONCATENATE($K312,IFERROR(VLOOKUP(CONCATENATE($L312,"d3"),$B:$I,8,FALSE),""))</f>
        <v>&lt;/p&gt;&lt;p&gt;Or from High Speed Rail Futian Station, take Metro Line 11 towards Bitou. Change at Qianhaiwan Station to Line 1 towards Airport East. Get off at Bao'an Center Station and walk for about 5 minutes.</v>
      </c>
      <c r="R312">
        <f t="shared" si="92"/>
        <v>26</v>
      </c>
      <c r="S312" t="str">
        <f>CONCATENATE("""attraction_sc"": """,VLOOKUP(CONCATENATE($R312,"a2"),$B:$I,7,FALSE),""",")</f>
        <v>"attraction_sc": "壹方城",</v>
      </c>
    </row>
    <row r="313" spans="11:19" x14ac:dyDescent="0.25">
      <c r="L313">
        <f t="shared" si="91"/>
        <v>26</v>
      </c>
      <c r="M313" t="s">
        <v>469</v>
      </c>
      <c r="N313" t="s">
        <v>469</v>
      </c>
      <c r="O313" t="s">
        <v>469</v>
      </c>
      <c r="R313">
        <f t="shared" si="92"/>
        <v>26</v>
      </c>
      <c r="S313" t="str">
        <f>CONCATENATE("""image_en"": """,CONCATENATE("/res/media/web/travel/",LOWER(SUBSTITUTE($I$1," ","_")),"/",LOWER(CONCATENATE(SUBSTITUTE(VLOOKUP(CONCATENATE($R313,"a2"),$B:$I,8,FALSE)," ","_"),".jpg"))),""",")</f>
        <v>"image_en": "/res/media/web/travel/shenzhen/uni_walk.jpg",</v>
      </c>
    </row>
    <row r="314" spans="11:19" x14ac:dyDescent="0.25">
      <c r="L314">
        <f>ROUNDUP((ROW(N314)-1)/12,0)</f>
        <v>27</v>
      </c>
      <c r="M314" t="s">
        <v>465</v>
      </c>
      <c r="N314" t="s">
        <v>465</v>
      </c>
      <c r="O314" t="s">
        <v>465</v>
      </c>
      <c r="R314">
        <f t="shared" si="92"/>
        <v>26</v>
      </c>
      <c r="S314" t="str">
        <f>CONCATENATE("""image_tc"": """,CONCATENATE("/res/media/web/travel/",LOWER(SUBSTITUTE($I$1," ","_")),"/",LOWER(CONCATENATE(SUBSTITUTE(VLOOKUP(CONCATENATE($R314,"a2"),$B:$I,8,FALSE)," ","_"),".jpg"))),""",")</f>
        <v>"image_tc": "/res/media/web/travel/shenzhen/uni_walk.jpg",</v>
      </c>
    </row>
    <row r="315" spans="11:19" x14ac:dyDescent="0.25">
      <c r="L315">
        <f t="shared" ref="L315:L325" si="93">ROUNDUP((ROW(N315)-1)/12,0)</f>
        <v>27</v>
      </c>
      <c r="M315" t="str">
        <f>VLOOKUP(CONCATENATE($L315,"a2"),$B:$I,6,FALSE)</f>
        <v>深業上城</v>
      </c>
      <c r="N315" t="str">
        <f>VLOOKUP(CONCATENATE($L315,"a2"),$B:$I,7,FALSE)</f>
        <v>深业上城</v>
      </c>
      <c r="O315" t="str">
        <f>VLOOKUP(CONCATENATE($L315,"a2"),$B:$I,8,FALSE)</f>
        <v>UpperHills</v>
      </c>
      <c r="R315">
        <f t="shared" si="92"/>
        <v>26</v>
      </c>
      <c r="S315" t="str">
        <f>CONCATENATE("""image_sc"": """,CONCATENATE("/res/media/web/travel/",LOWER(SUBSTITUTE($I$1," ","_")),"/",LOWER(CONCATENATE(SUBSTITUTE(VLOOKUP(CONCATENATE($R315,"a2"),$B:$I,8,FALSE)," ","_"),".jpg"))),""",")</f>
        <v>"image_sc": "/res/media/web/travel/shenzhen/uni_walk.jpg",</v>
      </c>
    </row>
    <row r="316" spans="11:19" x14ac:dyDescent="0.25">
      <c r="L316">
        <f t="shared" si="93"/>
        <v>27</v>
      </c>
      <c r="M316" t="s">
        <v>466</v>
      </c>
      <c r="N316" t="s">
        <v>466</v>
      </c>
      <c r="O316" t="s">
        <v>466</v>
      </c>
      <c r="R316">
        <f t="shared" si="92"/>
        <v>26</v>
      </c>
      <c r="S316" t="str">
        <f>CONCATENATE("""content_en"": """,CONCATENATE("&lt;p&gt;Address：&lt;br/&gt;",VLOOKUP(CONCATENATE($R316,"b2"),$B:$I,8,FALSE)),"&lt;/p&gt;&lt;p&gt;Content：&lt;br/&gt;",SUBSTITUTE(VLOOKUP(CONCATENATE($R316,"c2"),$B:$I,8,FALSE),"""","\"""),"&lt;/p&gt;&lt;p&gt;Transportation：&lt;br/&gt;",VLOOKUP(CONCATENATE($R316,"d2"),$B:$I,8,FALSE),CONCATENATE($K312,IFERROR(VLOOKUP(CONCATENATE($L312,"d3"),$B:$I,8,FALSE),"")),"&lt;/p&gt;",""",")</f>
        <v>"content_en": "&lt;p&gt;Address：&lt;br/&gt;99 Xinhu Road, Baoan Center District, Shenzhen&lt;/p&gt;&lt;p&gt;Content：&lt;br/&gt;A new shopping and leisure hotspot in Shenzhen, Uni Walk is inspired by the natural topography, sea breezes and waves of Shenzhen. It is 7-storey high and has a glass canopy design introducing natural light on the top floor. The mall has over 400 shops and 100 restaurants, including popular tea shops and many types of delicacies. The mall also boasts a shop that specialises in works by new domestic designers, plus Reading Mi, selected as the most beautiful bookstore in China in 2017, and MELAND, a large children's playground.&lt;/p&gt;&lt;p&gt;Transportation：&lt;br/&gt;From High Speed Rail Shenzhenbei Station, take Metro Line 5 towards Qianhaiwan. Get off at Bao'an Center Station and walk for about 5 minutes.&lt;/p&gt;&lt;p&gt;Or from High Speed Rail Futian Station, take Metro Line 11 towards Bitou. Change at Qianhaiwan Station to Line 1 towards Airport East. Get off at Bao'an Center Station and walk for about 5 minutes.&lt;/p&gt;",</v>
      </c>
    </row>
    <row r="317" spans="11:19" x14ac:dyDescent="0.25">
      <c r="L317">
        <f t="shared" si="93"/>
        <v>27</v>
      </c>
      <c r="M317" t="str">
        <f>CONCATENATE("&lt;img src=""/res/media/web/travel/",LOWER(SUBSTITUTE($I$1," ","_")),"/",LOWER(CONCATENATE(SUBSTITUTE(VLOOKUP(CONCATENATE($L315,"a2"),$B:$I,8,FALSE)," ","_"),".jpg")),""" alt=""",M315,"""&gt;")</f>
        <v>&lt;img src="/res/media/web/travel/shenzhen/upperhills.jpg" alt="深業上城"&gt;</v>
      </c>
      <c r="N317" t="str">
        <f>CONCATENATE("&lt;img src=""/res/media/web/travel/",LOWER(SUBSTITUTE($I$1," ","_")),"/",LOWER(CONCATENATE(SUBSTITUTE(VLOOKUP(CONCATENATE($L315,"a2"),$B:$I,8,FALSE)," ","_"),".jpg")),""" alt=""",N315,"""&gt;")</f>
        <v>&lt;img src="/res/media/web/travel/shenzhen/upperhills.jpg" alt="深业上城"&gt;</v>
      </c>
      <c r="O317" t="str">
        <f>CONCATENATE("&lt;img src=""/res/media/web/travel/",LOWER(SUBSTITUTE($I$1," ","_")),"/",LOWER(CONCATENATE(SUBSTITUTE(VLOOKUP(CONCATENATE($L315,"a2"),$B:$I,8,FALSE)," ","_"),".jpg")),""" alt=""",O315,"""&gt;")</f>
        <v>&lt;img src="/res/media/web/travel/shenzhen/upperhills.jpg" alt="UpperHills"&gt;</v>
      </c>
      <c r="R317">
        <f t="shared" si="92"/>
        <v>26</v>
      </c>
      <c r="S317" t="str">
        <f>CONCATENATE("""content_tc"": """,CONCATENATE("&lt;p&gt;地址：&lt;br/&gt;",VLOOKUP(CONCATENATE($R317,"b2"),$B:$I,6,FALSE)),"&lt;/p&gt;&lt;p&gt;介紹：&lt;br/&gt;",VLOOKUP(CONCATENATE($R317,"c2"),$B:$I,6,FALSE),"&lt;/p&gt;&lt;p&gt;交通：&lt;br/&gt;",VLOOKUP(CONCATENATE($R317,"d2"),$B:$I,6,FALSE),CONCATENATE($K312,IFERROR(VLOOKUP(CONCATENATE($L312,"d3"),$B:$I,6,FALSE),"")),"&lt;/p&gt;",""",")</f>
        <v>"content_tc": "&lt;p&gt;地址：&lt;br/&gt;深圳市寶安中心區新湖路99號&lt;/p&gt;&lt;p&gt;介紹：&lt;br/&gt;是深圳新購物消閒熱點，以深圳的自然地形地貌、海風和海浪為設計靈感，樓高7層，頂層有採自然光設計的玻璃天幕。壹方城滙聚約400多間商店、100多間餐廳，包括人氣茶店及多類美食。商場亦有專售國內新進設計師作品的選物店、被選為2017年中國最美書店「覔書店」和大型兒童樂園MELAND。&lt;/p&gt;&lt;p&gt;交通：&lt;br/&gt;於高鐵深圳北站乘坐地鐵5號綫，往前海灣方向，於寶安中心站下車，步行約5分鐘。&lt;/p&gt;&lt;p&gt;亦可於高鐵福田站乘坐地鐵11號綫，往碧頭方向，於前海灣站轉乘1號綫，往機場東方向，於寶安中心站下車，步行約5分鐘。&lt;/p&gt;",</v>
      </c>
    </row>
    <row r="318" spans="11:19" x14ac:dyDescent="0.25">
      <c r="L318">
        <f t="shared" si="93"/>
        <v>27</v>
      </c>
      <c r="M318" t="s">
        <v>557</v>
      </c>
      <c r="N318" t="s">
        <v>557</v>
      </c>
      <c r="O318" t="s">
        <v>1372</v>
      </c>
      <c r="R318">
        <f t="shared" si="92"/>
        <v>26</v>
      </c>
      <c r="S318" t="str">
        <f>CONCATENATE("""content_sc"": """,CONCATENATE("&lt;p&gt;地址：&lt;br/&gt;",VLOOKUP(CONCATENATE($R318,"b2"),$B:$I,7,FALSE)),"&lt;/p&gt;&lt;p&gt;介紹：&lt;br/&gt;",VLOOKUP(CONCATENATE($R318,"c2"),$B:$I,7,FALSE),"&lt;/p&gt;&lt;p&gt;交通：&lt;br/&gt;",VLOOKUP(CONCATENATE($R318,"d2"),$B:$I,7,FALSE),CONCATENATE($K312,IFERROR(VLOOKUP(CONCATENATE($L312,"d3"),$B:$I,7,FALSE),"")),"&lt;/p&gt;","""")</f>
        <v>"content_sc": "&lt;p&gt;地址：&lt;br/&gt;深圳市宝安中心区新湖路99号&lt;/p&gt;&lt;p&gt;介紹：&lt;br/&gt;是深圳新购物消闲热点，以深圳的自然地形地貌、海风和海浪为设计灵感，楼高7层，顶层有采自然光设计的玻璃天幕。壹方城汇聚约400多间商店、100多间餐厅，包括人气茶店及多类美食。商场亦有专售国内新进设计师作品的选物店、被选为2017年中国最美书店「觅书店」和大型儿童乐园MELAND。&lt;/p&gt;&lt;p&gt;交通：&lt;br/&gt;于高铁深圳北站乘坐地铁5号线，往前海湾方向，于宝安中心站下车，步行约5分钟。&lt;/p&gt;&lt;p&gt;亦可于高铁福田站乘坐地铁11号线，往碧头方向，于前海湾站换乘1号线，往机场东方向，于宝安中心站下车，步行约5分钟。&lt;/p&gt;"</v>
      </c>
    </row>
    <row r="319" spans="11:19" x14ac:dyDescent="0.25">
      <c r="L319">
        <f t="shared" si="93"/>
        <v>27</v>
      </c>
      <c r="M319" t="str">
        <f>VLOOKUP(CONCATENATE($L319,"b2"),$B:$I,6,FALSE)</f>
        <v>深圳市福田區皇崗路5001號</v>
      </c>
      <c r="N319" t="str">
        <f>VLOOKUP(CONCATENATE($L319,"b2"),$B:$I,7,FALSE)</f>
        <v>深圳市福田区皇岗路5001号</v>
      </c>
      <c r="O319" t="str">
        <f>VLOOKUP(CONCATENATE($L319,"b2"),$B:$I,8,FALSE)</f>
        <v>5001 Huanggang Road, Futian District, Shenzhen</v>
      </c>
      <c r="R319">
        <f t="shared" si="92"/>
        <v>26</v>
      </c>
      <c r="S319" t="str">
        <f>IF(S320="","}","},")</f>
        <v>},</v>
      </c>
    </row>
    <row r="320" spans="11:19" x14ac:dyDescent="0.25">
      <c r="L320">
        <f t="shared" si="93"/>
        <v>27</v>
      </c>
      <c r="M320" t="s">
        <v>467</v>
      </c>
      <c r="N320" t="s">
        <v>467</v>
      </c>
      <c r="O320" t="s">
        <v>1373</v>
      </c>
      <c r="R320">
        <f>ROUNDUP((ROW(T320)-7)/12,0)</f>
        <v>27</v>
      </c>
      <c r="S320" t="s">
        <v>1374</v>
      </c>
    </row>
    <row r="321" spans="11:19" x14ac:dyDescent="0.25">
      <c r="L321">
        <f t="shared" si="93"/>
        <v>27</v>
      </c>
      <c r="M321" t="str">
        <f>VLOOKUP(CONCATENATE($L321,"c2"),$B:$I,6,FALSE)</f>
        <v>集綠色生活概念、SOHO住宿體驗與商業購物樂趣於一身的旅遊最新熱點，綠化率達40%。位於東西兩側兩座300多米長的行人天橋更將蓮花山和筆架山連接起來，風景怡人。品牌街及商場更有超過300個商戶進駐；至於10萬平米的Loft小鎮，以SOHO式住宿為亮點，是充滿設計感及文化休閒概念的小社區。</v>
      </c>
      <c r="N321" t="str">
        <f>VLOOKUP(CONCATENATE($L321,"c2"),$B:$I,7,FALSE)</f>
        <v>集绿色生活概念、SOHO住宿体验与商业购物乐趣于一身的旅游最新热点，绿化率达40%。位于东西两侧两座300多米长的行人天桥更将莲花山和笔架山连接起来，风景怡人。品牌街及商场更有超过300个商户进驻；至于10万平米的Loft小镇，以SOHO式住宿为亮点，是充满设计感及文化休闲概念的小社区。</v>
      </c>
      <c r="O321" t="str">
        <f>VLOOKUP(CONCATENATE($L321,"c2"),$B:$I,8,FALSE)</f>
        <v>With a green area of 40%, UpperHills combines the concept of green living, the experience of SOHO accommodation and the pleasure of commercial shopping. The two footbridges of over 300 square metres long on the east and west sides connect Lotus Hill and Bijia Hill with its pleasant scenery. The Brand Street and shopping mall boast have 300 merchants, while the Loft covers 100,000 square metres. It is a small community full of cultural and leisure concepts plus a design with SOHO-style accommodation as the highlight.</v>
      </c>
      <c r="R321">
        <f t="shared" ref="R321:R331" si="94">ROUNDUP((ROW(T321)-7)/12,0)</f>
        <v>27</v>
      </c>
      <c r="S321" t="str">
        <f>CONCATENATE("""id"": ",$S$1,R321,",")</f>
        <v>"id": 227,</v>
      </c>
    </row>
    <row r="322" spans="11:19" x14ac:dyDescent="0.25">
      <c r="L322">
        <f t="shared" si="93"/>
        <v>27</v>
      </c>
      <c r="M322" t="s">
        <v>468</v>
      </c>
      <c r="N322" t="s">
        <v>468</v>
      </c>
      <c r="O322" t="s">
        <v>1375</v>
      </c>
      <c r="R322">
        <f t="shared" si="94"/>
        <v>27</v>
      </c>
      <c r="S322" t="str">
        <f>CONCATENATE("""attraction_en"": """,VLOOKUP(CONCATENATE($R322,"a2"),$B:$I,8,FALSE),""",")</f>
        <v>"attraction_en": "UpperHills",</v>
      </c>
    </row>
    <row r="323" spans="11:19" x14ac:dyDescent="0.25">
      <c r="L323">
        <f t="shared" si="93"/>
        <v>27</v>
      </c>
      <c r="M323" t="str">
        <f>VLOOKUP(CONCATENATE($L323,"d2"),$B:$I,6,FALSE)</f>
        <v>於高鐵福田站步行2分鐘到絨花路口東公交站，乘坐高峰專線3路公交車，於中級法院站下車，步行約10分鐘。</v>
      </c>
      <c r="N323" t="str">
        <f>VLOOKUP(CONCATENATE($L323,"d2"),$B:$I,7,FALSE)</f>
        <v>于高铁福田站步行2分钟到绒花路口东公交站，乘坐高峰专线3路公交车，于中级法院站下车，步行约10分钟。</v>
      </c>
      <c r="O323" t="str">
        <f>VLOOKUP(CONCATENATE($L323,"d2"),$B:$I,8,FALSE)</f>
        <v>From High Speed Rail Futian Station, walk for 2 minutes to Ronghua Lukou East bus stop and take Bus Gaofeng Zhuanxian 3. Get off at Intermediate Court and walk for about 10 minutes.</v>
      </c>
      <c r="R323">
        <f t="shared" si="94"/>
        <v>27</v>
      </c>
      <c r="S323" t="str">
        <f>CONCATENATE("""attraction_tc"": """,VLOOKUP(CONCATENATE($R323,"a2"),$B:$I,6,FALSE),""",")</f>
        <v>"attraction_tc": "深業上城",</v>
      </c>
    </row>
    <row r="324" spans="11:19" x14ac:dyDescent="0.25">
      <c r="K324" t="str">
        <f>IF(ISERROR(VLOOKUP(CONCATENATE(L324,"d3"),B:G,6,FALSE)),"","&lt;/p&gt;&lt;p&gt;")</f>
        <v>&lt;/p&gt;&lt;p&gt;</v>
      </c>
      <c r="L324">
        <f t="shared" si="93"/>
        <v>27</v>
      </c>
      <c r="M324" t="str">
        <f>CONCATENATE($K324,IFERROR(VLOOKUP(CONCATENATE($L324,"d3"),$B:$I,6,FALSE),""))</f>
        <v>&lt;/p&gt;&lt;p&gt;亦可由福田站乘坐的士，約10分鐘即可到達。</v>
      </c>
      <c r="N324" t="str">
        <f>CONCATENATE($K324,IFERROR(VLOOKUP(CONCATENATE($L324,"d3"),$B:$I,7,FALSE),""))</f>
        <v>&lt;/p&gt;&lt;p&gt;亦可由福田站乘坐的士，约10分钟即可到达。</v>
      </c>
      <c r="O324" t="str">
        <f>CONCATENATE($K324,IFERROR(VLOOKUP(CONCATENATE($L324,"d3"),$B:$I,8,FALSE),""))</f>
        <v>&lt;/p&gt;&lt;p&gt;Alternatively, you may take a 10-minute taxi ride from Futian Station.</v>
      </c>
      <c r="R324">
        <f t="shared" si="94"/>
        <v>27</v>
      </c>
      <c r="S324" t="str">
        <f>CONCATENATE("""attraction_sc"": """,VLOOKUP(CONCATENATE($R324,"a2"),$B:$I,7,FALSE),""",")</f>
        <v>"attraction_sc": "深业上城",</v>
      </c>
    </row>
    <row r="325" spans="11:19" x14ac:dyDescent="0.25">
      <c r="L325">
        <f t="shared" si="93"/>
        <v>27</v>
      </c>
      <c r="M325" t="s">
        <v>469</v>
      </c>
      <c r="N325" t="s">
        <v>469</v>
      </c>
      <c r="O325" t="s">
        <v>469</v>
      </c>
      <c r="R325">
        <f t="shared" si="94"/>
        <v>27</v>
      </c>
      <c r="S325" t="str">
        <f>CONCATENATE("""image_en"": """,CONCATENATE("/res/media/web/travel/",LOWER(SUBSTITUTE($I$1," ","_")),"/",LOWER(CONCATENATE(SUBSTITUTE(VLOOKUP(CONCATENATE($R325,"a2"),$B:$I,8,FALSE)," ","_"),".jpg"))),""",")</f>
        <v>"image_en": "/res/media/web/travel/shenzhen/upperhills.jpg",</v>
      </c>
    </row>
    <row r="326" spans="11:19" x14ac:dyDescent="0.25">
      <c r="L326">
        <f>ROUNDUP((ROW(N326)-1)/12,0)</f>
        <v>28</v>
      </c>
      <c r="M326" t="s">
        <v>465</v>
      </c>
      <c r="N326" t="s">
        <v>465</v>
      </c>
      <c r="O326" t="s">
        <v>465</v>
      </c>
      <c r="R326">
        <f t="shared" si="94"/>
        <v>27</v>
      </c>
      <c r="S326" t="str">
        <f>CONCATENATE("""image_tc"": """,CONCATENATE("/res/media/web/travel/",LOWER(SUBSTITUTE($I$1," ","_")),"/",LOWER(CONCATENATE(SUBSTITUTE(VLOOKUP(CONCATENATE($R326,"a2"),$B:$I,8,FALSE)," ","_"),".jpg"))),""",")</f>
        <v>"image_tc": "/res/media/web/travel/shenzhen/upperhills.jpg",</v>
      </c>
    </row>
    <row r="327" spans="11:19" x14ac:dyDescent="0.25">
      <c r="L327">
        <f t="shared" ref="L327:L337" si="95">ROUNDUP((ROW(N327)-1)/12,0)</f>
        <v>28</v>
      </c>
      <c r="M327" t="str">
        <f>VLOOKUP(CONCATENATE($L327,"a2"),$B:$I,6,FALSE)</f>
        <v>世界之窗</v>
      </c>
      <c r="N327" t="str">
        <f>VLOOKUP(CONCATENATE($L327,"a2"),$B:$I,7,FALSE)</f>
        <v>世界之窗</v>
      </c>
      <c r="O327" t="str">
        <f>VLOOKUP(CONCATENATE($L327,"a2"),$B:$I,8,FALSE)</f>
        <v>Window of the World</v>
      </c>
      <c r="R327">
        <f t="shared" si="94"/>
        <v>27</v>
      </c>
      <c r="S327" t="str">
        <f>CONCATENATE("""image_sc"": """,CONCATENATE("/res/media/web/travel/",LOWER(SUBSTITUTE($I$1," ","_")),"/",LOWER(CONCATENATE(SUBSTITUTE(VLOOKUP(CONCATENATE($R327,"a2"),$B:$I,8,FALSE)," ","_"),".jpg"))),""",")</f>
        <v>"image_sc": "/res/media/web/travel/shenzhen/upperhills.jpg",</v>
      </c>
    </row>
    <row r="328" spans="11:19" x14ac:dyDescent="0.25">
      <c r="L328">
        <f t="shared" si="95"/>
        <v>28</v>
      </c>
      <c r="M328" t="s">
        <v>466</v>
      </c>
      <c r="N328" t="s">
        <v>466</v>
      </c>
      <c r="O328" t="s">
        <v>466</v>
      </c>
      <c r="R328">
        <f t="shared" si="94"/>
        <v>27</v>
      </c>
      <c r="S328" t="str">
        <f>CONCATENATE("""content_en"": """,CONCATENATE("&lt;p&gt;Address：&lt;br/&gt;",VLOOKUP(CONCATENATE($R328,"b2"),$B:$I,8,FALSE)),"&lt;/p&gt;&lt;p&gt;Content：&lt;br/&gt;",SUBSTITUTE(VLOOKUP(CONCATENATE($R328,"c2"),$B:$I,8,FALSE),"""","\"""),"&lt;/p&gt;&lt;p&gt;Transportation：&lt;br/&gt;",VLOOKUP(CONCATENATE($R328,"d2"),$B:$I,8,FALSE),CONCATENATE($K324,IFERROR(VLOOKUP(CONCATENATE($L324,"d3"),$B:$I,8,FALSE),"")),"&lt;/p&gt;",""",")</f>
        <v>"content_en": "&lt;p&gt;Address：&lt;br/&gt;5001 Huanggang Road, Futian District, Shenzhen&lt;/p&gt;&lt;p&gt;Content：&lt;br/&gt;With a green area of 40%, UpperHills combines the concept of green living, the experience of SOHO accommodation and the pleasure of commercial shopping. The two footbridges of over 300 square metres long on the east and west sides connect Lotus Hill and Bijia Hill with its pleasant scenery. The Brand Street and shopping mall boast have 300 merchants, while the Loft covers 100,000 square metres. It is a small community full of cultural and leisure concepts plus a design with SOHO-style accommodation as the highlight.&lt;/p&gt;&lt;p&gt;Transportation：&lt;br/&gt;From High Speed Rail Futian Station, walk for 2 minutes to Ronghua Lukou East bus stop and take Bus Gaofeng Zhuanxian 3. Get off at Intermediate Court and walk for about 10 minutes.&lt;/p&gt;&lt;p&gt;Alternatively, you may take a 10-minute taxi ride from Futian Station.&lt;/p&gt;",</v>
      </c>
    </row>
    <row r="329" spans="11:19" x14ac:dyDescent="0.25">
      <c r="L329">
        <f t="shared" si="95"/>
        <v>28</v>
      </c>
      <c r="M329" t="str">
        <f>CONCATENATE("&lt;img src=""/res/media/web/travel/",LOWER(SUBSTITUTE($I$1," ","_")),"/",LOWER(CONCATENATE(SUBSTITUTE(VLOOKUP(CONCATENATE($L327,"a2"),$B:$I,8,FALSE)," ","_"),".jpg")),""" alt=""",M327,"""&gt;")</f>
        <v>&lt;img src="/res/media/web/travel/shenzhen/window_of_the_world.jpg" alt="世界之窗"&gt;</v>
      </c>
      <c r="N329" t="str">
        <f>CONCATENATE("&lt;img src=""/res/media/web/travel/",LOWER(SUBSTITUTE($I$1," ","_")),"/",LOWER(CONCATENATE(SUBSTITUTE(VLOOKUP(CONCATENATE($L327,"a2"),$B:$I,8,FALSE)," ","_"),".jpg")),""" alt=""",N327,"""&gt;")</f>
        <v>&lt;img src="/res/media/web/travel/shenzhen/window_of_the_world.jpg" alt="世界之窗"&gt;</v>
      </c>
      <c r="O329" t="str">
        <f>CONCATENATE("&lt;img src=""/res/media/web/travel/",LOWER(SUBSTITUTE($I$1," ","_")),"/",LOWER(CONCATENATE(SUBSTITUTE(VLOOKUP(CONCATENATE($L327,"a2"),$B:$I,8,FALSE)," ","_"),".jpg")),""" alt=""",O327,"""&gt;")</f>
        <v>&lt;img src="/res/media/web/travel/shenzhen/window_of_the_world.jpg" alt="Window of the World"&gt;</v>
      </c>
      <c r="R329">
        <f t="shared" si="94"/>
        <v>27</v>
      </c>
      <c r="S329" t="str">
        <f>CONCATENATE("""content_tc"": """,CONCATENATE("&lt;p&gt;地址：&lt;br/&gt;",VLOOKUP(CONCATENATE($R329,"b2"),$B:$I,6,FALSE)),"&lt;/p&gt;&lt;p&gt;介紹：&lt;br/&gt;",VLOOKUP(CONCATENATE($R329,"c2"),$B:$I,6,FALSE),"&lt;/p&gt;&lt;p&gt;交通：&lt;br/&gt;",VLOOKUP(CONCATENATE($R329,"d2"),$B:$I,6,FALSE),CONCATENATE($K324,IFERROR(VLOOKUP(CONCATENATE($L324,"d3"),$B:$I,6,FALSE),"")),"&lt;/p&gt;",""",")</f>
        <v>"content_tc": "&lt;p&gt;地址：&lt;br/&gt;深圳市福田區皇崗路5001號&lt;/p&gt;&lt;p&gt;介紹：&lt;br/&gt;集綠色生活概念、SOHO住宿體驗與商業購物樂趣於一身的旅遊最新熱點，綠化率達40%。位於東西兩側兩座300多米長的行人天橋更將蓮花山和筆架山連接起來，風景怡人。品牌街及商場更有超過300個商戶進駐；至於10萬平米的Loft小鎮，以SOHO式住宿為亮點，是充滿設計感及文化休閒概念的小社區。&lt;/p&gt;&lt;p&gt;交通：&lt;br/&gt;於高鐵福田站步行2分鐘到絨花路口東公交站，乘坐高峰專線3路公交車，於中級法院站下車，步行約10分鐘。&lt;/p&gt;&lt;p&gt;亦可由福田站乘坐的士，約10分鐘即可到達。&lt;/p&gt;",</v>
      </c>
    </row>
    <row r="330" spans="11:19" x14ac:dyDescent="0.25">
      <c r="L330">
        <f t="shared" si="95"/>
        <v>28</v>
      </c>
      <c r="M330" t="s">
        <v>557</v>
      </c>
      <c r="N330" t="s">
        <v>557</v>
      </c>
      <c r="O330" t="s">
        <v>1372</v>
      </c>
      <c r="R330">
        <f t="shared" si="94"/>
        <v>27</v>
      </c>
      <c r="S330" t="str">
        <f>CONCATENATE("""content_sc"": """,CONCATENATE("&lt;p&gt;地址：&lt;br/&gt;",VLOOKUP(CONCATENATE($R330,"b2"),$B:$I,7,FALSE)),"&lt;/p&gt;&lt;p&gt;介紹：&lt;br/&gt;",VLOOKUP(CONCATENATE($R330,"c2"),$B:$I,7,FALSE),"&lt;/p&gt;&lt;p&gt;交通：&lt;br/&gt;",VLOOKUP(CONCATENATE($R330,"d2"),$B:$I,7,FALSE),CONCATENATE($K324,IFERROR(VLOOKUP(CONCATENATE($L324,"d3"),$B:$I,7,FALSE),"")),"&lt;/p&gt;","""")</f>
        <v>"content_sc": "&lt;p&gt;地址：&lt;br/&gt;深圳市福田区皇岗路5001号&lt;/p&gt;&lt;p&gt;介紹：&lt;br/&gt;集绿色生活概念、SOHO住宿体验与商业购物乐趣于一身的旅游最新热点，绿化率达40%。位于东西两侧两座300多米长的行人天桥更将莲花山和笔架山连接起来，风景怡人。品牌街及商场更有超过300个商户进驻；至于10万平米的Loft小镇，以SOHO式住宿为亮点，是充满设计感及文化休闲概念的小社区。&lt;/p&gt;&lt;p&gt;交通：&lt;br/&gt;于高铁福田站步行2分钟到绒花路口东公交站，乘坐高峰专线3路公交车，于中级法院站下车，步行约10分钟。&lt;/p&gt;&lt;p&gt;亦可由福田站乘坐的士，约10分钟即可到达。&lt;/p&gt;"</v>
      </c>
    </row>
    <row r="331" spans="11:19" x14ac:dyDescent="0.25">
      <c r="L331">
        <f t="shared" si="95"/>
        <v>28</v>
      </c>
      <c r="M331" t="str">
        <f>VLOOKUP(CONCATENATE($L331,"b2"),$B:$I,6,FALSE)</f>
        <v>深圳市南山區深南大道9037號</v>
      </c>
      <c r="N331" t="str">
        <f>VLOOKUP(CONCATENATE($L331,"b2"),$B:$I,7,FALSE)</f>
        <v>深圳市南山区深南大道9037号</v>
      </c>
      <c r="O331" t="str">
        <f>VLOOKUP(CONCATENATE($L331,"b2"),$B:$I,8,FALSE)</f>
        <v>9037 Shennan Avenue, Nanshan District, Shenzhen</v>
      </c>
      <c r="R331">
        <f t="shared" si="94"/>
        <v>27</v>
      </c>
      <c r="S331" t="str">
        <f>IF(S332="","}","},")</f>
        <v>},</v>
      </c>
    </row>
    <row r="332" spans="11:19" x14ac:dyDescent="0.25">
      <c r="L332">
        <f t="shared" si="95"/>
        <v>28</v>
      </c>
      <c r="M332" t="s">
        <v>467</v>
      </c>
      <c r="N332" t="s">
        <v>467</v>
      </c>
      <c r="O332" t="s">
        <v>1373</v>
      </c>
      <c r="R332">
        <f>ROUNDUP((ROW(T332)-7)/12,0)</f>
        <v>28</v>
      </c>
      <c r="S332" t="s">
        <v>1374</v>
      </c>
    </row>
    <row r="333" spans="11:19" x14ac:dyDescent="0.25">
      <c r="L333">
        <f t="shared" si="95"/>
        <v>28</v>
      </c>
      <c r="M333" t="str">
        <f>VLOOKUP(CONCATENATE($L333,"c2"),$B:$I,6,FALSE)</f>
        <v>是深圳最知名的景點之一，佔地48萬平方米，設有130多個分別以1:1、1:5、1:15等不同比例仿建而成的景點，按地理位置分佈於亞洲區、歐洲區、非洲區、美洲區、大洋洲區等8個區域，可說是人類文明的精華所在，也讓您「瞬間遊全球」。</v>
      </c>
      <c r="N333" t="str">
        <f>VLOOKUP(CONCATENATE($L333,"c2"),$B:$I,7,FALSE)</f>
        <v>是深圳最知名的景点之一，占地48万平方米，设有130多个分别以1:1、1:5、1:15等不同比例仿建而成的景点，按地理位置分布于亚洲区、欧洲区、非洲区、美洲区、大洋洲区等8个区域，可说是人类文明的精华所在，也让您「瞬间游全球」。</v>
      </c>
      <c r="O333" t="str">
        <f>VLOOKUP(CONCATENATE($L333,"c2"),$B:$I,8,FALSE)</f>
        <v>One of the most well-known attractions in Shenzhen, Window of the World covers an area of 480,000 square metres and boasts over 130 attractions reproduced in different proportions of 1:1, 1:5, 1:15, etc. They are distributed to represent eight areas geographically, such as the Asia district, the European district, the Africa district, the America district and the Oceania district. The Attraction can be considered the essence of human civilization, allowing you to explore the whole world in just a moment.</v>
      </c>
      <c r="R333">
        <f t="shared" ref="R333:R343" si="96">ROUNDUP((ROW(T333)-7)/12,0)</f>
        <v>28</v>
      </c>
      <c r="S333" t="str">
        <f>CONCATENATE("""id"": ",$S$1,R333,",")</f>
        <v>"id": 228,</v>
      </c>
    </row>
    <row r="334" spans="11:19" x14ac:dyDescent="0.25">
      <c r="L334">
        <f t="shared" si="95"/>
        <v>28</v>
      </c>
      <c r="M334" t="s">
        <v>468</v>
      </c>
      <c r="N334" t="s">
        <v>468</v>
      </c>
      <c r="O334" t="s">
        <v>1375</v>
      </c>
      <c r="R334">
        <f t="shared" si="96"/>
        <v>28</v>
      </c>
      <c r="S334" t="str">
        <f>CONCATENATE("""attraction_en"": """,VLOOKUP(CONCATENATE($R334,"a2"),$B:$I,8,FALSE),""",")</f>
        <v>"attraction_en": "Window of the World",</v>
      </c>
    </row>
    <row r="335" spans="11:19" x14ac:dyDescent="0.25">
      <c r="L335">
        <f t="shared" si="95"/>
        <v>28</v>
      </c>
      <c r="M335" t="str">
        <f>VLOOKUP(CONCATENATE($L335,"d2"),$B:$I,6,FALSE)</f>
        <v>於高鐵福田站乘坐地鐵2號綫，往赤灣方向，於世界之窗站下車步行約3分鐘。</v>
      </c>
      <c r="N335" t="str">
        <f>VLOOKUP(CONCATENATE($L335,"d2"),$B:$I,7,FALSE)</f>
        <v>于高铁福田站乘坐地铁2号线，往赤湾方向，于世界之窗站下车步行约3分钟。</v>
      </c>
      <c r="O335" t="str">
        <f>VLOOKUP(CONCATENATE($L335,"d2"),$B:$I,8,FALSE)</f>
        <v>From High Speed Rail Futian Station, take Metro Line 2 towards Chiwan. Get off at Window of the World Station and walk for about 3 minutes.</v>
      </c>
      <c r="R335">
        <f t="shared" si="96"/>
        <v>28</v>
      </c>
      <c r="S335" t="str">
        <f>CONCATENATE("""attraction_tc"": """,VLOOKUP(CONCATENATE($R335,"a2"),$B:$I,6,FALSE),""",")</f>
        <v>"attraction_tc": "世界之窗",</v>
      </c>
    </row>
    <row r="336" spans="11:19" x14ac:dyDescent="0.25">
      <c r="K336" t="str">
        <f>IF(ISERROR(VLOOKUP(CONCATENATE(L336,"d3"),B:G,6,FALSE)),"","&lt;/p&gt;&lt;p&gt;")</f>
        <v/>
      </c>
      <c r="L336">
        <f t="shared" si="95"/>
        <v>28</v>
      </c>
      <c r="M336" t="str">
        <f>CONCATENATE($K336,IFERROR(VLOOKUP(CONCATENATE($L336,"d3"),$B:$I,6,FALSE),""))</f>
        <v/>
      </c>
      <c r="N336" t="str">
        <f>CONCATENATE($K336,IFERROR(VLOOKUP(CONCATENATE($L336,"d3"),$B:$I,7,FALSE),""))</f>
        <v/>
      </c>
      <c r="O336" t="str">
        <f>CONCATENATE($K336,IFERROR(VLOOKUP(CONCATENATE($L336,"d3"),$B:$I,8,FALSE),""))</f>
        <v/>
      </c>
      <c r="R336">
        <f t="shared" si="96"/>
        <v>28</v>
      </c>
      <c r="S336" t="str">
        <f>CONCATENATE("""attraction_sc"": """,VLOOKUP(CONCATENATE($R336,"a2"),$B:$I,7,FALSE),""",")</f>
        <v>"attraction_sc": "世界之窗",</v>
      </c>
    </row>
    <row r="337" spans="12:19" x14ac:dyDescent="0.25">
      <c r="L337">
        <f t="shared" si="95"/>
        <v>28</v>
      </c>
      <c r="M337" t="s">
        <v>469</v>
      </c>
      <c r="N337" t="s">
        <v>469</v>
      </c>
      <c r="O337" t="s">
        <v>469</v>
      </c>
      <c r="R337">
        <f t="shared" si="96"/>
        <v>28</v>
      </c>
      <c r="S337" t="str">
        <f>CONCATENATE("""image_en"": """,CONCATENATE("/res/media/web/travel/",LOWER(SUBSTITUTE($I$1," ","_")),"/",LOWER(CONCATENATE(SUBSTITUTE(VLOOKUP(CONCATENATE($R337,"a2"),$B:$I,8,FALSE)," ","_"),".jpg"))),""",")</f>
        <v>"image_en": "/res/media/web/travel/shenzhen/window_of_the_world.jpg",</v>
      </c>
    </row>
    <row r="338" spans="12:19" x14ac:dyDescent="0.25">
      <c r="R338">
        <f t="shared" si="96"/>
        <v>28</v>
      </c>
      <c r="S338" t="str">
        <f>CONCATENATE("""image_tc"": """,CONCATENATE("/res/media/web/travel/",LOWER(SUBSTITUTE($I$1," ","_")),"/",LOWER(CONCATENATE(SUBSTITUTE(VLOOKUP(CONCATENATE($R338,"a2"),$B:$I,8,FALSE)," ","_"),".jpg"))),""",")</f>
        <v>"image_tc": "/res/media/web/travel/shenzhen/window_of_the_world.jpg",</v>
      </c>
    </row>
    <row r="339" spans="12:19" x14ac:dyDescent="0.25">
      <c r="R339">
        <f t="shared" si="96"/>
        <v>28</v>
      </c>
      <c r="S339" t="str">
        <f>CONCATENATE("""image_sc"": """,CONCATENATE("/res/media/web/travel/",LOWER(SUBSTITUTE($I$1," ","_")),"/",LOWER(CONCATENATE(SUBSTITUTE(VLOOKUP(CONCATENATE($R339,"a2"),$B:$I,8,FALSE)," ","_"),".jpg"))),""",")</f>
        <v>"image_sc": "/res/media/web/travel/shenzhen/window_of_the_world.jpg",</v>
      </c>
    </row>
    <row r="340" spans="12:19" x14ac:dyDescent="0.25">
      <c r="R340">
        <f t="shared" si="96"/>
        <v>28</v>
      </c>
      <c r="S340" t="str">
        <f>CONCATENATE("""content_en"": """,CONCATENATE("&lt;p&gt;Address：&lt;br/&gt;",VLOOKUP(CONCATENATE($R340,"b2"),$B:$I,8,FALSE)),"&lt;/p&gt;&lt;p&gt;Content：&lt;br/&gt;",SUBSTITUTE(VLOOKUP(CONCATENATE($R340,"c2"),$B:$I,8,FALSE),"""","\"""),"&lt;/p&gt;&lt;p&gt;Transportation：&lt;br/&gt;",VLOOKUP(CONCATENATE($R340,"d2"),$B:$I,8,FALSE),CONCATENATE($K336,IFERROR(VLOOKUP(CONCATENATE($L336,"d3"),$B:$I,8,FALSE),"")),"&lt;/p&gt;",""",")</f>
        <v>"content_en": "&lt;p&gt;Address：&lt;br/&gt;9037 Shennan Avenue, Nanshan District, Shenzhen&lt;/p&gt;&lt;p&gt;Content：&lt;br/&gt;One of the most well-known attractions in Shenzhen, Window of the World covers an area of 480,000 square metres and boasts over 130 attractions reproduced in different proportions of 1:1, 1:5, 1:15, etc. They are distributed to represent eight areas geographically, such as the Asia district, the European district, the Africa district, the America district and the Oceania district. The Attraction can be considered the essence of human civilization, allowing you to explore the whole world in just a moment.&lt;/p&gt;&lt;p&gt;Transportation：&lt;br/&gt;From High Speed Rail Futian Station, take Metro Line 2 towards Chiwan. Get off at Window of the World Station and walk for about 3 minutes.&lt;/p&gt;",</v>
      </c>
    </row>
    <row r="341" spans="12:19" x14ac:dyDescent="0.25">
      <c r="R341">
        <f t="shared" si="96"/>
        <v>28</v>
      </c>
      <c r="S341" t="str">
        <f>CONCATENATE("""content_tc"": """,CONCATENATE("&lt;p&gt;地址：&lt;br/&gt;",VLOOKUP(CONCATENATE($R341,"b2"),$B:$I,6,FALSE)),"&lt;/p&gt;&lt;p&gt;介紹：&lt;br/&gt;",VLOOKUP(CONCATENATE($R341,"c2"),$B:$I,6,FALSE),"&lt;/p&gt;&lt;p&gt;交通：&lt;br/&gt;",VLOOKUP(CONCATENATE($R341,"d2"),$B:$I,6,FALSE),CONCATENATE($K336,IFERROR(VLOOKUP(CONCATENATE($L336,"d3"),$B:$I,6,FALSE),"")),"&lt;/p&gt;",""",")</f>
        <v>"content_tc": "&lt;p&gt;地址：&lt;br/&gt;深圳市南山區深南大道9037號&lt;/p&gt;&lt;p&gt;介紹：&lt;br/&gt;是深圳最知名的景點之一，佔地48萬平方米，設有130多個分別以1:1、1:5、1:15等不同比例仿建而成的景點，按地理位置分佈於亞洲區、歐洲區、非洲區、美洲區、大洋洲區等8個區域，可說是人類文明的精華所在，也讓您「瞬間遊全球」。&lt;/p&gt;&lt;p&gt;交通：&lt;br/&gt;於高鐵福田站乘坐地鐵2號綫，往赤灣方向，於世界之窗站下車步行約3分鐘。&lt;/p&gt;",</v>
      </c>
    </row>
    <row r="342" spans="12:19" x14ac:dyDescent="0.25">
      <c r="R342">
        <f t="shared" si="96"/>
        <v>28</v>
      </c>
      <c r="S342" t="str">
        <f>CONCATENATE("""content_sc"": """,CONCATENATE("&lt;p&gt;地址：&lt;br/&gt;",VLOOKUP(CONCATENATE($R342,"b2"),$B:$I,7,FALSE)),"&lt;/p&gt;&lt;p&gt;介紹：&lt;br/&gt;",VLOOKUP(CONCATENATE($R342,"c2"),$B:$I,7,FALSE),"&lt;/p&gt;&lt;p&gt;交通：&lt;br/&gt;",VLOOKUP(CONCATENATE($R342,"d2"),$B:$I,7,FALSE),CONCATENATE($K336,IFERROR(VLOOKUP(CONCATENATE($L336,"d3"),$B:$I,7,FALSE),"")),"&lt;/p&gt;","""")</f>
        <v>"content_sc": "&lt;p&gt;地址：&lt;br/&gt;深圳市南山区深南大道9037号&lt;/p&gt;&lt;p&gt;介紹：&lt;br/&gt;是深圳最知名的景点之一，占地48万平方米，设有130多个分别以1:1、1:5、1:15等不同比例仿建而成的景点，按地理位置分布于亚洲区、欧洲区、非洲区、美洲区、大洋洲区等8个区域，可说是人类文明的精华所在，也让您「瞬间游全球」。&lt;/p&gt;&lt;p&gt;交通：&lt;br/&gt;于高铁福田站乘坐地铁2号线，往赤湾方向，于世界之窗站下车步行约3分钟。&lt;/p&gt;"</v>
      </c>
    </row>
    <row r="343" spans="12:19" x14ac:dyDescent="0.25">
      <c r="R343">
        <f t="shared" si="96"/>
        <v>28</v>
      </c>
      <c r="S343" t="str">
        <f>IF(S344="","}","},")</f>
        <v>}</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9"/>
  <sheetViews>
    <sheetView topLeftCell="H1" workbookViewId="0">
      <selection activeCell="S139" sqref="S3:S139"/>
    </sheetView>
  </sheetViews>
  <sheetFormatPr defaultRowHeight="15" x14ac:dyDescent="0.25"/>
  <cols>
    <col min="7" max="7" width="48" customWidth="1"/>
    <col min="9" max="9" width="49.5703125" style="16" customWidth="1"/>
  </cols>
  <sheetData>
    <row r="1" spans="1:19" ht="17.25" thickBot="1" x14ac:dyDescent="0.3">
      <c r="G1" s="13" t="s">
        <v>78</v>
      </c>
      <c r="H1" s="13" t="s">
        <v>1011</v>
      </c>
      <c r="I1" s="13" t="s">
        <v>508</v>
      </c>
      <c r="S1">
        <v>3</v>
      </c>
    </row>
    <row r="2" spans="1:19" ht="15.75" x14ac:dyDescent="0.25">
      <c r="B2" t="str">
        <f>IF(G2="","",CONCATENATE(F2,C2))</f>
        <v>1a1</v>
      </c>
      <c r="C2" t="str">
        <f>IF(E2="",CONCATENATE(LEFT(C1,1),D2),CONCATENATE(E2,D2))</f>
        <v>a1</v>
      </c>
      <c r="D2">
        <f>IF(E2="",D1+1,1)</f>
        <v>1</v>
      </c>
      <c r="E2" t="str">
        <f>IF(NOT(LEFT(G2,2)="景點"),IF(NOT(LEFT(G2,2)="地址"),IF(NOT(LEFT(G2,2)="介紹"),IF(NOT(LEFT(G2,2)="交通"),"","d"),"c"),"b"),IF(LEN(G2)&lt;7,"a",""))</f>
        <v>a</v>
      </c>
      <c r="F2">
        <v>1</v>
      </c>
      <c r="G2" s="1" t="s">
        <v>0</v>
      </c>
      <c r="H2" s="1" t="s">
        <v>938</v>
      </c>
      <c r="I2" s="1" t="s">
        <v>509</v>
      </c>
      <c r="L2">
        <f>ROUNDUP((ROW(N2)-1)/12,0)</f>
        <v>1</v>
      </c>
      <c r="M2" t="s">
        <v>465</v>
      </c>
      <c r="N2" t="s">
        <v>465</v>
      </c>
      <c r="O2" t="s">
        <v>465</v>
      </c>
      <c r="R2">
        <v>0</v>
      </c>
      <c r="S2" t="s">
        <v>1374</v>
      </c>
    </row>
    <row r="3" spans="1:19" ht="31.5" x14ac:dyDescent="0.25">
      <c r="A3" t="str">
        <f t="shared" ref="A3:A66" si="0">IF(ISERROR(FIND("景點",G2)),IF(ISERROR(FIND("地址",G2)),IF(ISERROR(FIND("介紹",G2)),IF(ISERROR(FIND("交通",G2)),"",CONCATENATE(F3,"d")),CONCATENATE(F3,"c")),CONCATENATE(F3,"b")),CONCATENATE(F3,"a"))</f>
        <v>1a</v>
      </c>
      <c r="B3" t="str">
        <f t="shared" ref="B3:B66" si="1">IF(G3="","",CONCATENATE(F3,C3))</f>
        <v>1a2</v>
      </c>
      <c r="C3" t="str">
        <f t="shared" ref="C3:C66" si="2">IF(E3="",CONCATENATE(LEFT(C2,1),D3),CONCATENATE(E3,D3))</f>
        <v>a2</v>
      </c>
      <c r="D3">
        <f t="shared" ref="D3:D66" si="3">IF(E3="",D2+1,1)</f>
        <v>2</v>
      </c>
      <c r="E3" t="str">
        <f t="shared" ref="E3:E66" si="4">IF(NOT(LEFT(G3,2)="景點"),IF(NOT(LEFT(G3,2)="地址"),IF(NOT(LEFT(G3,2)="介紹"),IF(NOT(LEFT(G3,2)="交通"),"","d"),"c"),"b"),IF(LEN(G3)&lt;7,"a",""))</f>
        <v/>
      </c>
      <c r="F3">
        <f>IF(ISERROR(FIND("景點",G3)),F2,IF(LEN(G3)&lt;7,F2+1,F2))</f>
        <v>1</v>
      </c>
      <c r="G3" s="9" t="s">
        <v>1719</v>
      </c>
      <c r="H3" s="9" t="s">
        <v>1719</v>
      </c>
      <c r="I3" s="9" t="s">
        <v>1720</v>
      </c>
      <c r="L3">
        <f t="shared" ref="L3:L13" si="5">ROUNDUP((ROW(N3)-1)/12,0)</f>
        <v>1</v>
      </c>
      <c r="M3" t="str">
        <f>VLOOKUP(CONCATENATE($L3,"a2"),$B:$I,6,FALSE)</f>
        <v>北京路步行街</v>
      </c>
      <c r="N3" t="str">
        <f>VLOOKUP(CONCATENATE($L3,"a2"),$B:$I,7,FALSE)</f>
        <v>北京路步行街</v>
      </c>
      <c r="O3" t="str">
        <f>VLOOKUP(CONCATENATE($L3,"a2"),$B:$I,8,FALSE)</f>
        <v>Beijing Road Pedestrian Street</v>
      </c>
      <c r="R3">
        <v>0</v>
      </c>
      <c r="S3" t="s">
        <v>1379</v>
      </c>
    </row>
    <row r="4" spans="1:19" ht="15.75" x14ac:dyDescent="0.25">
      <c r="A4" t="str">
        <f t="shared" si="0"/>
        <v/>
      </c>
      <c r="B4" t="str">
        <f t="shared" si="1"/>
        <v>1b1</v>
      </c>
      <c r="C4" t="str">
        <f t="shared" si="2"/>
        <v>b1</v>
      </c>
      <c r="D4">
        <f t="shared" si="3"/>
        <v>1</v>
      </c>
      <c r="E4" t="str">
        <f t="shared" si="4"/>
        <v>b</v>
      </c>
      <c r="F4">
        <f t="shared" ref="F4:F67" si="6">IF(ISERROR(FIND("景點",G4)),F3,IF(LEN(G4)&lt;7,F3+1,F3))</f>
        <v>1</v>
      </c>
      <c r="G4" s="4" t="s">
        <v>2</v>
      </c>
      <c r="H4" s="4" t="s">
        <v>2</v>
      </c>
      <c r="I4" s="4" t="s">
        <v>511</v>
      </c>
      <c r="L4">
        <f t="shared" si="5"/>
        <v>1</v>
      </c>
      <c r="M4" t="s">
        <v>466</v>
      </c>
      <c r="N4" t="s">
        <v>466</v>
      </c>
      <c r="O4" t="s">
        <v>466</v>
      </c>
      <c r="R4">
        <v>0</v>
      </c>
      <c r="S4" t="str">
        <f>CONCATENATE("""city_en"": """,I1," Attractions"",")</f>
        <v>"city_en": "Guangzhou Attractions",</v>
      </c>
    </row>
    <row r="5" spans="1:19" ht="63" x14ac:dyDescent="0.25">
      <c r="A5" t="str">
        <f t="shared" si="0"/>
        <v>1b</v>
      </c>
      <c r="B5" t="str">
        <f t="shared" si="1"/>
        <v>1b2</v>
      </c>
      <c r="C5" t="str">
        <f t="shared" si="2"/>
        <v>b2</v>
      </c>
      <c r="D5">
        <f t="shared" si="3"/>
        <v>2</v>
      </c>
      <c r="E5" t="str">
        <f t="shared" si="4"/>
        <v/>
      </c>
      <c r="F5">
        <f t="shared" si="6"/>
        <v>1</v>
      </c>
      <c r="G5" s="9" t="s">
        <v>1721</v>
      </c>
      <c r="H5" s="9" t="s">
        <v>1722</v>
      </c>
      <c r="I5" s="9" t="s">
        <v>1723</v>
      </c>
      <c r="L5">
        <f t="shared" si="5"/>
        <v>1</v>
      </c>
      <c r="M5" t="str">
        <f>CONCATENATE("&lt;img src=""/res/media/web/travel/",LOWER(SUBSTITUTE($I$1," ","_")),"/",LOWER(CONCATENATE(SUBSTITUTE(VLOOKUP(CONCATENATE($L3,"a2"),$B:$I,8,FALSE)," ","_"),".jpg")),""" alt=""",M3,"""&gt;")</f>
        <v>&lt;img src="/res/media/web/travel/guangzhou/beijing_road_pedestrian_street.jpg" alt="北京路步行街"&gt;</v>
      </c>
      <c r="N5" t="str">
        <f>CONCATENATE("&lt;img src=""/res/media/web/travel/",LOWER(SUBSTITUTE($I$1," ","_")),"/",LOWER(CONCATENATE(SUBSTITUTE(VLOOKUP(CONCATENATE($L3,"a2"),$B:$I,8,FALSE)," ","_"),".jpg")),""" alt=""",N3,"""&gt;")</f>
        <v>&lt;img src="/res/media/web/travel/guangzhou/beijing_road_pedestrian_street.jpg" alt="北京路步行街"&gt;</v>
      </c>
      <c r="O5" t="str">
        <f>CONCATENATE("&lt;img src=""/res/media/web/travel/",LOWER(SUBSTITUTE($I$1," ","_")),"/",LOWER(CONCATENATE(SUBSTITUTE(VLOOKUP(CONCATENATE($L3,"a2"),$B:$I,8,FALSE)," ","_"),".jpg")),""" alt=""",O3,"""&gt;")</f>
        <v>&lt;img src="/res/media/web/travel/guangzhou/beijing_road_pedestrian_street.jpg" alt="Beijing Road Pedestrian Street"&gt;</v>
      </c>
      <c r="R5">
        <v>0</v>
      </c>
      <c r="S5" t="str">
        <f>CONCATENATE("""city_tc"": """,G1,"景點"",")</f>
        <v>"city_tc": "廣州景點",</v>
      </c>
    </row>
    <row r="6" spans="1:19" ht="15.75" x14ac:dyDescent="0.25">
      <c r="A6" t="str">
        <f t="shared" si="0"/>
        <v/>
      </c>
      <c r="B6" t="str">
        <f t="shared" si="1"/>
        <v>1c1</v>
      </c>
      <c r="C6" t="str">
        <f t="shared" si="2"/>
        <v>c1</v>
      </c>
      <c r="D6">
        <f t="shared" si="3"/>
        <v>1</v>
      </c>
      <c r="E6" t="str">
        <f t="shared" si="4"/>
        <v>c</v>
      </c>
      <c r="F6">
        <f t="shared" si="6"/>
        <v>1</v>
      </c>
      <c r="G6" s="4" t="s">
        <v>4</v>
      </c>
      <c r="H6" s="4" t="s">
        <v>941</v>
      </c>
      <c r="I6" s="4" t="s">
        <v>513</v>
      </c>
      <c r="L6">
        <f t="shared" si="5"/>
        <v>1</v>
      </c>
      <c r="M6" t="s">
        <v>557</v>
      </c>
      <c r="N6" t="s">
        <v>557</v>
      </c>
      <c r="O6" t="s">
        <v>1372</v>
      </c>
      <c r="R6">
        <v>0</v>
      </c>
      <c r="S6" t="str">
        <f>CONCATENATE("""city_sc"": """,H1,"景点"",")</f>
        <v>"city_sc": "广州景点",</v>
      </c>
    </row>
    <row r="7" spans="1:19" ht="409.5" x14ac:dyDescent="0.25">
      <c r="A7" t="str">
        <f t="shared" si="0"/>
        <v>1c</v>
      </c>
      <c r="B7" t="str">
        <f t="shared" si="1"/>
        <v>1c2</v>
      </c>
      <c r="C7" t="str">
        <f t="shared" si="2"/>
        <v>c2</v>
      </c>
      <c r="D7">
        <f t="shared" si="3"/>
        <v>2</v>
      </c>
      <c r="E7" t="str">
        <f t="shared" si="4"/>
        <v/>
      </c>
      <c r="F7">
        <f t="shared" si="6"/>
        <v>1</v>
      </c>
      <c r="G7" s="3" t="s">
        <v>1724</v>
      </c>
      <c r="H7" s="3" t="s">
        <v>1725</v>
      </c>
      <c r="I7" s="3" t="s">
        <v>1726</v>
      </c>
      <c r="L7">
        <f t="shared" si="5"/>
        <v>1</v>
      </c>
      <c r="M7" t="str">
        <f>VLOOKUP(CONCATENATE($L7,"b2"),$B:$I,6,FALSE)</f>
        <v>廣州市越秀區北京路步行街</v>
      </c>
      <c r="N7" t="str">
        <f>VLOOKUP(CONCATENATE($L7,"b2"),$B:$I,7,FALSE)</f>
        <v>广州市越秀区北京路步行街</v>
      </c>
      <c r="O7" t="str">
        <f>VLOOKUP(CONCATENATE($L7,"b2"),$B:$I,8,FALSE)</f>
        <v>Beijing Road Pedestrian Street, Yuexiu District, Guangzhou</v>
      </c>
      <c r="R7">
        <v>0</v>
      </c>
      <c r="S7" t="s">
        <v>1377</v>
      </c>
    </row>
    <row r="8" spans="1:19" ht="15.75" x14ac:dyDescent="0.25">
      <c r="A8" t="str">
        <f t="shared" si="0"/>
        <v/>
      </c>
      <c r="B8" t="str">
        <f t="shared" si="1"/>
        <v>1d1</v>
      </c>
      <c r="C8" t="str">
        <f t="shared" si="2"/>
        <v>d1</v>
      </c>
      <c r="D8">
        <f t="shared" si="3"/>
        <v>1</v>
      </c>
      <c r="E8" t="str">
        <f t="shared" si="4"/>
        <v>d</v>
      </c>
      <c r="F8">
        <f t="shared" si="6"/>
        <v>1</v>
      </c>
      <c r="G8" s="4" t="s">
        <v>6</v>
      </c>
      <c r="H8" s="4" t="s">
        <v>6</v>
      </c>
      <c r="I8" s="4" t="s">
        <v>515</v>
      </c>
      <c r="L8">
        <f t="shared" si="5"/>
        <v>1</v>
      </c>
      <c r="M8" t="s">
        <v>467</v>
      </c>
      <c r="N8" t="s">
        <v>467</v>
      </c>
      <c r="O8" t="s">
        <v>1373</v>
      </c>
      <c r="R8">
        <f>ROUNDUP((ROW(T8)-7)/12,0)</f>
        <v>1</v>
      </c>
      <c r="S8" t="s">
        <v>1374</v>
      </c>
    </row>
    <row r="9" spans="1:19" ht="283.5" x14ac:dyDescent="0.25">
      <c r="A9" t="str">
        <f t="shared" si="0"/>
        <v>1d</v>
      </c>
      <c r="B9" t="str">
        <f t="shared" si="1"/>
        <v>1d2</v>
      </c>
      <c r="C9" t="str">
        <f t="shared" si="2"/>
        <v>d2</v>
      </c>
      <c r="D9">
        <f t="shared" si="3"/>
        <v>2</v>
      </c>
      <c r="E9" t="str">
        <f t="shared" si="4"/>
        <v/>
      </c>
      <c r="F9">
        <f t="shared" si="6"/>
        <v>1</v>
      </c>
      <c r="G9" s="9" t="s">
        <v>1727</v>
      </c>
      <c r="H9" s="9" t="s">
        <v>1728</v>
      </c>
      <c r="I9" s="9" t="s">
        <v>1729</v>
      </c>
      <c r="L9">
        <f t="shared" si="5"/>
        <v>1</v>
      </c>
      <c r="M9" t="str">
        <f>VLOOKUP(CONCATENATE($L9,"c2"),$B:$I,6,FALSE)</f>
        <v>全長440米，合共約100間店舖的北京路步行街，街道兩旁有不少品牌百貨、餐廳食肆。而街道本身則以透明玻璃鋪設成路，把早年翻修路面時挖出的古道遺蹟顯示出來，成了古今相融的繁華盛世。</v>
      </c>
      <c r="N9" t="str">
        <f>VLOOKUP(CONCATENATE($L9,"c2"),$B:$I,7,FALSE)</f>
        <v>全长440米，合共约100间店铺的北京路步行街，街道两旁有不少品牌百货、餐厅食肆。而街道本身则以透明玻璃铺设成路，把早年翻修路面时挖出的古道遗迹显示出来，成了古今相融的繁华盛世。</v>
      </c>
      <c r="O9" t="str">
        <f>VLOOKUP(CONCATENATE($L9,"c2"),$B:$I,8,FALSE)</f>
        <v>The 440-metre Beijing Road Pedestrian Street has about 100 shops with a lot of grocery stores department and restaurants on both sides. The street itself is paved with transparent glass, showing the remains of ancient roads dug up during renovation in early years, a perfect blend of ancient and modern times in the age of prosperity.</v>
      </c>
      <c r="R9">
        <f t="shared" ref="R9:R31" si="7">ROUNDUP((ROW(T9)-7)/12,0)</f>
        <v>1</v>
      </c>
      <c r="S9" t="str">
        <f>CONCATENATE("""id"": ",$S$1,R9,",")</f>
        <v>"id": 31,</v>
      </c>
    </row>
    <row r="10" spans="1:19" ht="16.5" thickBot="1" x14ac:dyDescent="0.3">
      <c r="A10" t="str">
        <f t="shared" si="0"/>
        <v/>
      </c>
      <c r="B10" t="str">
        <f t="shared" si="1"/>
        <v/>
      </c>
      <c r="C10" t="str">
        <f t="shared" si="2"/>
        <v>d3</v>
      </c>
      <c r="D10">
        <f t="shared" si="3"/>
        <v>3</v>
      </c>
      <c r="E10" t="str">
        <f t="shared" si="4"/>
        <v/>
      </c>
      <c r="F10">
        <f t="shared" si="6"/>
        <v>1</v>
      </c>
      <c r="G10" s="10"/>
      <c r="H10" s="10"/>
      <c r="I10" s="10"/>
      <c r="L10">
        <f t="shared" si="5"/>
        <v>1</v>
      </c>
      <c r="M10" t="s">
        <v>468</v>
      </c>
      <c r="N10" t="s">
        <v>468</v>
      </c>
      <c r="O10" t="s">
        <v>1375</v>
      </c>
      <c r="R10">
        <f t="shared" si="7"/>
        <v>1</v>
      </c>
      <c r="S10" t="str">
        <f>CONCATENATE("""attraction_en"": """,VLOOKUP(CONCATENATE($R10,"a2"),$B:$I,8,FALSE),""",")</f>
        <v>"attraction_en": "Beijing Road Pedestrian Street",</v>
      </c>
    </row>
    <row r="11" spans="1:19" ht="15.75" x14ac:dyDescent="0.25">
      <c r="A11" t="str">
        <f t="shared" si="0"/>
        <v/>
      </c>
      <c r="B11" t="str">
        <f t="shared" si="1"/>
        <v>2a1</v>
      </c>
      <c r="C11" t="str">
        <f t="shared" si="2"/>
        <v>a1</v>
      </c>
      <c r="D11">
        <f t="shared" si="3"/>
        <v>1</v>
      </c>
      <c r="E11" t="str">
        <f t="shared" si="4"/>
        <v>a</v>
      </c>
      <c r="F11">
        <f t="shared" si="6"/>
        <v>2</v>
      </c>
      <c r="G11" s="1" t="s">
        <v>8</v>
      </c>
      <c r="H11" s="1" t="s">
        <v>944</v>
      </c>
      <c r="I11" s="1" t="s">
        <v>518</v>
      </c>
      <c r="L11">
        <f t="shared" si="5"/>
        <v>1</v>
      </c>
      <c r="M11" t="str">
        <f>VLOOKUP(CONCATENATE($L11,"d2"),$B:$I,6,FALSE)</f>
        <v>於高鐵廣州南站乘地鐵2號綫，往嘉禾望崗方向，於海珠廣場站轉乘6號綫，往香雪方向，於北京路站下車，步行約5分鐘。</v>
      </c>
      <c r="N11" t="str">
        <f>VLOOKUP(CONCATENATE($L11,"d2"),$B:$I,7,FALSE)</f>
        <v>于高铁广州南站乘地铁2号线，往嘉禾望岗方向，于海珠广场站换乘6号线，往香雪方向，于北京路站下车，步行约5分钟。</v>
      </c>
      <c r="O11" t="str">
        <f>VLOOKUP(CONCATENATE($L11,"d2"),$B:$I,8,FALSE)</f>
        <v xml:space="preserve"> From High Speed Rail Guangzhounan Station, take Metro Line 2 towards Jiahewanggang. Change to Line 6 at Haizhu Square Station towards Xiangxue. Get off at Beijing Lu Station and walk for about 5 minutes.</v>
      </c>
      <c r="R11">
        <f t="shared" si="7"/>
        <v>1</v>
      </c>
      <c r="S11" t="str">
        <f>CONCATENATE("""attraction_tc"": """,VLOOKUP(CONCATENATE($R11,"a2"),$B:$I,6,FALSE),""",")</f>
        <v>"attraction_tc": "北京路步行街",</v>
      </c>
    </row>
    <row r="12" spans="1:19" ht="15.75" x14ac:dyDescent="0.25">
      <c r="A12" t="str">
        <f t="shared" si="0"/>
        <v>2a</v>
      </c>
      <c r="B12" t="str">
        <f t="shared" si="1"/>
        <v>2a2</v>
      </c>
      <c r="C12" t="str">
        <f t="shared" si="2"/>
        <v>a2</v>
      </c>
      <c r="D12">
        <f t="shared" si="3"/>
        <v>2</v>
      </c>
      <c r="E12" t="str">
        <f t="shared" si="4"/>
        <v/>
      </c>
      <c r="F12">
        <f t="shared" si="6"/>
        <v>2</v>
      </c>
      <c r="G12" s="9" t="s">
        <v>107</v>
      </c>
      <c r="H12" s="9" t="s">
        <v>1038</v>
      </c>
      <c r="I12" s="9" t="s">
        <v>547</v>
      </c>
      <c r="K12" t="str">
        <f>IF(ISERROR(VLOOKUP(CONCATENATE(L12,"d3"),B:G,6,FALSE)),"","&lt;/p&gt;&lt;p&gt;")</f>
        <v/>
      </c>
      <c r="L12">
        <f t="shared" si="5"/>
        <v>1</v>
      </c>
      <c r="M12" t="str">
        <f>CONCATENATE($K12,IFERROR(VLOOKUP(CONCATENATE($L12,"d3"),$B:$I,6,FALSE),""))</f>
        <v/>
      </c>
      <c r="N12" t="str">
        <f>CONCATENATE($K12,IFERROR(VLOOKUP(CONCATENATE($L12,"d3"),$B:$I,7,FALSE),""))</f>
        <v/>
      </c>
      <c r="O12" t="str">
        <f>CONCATENATE($K12,IFERROR(VLOOKUP(CONCATENATE($L12,"d3"),$B:$I,8,FALSE),""))</f>
        <v/>
      </c>
      <c r="R12">
        <f t="shared" si="7"/>
        <v>1</v>
      </c>
      <c r="S12" t="str">
        <f>CONCATENATE("""attraction_sc"": """,VLOOKUP(CONCATENATE($R12,"a2"),$B:$I,7,FALSE),""",")</f>
        <v>"attraction_sc": "北京路步行街",</v>
      </c>
    </row>
    <row r="13" spans="1:19" ht="15.75" x14ac:dyDescent="0.25">
      <c r="A13" t="str">
        <f t="shared" si="0"/>
        <v/>
      </c>
      <c r="B13" t="str">
        <f t="shared" si="1"/>
        <v>2b1</v>
      </c>
      <c r="C13" t="str">
        <f t="shared" si="2"/>
        <v>b1</v>
      </c>
      <c r="D13">
        <f t="shared" si="3"/>
        <v>1</v>
      </c>
      <c r="E13" t="str">
        <f t="shared" si="4"/>
        <v>b</v>
      </c>
      <c r="F13">
        <f t="shared" si="6"/>
        <v>2</v>
      </c>
      <c r="G13" s="4" t="s">
        <v>2</v>
      </c>
      <c r="H13" s="4" t="s">
        <v>2</v>
      </c>
      <c r="I13" s="4" t="s">
        <v>511</v>
      </c>
      <c r="L13">
        <f t="shared" si="5"/>
        <v>1</v>
      </c>
      <c r="M13" t="s">
        <v>469</v>
      </c>
      <c r="N13" t="s">
        <v>469</v>
      </c>
      <c r="O13" t="s">
        <v>469</v>
      </c>
      <c r="R13">
        <f t="shared" si="7"/>
        <v>1</v>
      </c>
      <c r="S13" t="str">
        <f>CONCATENATE("""image_en"": """,CONCATENATE("/res/media/web/travel/",LOWER(SUBSTITUTE($I$1," ","_")),"/",LOWER(CONCATENATE(SUBSTITUTE(VLOOKUP(CONCATENATE($R13,"a2"),$B:$I,8,FALSE)," ","_"),".jpg"))),""",")</f>
        <v>"image_en": "/res/media/web/travel/guangzhou/beijing_road_pedestrian_street.jpg",</v>
      </c>
    </row>
    <row r="14" spans="1:19" ht="63" x14ac:dyDescent="0.25">
      <c r="A14" t="str">
        <f t="shared" si="0"/>
        <v>2b</v>
      </c>
      <c r="B14" t="str">
        <f t="shared" si="1"/>
        <v>2b2</v>
      </c>
      <c r="C14" t="str">
        <f t="shared" si="2"/>
        <v>b2</v>
      </c>
      <c r="D14">
        <f t="shared" si="3"/>
        <v>2</v>
      </c>
      <c r="E14" t="str">
        <f t="shared" si="4"/>
        <v/>
      </c>
      <c r="F14">
        <f t="shared" si="6"/>
        <v>2</v>
      </c>
      <c r="G14" s="9" t="s">
        <v>108</v>
      </c>
      <c r="H14" s="9" t="s">
        <v>1039</v>
      </c>
      <c r="I14" s="9" t="s">
        <v>548</v>
      </c>
      <c r="L14">
        <f>ROUNDUP((ROW(N14)-1)/12,0)</f>
        <v>2</v>
      </c>
      <c r="M14" t="s">
        <v>465</v>
      </c>
      <c r="N14" t="s">
        <v>465</v>
      </c>
      <c r="O14" t="s">
        <v>465</v>
      </c>
      <c r="R14">
        <f t="shared" si="7"/>
        <v>1</v>
      </c>
      <c r="S14" t="str">
        <f>CONCATENATE("""image_tc"": """,CONCATENATE("/res/media/web/travel/",LOWER(SUBSTITUTE($I$1," ","_")),"/",LOWER(CONCATENATE(SUBSTITUTE(VLOOKUP(CONCATENATE($R14,"a2"),$B:$I,8,FALSE)," ","_"),".jpg"))),""",")</f>
        <v>"image_tc": "/res/media/web/travel/guangzhou/beijing_road_pedestrian_street.jpg",</v>
      </c>
    </row>
    <row r="15" spans="1:19" ht="15.75" x14ac:dyDescent="0.25">
      <c r="A15" t="str">
        <f t="shared" si="0"/>
        <v/>
      </c>
      <c r="B15" t="str">
        <f t="shared" si="1"/>
        <v>2c1</v>
      </c>
      <c r="C15" t="str">
        <f t="shared" si="2"/>
        <v>c1</v>
      </c>
      <c r="D15">
        <f t="shared" si="3"/>
        <v>1</v>
      </c>
      <c r="E15" t="str">
        <f t="shared" si="4"/>
        <v>c</v>
      </c>
      <c r="F15">
        <f t="shared" si="6"/>
        <v>2</v>
      </c>
      <c r="G15" s="4" t="s">
        <v>4</v>
      </c>
      <c r="H15" s="4" t="s">
        <v>941</v>
      </c>
      <c r="I15" s="4" t="s">
        <v>513</v>
      </c>
      <c r="L15">
        <f t="shared" ref="L15:L25" si="8">ROUNDUP((ROW(N15)-1)/12,0)</f>
        <v>2</v>
      </c>
      <c r="M15" t="str">
        <f>VLOOKUP(CONCATENATE($L15,"a2"),$B:$I,6,FALSE)</f>
        <v>廣州塔</v>
      </c>
      <c r="N15" t="str">
        <f>VLOOKUP(CONCATENATE($L15,"a2"),$B:$I,7,FALSE)</f>
        <v>广州塔</v>
      </c>
      <c r="O15" t="str">
        <f>VLOOKUP(CONCATENATE($L15,"a2"),$B:$I,8,FALSE)</f>
        <v>Canton Tower</v>
      </c>
      <c r="R15">
        <f t="shared" si="7"/>
        <v>1</v>
      </c>
      <c r="S15" t="str">
        <f>CONCATENATE("""image_sc"": """,CONCATENATE("/res/media/web/travel/",LOWER(SUBSTITUTE($I$1," ","_")),"/",LOWER(CONCATENATE(SUBSTITUTE(VLOOKUP(CONCATENATE($R15,"a2"),$B:$I,8,FALSE)," ","_"),".jpg"))),""",")</f>
        <v>"image_sc": "/res/media/web/travel/guangzhou/beijing_road_pedestrian_street.jpg",</v>
      </c>
    </row>
    <row r="16" spans="1:19" ht="409.5" x14ac:dyDescent="0.25">
      <c r="A16" t="str">
        <f t="shared" si="0"/>
        <v>2c</v>
      </c>
      <c r="B16" t="str">
        <f t="shared" si="1"/>
        <v>2c2</v>
      </c>
      <c r="C16" t="str">
        <f t="shared" si="2"/>
        <v>c2</v>
      </c>
      <c r="D16">
        <f t="shared" si="3"/>
        <v>2</v>
      </c>
      <c r="E16" t="str">
        <f t="shared" si="4"/>
        <v/>
      </c>
      <c r="F16">
        <f t="shared" si="6"/>
        <v>2</v>
      </c>
      <c r="G16" s="9" t="s">
        <v>109</v>
      </c>
      <c r="H16" s="9" t="s">
        <v>1040</v>
      </c>
      <c r="I16" s="9" t="s">
        <v>549</v>
      </c>
      <c r="L16">
        <f t="shared" si="8"/>
        <v>2</v>
      </c>
      <c r="M16" t="s">
        <v>466</v>
      </c>
      <c r="N16" t="s">
        <v>466</v>
      </c>
      <c r="O16" t="s">
        <v>466</v>
      </c>
      <c r="R16">
        <f t="shared" si="7"/>
        <v>1</v>
      </c>
      <c r="S16" t="str">
        <f>CONCATENATE("""content_en"": """,CONCATENATE("&lt;p&gt;Address：&lt;br/&gt;",VLOOKUP(CONCATENATE($R16,"b2"),$B:$I,8,FALSE)),"&lt;/p&gt;&lt;p&gt;Content：&lt;br/&gt;",SUBSTITUTE(VLOOKUP(CONCATENATE($R16,"c2"),$B:$I,8,FALSE),"""","\"""),"&lt;/p&gt;&lt;p&gt;Transportation：&lt;br/&gt;",VLOOKUP(CONCATENATE($R16,"d2"),$B:$I,8,FALSE),CONCATENATE($K12,IFERROR(VLOOKUP(CONCATENATE($L12,"d3"),$B:$I,8,FALSE),"")),"&lt;/p&gt;",""",")</f>
        <v>"content_en": "&lt;p&gt;Address：&lt;br/&gt;Beijing Road Pedestrian Street, Yuexiu District, Guangzhou&lt;/p&gt;&lt;p&gt;Content：&lt;br/&gt;The 440-metre Beijing Road Pedestrian Street has about 100 shops with a lot of grocery stores department and restaurants on both sides. The street itself is paved with transparent glass, showing the remains of ancient roads dug up during renovation in early years, a perfect blend of ancient and modern times in the age of prosperity.&lt;/p&gt;&lt;p&gt;Transportation：&lt;br/&gt; From High Speed Rail Guangzhounan Station, take Metro Line 2 towards Jiahewanggang. Change to Line 6 at Haizhu Square Station towards Xiangxue. Get off at Beijing Lu Station and walk for about 5 minutes.&lt;/p&gt;",</v>
      </c>
    </row>
    <row r="17" spans="1:19" ht="15.75" x14ac:dyDescent="0.25">
      <c r="A17" t="str">
        <f t="shared" si="0"/>
        <v/>
      </c>
      <c r="B17" t="str">
        <f t="shared" si="1"/>
        <v>2d1</v>
      </c>
      <c r="C17" t="str">
        <f t="shared" si="2"/>
        <v>d1</v>
      </c>
      <c r="D17">
        <f t="shared" si="3"/>
        <v>1</v>
      </c>
      <c r="E17" t="str">
        <f t="shared" si="4"/>
        <v>d</v>
      </c>
      <c r="F17">
        <f t="shared" si="6"/>
        <v>2</v>
      </c>
      <c r="G17" s="4" t="s">
        <v>6</v>
      </c>
      <c r="H17" s="4" t="s">
        <v>6</v>
      </c>
      <c r="I17" s="4" t="s">
        <v>515</v>
      </c>
      <c r="L17">
        <f t="shared" si="8"/>
        <v>2</v>
      </c>
      <c r="M17" t="str">
        <f>CONCATENATE("&lt;img src=""/res/media/web/travel/",LOWER(SUBSTITUTE($I$1," ","_")),"/",LOWER(CONCATENATE(SUBSTITUTE(VLOOKUP(CONCATENATE($L15,"a2"),$B:$I,8,FALSE)," ","_"),".jpg")),""" alt=""",M15,"""&gt;")</f>
        <v>&lt;img src="/res/media/web/travel/guangzhou/canton_tower.jpg" alt="廣州塔"&gt;</v>
      </c>
      <c r="N17" t="str">
        <f>CONCATENATE("&lt;img src=""/res/media/web/travel/",LOWER(SUBSTITUTE($I$1," ","_")),"/",LOWER(CONCATENATE(SUBSTITUTE(VLOOKUP(CONCATENATE($L15,"a2"),$B:$I,8,FALSE)," ","_"),".jpg")),""" alt=""",N15,"""&gt;")</f>
        <v>&lt;img src="/res/media/web/travel/guangzhou/canton_tower.jpg" alt="广州塔"&gt;</v>
      </c>
      <c r="O17" t="str">
        <f>CONCATENATE("&lt;img src=""/res/media/web/travel/",LOWER(SUBSTITUTE($I$1," ","_")),"/",LOWER(CONCATENATE(SUBSTITUTE(VLOOKUP(CONCATENATE($L15,"a2"),$B:$I,8,FALSE)," ","_"),".jpg")),""" alt=""",O15,"""&gt;")</f>
        <v>&lt;img src="/res/media/web/travel/guangzhou/canton_tower.jpg" alt="Canton Tower"&gt;</v>
      </c>
      <c r="R17">
        <f t="shared" si="7"/>
        <v>1</v>
      </c>
      <c r="S17" t="str">
        <f>CONCATENATE("""content_tc"": """,CONCATENATE("&lt;p&gt;地址：&lt;br/&gt;",VLOOKUP(CONCATENATE($R17,"b2"),$B:$I,6,FALSE)),"&lt;/p&gt;&lt;p&gt;介紹：&lt;br/&gt;",VLOOKUP(CONCATENATE($R17,"c2"),$B:$I,6,FALSE),"&lt;/p&gt;&lt;p&gt;交通：&lt;br/&gt;",VLOOKUP(CONCATENATE($R17,"d2"),$B:$I,6,FALSE),CONCATENATE($K12,IFERROR(VLOOKUP(CONCATENATE($L12,"d3"),$B:$I,6,FALSE),"")),"&lt;/p&gt;",""",")</f>
        <v>"content_tc": "&lt;p&gt;地址：&lt;br/&gt;廣州市越秀區北京路步行街&lt;/p&gt;&lt;p&gt;介紹：&lt;br/&gt;全長440米，合共約100間店舖的北京路步行街，街道兩旁有不少品牌百貨、餐廳食肆。而街道本身則以透明玻璃鋪設成路，把早年翻修路面時挖出的古道遺蹟顯示出來，成了古今相融的繁華盛世。&lt;/p&gt;&lt;p&gt;交通：&lt;br/&gt;於高鐵廣州南站乘地鐵2號綫，往嘉禾望崗方向，於海珠廣場站轉乘6號綫，往香雪方向，於北京路站下車，步行約5分鐘。&lt;/p&gt;",</v>
      </c>
    </row>
    <row r="18" spans="1:19" ht="299.25" x14ac:dyDescent="0.25">
      <c r="A18" t="str">
        <f t="shared" si="0"/>
        <v>2d</v>
      </c>
      <c r="B18" t="str">
        <f t="shared" si="1"/>
        <v>2d2</v>
      </c>
      <c r="C18" t="str">
        <f t="shared" si="2"/>
        <v>d2</v>
      </c>
      <c r="D18">
        <f t="shared" si="3"/>
        <v>2</v>
      </c>
      <c r="E18" t="str">
        <f t="shared" si="4"/>
        <v/>
      </c>
      <c r="F18">
        <f t="shared" si="6"/>
        <v>2</v>
      </c>
      <c r="G18" s="9" t="s">
        <v>110</v>
      </c>
      <c r="H18" s="9" t="s">
        <v>1041</v>
      </c>
      <c r="I18" s="9" t="s">
        <v>550</v>
      </c>
      <c r="L18">
        <f t="shared" si="8"/>
        <v>2</v>
      </c>
      <c r="M18" t="s">
        <v>557</v>
      </c>
      <c r="N18" t="s">
        <v>557</v>
      </c>
      <c r="O18" t="s">
        <v>1372</v>
      </c>
      <c r="R18">
        <f t="shared" si="7"/>
        <v>1</v>
      </c>
      <c r="S18" t="str">
        <f>CONCATENATE("""content_sc"": """,CONCATENATE("&lt;p&gt;地址：&lt;br/&gt;",VLOOKUP(CONCATENATE($R18,"b2"),$B:$I,7,FALSE)),"&lt;/p&gt;&lt;p&gt;介紹：&lt;br/&gt;",VLOOKUP(CONCATENATE($R18,"c2"),$B:$I,7,FALSE),"&lt;/p&gt;&lt;p&gt;交通：&lt;br/&gt;",VLOOKUP(CONCATENATE($R18,"d2"),$B:$I,7,FALSE),CONCATENATE($K12,IFERROR(VLOOKUP(CONCATENATE($L12,"d3"),$B:$I,7,FALSE),"")),"&lt;/p&gt;","""")</f>
        <v>"content_sc": "&lt;p&gt;地址：&lt;br/&gt;广州市越秀区北京路步行街&lt;/p&gt;&lt;p&gt;介紹：&lt;br/&gt;全长440米，合共约100间店铺的北京路步行街，街道两旁有不少品牌百货、餐厅食肆。而街道本身则以透明玻璃铺设成路，把早年翻修路面时挖出的古道遗迹显示出来，成了古今相融的繁华盛世。&lt;/p&gt;&lt;p&gt;交通：&lt;br/&gt;于高铁广州南站乘地铁2号线，往嘉禾望岗方向，于海珠广场站换乘6号线，往香雪方向，于北京路站下车，步行约5分钟。&lt;/p&gt;"</v>
      </c>
    </row>
    <row r="19" spans="1:19" ht="111" thickBot="1" x14ac:dyDescent="0.3">
      <c r="A19" t="str">
        <f t="shared" si="0"/>
        <v/>
      </c>
      <c r="B19" t="str">
        <f t="shared" si="1"/>
        <v>2d3</v>
      </c>
      <c r="C19" t="str">
        <f t="shared" si="2"/>
        <v>d3</v>
      </c>
      <c r="D19">
        <f t="shared" si="3"/>
        <v>3</v>
      </c>
      <c r="E19" t="str">
        <f t="shared" si="4"/>
        <v/>
      </c>
      <c r="F19">
        <f t="shared" si="6"/>
        <v>2</v>
      </c>
      <c r="G19" s="10" t="s">
        <v>111</v>
      </c>
      <c r="H19" s="10" t="s">
        <v>1042</v>
      </c>
      <c r="I19" s="10" t="s">
        <v>551</v>
      </c>
      <c r="L19">
        <f t="shared" si="8"/>
        <v>2</v>
      </c>
      <c r="M19" t="str">
        <f>VLOOKUP(CONCATENATE($L19,"b2"),$B:$I,6,FALSE)</f>
        <v>廣州市海珠區閱江西路222號</v>
      </c>
      <c r="N19" t="str">
        <f>VLOOKUP(CONCATENATE($L19,"b2"),$B:$I,7,FALSE)</f>
        <v>广州市海珠区阅江西路222号</v>
      </c>
      <c r="O19" t="str">
        <f>VLOOKUP(CONCATENATE($L19,"b2"),$B:$I,8,FALSE)</f>
        <v>222 Yuejiang Road West, Haizhu District, Guangzhou</v>
      </c>
      <c r="R19">
        <f t="shared" si="7"/>
        <v>1</v>
      </c>
      <c r="S19" t="str">
        <f>IF(S20="","}","},")</f>
        <v>},</v>
      </c>
    </row>
    <row r="20" spans="1:19" ht="15.75" x14ac:dyDescent="0.25">
      <c r="A20" t="str">
        <f t="shared" si="0"/>
        <v/>
      </c>
      <c r="B20" t="str">
        <f t="shared" si="1"/>
        <v>3a1</v>
      </c>
      <c r="C20" t="str">
        <f t="shared" si="2"/>
        <v>a1</v>
      </c>
      <c r="D20">
        <f t="shared" si="3"/>
        <v>1</v>
      </c>
      <c r="E20" t="str">
        <f t="shared" si="4"/>
        <v>a</v>
      </c>
      <c r="F20">
        <f t="shared" si="6"/>
        <v>3</v>
      </c>
      <c r="G20" s="1" t="s">
        <v>13</v>
      </c>
      <c r="H20" s="1" t="s">
        <v>949</v>
      </c>
      <c r="I20" s="1" t="s">
        <v>524</v>
      </c>
      <c r="L20">
        <f t="shared" si="8"/>
        <v>2</v>
      </c>
      <c r="M20" t="s">
        <v>467</v>
      </c>
      <c r="N20" t="s">
        <v>467</v>
      </c>
      <c r="O20" t="s">
        <v>1373</v>
      </c>
      <c r="R20">
        <f>ROUNDUP((ROW(T20)-7)/12,0)</f>
        <v>2</v>
      </c>
      <c r="S20" t="s">
        <v>1374</v>
      </c>
    </row>
    <row r="21" spans="1:19" ht="47.25" x14ac:dyDescent="0.25">
      <c r="A21" t="str">
        <f t="shared" si="0"/>
        <v>3a</v>
      </c>
      <c r="B21" t="str">
        <f t="shared" si="1"/>
        <v>3a2</v>
      </c>
      <c r="C21" t="str">
        <f t="shared" si="2"/>
        <v>a2</v>
      </c>
      <c r="D21">
        <f t="shared" si="3"/>
        <v>2</v>
      </c>
      <c r="E21" t="str">
        <f t="shared" si="4"/>
        <v/>
      </c>
      <c r="F21">
        <f t="shared" si="6"/>
        <v>3</v>
      </c>
      <c r="G21" s="9" t="s">
        <v>79</v>
      </c>
      <c r="H21" s="9" t="s">
        <v>1012</v>
      </c>
      <c r="I21" s="9" t="s">
        <v>510</v>
      </c>
      <c r="L21">
        <f t="shared" si="8"/>
        <v>2</v>
      </c>
      <c r="M21" t="str">
        <f>VLOOKUP(CONCATENATE($L21,"c2"),$B:$I,6,FALSE)</f>
        <v>廣州塔是廣州的地標，集旅遊觀光、餐飲、文化娛樂和科學普及教育等於一身，總高度600米，擁有46環LED燈帶，千變萬化的色彩吸引著遊人目光。位於106層的廣州塔旋轉餐廳，約100分鐘旋轉一圈，可全方位欣賞廣州美景。</v>
      </c>
      <c r="N21" t="str">
        <f>VLOOKUP(CONCATENATE($L21,"c2"),$B:$I,7,FALSE)</f>
        <v>广州塔是广州的地标，集旅游观光、餐饮、文化娱乐和科学普及教育等于一身，总高度600米，拥有46环LED灯带，千变万化的色彩吸引着游人目光。位于106层的广州塔旋转餐厅，约100分钟旋转一圈，可全方位欣赏广州美景。</v>
      </c>
      <c r="O21" t="str">
        <f>VLOOKUP(CONCATENATE($L21,"c2"),$B:$I,8,FALSE)</f>
        <v>Canton Tower is a landmark of Guangzhou, combining sightseeing, catering, culture, entertainment and popular science education. It is 600-metres high and features 46 rings of LED light emitting dazzling colours to attract visitors. The Revolving Restaurant on the 106th floor completes one rotation every 100 minutes or so, allowing diners to enjoy a stunning panoramic view of Guangzhou.</v>
      </c>
      <c r="R21">
        <f t="shared" si="7"/>
        <v>2</v>
      </c>
      <c r="S21" t="str">
        <f>CONCATENATE("""id"": ",$S$1,R21,",")</f>
        <v>"id": 32,</v>
      </c>
    </row>
    <row r="22" spans="1:19" ht="15.75" x14ac:dyDescent="0.25">
      <c r="A22" t="str">
        <f t="shared" si="0"/>
        <v/>
      </c>
      <c r="B22" t="str">
        <f t="shared" si="1"/>
        <v>3b1</v>
      </c>
      <c r="C22" t="str">
        <f t="shared" si="2"/>
        <v>b1</v>
      </c>
      <c r="D22">
        <f t="shared" si="3"/>
        <v>1</v>
      </c>
      <c r="E22" t="str">
        <f t="shared" si="4"/>
        <v>b</v>
      </c>
      <c r="F22">
        <f t="shared" si="6"/>
        <v>3</v>
      </c>
      <c r="G22" s="4" t="s">
        <v>2</v>
      </c>
      <c r="H22" s="4" t="s">
        <v>2</v>
      </c>
      <c r="I22" s="4" t="s">
        <v>511</v>
      </c>
      <c r="L22">
        <f t="shared" si="8"/>
        <v>2</v>
      </c>
      <c r="M22" t="s">
        <v>468</v>
      </c>
      <c r="N22" t="s">
        <v>468</v>
      </c>
      <c r="O22" t="s">
        <v>1375</v>
      </c>
      <c r="R22">
        <f t="shared" si="7"/>
        <v>2</v>
      </c>
      <c r="S22" t="str">
        <f>CONCATENATE("""attraction_en"": """,VLOOKUP(CONCATENATE($R22,"a2"),$B:$I,8,FALSE),""",")</f>
        <v>"attraction_en": "Canton Tower",</v>
      </c>
    </row>
    <row r="23" spans="1:19" ht="63" x14ac:dyDescent="0.25">
      <c r="A23" t="str">
        <f t="shared" si="0"/>
        <v>3b</v>
      </c>
      <c r="B23" t="str">
        <f t="shared" si="1"/>
        <v>3b2</v>
      </c>
      <c r="C23" t="str">
        <f t="shared" si="2"/>
        <v>b2</v>
      </c>
      <c r="D23">
        <f t="shared" si="3"/>
        <v>2</v>
      </c>
      <c r="E23" t="str">
        <f t="shared" si="4"/>
        <v/>
      </c>
      <c r="F23">
        <f t="shared" si="6"/>
        <v>3</v>
      </c>
      <c r="G23" s="9" t="s">
        <v>80</v>
      </c>
      <c r="H23" s="9" t="s">
        <v>1013</v>
      </c>
      <c r="I23" s="9" t="s">
        <v>512</v>
      </c>
      <c r="L23">
        <f t="shared" si="8"/>
        <v>2</v>
      </c>
      <c r="M23" t="str">
        <f>VLOOKUP(CONCATENATE($L23,"d2"),$B:$I,6,FALSE)</f>
        <v>於高鐵廣州南站乘坐地鐵7號綫，往大學城南方向，於漢溪長隆站轉乘3號綫，前往天河客運站方向，於廣州塔站下車，步行約5分鐘。</v>
      </c>
      <c r="N23" t="str">
        <f>VLOOKUP(CONCATENATE($L23,"d2"),$B:$I,7,FALSE)</f>
        <v>于高铁广州南站乘坐地铁7号线，往大学城南方向，于汉溪长隆站换乘3号线，前往天河客运站方向，于广州塔站下车，步行约5分钟。</v>
      </c>
      <c r="O23" t="str">
        <f>VLOOKUP(CONCATENATE($L23,"d2"),$B:$I,8,FALSE)</f>
        <v>From High Speed Rail Guangzhounan Station, take Metro Line 7 towards Higher Education Mega Center South and change to Line 3 at Hanxi Changlong Station towards Tianhe Coach Terminal. Get off at Canton Tower Station and walk for about 5 minutes.</v>
      </c>
      <c r="R23">
        <f t="shared" si="7"/>
        <v>2</v>
      </c>
      <c r="S23" t="str">
        <f>CONCATENATE("""attraction_tc"": """,VLOOKUP(CONCATENATE($R23,"a2"),$B:$I,6,FALSE),""",")</f>
        <v>"attraction_tc": "廣州塔",</v>
      </c>
    </row>
    <row r="24" spans="1:19" ht="15.75" x14ac:dyDescent="0.25">
      <c r="A24" t="str">
        <f t="shared" si="0"/>
        <v/>
      </c>
      <c r="B24" t="str">
        <f t="shared" si="1"/>
        <v>3c1</v>
      </c>
      <c r="C24" t="str">
        <f t="shared" si="2"/>
        <v>c1</v>
      </c>
      <c r="D24">
        <f t="shared" si="3"/>
        <v>1</v>
      </c>
      <c r="E24" t="str">
        <f t="shared" si="4"/>
        <v>c</v>
      </c>
      <c r="F24">
        <f t="shared" si="6"/>
        <v>3</v>
      </c>
      <c r="G24" s="4" t="s">
        <v>4</v>
      </c>
      <c r="H24" s="4" t="s">
        <v>941</v>
      </c>
      <c r="I24" s="4" t="s">
        <v>513</v>
      </c>
      <c r="K24" t="str">
        <f>IF(ISERROR(VLOOKUP(CONCATENATE(L24,"d3"),B:G,6,FALSE)),"","&lt;/p&gt;&lt;p&gt;")</f>
        <v>&lt;/p&gt;&lt;p&gt;</v>
      </c>
      <c r="L24">
        <f t="shared" si="8"/>
        <v>2</v>
      </c>
      <c r="M24" t="str">
        <f>CONCATENATE($K24,IFERROR(VLOOKUP(CONCATENATE($L24,"d3"),$B:$I,6,FALSE),""))</f>
        <v>&lt;/p&gt;&lt;p&gt;亦可由廣州南站乘坐的士，約35分鐘即可到達。</v>
      </c>
      <c r="N24" t="str">
        <f>CONCATENATE($K24,IFERROR(VLOOKUP(CONCATENATE($L24,"d3"),$B:$I,7,FALSE),""))</f>
        <v>&lt;/p&gt;&lt;p&gt;亦可由广州南站乘坐的士，约35分钟即可到达。</v>
      </c>
      <c r="O24" t="str">
        <f>CONCATENATE($K24,IFERROR(VLOOKUP(CONCATENATE($L24,"d3"),$B:$I,8,FALSE),""))</f>
        <v>&lt;/p&gt;&lt;p&gt;Alternatively, you may take a 35-minute taxi ride from Guangzhounan Station.</v>
      </c>
      <c r="R24">
        <f t="shared" si="7"/>
        <v>2</v>
      </c>
      <c r="S24" t="str">
        <f>CONCATENATE("""attraction_sc"": """,VLOOKUP(CONCATENATE($R24,"a2"),$B:$I,7,FALSE),""",")</f>
        <v>"attraction_sc": "广州塔",</v>
      </c>
    </row>
    <row r="25" spans="1:19" ht="409.5" x14ac:dyDescent="0.25">
      <c r="A25" t="str">
        <f t="shared" si="0"/>
        <v>3c</v>
      </c>
      <c r="B25" t="str">
        <f t="shared" si="1"/>
        <v>3c2</v>
      </c>
      <c r="C25" t="str">
        <f t="shared" si="2"/>
        <v>c2</v>
      </c>
      <c r="D25">
        <f t="shared" si="3"/>
        <v>2</v>
      </c>
      <c r="E25" t="str">
        <f t="shared" si="4"/>
        <v/>
      </c>
      <c r="F25">
        <f t="shared" si="6"/>
        <v>3</v>
      </c>
      <c r="G25" s="3" t="s">
        <v>81</v>
      </c>
      <c r="H25" s="3" t="s">
        <v>1014</v>
      </c>
      <c r="I25" s="3" t="s">
        <v>514</v>
      </c>
      <c r="L25">
        <f t="shared" si="8"/>
        <v>2</v>
      </c>
      <c r="M25" t="s">
        <v>469</v>
      </c>
      <c r="N25" t="s">
        <v>469</v>
      </c>
      <c r="O25" t="s">
        <v>469</v>
      </c>
      <c r="R25">
        <f t="shared" si="7"/>
        <v>2</v>
      </c>
      <c r="S25" t="str">
        <f>CONCATENATE("""image_en"": """,CONCATENATE("/res/media/web/travel/",LOWER(SUBSTITUTE($I$1," ","_")),"/",LOWER(CONCATENATE(SUBSTITUTE(VLOOKUP(CONCATENATE($R25,"a2"),$B:$I,8,FALSE)," ","_"),".jpg"))),""",")</f>
        <v>"image_en": "/res/media/web/travel/guangzhou/canton_tower.jpg",</v>
      </c>
    </row>
    <row r="26" spans="1:19" ht="15.75" x14ac:dyDescent="0.25">
      <c r="A26" t="str">
        <f t="shared" si="0"/>
        <v/>
      </c>
      <c r="B26" t="str">
        <f t="shared" si="1"/>
        <v>3d1</v>
      </c>
      <c r="C26" t="str">
        <f t="shared" si="2"/>
        <v>d1</v>
      </c>
      <c r="D26">
        <f t="shared" si="3"/>
        <v>1</v>
      </c>
      <c r="E26" t="str">
        <f t="shared" si="4"/>
        <v>d</v>
      </c>
      <c r="F26">
        <f t="shared" si="6"/>
        <v>3</v>
      </c>
      <c r="G26" s="4" t="s">
        <v>6</v>
      </c>
      <c r="H26" s="4" t="s">
        <v>6</v>
      </c>
      <c r="I26" s="4" t="s">
        <v>515</v>
      </c>
      <c r="L26">
        <f>ROUNDUP((ROW(N26)-1)/12,0)</f>
        <v>3</v>
      </c>
      <c r="M26" t="s">
        <v>465</v>
      </c>
      <c r="N26" t="s">
        <v>465</v>
      </c>
      <c r="O26" t="s">
        <v>465</v>
      </c>
      <c r="R26">
        <f t="shared" si="7"/>
        <v>2</v>
      </c>
      <c r="S26" t="str">
        <f>CONCATENATE("""image_tc"": """,CONCATENATE("/res/media/web/travel/",LOWER(SUBSTITUTE($I$1," ","_")),"/",LOWER(CONCATENATE(SUBSTITUTE(VLOOKUP(CONCATENATE($R26,"a2"),$B:$I,8,FALSE)," ","_"),".jpg"))),""",")</f>
        <v>"image_tc": "/res/media/web/travel/guangzhou/canton_tower.jpg",</v>
      </c>
    </row>
    <row r="27" spans="1:19" ht="236.25" x14ac:dyDescent="0.25">
      <c r="A27" t="str">
        <f t="shared" si="0"/>
        <v>3d</v>
      </c>
      <c r="B27" t="str">
        <f t="shared" si="1"/>
        <v>3d2</v>
      </c>
      <c r="C27" t="str">
        <f t="shared" si="2"/>
        <v>d2</v>
      </c>
      <c r="D27">
        <f t="shared" si="3"/>
        <v>2</v>
      </c>
      <c r="E27" t="str">
        <f t="shared" si="4"/>
        <v/>
      </c>
      <c r="F27">
        <f t="shared" si="6"/>
        <v>3</v>
      </c>
      <c r="G27" s="9" t="s">
        <v>82</v>
      </c>
      <c r="H27" s="9" t="s">
        <v>1015</v>
      </c>
      <c r="I27" s="9" t="s">
        <v>516</v>
      </c>
      <c r="L27">
        <f t="shared" ref="L27:L37" si="9">ROUNDUP((ROW(N27)-1)/12,0)</f>
        <v>3</v>
      </c>
      <c r="M27" t="str">
        <f>VLOOKUP(CONCATENATE($L27,"a2"),$B:$I,6,FALSE)</f>
        <v>長隆旅遊度假區</v>
      </c>
      <c r="N27" t="str">
        <f>VLOOKUP(CONCATENATE($L27,"a2"),$B:$I,7,FALSE)</f>
        <v>长隆旅游度假区</v>
      </c>
      <c r="O27" t="str">
        <f>VLOOKUP(CONCATENATE($L27,"a2"),$B:$I,8,FALSE)</f>
        <v>Guangzhou Chimelong Tourist Resort</v>
      </c>
      <c r="R27">
        <f t="shared" si="7"/>
        <v>2</v>
      </c>
      <c r="S27" t="str">
        <f>CONCATENATE("""image_sc"": """,CONCATENATE("/res/media/web/travel/",LOWER(SUBSTITUTE($I$1," ","_")),"/",LOWER(CONCATENATE(SUBSTITUTE(VLOOKUP(CONCATENATE($R27,"a2"),$B:$I,8,FALSE)," ","_"),".jpg"))),""",")</f>
        <v>"image_sc": "/res/media/web/travel/guangzhou/canton_tower.jpg",</v>
      </c>
    </row>
    <row r="28" spans="1:19" ht="111" thickBot="1" x14ac:dyDescent="0.3">
      <c r="A28" t="str">
        <f t="shared" si="0"/>
        <v/>
      </c>
      <c r="B28" t="str">
        <f t="shared" si="1"/>
        <v>3d3</v>
      </c>
      <c r="C28" t="str">
        <f t="shared" si="2"/>
        <v>d3</v>
      </c>
      <c r="D28">
        <f t="shared" si="3"/>
        <v>3</v>
      </c>
      <c r="E28" t="str">
        <f t="shared" si="4"/>
        <v/>
      </c>
      <c r="F28">
        <f t="shared" si="6"/>
        <v>3</v>
      </c>
      <c r="G28" s="10" t="s">
        <v>83</v>
      </c>
      <c r="H28" s="10" t="s">
        <v>1016</v>
      </c>
      <c r="I28" s="10" t="s">
        <v>517</v>
      </c>
      <c r="L28">
        <f t="shared" si="9"/>
        <v>3</v>
      </c>
      <c r="M28" t="s">
        <v>466</v>
      </c>
      <c r="N28" t="s">
        <v>466</v>
      </c>
      <c r="O28" t="s">
        <v>466</v>
      </c>
      <c r="R28">
        <f t="shared" si="7"/>
        <v>2</v>
      </c>
      <c r="S28" t="str">
        <f>CONCATENATE("""content_en"": """,CONCATENATE("&lt;p&gt;Address：&lt;br/&gt;",VLOOKUP(CONCATENATE($R28,"b2"),$B:$I,8,FALSE)),"&lt;/p&gt;&lt;p&gt;Content：&lt;br/&gt;",SUBSTITUTE(VLOOKUP(CONCATENATE($R28,"c2"),$B:$I,8,FALSE),"""","\"""),"&lt;/p&gt;&lt;p&gt;Transportation：&lt;br/&gt;",VLOOKUP(CONCATENATE($R28,"d2"),$B:$I,8,FALSE),CONCATENATE($K24,IFERROR(VLOOKUP(CONCATENATE($L24,"d3"),$B:$I,8,FALSE),"")),"&lt;/p&gt;",""",")</f>
        <v>"content_en": "&lt;p&gt;Address：&lt;br/&gt;222 Yuejiang Road West, Haizhu District, Guangzhou&lt;/p&gt;&lt;p&gt;Content：&lt;br/&gt;Canton Tower is a landmark of Guangzhou, combining sightseeing, catering, culture, entertainment and popular science education. It is 600-metres high and features 46 rings of LED light emitting dazzling colours to attract visitors. The Revolving Restaurant on the 106th floor completes one rotation every 100 minutes or so, allowing diners to enjoy a stunning panoramic view of Guangzhou.&lt;/p&gt;&lt;p&gt;Transportation：&lt;br/&gt;From High Speed Rail Guangzhounan Station, take Metro Line 7 towards Higher Education Mega Center South and change to Line 3 at Hanxi Changlong Station towards Tianhe Coach Terminal. Get off at Canton Tower Station and walk for about 5 minutes.&lt;/p&gt;&lt;p&gt;Alternatively, you may take a 35-minute taxi ride from Guangzhounan Station.&lt;/p&gt;",</v>
      </c>
    </row>
    <row r="29" spans="1:19" ht="15.75" x14ac:dyDescent="0.25">
      <c r="A29" t="str">
        <f t="shared" si="0"/>
        <v/>
      </c>
      <c r="B29" t="str">
        <f t="shared" si="1"/>
        <v>4a1</v>
      </c>
      <c r="C29" t="str">
        <f t="shared" si="2"/>
        <v>a1</v>
      </c>
      <c r="D29">
        <f t="shared" si="3"/>
        <v>1</v>
      </c>
      <c r="E29" t="str">
        <f t="shared" si="4"/>
        <v>a</v>
      </c>
      <c r="F29">
        <f t="shared" si="6"/>
        <v>4</v>
      </c>
      <c r="G29" s="1" t="s">
        <v>18</v>
      </c>
      <c r="H29" s="1" t="s">
        <v>954</v>
      </c>
      <c r="I29" s="1" t="s">
        <v>529</v>
      </c>
      <c r="L29">
        <f t="shared" si="9"/>
        <v>3</v>
      </c>
      <c r="M29" t="str">
        <f>CONCATENATE("&lt;img src=""/res/media/web/travel/",LOWER(SUBSTITUTE($I$1," ","_")),"/",LOWER(CONCATENATE(SUBSTITUTE(VLOOKUP(CONCATENATE($L27,"a2"),$B:$I,8,FALSE)," ","_"),".jpg")),""" alt=""",M27,"""&gt;")</f>
        <v>&lt;img src="/res/media/web/travel/guangzhou/guangzhou_chimelong_tourist_resort.jpg" alt="長隆旅遊度假區"&gt;</v>
      </c>
      <c r="N29" t="str">
        <f>CONCATENATE("&lt;img src=""/res/media/web/travel/",LOWER(SUBSTITUTE($I$1," ","_")),"/",LOWER(CONCATENATE(SUBSTITUTE(VLOOKUP(CONCATENATE($L27,"a2"),$B:$I,8,FALSE)," ","_"),".jpg")),""" alt=""",N27,"""&gt;")</f>
        <v>&lt;img src="/res/media/web/travel/guangzhou/guangzhou_chimelong_tourist_resort.jpg" alt="长隆旅游度假区"&gt;</v>
      </c>
      <c r="O29" t="str">
        <f>CONCATENATE("&lt;img src=""/res/media/web/travel/",LOWER(SUBSTITUTE($I$1," ","_")),"/",LOWER(CONCATENATE(SUBSTITUTE(VLOOKUP(CONCATENATE($L27,"a2"),$B:$I,8,FALSE)," ","_"),".jpg")),""" alt=""",O27,"""&gt;")</f>
        <v>&lt;img src="/res/media/web/travel/guangzhou/guangzhou_chimelong_tourist_resort.jpg" alt="Guangzhou Chimelong Tourist Resort"&gt;</v>
      </c>
      <c r="R29">
        <f t="shared" si="7"/>
        <v>2</v>
      </c>
      <c r="S29" t="str">
        <f>CONCATENATE("""content_tc"": """,CONCATENATE("&lt;p&gt;地址：&lt;br/&gt;",VLOOKUP(CONCATENATE($R29,"b2"),$B:$I,6,FALSE)),"&lt;/p&gt;&lt;p&gt;介紹：&lt;br/&gt;",VLOOKUP(CONCATENATE($R29,"c2"),$B:$I,6,FALSE),"&lt;/p&gt;&lt;p&gt;交通：&lt;br/&gt;",VLOOKUP(CONCATENATE($R29,"d2"),$B:$I,6,FALSE),CONCATENATE($K24,IFERROR(VLOOKUP(CONCATENATE($L24,"d3"),$B:$I,6,FALSE),"")),"&lt;/p&gt;",""",")</f>
        <v>"content_tc": "&lt;p&gt;地址：&lt;br/&gt;廣州市海珠區閱江西路222號&lt;/p&gt;&lt;p&gt;介紹：&lt;br/&gt;廣州塔是廣州的地標，集旅遊觀光、餐飲、文化娛樂和科學普及教育等於一身，總高度600米，擁有46環LED燈帶，千變萬化的色彩吸引著遊人目光。位於106層的廣州塔旋轉餐廳，約100分鐘旋轉一圈，可全方位欣賞廣州美景。&lt;/p&gt;&lt;p&gt;交通：&lt;br/&gt;於高鐵廣州南站乘坐地鐵7號綫，往大學城南方向，於漢溪長隆站轉乘3號綫，前往天河客運站方向，於廣州塔站下車，步行約5分鐘。&lt;/p&gt;&lt;p&gt;亦可由廣州南站乘坐的士，約35分鐘即可到達。&lt;/p&gt;",</v>
      </c>
    </row>
    <row r="30" spans="1:19" ht="31.5" x14ac:dyDescent="0.25">
      <c r="A30" t="str">
        <f t="shared" si="0"/>
        <v>4a</v>
      </c>
      <c r="B30" t="str">
        <f t="shared" si="1"/>
        <v>4a2</v>
      </c>
      <c r="C30" t="str">
        <f t="shared" si="2"/>
        <v>a2</v>
      </c>
      <c r="D30">
        <f t="shared" si="3"/>
        <v>2</v>
      </c>
      <c r="E30" t="str">
        <f t="shared" si="4"/>
        <v/>
      </c>
      <c r="F30">
        <f t="shared" si="6"/>
        <v>4</v>
      </c>
      <c r="G30" s="9" t="s">
        <v>93</v>
      </c>
      <c r="H30" s="9" t="s">
        <v>1025</v>
      </c>
      <c r="I30" s="9" t="s">
        <v>530</v>
      </c>
      <c r="L30">
        <f t="shared" si="9"/>
        <v>3</v>
      </c>
      <c r="M30" t="s">
        <v>557</v>
      </c>
      <c r="N30" t="s">
        <v>557</v>
      </c>
      <c r="O30" t="s">
        <v>1372</v>
      </c>
      <c r="R30">
        <f t="shared" si="7"/>
        <v>2</v>
      </c>
      <c r="S30" t="str">
        <f>CONCATENATE("""content_sc"": """,CONCATENATE("&lt;p&gt;地址：&lt;br/&gt;",VLOOKUP(CONCATENATE($R30,"b2"),$B:$I,7,FALSE)),"&lt;/p&gt;&lt;p&gt;介紹：&lt;br/&gt;",VLOOKUP(CONCATENATE($R30,"c2"),$B:$I,7,FALSE),"&lt;/p&gt;&lt;p&gt;交通：&lt;br/&gt;",VLOOKUP(CONCATENATE($R30,"d2"),$B:$I,7,FALSE),CONCATENATE($K24,IFERROR(VLOOKUP(CONCATENATE($L24,"d3"),$B:$I,7,FALSE),"")),"&lt;/p&gt;","""")</f>
        <v>"content_sc": "&lt;p&gt;地址：&lt;br/&gt;广州市海珠区阅江西路222号&lt;/p&gt;&lt;p&gt;介紹：&lt;br/&gt;广州塔是广州的地标，集旅游观光、餐饮、文化娱乐和科学普及教育等于一身，总高度600米，拥有46环LED灯带，千变万化的色彩吸引着游人目光。位于106层的广州塔旋转餐厅，约100分钟旋转一圈，可全方位欣赏广州美景。&lt;/p&gt;&lt;p&gt;交通：&lt;br/&gt;于高铁广州南站乘坐地铁7号线，往大学城南方向，于汉溪长隆站换乘3号线，前往天河客运站方向，于广州塔站下车，步行约5分钟。&lt;/p&gt;&lt;p&gt;亦可由广州南站乘坐的士，约35分钟即可到达。&lt;/p&gt;"</v>
      </c>
    </row>
    <row r="31" spans="1:19" ht="15.75" x14ac:dyDescent="0.25">
      <c r="A31" t="str">
        <f t="shared" si="0"/>
        <v/>
      </c>
      <c r="B31" t="str">
        <f t="shared" si="1"/>
        <v>4b1</v>
      </c>
      <c r="C31" t="str">
        <f t="shared" si="2"/>
        <v>b1</v>
      </c>
      <c r="D31">
        <f t="shared" si="3"/>
        <v>1</v>
      </c>
      <c r="E31" t="str">
        <f t="shared" si="4"/>
        <v>b</v>
      </c>
      <c r="F31">
        <f t="shared" si="6"/>
        <v>4</v>
      </c>
      <c r="G31" s="4" t="s">
        <v>2</v>
      </c>
      <c r="H31" s="4" t="s">
        <v>2</v>
      </c>
      <c r="I31" s="4" t="s">
        <v>511</v>
      </c>
      <c r="L31">
        <f t="shared" si="9"/>
        <v>3</v>
      </c>
      <c r="M31" t="str">
        <f>VLOOKUP(CONCATENATE($L31,"b2"),$B:$I,6,FALSE)</f>
        <v>廣州市番禺區番禺大道</v>
      </c>
      <c r="N31" t="str">
        <f>VLOOKUP(CONCATENATE($L31,"b2"),$B:$I,7,FALSE)</f>
        <v>广州市番禺区番禺大道</v>
      </c>
      <c r="O31" t="str">
        <f>VLOOKUP(CONCATENATE($L31,"b2"),$B:$I,8,FALSE)</f>
        <v>Panyu Avenue, Panyu, Guangzhou</v>
      </c>
      <c r="R31">
        <f t="shared" si="7"/>
        <v>2</v>
      </c>
      <c r="S31" t="str">
        <f>IF(S32="","}","},")</f>
        <v>},</v>
      </c>
    </row>
    <row r="32" spans="1:19" ht="78.75" x14ac:dyDescent="0.25">
      <c r="A32" t="str">
        <f t="shared" si="0"/>
        <v>4b</v>
      </c>
      <c r="B32" t="str">
        <f t="shared" si="1"/>
        <v>4b2</v>
      </c>
      <c r="C32" t="str">
        <f t="shared" si="2"/>
        <v>b2</v>
      </c>
      <c r="D32">
        <f t="shared" si="3"/>
        <v>2</v>
      </c>
      <c r="E32" t="str">
        <f t="shared" si="4"/>
        <v/>
      </c>
      <c r="F32">
        <f t="shared" si="6"/>
        <v>4</v>
      </c>
      <c r="G32" s="9" t="s">
        <v>94</v>
      </c>
      <c r="H32" s="9" t="s">
        <v>1026</v>
      </c>
      <c r="I32" s="9" t="s">
        <v>531</v>
      </c>
      <c r="L32">
        <f t="shared" si="9"/>
        <v>3</v>
      </c>
      <c r="M32" t="s">
        <v>467</v>
      </c>
      <c r="N32" t="s">
        <v>467</v>
      </c>
      <c r="O32" t="s">
        <v>1373</v>
      </c>
      <c r="R32">
        <f>ROUNDUP((ROW(T32)-7)/12,0)</f>
        <v>3</v>
      </c>
      <c r="S32" t="s">
        <v>1374</v>
      </c>
    </row>
    <row r="33" spans="1:19" ht="15.75" x14ac:dyDescent="0.25">
      <c r="A33" t="str">
        <f t="shared" si="0"/>
        <v/>
      </c>
      <c r="B33" t="str">
        <f t="shared" si="1"/>
        <v>4c1</v>
      </c>
      <c r="C33" t="str">
        <f t="shared" si="2"/>
        <v>c1</v>
      </c>
      <c r="D33">
        <f t="shared" si="3"/>
        <v>1</v>
      </c>
      <c r="E33" t="str">
        <f t="shared" si="4"/>
        <v>c</v>
      </c>
      <c r="F33">
        <f t="shared" si="6"/>
        <v>4</v>
      </c>
      <c r="G33" s="4" t="s">
        <v>4</v>
      </c>
      <c r="H33" s="4" t="s">
        <v>941</v>
      </c>
      <c r="I33" s="4" t="s">
        <v>513</v>
      </c>
      <c r="L33">
        <f t="shared" si="9"/>
        <v>3</v>
      </c>
      <c r="M33" t="str">
        <f>VLOOKUP(CONCATENATE($L33,"c2"),$B:$I,6,FALSE)</f>
        <v>5A級旅遊景區，擁有多個主題區包括長隆歡樂世界、長隆國際大馬戲、長隆水上樂園、長隆野生動物世界、長隆飛鳥樂園和長隆酒店等。遊客參與刺激機動遊戲、觀看多種動物生態、欣賞動物馬戲等，各式其式都可在此盡興。</v>
      </c>
      <c r="N33" t="str">
        <f>VLOOKUP(CONCATENATE($L33,"c2"),$B:$I,7,FALSE)</f>
        <v>5A级旅游景区，拥有多个主题区包括长隆欢乐世界、长隆国际大马戏、长隆水上乐园、长隆野生动物世界、长隆飞鸟乐园和长隆酒店等。游客参与刺激机动游戏、观看多种动物生态、欣赏动物马戏等，各式其式都可在此尽兴。</v>
      </c>
      <c r="O33" t="str">
        <f>VLOOKUP(CONCATENATE($L33,"c2"),$B:$I,8,FALSE)</f>
        <v>A 5A Tourist Attraction of China, the resort consists of various themed areas including Chimelong Paradise, Chimelong International Circus, Chimelong Safari Park, Chimelong Bird Park and Chimelong Hotel. Visitors can be sure of enjoying different offerings, from stimulating rides and observing a variety of animals to watching animal circus shows.</v>
      </c>
      <c r="R33">
        <f t="shared" ref="R33:R43" si="10">ROUNDUP((ROW(T33)-7)/12,0)</f>
        <v>3</v>
      </c>
      <c r="S33" t="str">
        <f>CONCATENATE("""id"": ",$S$1,R33,",")</f>
        <v>"id": 33,</v>
      </c>
    </row>
    <row r="34" spans="1:19" ht="409.5" x14ac:dyDescent="0.25">
      <c r="A34" t="str">
        <f t="shared" si="0"/>
        <v>4c</v>
      </c>
      <c r="B34" t="str">
        <f t="shared" si="1"/>
        <v>4c2</v>
      </c>
      <c r="C34" t="str">
        <f t="shared" si="2"/>
        <v>c2</v>
      </c>
      <c r="D34">
        <f t="shared" si="3"/>
        <v>2</v>
      </c>
      <c r="E34" t="str">
        <f t="shared" si="4"/>
        <v/>
      </c>
      <c r="F34">
        <f t="shared" si="6"/>
        <v>4</v>
      </c>
      <c r="G34" s="3" t="s">
        <v>95</v>
      </c>
      <c r="H34" s="3" t="s">
        <v>1027</v>
      </c>
      <c r="I34" s="3" t="s">
        <v>532</v>
      </c>
      <c r="L34">
        <f t="shared" si="9"/>
        <v>3</v>
      </c>
      <c r="M34" t="s">
        <v>468</v>
      </c>
      <c r="N34" t="s">
        <v>468</v>
      </c>
      <c r="O34" t="s">
        <v>1375</v>
      </c>
      <c r="R34">
        <f t="shared" si="10"/>
        <v>3</v>
      </c>
      <c r="S34" t="str">
        <f>CONCATENATE("""attraction_en"": """,VLOOKUP(CONCATENATE($R34,"a2"),$B:$I,8,FALSE),""",")</f>
        <v>"attraction_en": "Guangzhou Chimelong Tourist Resort",</v>
      </c>
    </row>
    <row r="35" spans="1:19" ht="15.75" x14ac:dyDescent="0.25">
      <c r="A35" t="str">
        <f t="shared" si="0"/>
        <v/>
      </c>
      <c r="B35" t="str">
        <f t="shared" si="1"/>
        <v>4d1</v>
      </c>
      <c r="C35" t="str">
        <f t="shared" si="2"/>
        <v>d1</v>
      </c>
      <c r="D35">
        <f t="shared" si="3"/>
        <v>1</v>
      </c>
      <c r="E35" t="str">
        <f t="shared" si="4"/>
        <v>d</v>
      </c>
      <c r="F35">
        <f t="shared" si="6"/>
        <v>4</v>
      </c>
      <c r="G35" s="4" t="s">
        <v>6</v>
      </c>
      <c r="H35" s="4" t="s">
        <v>6</v>
      </c>
      <c r="I35" s="4" t="s">
        <v>515</v>
      </c>
      <c r="L35">
        <f t="shared" si="9"/>
        <v>3</v>
      </c>
      <c r="M35" t="str">
        <f>VLOOKUP(CONCATENATE($L35,"d2"),$B:$I,6,FALSE)</f>
        <v>於高鐵廣州南站乘坐地鐵7號綫，往大學城南方向，於漢溪長隆站下車，於D或E出口轉乘免費穿梭巴士。</v>
      </c>
      <c r="N35" t="str">
        <f>VLOOKUP(CONCATENATE($L35,"d2"),$B:$I,7,FALSE)</f>
        <v>于高铁广州南站乘坐地铁7号线，往大学城南方向，于汉溪长隆站下车，于D或E出口换乘免费穿梭巴士。</v>
      </c>
      <c r="O35" t="str">
        <f>VLOOKUP(CONCATENATE($L35,"d2"),$B:$I,8,FALSE)</f>
        <v xml:space="preserve">From High Speed Rail Guangzhounan Station, take Metro Line 7 towards Higher Education Mega Center South and get off at Hanxi Changlong Station, then change to the free shuttle bus from Exit D or E.  </v>
      </c>
      <c r="R35">
        <f t="shared" si="10"/>
        <v>3</v>
      </c>
      <c r="S35" t="str">
        <f>CONCATENATE("""attraction_tc"": """,VLOOKUP(CONCATENATE($R35,"a2"),$B:$I,6,FALSE),""",")</f>
        <v>"attraction_tc": "長隆旅遊度假區",</v>
      </c>
    </row>
    <row r="36" spans="1:19" ht="204.75" x14ac:dyDescent="0.25">
      <c r="A36" t="str">
        <f t="shared" si="0"/>
        <v>4d</v>
      </c>
      <c r="B36" t="str">
        <f t="shared" si="1"/>
        <v>4d2</v>
      </c>
      <c r="C36" t="str">
        <f t="shared" si="2"/>
        <v>d2</v>
      </c>
      <c r="D36">
        <f t="shared" si="3"/>
        <v>2</v>
      </c>
      <c r="E36" t="str">
        <f t="shared" si="4"/>
        <v/>
      </c>
      <c r="F36">
        <f t="shared" si="6"/>
        <v>4</v>
      </c>
      <c r="G36" s="9" t="s">
        <v>96</v>
      </c>
      <c r="H36" s="9" t="s">
        <v>1028</v>
      </c>
      <c r="I36" s="9" t="s">
        <v>533</v>
      </c>
      <c r="K36" t="str">
        <f>IF(ISERROR(VLOOKUP(CONCATENATE(L36,"d3"),B:G,6,FALSE)),"","&lt;/p&gt;&lt;p&gt;")</f>
        <v>&lt;/p&gt;&lt;p&gt;</v>
      </c>
      <c r="L36">
        <f t="shared" si="9"/>
        <v>3</v>
      </c>
      <c r="M36" t="str">
        <f>CONCATENATE($K36,IFERROR(VLOOKUP(CONCATENATE($L36,"d3"),$B:$I,6,FALSE),""))</f>
        <v>&lt;/p&gt;&lt;p&gt;亦可由廣州南站乘坐的士，約15分鐘即可到達。</v>
      </c>
      <c r="N36" t="str">
        <f>CONCATENATE($K36,IFERROR(VLOOKUP(CONCATENATE($L36,"d3"),$B:$I,7,FALSE),""))</f>
        <v>&lt;/p&gt;&lt;p&gt;亦可由广州南站乘坐的士，约15分钟即可到达。</v>
      </c>
      <c r="O36" t="str">
        <f>CONCATENATE($K36,IFERROR(VLOOKUP(CONCATENATE($L36,"d3"),$B:$I,8,FALSE),""))</f>
        <v xml:space="preserve">&lt;/p&gt;&lt;p&gt;Alternatively, you may take a 15-minute taxi ride from Guangzhounan Station. </v>
      </c>
      <c r="R36">
        <f t="shared" si="10"/>
        <v>3</v>
      </c>
      <c r="S36" t="str">
        <f>CONCATENATE("""attraction_sc"": """,VLOOKUP(CONCATENATE($R36,"a2"),$B:$I,7,FALSE),""",")</f>
        <v>"attraction_sc": "长隆旅游度假区",</v>
      </c>
    </row>
    <row r="37" spans="1:19" ht="111" thickBot="1" x14ac:dyDescent="0.3">
      <c r="A37" t="str">
        <f t="shared" si="0"/>
        <v/>
      </c>
      <c r="B37" t="str">
        <f t="shared" si="1"/>
        <v>4d3</v>
      </c>
      <c r="C37" t="str">
        <f t="shared" si="2"/>
        <v>d3</v>
      </c>
      <c r="D37">
        <f t="shared" si="3"/>
        <v>3</v>
      </c>
      <c r="E37" t="str">
        <f t="shared" si="4"/>
        <v/>
      </c>
      <c r="F37">
        <f t="shared" si="6"/>
        <v>4</v>
      </c>
      <c r="G37" s="10" t="s">
        <v>97</v>
      </c>
      <c r="H37" s="10" t="s">
        <v>1029</v>
      </c>
      <c r="I37" s="10" t="s">
        <v>534</v>
      </c>
      <c r="L37">
        <f t="shared" si="9"/>
        <v>3</v>
      </c>
      <c r="M37" t="s">
        <v>469</v>
      </c>
      <c r="N37" t="s">
        <v>469</v>
      </c>
      <c r="O37" t="s">
        <v>469</v>
      </c>
      <c r="R37">
        <f t="shared" si="10"/>
        <v>3</v>
      </c>
      <c r="S37" t="str">
        <f>CONCATENATE("""image_en"": """,CONCATENATE("/res/media/web/travel/",LOWER(SUBSTITUTE($I$1," ","_")),"/",LOWER(CONCATENATE(SUBSTITUTE(VLOOKUP(CONCATENATE($R37,"a2"),$B:$I,8,FALSE)," ","_"),".jpg"))),""",")</f>
        <v>"image_en": "/res/media/web/travel/guangzhou/guangzhou_chimelong_tourist_resort.jpg",</v>
      </c>
    </row>
    <row r="38" spans="1:19" ht="15.75" x14ac:dyDescent="0.25">
      <c r="A38" t="str">
        <f t="shared" si="0"/>
        <v/>
      </c>
      <c r="B38" t="str">
        <f t="shared" si="1"/>
        <v>5a1</v>
      </c>
      <c r="C38" t="str">
        <f t="shared" si="2"/>
        <v>a1</v>
      </c>
      <c r="D38">
        <f t="shared" si="3"/>
        <v>1</v>
      </c>
      <c r="E38" t="str">
        <f t="shared" si="4"/>
        <v>a</v>
      </c>
      <c r="F38">
        <f t="shared" si="6"/>
        <v>5</v>
      </c>
      <c r="G38" s="1" t="s">
        <v>22</v>
      </c>
      <c r="H38" s="1" t="s">
        <v>958</v>
      </c>
      <c r="I38" s="1" t="s">
        <v>535</v>
      </c>
      <c r="L38">
        <f>ROUNDUP((ROW(N38)-1)/12,0)</f>
        <v>4</v>
      </c>
      <c r="M38" t="s">
        <v>465</v>
      </c>
      <c r="N38" t="s">
        <v>465</v>
      </c>
      <c r="O38" t="s">
        <v>465</v>
      </c>
      <c r="R38">
        <f t="shared" si="10"/>
        <v>3</v>
      </c>
      <c r="S38" t="str">
        <f>CONCATENATE("""image_tc"": """,CONCATENATE("/res/media/web/travel/",LOWER(SUBSTITUTE($I$1," ","_")),"/",LOWER(CONCATENATE(SUBSTITUTE(VLOOKUP(CONCATENATE($R38,"a2"),$B:$I,8,FALSE)," ","_"),".jpg"))),""",")</f>
        <v>"image_tc": "/res/media/web/travel/guangzhou/guangzhou_chimelong_tourist_resort.jpg",</v>
      </c>
    </row>
    <row r="39" spans="1:19" ht="47.25" x14ac:dyDescent="0.25">
      <c r="A39" t="str">
        <f t="shared" si="0"/>
        <v>5a</v>
      </c>
      <c r="B39" t="str">
        <f t="shared" si="1"/>
        <v>5a2</v>
      </c>
      <c r="C39" t="str">
        <f t="shared" si="2"/>
        <v>a2</v>
      </c>
      <c r="D39">
        <f t="shared" si="3"/>
        <v>2</v>
      </c>
      <c r="E39" t="str">
        <f t="shared" si="4"/>
        <v/>
      </c>
      <c r="F39">
        <f t="shared" si="6"/>
        <v>5</v>
      </c>
      <c r="G39" s="9" t="s">
        <v>112</v>
      </c>
      <c r="H39" s="9" t="s">
        <v>1043</v>
      </c>
      <c r="I39" s="9" t="s">
        <v>553</v>
      </c>
      <c r="L39">
        <f t="shared" ref="L39:L49" si="11">ROUNDUP((ROW(N39)-1)/12,0)</f>
        <v>4</v>
      </c>
      <c r="M39" t="str">
        <f>VLOOKUP(CONCATENATE($L39,"a2"),$B:$I,6,FALSE)</f>
        <v>嶺南印象園</v>
      </c>
      <c r="N39" t="str">
        <f>VLOOKUP(CONCATENATE($L39,"a2"),$B:$I,7,FALSE)</f>
        <v>岭南印象园</v>
      </c>
      <c r="O39" t="str">
        <f>VLOOKUP(CONCATENATE($L39,"a2"),$B:$I,8,FALSE)</f>
        <v>Lingnan Impression Park</v>
      </c>
      <c r="R39">
        <f t="shared" si="10"/>
        <v>3</v>
      </c>
      <c r="S39" t="str">
        <f>CONCATENATE("""image_sc"": """,CONCATENATE("/res/media/web/travel/",LOWER(SUBSTITUTE($I$1," ","_")),"/",LOWER(CONCATENATE(SUBSTITUTE(VLOOKUP(CONCATENATE($R39,"a2"),$B:$I,8,FALSE)," ","_"),".jpg"))),""",")</f>
        <v>"image_sc": "/res/media/web/travel/guangzhou/guangzhou_chimelong_tourist_resort.jpg",</v>
      </c>
    </row>
    <row r="40" spans="1:19" ht="15.75" x14ac:dyDescent="0.25">
      <c r="A40" t="str">
        <f t="shared" si="0"/>
        <v/>
      </c>
      <c r="B40" t="str">
        <f t="shared" si="1"/>
        <v>5b1</v>
      </c>
      <c r="C40" t="str">
        <f t="shared" si="2"/>
        <v>b1</v>
      </c>
      <c r="D40">
        <f t="shared" si="3"/>
        <v>1</v>
      </c>
      <c r="E40" t="str">
        <f t="shared" si="4"/>
        <v>b</v>
      </c>
      <c r="F40">
        <f t="shared" si="6"/>
        <v>5</v>
      </c>
      <c r="G40" s="4" t="s">
        <v>2</v>
      </c>
      <c r="H40" s="4" t="s">
        <v>2</v>
      </c>
      <c r="I40" s="4" t="s">
        <v>511</v>
      </c>
      <c r="L40">
        <f t="shared" si="11"/>
        <v>4</v>
      </c>
      <c r="M40" t="s">
        <v>466</v>
      </c>
      <c r="N40" t="s">
        <v>466</v>
      </c>
      <c r="O40" t="s">
        <v>466</v>
      </c>
      <c r="R40">
        <f t="shared" si="10"/>
        <v>3</v>
      </c>
      <c r="S40" t="str">
        <f>CONCATENATE("""content_en"": """,CONCATENATE("&lt;p&gt;Address：&lt;br/&gt;",VLOOKUP(CONCATENATE($R40,"b2"),$B:$I,8,FALSE)),"&lt;/p&gt;&lt;p&gt;Content：&lt;br/&gt;",SUBSTITUTE(VLOOKUP(CONCATENATE($R40,"c2"),$B:$I,8,FALSE),"""","\"""),"&lt;/p&gt;&lt;p&gt;Transportation：&lt;br/&gt;",VLOOKUP(CONCATENATE($R40,"d2"),$B:$I,8,FALSE),CONCATENATE($K36,IFERROR(VLOOKUP(CONCATENATE($L36,"d3"),$B:$I,8,FALSE),"")),"&lt;/p&gt;",""",")</f>
        <v>"content_en": "&lt;p&gt;Address：&lt;br/&gt;Panyu Avenue, Panyu, Guangzhou&lt;/p&gt;&lt;p&gt;Content：&lt;br/&gt;A 5A Tourist Attraction of China, the resort consists of various themed areas including Chimelong Paradise, Chimelong International Circus, Chimelong Safari Park, Chimelong Bird Park and Chimelong Hotel. Visitors can be sure of enjoying different offerings, from stimulating rides and observing a variety of animals to watching animal circus shows.&lt;/p&gt;&lt;p&gt;Transportation：&lt;br/&gt;From High Speed Rail Guangzhounan Station, take Metro Line 7 towards Higher Education Mega Center South and get off at Hanxi Changlong Station, then change to the free shuttle bus from Exit D or E.  &lt;/p&gt;&lt;p&gt;Alternatively, you may take a 15-minute taxi ride from Guangzhounan Station. &lt;/p&gt;",</v>
      </c>
    </row>
    <row r="41" spans="1:19" ht="78.75" x14ac:dyDescent="0.25">
      <c r="A41" t="str">
        <f t="shared" si="0"/>
        <v>5b</v>
      </c>
      <c r="B41" t="str">
        <f t="shared" si="1"/>
        <v>5b2</v>
      </c>
      <c r="C41" t="str">
        <f t="shared" si="2"/>
        <v>b2</v>
      </c>
      <c r="D41">
        <f t="shared" si="3"/>
        <v>2</v>
      </c>
      <c r="E41" t="str">
        <f t="shared" si="4"/>
        <v/>
      </c>
      <c r="F41">
        <f t="shared" si="6"/>
        <v>5</v>
      </c>
      <c r="G41" s="9" t="s">
        <v>113</v>
      </c>
      <c r="H41" s="9" t="s">
        <v>1044</v>
      </c>
      <c r="I41" s="9" t="s">
        <v>554</v>
      </c>
      <c r="L41">
        <f t="shared" si="11"/>
        <v>4</v>
      </c>
      <c r="M41" t="str">
        <f>CONCATENATE("&lt;img src=""/res/media/web/travel/",LOWER(SUBSTITUTE($I$1," ","_")),"/",LOWER(CONCATENATE(SUBSTITUTE(VLOOKUP(CONCATENATE($L39,"a2"),$B:$I,8,FALSE)," ","_"),".jpg")),""" alt=""",M39,"""&gt;")</f>
        <v>&lt;img src="/res/media/web/travel/guangzhou/lingnan_impression_park.jpg" alt="嶺南印象園"&gt;</v>
      </c>
      <c r="N41" t="str">
        <f>CONCATENATE("&lt;img src=""/res/media/web/travel/",LOWER(SUBSTITUTE($I$1," ","_")),"/",LOWER(CONCATENATE(SUBSTITUTE(VLOOKUP(CONCATENATE($L39,"a2"),$B:$I,8,FALSE)," ","_"),".jpg")),""" alt=""",N39,"""&gt;")</f>
        <v>&lt;img src="/res/media/web/travel/guangzhou/lingnan_impression_park.jpg" alt="岭南印象园"&gt;</v>
      </c>
      <c r="O41" t="str">
        <f>CONCATENATE("&lt;img src=""/res/media/web/travel/",LOWER(SUBSTITUTE($I$1," ","_")),"/",LOWER(CONCATENATE(SUBSTITUTE(VLOOKUP(CONCATENATE($L39,"a2"),$B:$I,8,FALSE)," ","_"),".jpg")),""" alt=""",O39,"""&gt;")</f>
        <v>&lt;img src="/res/media/web/travel/guangzhou/lingnan_impression_park.jpg" alt="Lingnan Impression Park"&gt;</v>
      </c>
      <c r="R41">
        <f t="shared" si="10"/>
        <v>3</v>
      </c>
      <c r="S41" t="str">
        <f>CONCATENATE("""content_tc"": """,CONCATENATE("&lt;p&gt;地址：&lt;br/&gt;",VLOOKUP(CONCATENATE($R41,"b2"),$B:$I,6,FALSE)),"&lt;/p&gt;&lt;p&gt;介紹：&lt;br/&gt;",VLOOKUP(CONCATENATE($R41,"c2"),$B:$I,6,FALSE),"&lt;/p&gt;&lt;p&gt;交通：&lt;br/&gt;",VLOOKUP(CONCATENATE($R41,"d2"),$B:$I,6,FALSE),CONCATENATE($K36,IFERROR(VLOOKUP(CONCATENATE($L36,"d3"),$B:$I,6,FALSE),"")),"&lt;/p&gt;",""",")</f>
        <v>"content_tc": "&lt;p&gt;地址：&lt;br/&gt;廣州市番禺區番禺大道&lt;/p&gt;&lt;p&gt;介紹：&lt;br/&gt;5A級旅遊景區，擁有多個主題區包括長隆歡樂世界、長隆國際大馬戲、長隆水上樂園、長隆野生動物世界、長隆飛鳥樂園和長隆酒店等。遊客參與刺激機動遊戲、觀看多種動物生態、欣賞動物馬戲等，各式其式都可在此盡興。&lt;/p&gt;&lt;p&gt;交通：&lt;br/&gt;於高鐵廣州南站乘坐地鐵7號綫，往大學城南方向，於漢溪長隆站下車，於D或E出口轉乘免費穿梭巴士。&lt;/p&gt;&lt;p&gt;亦可由廣州南站乘坐的士，約15分鐘即可到達。&lt;/p&gt;",</v>
      </c>
    </row>
    <row r="42" spans="1:19" ht="15.75" x14ac:dyDescent="0.25">
      <c r="A42" t="str">
        <f t="shared" si="0"/>
        <v/>
      </c>
      <c r="B42" t="str">
        <f t="shared" si="1"/>
        <v>5c1</v>
      </c>
      <c r="C42" t="str">
        <f t="shared" si="2"/>
        <v>c1</v>
      </c>
      <c r="D42">
        <f t="shared" si="3"/>
        <v>1</v>
      </c>
      <c r="E42" t="str">
        <f t="shared" si="4"/>
        <v>c</v>
      </c>
      <c r="F42">
        <f t="shared" si="6"/>
        <v>5</v>
      </c>
      <c r="G42" s="4" t="s">
        <v>4</v>
      </c>
      <c r="H42" s="4" t="s">
        <v>941</v>
      </c>
      <c r="I42" s="4" t="s">
        <v>513</v>
      </c>
      <c r="L42">
        <f t="shared" si="11"/>
        <v>4</v>
      </c>
      <c r="M42" t="s">
        <v>557</v>
      </c>
      <c r="N42" t="s">
        <v>557</v>
      </c>
      <c r="O42" t="s">
        <v>1372</v>
      </c>
      <c r="R42">
        <f t="shared" si="10"/>
        <v>3</v>
      </c>
      <c r="S42" t="str">
        <f>CONCATENATE("""content_sc"": """,CONCATENATE("&lt;p&gt;地址：&lt;br/&gt;",VLOOKUP(CONCATENATE($R42,"b2"),$B:$I,7,FALSE)),"&lt;/p&gt;&lt;p&gt;介紹：&lt;br/&gt;",VLOOKUP(CONCATENATE($R42,"c2"),$B:$I,7,FALSE),"&lt;/p&gt;&lt;p&gt;交通：&lt;br/&gt;",VLOOKUP(CONCATENATE($R42,"d2"),$B:$I,7,FALSE),CONCATENATE($K36,IFERROR(VLOOKUP(CONCATENATE($L36,"d3"),$B:$I,7,FALSE),"")),"&lt;/p&gt;","""")</f>
        <v>"content_sc": "&lt;p&gt;地址：&lt;br/&gt;广州市番禺区番禺大道&lt;/p&gt;&lt;p&gt;介紹：&lt;br/&gt;5A级旅游景区，拥有多个主题区包括长隆欢乐世界、长隆国际大马戏、长隆水上乐园、长隆野生动物世界、长隆飞鸟乐园和长隆酒店等。游客参与刺激机动游戏、观看多种动物生态、欣赏动物马戏等，各式其式都可在此尽兴。&lt;/p&gt;&lt;p&gt;交通：&lt;br/&gt;于高铁广州南站乘坐地铁7号线，往大学城南方向，于汉溪长隆站下车，于D或E出口换乘免费穿梭巴士。&lt;/p&gt;&lt;p&gt;亦可由广州南站乘坐的士，约15分钟即可到达。&lt;/p&gt;"</v>
      </c>
    </row>
    <row r="43" spans="1:19" ht="409.5" x14ac:dyDescent="0.25">
      <c r="A43" t="str">
        <f t="shared" si="0"/>
        <v>5c</v>
      </c>
      <c r="B43" t="str">
        <f t="shared" si="1"/>
        <v>5c2</v>
      </c>
      <c r="C43" t="str">
        <f t="shared" si="2"/>
        <v>c2</v>
      </c>
      <c r="D43">
        <f t="shared" si="3"/>
        <v>2</v>
      </c>
      <c r="E43" t="str">
        <f t="shared" si="4"/>
        <v/>
      </c>
      <c r="F43">
        <f t="shared" si="6"/>
        <v>5</v>
      </c>
      <c r="G43" s="9" t="s">
        <v>114</v>
      </c>
      <c r="H43" s="9" t="s">
        <v>1045</v>
      </c>
      <c r="I43" s="9" t="s">
        <v>555</v>
      </c>
      <c r="L43">
        <f t="shared" si="11"/>
        <v>4</v>
      </c>
      <c r="M43" t="str">
        <f>VLOOKUP(CONCATENATE($L43,"b2"),$B:$I,6,FALSE)</f>
        <v>廣州市番禺區大學城外環西路</v>
      </c>
      <c r="N43" t="str">
        <f>VLOOKUP(CONCATENATE($L43,"b2"),$B:$I,7,FALSE)</f>
        <v>广州市番禺区大学城外环西路</v>
      </c>
      <c r="O43" t="str">
        <f>VLOOKUP(CONCATENATE($L43,"b2"),$B:$I,8,FALSE)</f>
        <v>Waihuan West Road, University City, Panyu District, Guangzhou</v>
      </c>
      <c r="R43">
        <f t="shared" si="10"/>
        <v>3</v>
      </c>
      <c r="S43" t="str">
        <f>IF(S44="","}","},")</f>
        <v>},</v>
      </c>
    </row>
    <row r="44" spans="1:19" ht="15.75" x14ac:dyDescent="0.25">
      <c r="A44" t="str">
        <f t="shared" si="0"/>
        <v/>
      </c>
      <c r="B44" t="str">
        <f t="shared" si="1"/>
        <v>5d1</v>
      </c>
      <c r="C44" t="str">
        <f t="shared" si="2"/>
        <v>d1</v>
      </c>
      <c r="D44">
        <f t="shared" si="3"/>
        <v>1</v>
      </c>
      <c r="E44" t="str">
        <f t="shared" si="4"/>
        <v>d</v>
      </c>
      <c r="F44">
        <f t="shared" si="6"/>
        <v>5</v>
      </c>
      <c r="G44" s="4" t="s">
        <v>6</v>
      </c>
      <c r="H44" s="4" t="s">
        <v>6</v>
      </c>
      <c r="I44" s="4" t="s">
        <v>515</v>
      </c>
      <c r="L44">
        <f t="shared" si="11"/>
        <v>4</v>
      </c>
      <c r="M44" t="s">
        <v>467</v>
      </c>
      <c r="N44" t="s">
        <v>467</v>
      </c>
      <c r="O44" t="s">
        <v>1373</v>
      </c>
      <c r="R44">
        <f>ROUNDUP((ROW(T44)-7)/12,0)</f>
        <v>4</v>
      </c>
      <c r="S44" t="s">
        <v>1374</v>
      </c>
    </row>
    <row r="45" spans="1:19" ht="189" x14ac:dyDescent="0.25">
      <c r="A45" t="str">
        <f t="shared" si="0"/>
        <v>5d</v>
      </c>
      <c r="B45" t="str">
        <f t="shared" si="1"/>
        <v>5d2</v>
      </c>
      <c r="C45" t="str">
        <f t="shared" si="2"/>
        <v>d2</v>
      </c>
      <c r="D45">
        <f t="shared" si="3"/>
        <v>2</v>
      </c>
      <c r="E45" t="str">
        <f t="shared" si="4"/>
        <v/>
      </c>
      <c r="F45">
        <f t="shared" si="6"/>
        <v>5</v>
      </c>
      <c r="G45" s="9" t="s">
        <v>115</v>
      </c>
      <c r="H45" s="9" t="s">
        <v>1046</v>
      </c>
      <c r="I45" s="9" t="s">
        <v>556</v>
      </c>
      <c r="L45">
        <f t="shared" si="11"/>
        <v>4</v>
      </c>
      <c r="M45" t="str">
        <f>VLOOKUP(CONCATENATE($L45,"c2"),$B:$I,6,FALSE)</f>
        <v>4A級旅遊景區，典型的嶺南傳統風格建築群，依水而建，總佔地面積達16.5公頃。園中遍佈富有特色的街巷、宗祠、民居和店鋪等，集觀光、休閒、娛樂、住宿、餐飲、購物於一身的景區。</v>
      </c>
      <c r="N45" t="str">
        <f>VLOOKUP(CONCATENATE($L45,"c2"),$B:$I,7,FALSE)</f>
        <v>4A级旅游景区，典型的岭南传统风格建筑群，依水而建，总占地面积达16.5公顷。园中遍布富有特色的街巷、宗祠、民居和店铺等，集观光、休闲、娱乐、住宿、餐饮、购物于一身的景区。</v>
      </c>
      <c r="O45" t="str">
        <f>VLOOKUP(CONCATENATE($L45,"c2"),$B:$I,8,FALSE)</f>
        <v>A 4A Tourist Attraction of China, the typical traditional Lingnan style building complex is built alongside the water and covers an area of 16.5 hectares. The park is full of distinctive streets and alleys, ancestral halls, houses and shops, and is a scenic area for sightseeing, leisure, entertainment, accommodation, catering and shopping.</v>
      </c>
      <c r="R45">
        <f t="shared" ref="R45:R55" si="12">ROUNDUP((ROW(T45)-7)/12,0)</f>
        <v>4</v>
      </c>
      <c r="S45" t="str">
        <f>CONCATENATE("""id"": ",$S$1,R45,",")</f>
        <v>"id": 34,</v>
      </c>
    </row>
    <row r="46" spans="1:19" ht="111" thickBot="1" x14ac:dyDescent="0.3">
      <c r="A46" t="str">
        <f t="shared" si="0"/>
        <v/>
      </c>
      <c r="B46" t="str">
        <f t="shared" si="1"/>
        <v>5d3</v>
      </c>
      <c r="C46" t="str">
        <f t="shared" si="2"/>
        <v>d3</v>
      </c>
      <c r="D46">
        <f t="shared" si="3"/>
        <v>3</v>
      </c>
      <c r="E46" t="str">
        <f t="shared" si="4"/>
        <v/>
      </c>
      <c r="F46">
        <f t="shared" si="6"/>
        <v>5</v>
      </c>
      <c r="G46" s="10" t="s">
        <v>106</v>
      </c>
      <c r="H46" s="10" t="s">
        <v>1037</v>
      </c>
      <c r="I46" s="10" t="s">
        <v>545</v>
      </c>
      <c r="L46">
        <f t="shared" si="11"/>
        <v>4</v>
      </c>
      <c r="M46" t="s">
        <v>468</v>
      </c>
      <c r="N46" t="s">
        <v>468</v>
      </c>
      <c r="O46" t="s">
        <v>1375</v>
      </c>
      <c r="R46">
        <f t="shared" si="12"/>
        <v>4</v>
      </c>
      <c r="S46" t="str">
        <f>CONCATENATE("""attraction_en"": """,VLOOKUP(CONCATENATE($R46,"a2"),$B:$I,8,FALSE),""",")</f>
        <v>"attraction_en": "Lingnan Impression Park",</v>
      </c>
    </row>
    <row r="47" spans="1:19" ht="15.75" x14ac:dyDescent="0.25">
      <c r="A47" t="str">
        <f t="shared" si="0"/>
        <v/>
      </c>
      <c r="B47" t="str">
        <f t="shared" si="1"/>
        <v>6a1</v>
      </c>
      <c r="C47" t="str">
        <f t="shared" si="2"/>
        <v>a1</v>
      </c>
      <c r="D47">
        <f t="shared" si="3"/>
        <v>1</v>
      </c>
      <c r="E47" t="str">
        <f t="shared" si="4"/>
        <v>a</v>
      </c>
      <c r="F47">
        <f t="shared" si="6"/>
        <v>6</v>
      </c>
      <c r="G47" s="1" t="s">
        <v>27</v>
      </c>
      <c r="H47" s="1" t="s">
        <v>962</v>
      </c>
      <c r="I47" s="1" t="s">
        <v>540</v>
      </c>
      <c r="L47">
        <f t="shared" si="11"/>
        <v>4</v>
      </c>
      <c r="M47" t="str">
        <f>VLOOKUP(CONCATENATE($L47,"d2"),$B:$I,6,FALSE)</f>
        <v>於高鐵廣州南站乘坐地鐵7號綫，往大學城南方向，於大學城南站下車，步行約15分鐘 。</v>
      </c>
      <c r="N47" t="str">
        <f>VLOOKUP(CONCATENATE($L47,"d2"),$B:$I,7,FALSE)</f>
        <v>于高铁广州南站乘坐地铁7号线，往大学城南方向，于大学城南站下车，步行约15分钟 。</v>
      </c>
      <c r="O47" t="str">
        <f>VLOOKUP(CONCATENATE($L47,"d2"),$B:$I,8,FALSE)</f>
        <v>From High Speed Rail Guangzhounan Station, take Metro Line 7 towards Higher Education Mega Center South. Get off at Higher Education Mega Center South Station and walk for about 15 minutes.</v>
      </c>
      <c r="R47">
        <f t="shared" si="12"/>
        <v>4</v>
      </c>
      <c r="S47" t="str">
        <f>CONCATENATE("""attraction_tc"": """,VLOOKUP(CONCATENATE($R47,"a2"),$B:$I,6,FALSE),""",")</f>
        <v>"attraction_tc": "嶺南印象園",</v>
      </c>
    </row>
    <row r="48" spans="1:19" ht="15.75" x14ac:dyDescent="0.25">
      <c r="A48" t="str">
        <f t="shared" si="0"/>
        <v>6a</v>
      </c>
      <c r="B48" t="str">
        <f t="shared" si="1"/>
        <v>6a2</v>
      </c>
      <c r="C48" t="str">
        <f t="shared" si="2"/>
        <v>a2</v>
      </c>
      <c r="D48">
        <f t="shared" si="3"/>
        <v>2</v>
      </c>
      <c r="E48" t="str">
        <f t="shared" si="4"/>
        <v/>
      </c>
      <c r="F48">
        <f t="shared" si="6"/>
        <v>6</v>
      </c>
      <c r="G48" s="9" t="s">
        <v>102</v>
      </c>
      <c r="H48" s="9" t="s">
        <v>1033</v>
      </c>
      <c r="I48" s="9" t="s">
        <v>541</v>
      </c>
      <c r="K48" t="str">
        <f>IF(ISERROR(VLOOKUP(CONCATENATE(L48,"d3"),B:G,6,FALSE)),"","&lt;/p&gt;&lt;p&gt;")</f>
        <v>&lt;/p&gt;&lt;p&gt;</v>
      </c>
      <c r="L48">
        <f t="shared" si="11"/>
        <v>4</v>
      </c>
      <c r="M48" t="str">
        <f>CONCATENATE($K48,IFERROR(VLOOKUP(CONCATENATE($L48,"d3"),$B:$I,6,FALSE),""))</f>
        <v>&lt;/p&gt;&lt;p&gt;亦可由廣州南站乘坐的士，約40分鐘即可到達。</v>
      </c>
      <c r="N48" t="str">
        <f>CONCATENATE($K48,IFERROR(VLOOKUP(CONCATENATE($L48,"d3"),$B:$I,7,FALSE),""))</f>
        <v>&lt;/p&gt;&lt;p&gt;亦可由广州南站乘坐的士，约40分钟即可到达。</v>
      </c>
      <c r="O48" t="str">
        <f>CONCATENATE($K48,IFERROR(VLOOKUP(CONCATENATE($L48,"d3"),$B:$I,8,FALSE),""))</f>
        <v>&lt;/p&gt;&lt;p&gt;Alternatively, you may take a 40-minute taxi ride from Guangzhounan Station.</v>
      </c>
      <c r="R48">
        <f t="shared" si="12"/>
        <v>4</v>
      </c>
      <c r="S48" t="str">
        <f>CONCATENATE("""attraction_sc"": """,VLOOKUP(CONCATENATE($R48,"a2"),$B:$I,7,FALSE),""",")</f>
        <v>"attraction_sc": "岭南印象园",</v>
      </c>
    </row>
    <row r="49" spans="1:19" ht="15.75" x14ac:dyDescent="0.25">
      <c r="A49" t="str">
        <f t="shared" si="0"/>
        <v/>
      </c>
      <c r="B49" t="str">
        <f t="shared" si="1"/>
        <v>6b1</v>
      </c>
      <c r="C49" t="str">
        <f t="shared" si="2"/>
        <v>b1</v>
      </c>
      <c r="D49">
        <f t="shared" si="3"/>
        <v>1</v>
      </c>
      <c r="E49" t="str">
        <f t="shared" si="4"/>
        <v>b</v>
      </c>
      <c r="F49">
        <f t="shared" si="6"/>
        <v>6</v>
      </c>
      <c r="G49" s="4" t="s">
        <v>2</v>
      </c>
      <c r="H49" s="4" t="s">
        <v>2</v>
      </c>
      <c r="I49" s="4" t="s">
        <v>511</v>
      </c>
      <c r="L49">
        <f t="shared" si="11"/>
        <v>4</v>
      </c>
      <c r="M49" t="s">
        <v>469</v>
      </c>
      <c r="N49" t="s">
        <v>469</v>
      </c>
      <c r="O49" t="s">
        <v>469</v>
      </c>
      <c r="R49">
        <f t="shared" si="12"/>
        <v>4</v>
      </c>
      <c r="S49" t="str">
        <f>CONCATENATE("""image_en"": """,CONCATENATE("/res/media/web/travel/",LOWER(SUBSTITUTE($I$1," ","_")),"/",LOWER(CONCATENATE(SUBSTITUTE(VLOOKUP(CONCATENATE($R49,"a2"),$B:$I,8,FALSE)," ","_"),".jpg"))),""",")</f>
        <v>"image_en": "/res/media/web/travel/guangzhou/lingnan_impression_park.jpg",</v>
      </c>
    </row>
    <row r="50" spans="1:19" ht="47.25" x14ac:dyDescent="0.25">
      <c r="A50" t="str">
        <f t="shared" si="0"/>
        <v>6b</v>
      </c>
      <c r="B50" t="str">
        <f t="shared" si="1"/>
        <v>6b2</v>
      </c>
      <c r="C50" t="str">
        <f t="shared" si="2"/>
        <v>b2</v>
      </c>
      <c r="D50">
        <f t="shared" si="3"/>
        <v>2</v>
      </c>
      <c r="E50" t="str">
        <f t="shared" si="4"/>
        <v/>
      </c>
      <c r="F50">
        <f t="shared" si="6"/>
        <v>6</v>
      </c>
      <c r="G50" s="9" t="s">
        <v>103</v>
      </c>
      <c r="H50" s="9" t="s">
        <v>1034</v>
      </c>
      <c r="I50" s="9" t="s">
        <v>542</v>
      </c>
      <c r="L50">
        <f>ROUNDUP((ROW(N50)-1)/12,0)</f>
        <v>5</v>
      </c>
      <c r="M50" t="s">
        <v>465</v>
      </c>
      <c r="N50" t="s">
        <v>465</v>
      </c>
      <c r="O50" t="s">
        <v>465</v>
      </c>
      <c r="R50">
        <f t="shared" si="12"/>
        <v>4</v>
      </c>
      <c r="S50" t="str">
        <f>CONCATENATE("""image_tc"": """,CONCATENATE("/res/media/web/travel/",LOWER(SUBSTITUTE($I$1," ","_")),"/",LOWER(CONCATENATE(SUBSTITUTE(VLOOKUP(CONCATENATE($R50,"a2"),$B:$I,8,FALSE)," ","_"),".jpg"))),""",")</f>
        <v>"image_tc": "/res/media/web/travel/guangzhou/lingnan_impression_park.jpg",</v>
      </c>
    </row>
    <row r="51" spans="1:19" ht="15.75" x14ac:dyDescent="0.25">
      <c r="A51" t="str">
        <f t="shared" si="0"/>
        <v/>
      </c>
      <c r="B51" t="str">
        <f t="shared" si="1"/>
        <v>6c1</v>
      </c>
      <c r="C51" t="str">
        <f t="shared" si="2"/>
        <v>c1</v>
      </c>
      <c r="D51">
        <f t="shared" si="3"/>
        <v>1</v>
      </c>
      <c r="E51" t="str">
        <f t="shared" si="4"/>
        <v>c</v>
      </c>
      <c r="F51">
        <f t="shared" si="6"/>
        <v>6</v>
      </c>
      <c r="G51" s="4" t="s">
        <v>4</v>
      </c>
      <c r="H51" s="4" t="s">
        <v>941</v>
      </c>
      <c r="I51" s="4" t="s">
        <v>513</v>
      </c>
      <c r="L51">
        <f t="shared" ref="L51:L61" si="13">ROUNDUP((ROW(N51)-1)/12,0)</f>
        <v>5</v>
      </c>
      <c r="M51" t="str">
        <f>VLOOKUP(CONCATENATE($L51,"a2"),$B:$I,6,FALSE)</f>
        <v>石室聖心大教堂</v>
      </c>
      <c r="N51" t="str">
        <f>VLOOKUP(CONCATENATE($L51,"a2"),$B:$I,7,FALSE)</f>
        <v>石室圣心大教堂</v>
      </c>
      <c r="O51" t="str">
        <f>VLOOKUP(CONCATENATE($L51,"a2"),$B:$I,8,FALSE)</f>
        <v>Sacred Heart Cathedral</v>
      </c>
      <c r="R51">
        <f t="shared" si="12"/>
        <v>4</v>
      </c>
      <c r="S51" t="str">
        <f>CONCATENATE("""image_sc"": """,CONCATENATE("/res/media/web/travel/",LOWER(SUBSTITUTE($I$1," ","_")),"/",LOWER(CONCATENATE(SUBSTITUTE(VLOOKUP(CONCATENATE($R51,"a2"),$B:$I,8,FALSE)," ","_"),".jpg"))),""",")</f>
        <v>"image_sc": "/res/media/web/travel/guangzhou/lingnan_impression_park.jpg",</v>
      </c>
    </row>
    <row r="52" spans="1:19" ht="409.5" x14ac:dyDescent="0.25">
      <c r="A52" t="str">
        <f t="shared" si="0"/>
        <v>6c</v>
      </c>
      <c r="B52" t="str">
        <f t="shared" si="1"/>
        <v>6c2</v>
      </c>
      <c r="C52" t="str">
        <f t="shared" si="2"/>
        <v>c2</v>
      </c>
      <c r="D52">
        <f t="shared" si="3"/>
        <v>2</v>
      </c>
      <c r="E52" t="str">
        <f t="shared" si="4"/>
        <v/>
      </c>
      <c r="F52">
        <f t="shared" si="6"/>
        <v>6</v>
      </c>
      <c r="G52" s="3" t="s">
        <v>104</v>
      </c>
      <c r="H52" s="3" t="s">
        <v>1035</v>
      </c>
      <c r="I52" s="3" t="s">
        <v>543</v>
      </c>
      <c r="L52">
        <f t="shared" si="13"/>
        <v>5</v>
      </c>
      <c r="M52" t="s">
        <v>466</v>
      </c>
      <c r="N52" t="s">
        <v>466</v>
      </c>
      <c r="O52" t="s">
        <v>466</v>
      </c>
      <c r="R52">
        <f t="shared" si="12"/>
        <v>4</v>
      </c>
      <c r="S52" t="str">
        <f>CONCATENATE("""content_en"": """,CONCATENATE("&lt;p&gt;Address：&lt;br/&gt;",VLOOKUP(CONCATENATE($R52,"b2"),$B:$I,8,FALSE)),"&lt;/p&gt;&lt;p&gt;Content：&lt;br/&gt;",SUBSTITUTE(VLOOKUP(CONCATENATE($R52,"c2"),$B:$I,8,FALSE),"""","\"""),"&lt;/p&gt;&lt;p&gt;Transportation：&lt;br/&gt;",VLOOKUP(CONCATENATE($R52,"d2"),$B:$I,8,FALSE),CONCATENATE($K48,IFERROR(VLOOKUP(CONCATENATE($L48,"d3"),$B:$I,8,FALSE),"")),"&lt;/p&gt;",""",")</f>
        <v>"content_en": "&lt;p&gt;Address：&lt;br/&gt;Waihuan West Road, University City, Panyu District, Guangzhou&lt;/p&gt;&lt;p&gt;Content：&lt;br/&gt;A 4A Tourist Attraction of China, the typical traditional Lingnan style building complex is built alongside the water and covers an area of 16.5 hectares. The park is full of distinctive streets and alleys, ancestral halls, houses and shops, and is a scenic area for sightseeing, leisure, entertainment, accommodation, catering and shopping.&lt;/p&gt;&lt;p&gt;Transportation：&lt;br/&gt;From High Speed Rail Guangzhounan Station, take Metro Line 7 towards Higher Education Mega Center South. Get off at Higher Education Mega Center South Station and walk for about 15 minutes.&lt;/p&gt;&lt;p&gt;Alternatively, you may take a 40-minute taxi ride from Guangzhounan Station.&lt;/p&gt;",</v>
      </c>
    </row>
    <row r="53" spans="1:19" ht="15.75" x14ac:dyDescent="0.25">
      <c r="A53" t="str">
        <f t="shared" si="0"/>
        <v/>
      </c>
      <c r="B53" t="str">
        <f t="shared" si="1"/>
        <v>6d1</v>
      </c>
      <c r="C53" t="str">
        <f t="shared" si="2"/>
        <v>d1</v>
      </c>
      <c r="D53">
        <f t="shared" si="3"/>
        <v>1</v>
      </c>
      <c r="E53" t="str">
        <f t="shared" si="4"/>
        <v>d</v>
      </c>
      <c r="F53">
        <f t="shared" si="6"/>
        <v>6</v>
      </c>
      <c r="G53" s="4" t="s">
        <v>6</v>
      </c>
      <c r="H53" s="4" t="s">
        <v>6</v>
      </c>
      <c r="I53" s="4" t="s">
        <v>515</v>
      </c>
      <c r="L53">
        <f t="shared" si="13"/>
        <v>5</v>
      </c>
      <c r="M53" t="str">
        <f>CONCATENATE("&lt;img src=""/res/media/web/travel/",LOWER(SUBSTITUTE($I$1," ","_")),"/",LOWER(CONCATENATE(SUBSTITUTE(VLOOKUP(CONCATENATE($L51,"a2"),$B:$I,8,FALSE)," ","_"),".jpg")),""" alt=""",M51,"""&gt;")</f>
        <v>&lt;img src="/res/media/web/travel/guangzhou/sacred_heart_cathedral.jpg" alt="石室聖心大教堂"&gt;</v>
      </c>
      <c r="N53" t="str">
        <f>CONCATENATE("&lt;img src=""/res/media/web/travel/",LOWER(SUBSTITUTE($I$1," ","_")),"/",LOWER(CONCATENATE(SUBSTITUTE(VLOOKUP(CONCATENATE($L51,"a2"),$B:$I,8,FALSE)," ","_"),".jpg")),""" alt=""",N51,"""&gt;")</f>
        <v>&lt;img src="/res/media/web/travel/guangzhou/sacred_heart_cathedral.jpg" alt="石室圣心大教堂"&gt;</v>
      </c>
      <c r="O53" t="str">
        <f>CONCATENATE("&lt;img src=""/res/media/web/travel/",LOWER(SUBSTITUTE($I$1," ","_")),"/",LOWER(CONCATENATE(SUBSTITUTE(VLOOKUP(CONCATENATE($L51,"a2"),$B:$I,8,FALSE)," ","_"),".jpg")),""" alt=""",O51,"""&gt;")</f>
        <v>&lt;img src="/res/media/web/travel/guangzhou/sacred_heart_cathedral.jpg" alt="Sacred Heart Cathedral"&gt;</v>
      </c>
      <c r="R53">
        <f t="shared" si="12"/>
        <v>4</v>
      </c>
      <c r="S53" t="str">
        <f>CONCATENATE("""content_tc"": """,CONCATENATE("&lt;p&gt;地址：&lt;br/&gt;",VLOOKUP(CONCATENATE($R53,"b2"),$B:$I,6,FALSE)),"&lt;/p&gt;&lt;p&gt;介紹：&lt;br/&gt;",VLOOKUP(CONCATENATE($R53,"c2"),$B:$I,6,FALSE),"&lt;/p&gt;&lt;p&gt;交通：&lt;br/&gt;",VLOOKUP(CONCATENATE($R53,"d2"),$B:$I,6,FALSE),CONCATENATE($K48,IFERROR(VLOOKUP(CONCATENATE($L48,"d3"),$B:$I,6,FALSE),"")),"&lt;/p&gt;",""",")</f>
        <v>"content_tc": "&lt;p&gt;地址：&lt;br/&gt;廣州市番禺區大學城外環西路&lt;/p&gt;&lt;p&gt;介紹：&lt;br/&gt;4A級旅遊景區，典型的嶺南傳統風格建築群，依水而建，總佔地面積達16.5公頃。園中遍佈富有特色的街巷、宗祠、民居和店鋪等，集觀光、休閒、娛樂、住宿、餐飲、購物於一身的景區。&lt;/p&gt;&lt;p&gt;交通：&lt;br/&gt;於高鐵廣州南站乘坐地鐵7號綫，往大學城南方向，於大學城南站下車，步行約15分鐘 。&lt;/p&gt;&lt;p&gt;亦可由廣州南站乘坐的士，約40分鐘即可到達。&lt;/p&gt;",</v>
      </c>
    </row>
    <row r="54" spans="1:19" ht="267.75" x14ac:dyDescent="0.25">
      <c r="A54" t="str">
        <f t="shared" si="0"/>
        <v>6d</v>
      </c>
      <c r="B54" t="str">
        <f t="shared" si="1"/>
        <v>6d2</v>
      </c>
      <c r="C54" t="str">
        <f t="shared" si="2"/>
        <v>d2</v>
      </c>
      <c r="D54">
        <f t="shared" si="3"/>
        <v>2</v>
      </c>
      <c r="E54" t="str">
        <f t="shared" si="4"/>
        <v/>
      </c>
      <c r="F54">
        <f t="shared" si="6"/>
        <v>6</v>
      </c>
      <c r="G54" s="9" t="s">
        <v>105</v>
      </c>
      <c r="H54" s="9" t="s">
        <v>1036</v>
      </c>
      <c r="I54" s="9" t="s">
        <v>544</v>
      </c>
      <c r="L54">
        <f t="shared" si="13"/>
        <v>5</v>
      </c>
      <c r="M54" t="s">
        <v>557</v>
      </c>
      <c r="N54" t="s">
        <v>557</v>
      </c>
      <c r="O54" t="s">
        <v>1372</v>
      </c>
      <c r="R54">
        <f t="shared" si="12"/>
        <v>4</v>
      </c>
      <c r="S54" t="str">
        <f>CONCATENATE("""content_sc"": """,CONCATENATE("&lt;p&gt;地址：&lt;br/&gt;",VLOOKUP(CONCATENATE($R54,"b2"),$B:$I,7,FALSE)),"&lt;/p&gt;&lt;p&gt;介紹：&lt;br/&gt;",VLOOKUP(CONCATENATE($R54,"c2"),$B:$I,7,FALSE),"&lt;/p&gt;&lt;p&gt;交通：&lt;br/&gt;",VLOOKUP(CONCATENATE($R54,"d2"),$B:$I,7,FALSE),CONCATENATE($K48,IFERROR(VLOOKUP(CONCATENATE($L48,"d3"),$B:$I,7,FALSE),"")),"&lt;/p&gt;","""")</f>
        <v>"content_sc": "&lt;p&gt;地址：&lt;br/&gt;广州市番禺区大学城外环西路&lt;/p&gt;&lt;p&gt;介紹：&lt;br/&gt;4A级旅游景区，典型的岭南传统风格建筑群，依水而建，总占地面积达16.5公顷。园中遍布富有特色的街巷、宗祠、民居和店铺等，集观光、休闲、娱乐、住宿、餐饮、购物于一身的景区。&lt;/p&gt;&lt;p&gt;交通：&lt;br/&gt;于高铁广州南站乘坐地铁7号线，往大学城南方向，于大学城南站下车，步行约15分钟 。&lt;/p&gt;&lt;p&gt;亦可由广州南站乘坐的士，约40分钟即可到达。&lt;/p&gt;"</v>
      </c>
    </row>
    <row r="55" spans="1:19" ht="111" thickBot="1" x14ac:dyDescent="0.3">
      <c r="A55" t="str">
        <f t="shared" si="0"/>
        <v/>
      </c>
      <c r="B55" t="str">
        <f t="shared" si="1"/>
        <v>6d3</v>
      </c>
      <c r="C55" t="str">
        <f t="shared" si="2"/>
        <v>d3</v>
      </c>
      <c r="D55">
        <f t="shared" si="3"/>
        <v>3</v>
      </c>
      <c r="E55" t="str">
        <f t="shared" si="4"/>
        <v/>
      </c>
      <c r="F55">
        <f t="shared" si="6"/>
        <v>6</v>
      </c>
      <c r="G55" s="10" t="s">
        <v>106</v>
      </c>
      <c r="H55" s="10" t="s">
        <v>1037</v>
      </c>
      <c r="I55" s="10" t="s">
        <v>545</v>
      </c>
      <c r="L55">
        <f t="shared" si="13"/>
        <v>5</v>
      </c>
      <c r="M55" t="str">
        <f>VLOOKUP(CONCATENATE($L55,"b2"),$B:$I,6,FALSE)</f>
        <v>廣州市越秀區一德路舊部前56號</v>
      </c>
      <c r="N55" t="str">
        <f>VLOOKUP(CONCATENATE($L55,"b2"),$B:$I,7,FALSE)</f>
        <v>广州市越秀区一德路旧部前56号</v>
      </c>
      <c r="O55" t="str">
        <f>VLOOKUP(CONCATENATE($L55,"b2"),$B:$I,8,FALSE)</f>
        <v>56 Yide Road, YueXiu District, Guangzhou</v>
      </c>
      <c r="R55">
        <f t="shared" si="12"/>
        <v>4</v>
      </c>
      <c r="S55" t="str">
        <f>IF(S56="","}","},")</f>
        <v>},</v>
      </c>
    </row>
    <row r="56" spans="1:19" ht="15.75" x14ac:dyDescent="0.25">
      <c r="A56" t="str">
        <f t="shared" si="0"/>
        <v/>
      </c>
      <c r="B56" t="str">
        <f t="shared" si="1"/>
        <v>7a1</v>
      </c>
      <c r="C56" t="str">
        <f t="shared" si="2"/>
        <v>a1</v>
      </c>
      <c r="D56">
        <f t="shared" si="3"/>
        <v>1</v>
      </c>
      <c r="E56" t="str">
        <f t="shared" si="4"/>
        <v>a</v>
      </c>
      <c r="F56">
        <f t="shared" si="6"/>
        <v>7</v>
      </c>
      <c r="G56" s="1" t="s">
        <v>33</v>
      </c>
      <c r="H56" s="1" t="s">
        <v>968</v>
      </c>
      <c r="I56" s="1" t="s">
        <v>546</v>
      </c>
      <c r="L56">
        <f t="shared" si="13"/>
        <v>5</v>
      </c>
      <c r="M56" t="s">
        <v>467</v>
      </c>
      <c r="N56" t="s">
        <v>467</v>
      </c>
      <c r="O56" t="s">
        <v>1373</v>
      </c>
      <c r="R56">
        <f>ROUNDUP((ROW(T56)-7)/12,0)</f>
        <v>5</v>
      </c>
      <c r="S56" t="s">
        <v>1374</v>
      </c>
    </row>
    <row r="57" spans="1:19" ht="31.5" x14ac:dyDescent="0.25">
      <c r="A57" t="str">
        <f t="shared" si="0"/>
        <v>7a</v>
      </c>
      <c r="B57" t="str">
        <f t="shared" si="1"/>
        <v>7a2</v>
      </c>
      <c r="C57" t="str">
        <f t="shared" si="2"/>
        <v>a2</v>
      </c>
      <c r="D57">
        <f t="shared" si="3"/>
        <v>2</v>
      </c>
      <c r="E57" t="str">
        <f t="shared" si="4"/>
        <v/>
      </c>
      <c r="F57">
        <f t="shared" si="6"/>
        <v>7</v>
      </c>
      <c r="G57" s="9" t="s">
        <v>98</v>
      </c>
      <c r="H57" s="9" t="s">
        <v>98</v>
      </c>
      <c r="I57" s="9" t="s">
        <v>536</v>
      </c>
      <c r="L57">
        <f t="shared" si="13"/>
        <v>5</v>
      </c>
      <c r="M57" t="str">
        <f>VLOOKUP(CONCATENATE($L57,"c2"),$B:$I,6,FALSE)</f>
        <v>於1863年聖心瞻禮日正式舉行奠基典禮，故命名聖心大教堂。由於教堂全部牆壁和柱子都是用花崗岩石建造，所以又稱為石室。它歷時25年始建成，正面是一對高聳的尖頂石塔，象徵升向天堂，皈依天主；正立面的鐘樓上聳立尖塔，是經典的哥特式教堂建築風格，是天主教廣州教區最宏偉的一間大教堂。</v>
      </c>
      <c r="N57" t="str">
        <f>VLOOKUP(CONCATENATE($L57,"c2"),$B:$I,7,FALSE)</f>
        <v>于1863年圣心瞻礼日正式举行奠基典礼，故命名圣心大教堂。由于教堂全部墙壁和柱子都是用花岗岩石建造，所以又称为石室。它历时25年始建成，正面是一对高耸的尖顶石塔，象征升向天堂，皈依天主；正立面的钟楼上耸立尖塔，是经典的哥特式教堂建筑风格，是天主教广州教区最宏伟的一间大教堂。</v>
      </c>
      <c r="O57" t="str">
        <f>VLOOKUP(CONCATENATE($L57,"c2"),$B:$I,8,FALSE)</f>
        <v>The cathedral held its groundbreaking ceremony on Solemnity of the Immaculate Conception in 1863. It is also called the Stone Room since all the walls and pillars in the cathedral are built with granite. The construction took 25 years to complete. On the front of the cathedral is a pair of towering spires, symbolising the rise to heaven and conversion to God. The spire on the clock tower represents a classic Gothic style of cathedral construction. The cathedral is the most impressive in the Catholic Diocese of Guangzhou.</v>
      </c>
      <c r="R57">
        <f t="shared" ref="R57:R67" si="14">ROUNDUP((ROW(T57)-7)/12,0)</f>
        <v>5</v>
      </c>
      <c r="S57" t="str">
        <f>CONCATENATE("""id"": ",$S$1,R57,",")</f>
        <v>"id": 35,</v>
      </c>
    </row>
    <row r="58" spans="1:19" ht="15.75" x14ac:dyDescent="0.25">
      <c r="A58" t="str">
        <f t="shared" si="0"/>
        <v/>
      </c>
      <c r="B58" t="str">
        <f t="shared" si="1"/>
        <v>7b1</v>
      </c>
      <c r="C58" t="str">
        <f t="shared" si="2"/>
        <v>b1</v>
      </c>
      <c r="D58">
        <f t="shared" si="3"/>
        <v>1</v>
      </c>
      <c r="E58" t="str">
        <f t="shared" si="4"/>
        <v>b</v>
      </c>
      <c r="F58">
        <f t="shared" si="6"/>
        <v>7</v>
      </c>
      <c r="G58" s="4" t="s">
        <v>2</v>
      </c>
      <c r="H58" s="4" t="s">
        <v>2</v>
      </c>
      <c r="I58" s="4" t="s">
        <v>511</v>
      </c>
      <c r="L58">
        <f t="shared" si="13"/>
        <v>5</v>
      </c>
      <c r="M58" t="s">
        <v>468</v>
      </c>
      <c r="N58" t="s">
        <v>468</v>
      </c>
      <c r="O58" t="s">
        <v>1375</v>
      </c>
      <c r="R58">
        <f t="shared" si="14"/>
        <v>5</v>
      </c>
      <c r="S58" t="str">
        <f>CONCATENATE("""attraction_en"": """,VLOOKUP(CONCATENATE($R58,"a2"),$B:$I,8,FALSE),""",")</f>
        <v>"attraction_en": "Sacred Heart Cathedral",</v>
      </c>
    </row>
    <row r="59" spans="1:19" ht="63" x14ac:dyDescent="0.25">
      <c r="A59" t="str">
        <f t="shared" si="0"/>
        <v>7b</v>
      </c>
      <c r="B59" t="str">
        <f t="shared" si="1"/>
        <v>7b2</v>
      </c>
      <c r="C59" t="str">
        <f t="shared" si="2"/>
        <v>b2</v>
      </c>
      <c r="D59">
        <f t="shared" si="3"/>
        <v>2</v>
      </c>
      <c r="E59" t="str">
        <f t="shared" si="4"/>
        <v/>
      </c>
      <c r="F59">
        <f t="shared" si="6"/>
        <v>7</v>
      </c>
      <c r="G59" s="9" t="s">
        <v>99</v>
      </c>
      <c r="H59" s="9" t="s">
        <v>1030</v>
      </c>
      <c r="I59" s="9" t="s">
        <v>537</v>
      </c>
      <c r="L59">
        <f t="shared" si="13"/>
        <v>5</v>
      </c>
      <c r="M59" t="str">
        <f>VLOOKUP(CONCATENATE($L59,"d2"),$B:$I,6,FALSE)</f>
        <v>於高鐵廣州南站乘坐地鐵2號綫，往嘉禾望崗方向，於海珠廣場站下車，步行10分鐘。</v>
      </c>
      <c r="N59" t="str">
        <f>VLOOKUP(CONCATENATE($L59,"d2"),$B:$I,7,FALSE)</f>
        <v>于高铁广州南站乘坐地铁2号线，往嘉禾望岗方向，于海珠广场站下车，步行10分钟。</v>
      </c>
      <c r="O59" t="str">
        <f>VLOOKUP(CONCATENATE($L59,"d2"),$B:$I,8,FALSE)</f>
        <v>From High Speed Rail Guangzhounan Station, take Metro Line 2 towards Jiahewanggang. Get off at Haizhu Square Station and walk for 10 minutes.</v>
      </c>
      <c r="R59">
        <f t="shared" si="14"/>
        <v>5</v>
      </c>
      <c r="S59" t="str">
        <f>CONCATENATE("""attraction_tc"": """,VLOOKUP(CONCATENATE($R59,"a2"),$B:$I,6,FALSE),""",")</f>
        <v>"attraction_tc": "石室聖心大教堂",</v>
      </c>
    </row>
    <row r="60" spans="1:19" ht="15.75" x14ac:dyDescent="0.25">
      <c r="A60" t="str">
        <f t="shared" si="0"/>
        <v/>
      </c>
      <c r="B60" t="str">
        <f t="shared" si="1"/>
        <v>7c1</v>
      </c>
      <c r="C60" t="str">
        <f t="shared" si="2"/>
        <v>c1</v>
      </c>
      <c r="D60">
        <f t="shared" si="3"/>
        <v>1</v>
      </c>
      <c r="E60" t="str">
        <f t="shared" si="4"/>
        <v>c</v>
      </c>
      <c r="F60">
        <f t="shared" si="6"/>
        <v>7</v>
      </c>
      <c r="G60" s="4" t="s">
        <v>4</v>
      </c>
      <c r="H60" s="4" t="s">
        <v>941</v>
      </c>
      <c r="I60" s="4" t="s">
        <v>513</v>
      </c>
      <c r="K60" t="str">
        <f>IF(ISERROR(VLOOKUP(CONCATENATE(L60,"d3"),B:G,6,FALSE)),"","&lt;/p&gt;&lt;p&gt;")</f>
        <v>&lt;/p&gt;&lt;p&gt;</v>
      </c>
      <c r="L60">
        <f t="shared" si="13"/>
        <v>5</v>
      </c>
      <c r="M60" t="str">
        <f>CONCATENATE($K60,IFERROR(VLOOKUP(CONCATENATE($L60,"d3"),$B:$I,6,FALSE),""))</f>
        <v>&lt;/p&gt;&lt;p&gt;亦可由廣州南站乘坐的士，約45分鐘即可到達。</v>
      </c>
      <c r="N60" t="str">
        <f>CONCATENATE($K60,IFERROR(VLOOKUP(CONCATENATE($L60,"d3"),$B:$I,7,FALSE),""))</f>
        <v>&lt;/p&gt;&lt;p&gt;亦可由广州南站乘坐的士，约45分钟即可到达。</v>
      </c>
      <c r="O60" t="str">
        <f>CONCATENATE($K60,IFERROR(VLOOKUP(CONCATENATE($L60,"d3"),$B:$I,8,FALSE),""))</f>
        <v>&lt;/p&gt;&lt;p&gt;Alternatively, you may take a 45-minute taxi ride from Guangzhounan Station.</v>
      </c>
      <c r="R60">
        <f t="shared" si="14"/>
        <v>5</v>
      </c>
      <c r="S60" t="str">
        <f>CONCATENATE("""attraction_sc"": """,VLOOKUP(CONCATENATE($R60,"a2"),$B:$I,7,FALSE),""",")</f>
        <v>"attraction_sc": "石室圣心大教堂",</v>
      </c>
    </row>
    <row r="61" spans="1:19" ht="409.5" x14ac:dyDescent="0.25">
      <c r="A61" t="str">
        <f t="shared" si="0"/>
        <v>7c</v>
      </c>
      <c r="B61" t="str">
        <f t="shared" si="1"/>
        <v>7c2</v>
      </c>
      <c r="C61" t="str">
        <f t="shared" si="2"/>
        <v>c2</v>
      </c>
      <c r="D61">
        <f t="shared" si="3"/>
        <v>2</v>
      </c>
      <c r="E61" t="str">
        <f t="shared" si="4"/>
        <v/>
      </c>
      <c r="F61">
        <f t="shared" si="6"/>
        <v>7</v>
      </c>
      <c r="G61" s="9" t="s">
        <v>100</v>
      </c>
      <c r="H61" s="9" t="s">
        <v>1031</v>
      </c>
      <c r="I61" s="9" t="s">
        <v>538</v>
      </c>
      <c r="L61">
        <f t="shared" si="13"/>
        <v>5</v>
      </c>
      <c r="M61" t="s">
        <v>469</v>
      </c>
      <c r="N61" t="s">
        <v>469</v>
      </c>
      <c r="O61" t="s">
        <v>469</v>
      </c>
      <c r="R61">
        <f t="shared" si="14"/>
        <v>5</v>
      </c>
      <c r="S61" t="str">
        <f>CONCATENATE("""image_en"": """,CONCATENATE("/res/media/web/travel/",LOWER(SUBSTITUTE($I$1," ","_")),"/",LOWER(CONCATENATE(SUBSTITUTE(VLOOKUP(CONCATENATE($R61,"a2"),$B:$I,8,FALSE)," ","_"),".jpg"))),""",")</f>
        <v>"image_en": "/res/media/web/travel/guangzhou/sacred_heart_cathedral.jpg",</v>
      </c>
    </row>
    <row r="62" spans="1:19" ht="15.75" x14ac:dyDescent="0.25">
      <c r="A62" t="str">
        <f t="shared" si="0"/>
        <v/>
      </c>
      <c r="B62" t="str">
        <f t="shared" si="1"/>
        <v>7d1</v>
      </c>
      <c r="C62" t="str">
        <f t="shared" si="2"/>
        <v>d1</v>
      </c>
      <c r="D62">
        <f t="shared" si="3"/>
        <v>1</v>
      </c>
      <c r="E62" t="str">
        <f t="shared" si="4"/>
        <v>d</v>
      </c>
      <c r="F62">
        <f t="shared" si="6"/>
        <v>7</v>
      </c>
      <c r="G62" s="4" t="s">
        <v>6</v>
      </c>
      <c r="H62" s="4" t="s">
        <v>6</v>
      </c>
      <c r="I62" s="4" t="s">
        <v>515</v>
      </c>
      <c r="L62">
        <f>ROUNDUP((ROW(N62)-1)/12,0)</f>
        <v>6</v>
      </c>
      <c r="M62" t="s">
        <v>465</v>
      </c>
      <c r="N62" t="s">
        <v>465</v>
      </c>
      <c r="O62" t="s">
        <v>465</v>
      </c>
      <c r="R62">
        <f t="shared" si="14"/>
        <v>5</v>
      </c>
      <c r="S62" t="str">
        <f>CONCATENATE("""image_tc"": """,CONCATENATE("/res/media/web/travel/",LOWER(SUBSTITUTE($I$1," ","_")),"/",LOWER(CONCATENATE(SUBSTITUTE(VLOOKUP(CONCATENATE($R62,"a2"),$B:$I,8,FALSE)," ","_"),".jpg"))),""",")</f>
        <v>"image_tc": "/res/media/web/travel/guangzhou/sacred_heart_cathedral.jpg",</v>
      </c>
    </row>
    <row r="63" spans="1:19" ht="299.25" x14ac:dyDescent="0.25">
      <c r="A63" t="str">
        <f t="shared" si="0"/>
        <v>7d</v>
      </c>
      <c r="B63" t="str">
        <f t="shared" si="1"/>
        <v>7d2</v>
      </c>
      <c r="C63" t="str">
        <f t="shared" si="2"/>
        <v>d2</v>
      </c>
      <c r="D63">
        <f t="shared" si="3"/>
        <v>2</v>
      </c>
      <c r="E63" t="str">
        <f t="shared" si="4"/>
        <v/>
      </c>
      <c r="F63">
        <f t="shared" si="6"/>
        <v>7</v>
      </c>
      <c r="G63" s="9" t="s">
        <v>101</v>
      </c>
      <c r="H63" s="9" t="s">
        <v>1032</v>
      </c>
      <c r="I63" s="9" t="s">
        <v>539</v>
      </c>
      <c r="L63">
        <f t="shared" ref="L63:L73" si="15">ROUNDUP((ROW(N63)-1)/12,0)</f>
        <v>6</v>
      </c>
      <c r="M63" t="str">
        <f>VLOOKUP(CONCATENATE($L63,"a2"),$B:$I,6,FALSE)</f>
        <v>沙面島</v>
      </c>
      <c r="N63" t="str">
        <f>VLOOKUP(CONCATENATE($L63,"a2"),$B:$I,7,FALSE)</f>
        <v>沙面岛</v>
      </c>
      <c r="O63" t="str">
        <f>VLOOKUP(CONCATENATE($L63,"a2"),$B:$I,8,FALSE)</f>
        <v>Shamian Island</v>
      </c>
      <c r="R63">
        <f t="shared" si="14"/>
        <v>5</v>
      </c>
      <c r="S63" t="str">
        <f>CONCATENATE("""image_sc"": """,CONCATENATE("/res/media/web/travel/",LOWER(SUBSTITUTE($I$1," ","_")),"/",LOWER(CONCATENATE(SUBSTITUTE(VLOOKUP(CONCATENATE($R63,"a2"),$B:$I,8,FALSE)," ","_"),".jpg"))),""",")</f>
        <v>"image_sc": "/res/media/web/travel/guangzhou/sacred_heart_cathedral.jpg",</v>
      </c>
    </row>
    <row r="64" spans="1:19" ht="111" thickBot="1" x14ac:dyDescent="0.3">
      <c r="A64" t="str">
        <f t="shared" si="0"/>
        <v/>
      </c>
      <c r="B64" t="str">
        <f t="shared" si="1"/>
        <v>7d3</v>
      </c>
      <c r="C64" t="str">
        <f t="shared" si="2"/>
        <v>d3</v>
      </c>
      <c r="D64">
        <f t="shared" si="3"/>
        <v>3</v>
      </c>
      <c r="E64" t="str">
        <f t="shared" si="4"/>
        <v/>
      </c>
      <c r="F64">
        <f t="shared" si="6"/>
        <v>7</v>
      </c>
      <c r="G64" s="10" t="s">
        <v>97</v>
      </c>
      <c r="H64" s="10" t="s">
        <v>1029</v>
      </c>
      <c r="I64" s="10" t="s">
        <v>534</v>
      </c>
      <c r="L64">
        <f t="shared" si="15"/>
        <v>6</v>
      </c>
      <c r="M64" t="s">
        <v>466</v>
      </c>
      <c r="N64" t="s">
        <v>466</v>
      </c>
      <c r="O64" t="s">
        <v>466</v>
      </c>
      <c r="R64">
        <f t="shared" si="14"/>
        <v>5</v>
      </c>
      <c r="S64" t="str">
        <f>CONCATENATE("""content_en"": """,CONCATENATE("&lt;p&gt;Address：&lt;br/&gt;",VLOOKUP(CONCATENATE($R64,"b2"),$B:$I,8,FALSE)),"&lt;/p&gt;&lt;p&gt;Content：&lt;br/&gt;",SUBSTITUTE(VLOOKUP(CONCATENATE($R64,"c2"),$B:$I,8,FALSE),"""","\"""),"&lt;/p&gt;&lt;p&gt;Transportation：&lt;br/&gt;",VLOOKUP(CONCATENATE($R64,"d2"),$B:$I,8,FALSE),CONCATENATE($K60,IFERROR(VLOOKUP(CONCATENATE($L60,"d3"),$B:$I,8,FALSE),"")),"&lt;/p&gt;",""",")</f>
        <v>"content_en": "&lt;p&gt;Address：&lt;br/&gt;56 Yide Road, YueXiu District, Guangzhou&lt;/p&gt;&lt;p&gt;Content：&lt;br/&gt;The cathedral held its groundbreaking ceremony on Solemnity of the Immaculate Conception in 1863. It is also called the Stone Room since all the walls and pillars in the cathedral are built with granite. The construction took 25 years to complete. On the front of the cathedral is a pair of towering spires, symbolising the rise to heaven and conversion to God. The spire on the clock tower represents a classic Gothic style of cathedral construction. The cathedral is the most impressive in the Catholic Diocese of Guangzhou.&lt;/p&gt;&lt;p&gt;Transportation：&lt;br/&gt;From High Speed Rail Guangzhounan Station, take Metro Line 2 towards Jiahewanggang. Get off at Haizhu Square Station and walk for 10 minutes.&lt;/p&gt;&lt;p&gt;Alternatively, you may take a 45-minute taxi ride from Guangzhounan Station.&lt;/p&gt;",</v>
      </c>
    </row>
    <row r="65" spans="1:19" ht="15.75" x14ac:dyDescent="0.25">
      <c r="A65" t="str">
        <f t="shared" si="0"/>
        <v/>
      </c>
      <c r="B65" t="str">
        <f t="shared" si="1"/>
        <v>8a1</v>
      </c>
      <c r="C65" t="str">
        <f t="shared" si="2"/>
        <v>a1</v>
      </c>
      <c r="D65">
        <f t="shared" si="3"/>
        <v>1</v>
      </c>
      <c r="E65" t="str">
        <f t="shared" si="4"/>
        <v>a</v>
      </c>
      <c r="F65">
        <f t="shared" si="6"/>
        <v>8</v>
      </c>
      <c r="G65" s="1" t="s">
        <v>72</v>
      </c>
      <c r="H65" s="1" t="s">
        <v>1005</v>
      </c>
      <c r="I65" s="1" t="s">
        <v>552</v>
      </c>
      <c r="L65">
        <f t="shared" si="15"/>
        <v>6</v>
      </c>
      <c r="M65" t="str">
        <f>CONCATENATE("&lt;img src=""/res/media/web/travel/",LOWER(SUBSTITUTE($I$1," ","_")),"/",LOWER(CONCATENATE(SUBSTITUTE(VLOOKUP(CONCATENATE($L63,"a2"),$B:$I,8,FALSE)," ","_"),".jpg")),""" alt=""",M63,"""&gt;")</f>
        <v>&lt;img src="/res/media/web/travel/guangzhou/shamian_island.jpg" alt="沙面島"&gt;</v>
      </c>
      <c r="N65" t="str">
        <f>CONCATENATE("&lt;img src=""/res/media/web/travel/",LOWER(SUBSTITUTE($I$1," ","_")),"/",LOWER(CONCATENATE(SUBSTITUTE(VLOOKUP(CONCATENATE($L63,"a2"),$B:$I,8,FALSE)," ","_"),".jpg")),""" alt=""",N63,"""&gt;")</f>
        <v>&lt;img src="/res/media/web/travel/guangzhou/shamian_island.jpg" alt="沙面岛"&gt;</v>
      </c>
      <c r="O65" t="str">
        <f>CONCATENATE("&lt;img src=""/res/media/web/travel/",LOWER(SUBSTITUTE($I$1," ","_")),"/",LOWER(CONCATENATE(SUBSTITUTE(VLOOKUP(CONCATENATE($L63,"a2"),$B:$I,8,FALSE)," ","_"),".jpg")),""" alt=""",O63,"""&gt;")</f>
        <v>&lt;img src="/res/media/web/travel/guangzhou/shamian_island.jpg" alt="Shamian Island"&gt;</v>
      </c>
      <c r="R65">
        <f t="shared" si="14"/>
        <v>5</v>
      </c>
      <c r="S65" t="str">
        <f>CONCATENATE("""content_tc"": """,CONCATENATE("&lt;p&gt;地址：&lt;br/&gt;",VLOOKUP(CONCATENATE($R65,"b2"),$B:$I,6,FALSE)),"&lt;/p&gt;&lt;p&gt;介紹：&lt;br/&gt;",VLOOKUP(CONCATENATE($R65,"c2"),$B:$I,6,FALSE),"&lt;/p&gt;&lt;p&gt;交通：&lt;br/&gt;",VLOOKUP(CONCATENATE($R65,"d2"),$B:$I,6,FALSE),CONCATENATE($K60,IFERROR(VLOOKUP(CONCATENATE($L60,"d3"),$B:$I,6,FALSE),"")),"&lt;/p&gt;",""",")</f>
        <v>"content_tc": "&lt;p&gt;地址：&lt;br/&gt;廣州市越秀區一德路舊部前56號&lt;/p&gt;&lt;p&gt;介紹：&lt;br/&gt;於1863年聖心瞻禮日正式舉行奠基典禮，故命名聖心大教堂。由於教堂全部牆壁和柱子都是用花崗岩石建造，所以又稱為石室。它歷時25年始建成，正面是一對高聳的尖頂石塔，象徵升向天堂，皈依天主；正立面的鐘樓上聳立尖塔，是經典的哥特式教堂建築風格，是天主教廣州教區最宏偉的一間大教堂。&lt;/p&gt;&lt;p&gt;交通：&lt;br/&gt;於高鐵廣州南站乘坐地鐵2號綫，往嘉禾望崗方向，於海珠廣場站下車，步行10分鐘。&lt;/p&gt;&lt;p&gt;亦可由廣州南站乘坐的士，約45分鐘即可到達。&lt;/p&gt;",</v>
      </c>
    </row>
    <row r="66" spans="1:19" ht="31.5" x14ac:dyDescent="0.25">
      <c r="A66" t="str">
        <f t="shared" si="0"/>
        <v>8a</v>
      </c>
      <c r="B66" t="str">
        <f t="shared" si="1"/>
        <v>8a2</v>
      </c>
      <c r="C66" t="str">
        <f t="shared" si="2"/>
        <v>a2</v>
      </c>
      <c r="D66">
        <f t="shared" si="3"/>
        <v>2</v>
      </c>
      <c r="E66" t="str">
        <f t="shared" si="4"/>
        <v/>
      </c>
      <c r="F66">
        <f t="shared" si="6"/>
        <v>8</v>
      </c>
      <c r="G66" s="9" t="s">
        <v>84</v>
      </c>
      <c r="H66" s="9" t="s">
        <v>1017</v>
      </c>
      <c r="I66" s="9" t="s">
        <v>519</v>
      </c>
      <c r="L66">
        <f t="shared" si="15"/>
        <v>6</v>
      </c>
      <c r="M66" t="s">
        <v>557</v>
      </c>
      <c r="N66" t="s">
        <v>557</v>
      </c>
      <c r="O66" t="s">
        <v>1372</v>
      </c>
      <c r="R66">
        <f t="shared" si="14"/>
        <v>5</v>
      </c>
      <c r="S66" t="str">
        <f>CONCATENATE("""content_sc"": """,CONCATENATE("&lt;p&gt;地址：&lt;br/&gt;",VLOOKUP(CONCATENATE($R66,"b2"),$B:$I,7,FALSE)),"&lt;/p&gt;&lt;p&gt;介紹：&lt;br/&gt;",VLOOKUP(CONCATENATE($R66,"c2"),$B:$I,7,FALSE),"&lt;/p&gt;&lt;p&gt;交通：&lt;br/&gt;",VLOOKUP(CONCATENATE($R66,"d2"),$B:$I,7,FALSE),CONCATENATE($K60,IFERROR(VLOOKUP(CONCATENATE($L60,"d3"),$B:$I,7,FALSE),"")),"&lt;/p&gt;","""")</f>
        <v>"content_sc": "&lt;p&gt;地址：&lt;br/&gt;广州市越秀区一德路旧部前56号&lt;/p&gt;&lt;p&gt;介紹：&lt;br/&gt;于1863年圣心瞻礼日正式举行奠基典礼，故命名圣心大教堂。由于教堂全部墙壁和柱子都是用花岗岩石建造，所以又称为石室。它历时25年始建成，正面是一对高耸的尖顶石塔，象征升向天堂，皈依天主；正立面的钟楼上耸立尖塔，是经典的哥特式教堂建筑风格，是天主教广州教区最宏伟的一间大教堂。&lt;/p&gt;&lt;p&gt;交通：&lt;br/&gt;于高铁广州南站乘坐地铁2号线，往嘉禾望岗方向，于海珠广场站下车，步行10分钟。&lt;/p&gt;&lt;p&gt;亦可由广州南站乘坐的士，约45分钟即可到达。&lt;/p&gt;"</v>
      </c>
    </row>
    <row r="67" spans="1:19" ht="15.75" x14ac:dyDescent="0.25">
      <c r="A67" t="str">
        <f t="shared" ref="A67:A73" si="16">IF(ISERROR(FIND("景點",G66)),IF(ISERROR(FIND("地址",G66)),IF(ISERROR(FIND("介紹",G66)),IF(ISERROR(FIND("交通",G66)),"",CONCATENATE(F67,"d")),CONCATENATE(F67,"c")),CONCATENATE(F67,"b")),CONCATENATE(F67,"a"))</f>
        <v/>
      </c>
      <c r="B67" t="str">
        <f t="shared" ref="B67:B73" si="17">IF(G67="","",CONCATENATE(F67,C67))</f>
        <v>8b1</v>
      </c>
      <c r="C67" t="str">
        <f t="shared" ref="C67:C73" si="18">IF(E67="",CONCATENATE(LEFT(C66,1),D67),CONCATENATE(E67,D67))</f>
        <v>b1</v>
      </c>
      <c r="D67">
        <f t="shared" ref="D67:D73" si="19">IF(E67="",D66+1,1)</f>
        <v>1</v>
      </c>
      <c r="E67" t="str">
        <f t="shared" ref="E67:E73" si="20">IF(NOT(LEFT(G67,2)="景點"),IF(NOT(LEFT(G67,2)="地址"),IF(NOT(LEFT(G67,2)="介紹"),IF(NOT(LEFT(G67,2)="交通"),"","d"),"c"),"b"),IF(LEN(G67)&lt;7,"a",""))</f>
        <v>b</v>
      </c>
      <c r="F67">
        <f t="shared" si="6"/>
        <v>8</v>
      </c>
      <c r="G67" s="4" t="s">
        <v>2</v>
      </c>
      <c r="H67" s="4" t="s">
        <v>2</v>
      </c>
      <c r="I67" s="4" t="s">
        <v>511</v>
      </c>
      <c r="L67">
        <f t="shared" si="15"/>
        <v>6</v>
      </c>
      <c r="M67" t="str">
        <f>VLOOKUP(CONCATENATE($L67,"b2"),$B:$I,6,FALSE)</f>
        <v>廣州市荔灣區沙面島</v>
      </c>
      <c r="N67" t="str">
        <f>VLOOKUP(CONCATENATE($L67,"b2"),$B:$I,7,FALSE)</f>
        <v>广州市荔湾区沙面岛</v>
      </c>
      <c r="O67" t="str">
        <f>VLOOKUP(CONCATENATE($L67,"b2"),$B:$I,8,FALSE)</f>
        <v>Shamian Island, Liwan District, Guangzhou</v>
      </c>
      <c r="R67">
        <f t="shared" si="14"/>
        <v>5</v>
      </c>
      <c r="S67" t="str">
        <f>IF(S68="","}","},")</f>
        <v>},</v>
      </c>
    </row>
    <row r="68" spans="1:19" ht="94.5" x14ac:dyDescent="0.25">
      <c r="A68" t="str">
        <f t="shared" si="16"/>
        <v>8b</v>
      </c>
      <c r="B68" t="str">
        <f t="shared" si="17"/>
        <v>8b2</v>
      </c>
      <c r="C68" t="str">
        <f t="shared" si="18"/>
        <v>b2</v>
      </c>
      <c r="D68">
        <f t="shared" si="19"/>
        <v>2</v>
      </c>
      <c r="E68" t="str">
        <f t="shared" si="20"/>
        <v/>
      </c>
      <c r="F68">
        <f t="shared" ref="F68:F73" si="21">IF(ISERROR(FIND("景點",G68)),F67,IF(LEN(G68)&lt;7,F67+1,F67))</f>
        <v>8</v>
      </c>
      <c r="G68" s="9" t="s">
        <v>85</v>
      </c>
      <c r="H68" s="9" t="s">
        <v>1018</v>
      </c>
      <c r="I68" s="9" t="s">
        <v>520</v>
      </c>
      <c r="L68">
        <f t="shared" si="15"/>
        <v>6</v>
      </c>
      <c r="M68" t="s">
        <v>467</v>
      </c>
      <c r="N68" t="s">
        <v>467</v>
      </c>
      <c r="O68" t="s">
        <v>1373</v>
      </c>
      <c r="R68">
        <f>ROUNDUP((ROW(T68)-7)/12,0)</f>
        <v>6</v>
      </c>
      <c r="S68" t="s">
        <v>1374</v>
      </c>
    </row>
    <row r="69" spans="1:19" ht="15.75" x14ac:dyDescent="0.25">
      <c r="A69" t="str">
        <f t="shared" si="16"/>
        <v/>
      </c>
      <c r="B69" t="str">
        <f t="shared" si="17"/>
        <v>8c1</v>
      </c>
      <c r="C69" t="str">
        <f t="shared" si="18"/>
        <v>c1</v>
      </c>
      <c r="D69">
        <f t="shared" si="19"/>
        <v>1</v>
      </c>
      <c r="E69" t="str">
        <f t="shared" si="20"/>
        <v>c</v>
      </c>
      <c r="F69">
        <f t="shared" si="21"/>
        <v>8</v>
      </c>
      <c r="G69" s="4" t="s">
        <v>4</v>
      </c>
      <c r="H69" s="4" t="s">
        <v>941</v>
      </c>
      <c r="I69" s="4" t="s">
        <v>513</v>
      </c>
      <c r="L69">
        <f t="shared" si="15"/>
        <v>6</v>
      </c>
      <c r="M69" t="str">
        <f>VLOOKUP(CONCATENATE($L69,"c2"),$B:$I,6,FALSE)</f>
        <v>5A級旅遊景區，因沖積而成的沙洲而得名。島上有150多座歐洲不同風格的建築，有新巴羅克式、仿哥特式、券廊式等，著名的建築物有露德天主教聖母堂、廣東外事博物館、英國雪廠及沙面基督堂等，沿路風光明媚，路邊有很多咖啡館及酒吧，行人道上放滿了優雅的小桌椅，可以讓遊人享受一下悠閒的生活。</v>
      </c>
      <c r="N69" t="str">
        <f>VLOOKUP(CONCATENATE($L69,"c2"),$B:$I,7,FALSE)</f>
        <v>5A级旅游景区，因冲积而成的沙洲而得名。岛上有150多座欧洲不同风格的建筑，有新巴洛克式、仿哥特式、券廊式等，著名的建筑物有露德天主教圣母堂、广东外事博物馆、英国雪厂及沙面基督堂等，沿路风光明媚，路边有很多咖啡馆及酒吧，行人道上放满了优雅的小桌椅，可以让游人享受一下悠闲的生活。</v>
      </c>
      <c r="O69" t="str">
        <f>VLOOKUP(CONCATENATE($L69,"c2"),$B:$I,8,FALSE)</f>
        <v>A 5A Tourist Attraction of China, the island is named after a sandbank. There are more than 150 buildings with European architectural styles on the island, including New Baroque, Gothic, Colonial and more. Famous buildings include Our Lady of Lourdes Chapel, Guangdong Museum of Foreign Affairs, Britain Ice Factory and Christ Church Shamian. Along the scenic roads there are plenty of cafes and bars with elegant tables and chairs where visitors can relax.</v>
      </c>
      <c r="R69">
        <f t="shared" ref="R69:R79" si="22">ROUNDUP((ROW(T69)-7)/12,0)</f>
        <v>6</v>
      </c>
      <c r="S69" t="str">
        <f>CONCATENATE("""id"": ",$S$1,R69,",")</f>
        <v>"id": 36,</v>
      </c>
    </row>
    <row r="70" spans="1:19" ht="409.5" x14ac:dyDescent="0.25">
      <c r="A70" t="str">
        <f t="shared" si="16"/>
        <v>8c</v>
      </c>
      <c r="B70" t="str">
        <f t="shared" si="17"/>
        <v>8c2</v>
      </c>
      <c r="C70" t="str">
        <f t="shared" si="18"/>
        <v>c2</v>
      </c>
      <c r="D70">
        <f t="shared" si="19"/>
        <v>2</v>
      </c>
      <c r="E70" t="str">
        <f t="shared" si="20"/>
        <v/>
      </c>
      <c r="F70">
        <f t="shared" si="21"/>
        <v>8</v>
      </c>
      <c r="G70" s="3" t="s">
        <v>86</v>
      </c>
      <c r="H70" s="3" t="s">
        <v>1019</v>
      </c>
      <c r="I70" s="3" t="s">
        <v>521</v>
      </c>
      <c r="L70">
        <f t="shared" si="15"/>
        <v>6</v>
      </c>
      <c r="M70" t="s">
        <v>468</v>
      </c>
      <c r="N70" t="s">
        <v>468</v>
      </c>
      <c r="O70" t="s">
        <v>1375</v>
      </c>
      <c r="R70">
        <f t="shared" si="22"/>
        <v>6</v>
      </c>
      <c r="S70" t="str">
        <f>CONCATENATE("""attraction_en"": """,VLOOKUP(CONCATENATE($R70,"a2"),$B:$I,8,FALSE),""",")</f>
        <v>"attraction_en": "Shamian Island",</v>
      </c>
    </row>
    <row r="71" spans="1:19" ht="15.75" x14ac:dyDescent="0.25">
      <c r="A71" t="str">
        <f t="shared" si="16"/>
        <v>8a</v>
      </c>
      <c r="B71" t="str">
        <f t="shared" si="17"/>
        <v>8d1</v>
      </c>
      <c r="C71" t="str">
        <f t="shared" si="18"/>
        <v>d1</v>
      </c>
      <c r="D71">
        <f t="shared" si="19"/>
        <v>1</v>
      </c>
      <c r="E71" t="str">
        <f t="shared" si="20"/>
        <v>d</v>
      </c>
      <c r="F71">
        <f t="shared" si="21"/>
        <v>8</v>
      </c>
      <c r="G71" s="4" t="s">
        <v>6</v>
      </c>
      <c r="H71" s="4" t="s">
        <v>6</v>
      </c>
      <c r="I71" s="4" t="s">
        <v>515</v>
      </c>
      <c r="L71">
        <f t="shared" si="15"/>
        <v>6</v>
      </c>
      <c r="M71" t="str">
        <f>VLOOKUP(CONCATENATE($L71,"d2"),$B:$I,6,FALSE)</f>
        <v>於高鐵廣州南站乘坐地鐵2號綫，往嘉禾望崗方向，於公園前站轉乘1號綫，往西朗方向，於黃沙站下車，步行約15分鐘。</v>
      </c>
      <c r="N71" t="str">
        <f>VLOOKUP(CONCATENATE($L71,"d2"),$B:$I,7,FALSE)</f>
        <v>于高铁广州南站乘坐地铁2号线，往嘉禾望岗方向，于公园前站换乘1号线，往西朗方向，于黄沙站下车，步行约15分钟。</v>
      </c>
      <c r="O71" t="str">
        <f>VLOOKUP(CONCATENATE($L71,"d2"),$B:$I,8,FALSE)</f>
        <v>From High Speed Rail Guangzhounan Station, take Metro Line 2 towards Jiahewanggang and change to Line 1 at Gongyuanqian Station towards Xilang. Get off at Huangsha Station and walk for about 15 minutes.</v>
      </c>
      <c r="R71">
        <f t="shared" si="22"/>
        <v>6</v>
      </c>
      <c r="S71" t="str">
        <f>CONCATENATE("""attraction_tc"": """,VLOOKUP(CONCATENATE($R71,"a2"),$B:$I,6,FALSE),""",")</f>
        <v>"attraction_tc": "沙面島",</v>
      </c>
    </row>
    <row r="72" spans="1:19" ht="236.25" x14ac:dyDescent="0.25">
      <c r="A72" t="str">
        <f t="shared" si="16"/>
        <v>8d</v>
      </c>
      <c r="B72" t="str">
        <f t="shared" si="17"/>
        <v>8d2</v>
      </c>
      <c r="C72" t="str">
        <f t="shared" si="18"/>
        <v>d2</v>
      </c>
      <c r="D72">
        <f t="shared" si="19"/>
        <v>2</v>
      </c>
      <c r="E72" t="str">
        <f t="shared" si="20"/>
        <v/>
      </c>
      <c r="F72">
        <f t="shared" si="21"/>
        <v>8</v>
      </c>
      <c r="G72" s="9" t="s">
        <v>87</v>
      </c>
      <c r="H72" s="9" t="s">
        <v>1020</v>
      </c>
      <c r="I72" s="9" t="s">
        <v>522</v>
      </c>
      <c r="K72" t="str">
        <f>IF(ISERROR(VLOOKUP(CONCATENATE(L72,"d3"),B:G,6,FALSE)),"","&lt;/p&gt;&lt;p&gt;")</f>
        <v>&lt;/p&gt;&lt;p&gt;</v>
      </c>
      <c r="L72">
        <f t="shared" si="15"/>
        <v>6</v>
      </c>
      <c r="M72" t="str">
        <f>CONCATENATE($K72,IFERROR(VLOOKUP(CONCATENATE($L72,"d3"),$B:$I,6,FALSE),""))</f>
        <v>&lt;/p&gt;&lt;p&gt;亦可由廣州南站乘坐的士，約45分鐘即可到達。</v>
      </c>
      <c r="N72" t="str">
        <f>CONCATENATE($K72,IFERROR(VLOOKUP(CONCATENATE($L72,"d3"),$B:$I,7,FALSE),""))</f>
        <v>&lt;/p&gt;&lt;p&gt;亦可由广州南站乘坐的士，约45分钟即可到达。</v>
      </c>
      <c r="O72" t="str">
        <f>CONCATENATE($K72,IFERROR(VLOOKUP(CONCATENATE($L72,"d3"),$B:$I,8,FALSE),""))</f>
        <v>&lt;/p&gt;&lt;p&gt;Alternatively, you may take a 45-minute taxi ride from Guangzhounan Station.</v>
      </c>
      <c r="R72">
        <f t="shared" si="22"/>
        <v>6</v>
      </c>
      <c r="S72" t="str">
        <f>CONCATENATE("""attraction_sc"": """,VLOOKUP(CONCATENATE($R72,"a2"),$B:$I,7,FALSE),""",")</f>
        <v>"attraction_sc": "沙面岛",</v>
      </c>
    </row>
    <row r="73" spans="1:19" ht="111" thickBot="1" x14ac:dyDescent="0.3">
      <c r="A73" t="str">
        <f t="shared" si="16"/>
        <v/>
      </c>
      <c r="B73" t="str">
        <f t="shared" si="17"/>
        <v>8d3</v>
      </c>
      <c r="C73" t="str">
        <f t="shared" si="18"/>
        <v>d3</v>
      </c>
      <c r="D73">
        <f t="shared" si="19"/>
        <v>3</v>
      </c>
      <c r="E73" t="str">
        <f t="shared" si="20"/>
        <v/>
      </c>
      <c r="F73">
        <f t="shared" si="21"/>
        <v>8</v>
      </c>
      <c r="G73" s="10" t="s">
        <v>88</v>
      </c>
      <c r="H73" s="10" t="s">
        <v>1021</v>
      </c>
      <c r="I73" s="10" t="s">
        <v>523</v>
      </c>
      <c r="L73">
        <f t="shared" si="15"/>
        <v>6</v>
      </c>
      <c r="M73" t="s">
        <v>469</v>
      </c>
      <c r="N73" t="s">
        <v>469</v>
      </c>
      <c r="O73" t="s">
        <v>469</v>
      </c>
      <c r="R73">
        <f t="shared" si="22"/>
        <v>6</v>
      </c>
      <c r="S73" t="str">
        <f>CONCATENATE("""image_en"": """,CONCATENATE("/res/media/web/travel/",LOWER(SUBSTITUTE($I$1," ","_")),"/",LOWER(CONCATENATE(SUBSTITUTE(VLOOKUP(CONCATENATE($R73,"a2"),$B:$I,8,FALSE)," ","_"),".jpg"))),""",")</f>
        <v>"image_en": "/res/media/web/travel/guangzhou/shamian_island.jpg",</v>
      </c>
    </row>
    <row r="74" spans="1:19" ht="15.75" x14ac:dyDescent="0.25">
      <c r="A74" t="str">
        <f t="shared" ref="A74:A100" si="23">IF(ISERROR(FIND("景點",G73)),IF(ISERROR(FIND("地址",G73)),IF(ISERROR(FIND("介紹",G73)),IF(ISERROR(FIND("交通",G73)),"",CONCATENATE(F74,"d")),CONCATENATE(F74,"c")),CONCATENATE(F74,"b")),CONCATENATE(F74,"a"))</f>
        <v/>
      </c>
      <c r="B74" t="str">
        <f t="shared" ref="B74:B100" si="24">IF(G74="","",CONCATENATE(F74,C74))</f>
        <v>9a1</v>
      </c>
      <c r="C74" t="str">
        <f t="shared" ref="C74:C100" si="25">IF(E74="",CONCATENATE(LEFT(C73,1),D74),CONCATENATE(E74,D74))</f>
        <v>a1</v>
      </c>
      <c r="D74">
        <f t="shared" ref="D74:D100" si="26">IF(E74="",D73+1,1)</f>
        <v>1</v>
      </c>
      <c r="E74" t="str">
        <f t="shared" ref="E74:E100" si="27">IF(NOT(LEFT(G74,2)="景點"),IF(NOT(LEFT(G74,2)="地址"),IF(NOT(LEFT(G74,2)="介紹"),IF(NOT(LEFT(G74,2)="交通"),"","d"),"c"),"b"),IF(LEN(G74)&lt;7,"a",""))</f>
        <v>a</v>
      </c>
      <c r="F74">
        <f t="shared" ref="F74:F100" si="28">IF(ISERROR(FIND("景點",G74)),F73,IF(LEN(G74)&lt;7,F73+1,F73))</f>
        <v>9</v>
      </c>
      <c r="G74" s="1" t="s">
        <v>1476</v>
      </c>
      <c r="H74" s="1" t="s">
        <v>1477</v>
      </c>
      <c r="I74" s="1" t="s">
        <v>1478</v>
      </c>
      <c r="L74">
        <f>ROUNDUP((ROW(N74)-1)/12,0)</f>
        <v>7</v>
      </c>
      <c r="M74" t="s">
        <v>465</v>
      </c>
      <c r="N74" t="s">
        <v>465</v>
      </c>
      <c r="O74" t="s">
        <v>465</v>
      </c>
      <c r="R74">
        <f t="shared" si="22"/>
        <v>6</v>
      </c>
      <c r="S74" t="str">
        <f>CONCATENATE("""image_tc"": """,CONCATENATE("/res/media/web/travel/",LOWER(SUBSTITUTE($I$1," ","_")),"/",LOWER(CONCATENATE(SUBSTITUTE(VLOOKUP(CONCATENATE($R74,"a2"),$B:$I,8,FALSE)," ","_"),".jpg"))),""",")</f>
        <v>"image_tc": "/res/media/web/travel/guangzhou/shamian_island.jpg",</v>
      </c>
    </row>
    <row r="75" spans="1:19" ht="31.5" x14ac:dyDescent="0.25">
      <c r="A75" t="str">
        <f t="shared" si="23"/>
        <v>9a</v>
      </c>
      <c r="B75" t="str">
        <f t="shared" si="24"/>
        <v>9a2</v>
      </c>
      <c r="C75" t="str">
        <f t="shared" si="25"/>
        <v>a2</v>
      </c>
      <c r="D75">
        <f t="shared" si="26"/>
        <v>2</v>
      </c>
      <c r="E75" t="str">
        <f t="shared" si="27"/>
        <v/>
      </c>
      <c r="F75">
        <f t="shared" si="28"/>
        <v>9</v>
      </c>
      <c r="G75" s="9" t="s">
        <v>1730</v>
      </c>
      <c r="H75" s="9" t="s">
        <v>1731</v>
      </c>
      <c r="I75" s="9" t="s">
        <v>1732</v>
      </c>
      <c r="L75">
        <f t="shared" ref="L75:L85" si="29">ROUNDUP((ROW(N75)-1)/12,0)</f>
        <v>7</v>
      </c>
      <c r="M75" t="str">
        <f>VLOOKUP(CONCATENATE($L75,"a2"),$B:$I,6,FALSE)</f>
        <v>上下九步行街</v>
      </c>
      <c r="N75" t="str">
        <f>VLOOKUP(CONCATENATE($L75,"a2"),$B:$I,7,FALSE)</f>
        <v>上下九步行街</v>
      </c>
      <c r="O75" t="str">
        <f>VLOOKUP(CONCATENATE($L75,"a2"),$B:$I,8,FALSE)</f>
        <v>Shangxiajiu Pedestrian Street</v>
      </c>
      <c r="R75">
        <f t="shared" si="22"/>
        <v>6</v>
      </c>
      <c r="S75" t="str">
        <f>CONCATENATE("""image_sc"": """,CONCATENATE("/res/media/web/travel/",LOWER(SUBSTITUTE($I$1," ","_")),"/",LOWER(CONCATENATE(SUBSTITUTE(VLOOKUP(CONCATENATE($R75,"a2"),$B:$I,8,FALSE)," ","_"),".jpg"))),""",")</f>
        <v>"image_sc": "/res/media/web/travel/guangzhou/shamian_island.jpg",</v>
      </c>
    </row>
    <row r="76" spans="1:19" ht="15.75" x14ac:dyDescent="0.25">
      <c r="A76" t="str">
        <f t="shared" si="23"/>
        <v/>
      </c>
      <c r="B76" t="str">
        <f t="shared" si="24"/>
        <v>9b1</v>
      </c>
      <c r="C76" t="str">
        <f t="shared" si="25"/>
        <v>b1</v>
      </c>
      <c r="D76">
        <f t="shared" si="26"/>
        <v>1</v>
      </c>
      <c r="E76" t="str">
        <f t="shared" si="27"/>
        <v>b</v>
      </c>
      <c r="F76">
        <f t="shared" si="28"/>
        <v>9</v>
      </c>
      <c r="G76" s="4" t="s">
        <v>2</v>
      </c>
      <c r="H76" s="4" t="s">
        <v>2</v>
      </c>
      <c r="I76" s="4" t="s">
        <v>511</v>
      </c>
      <c r="L76">
        <f t="shared" si="29"/>
        <v>7</v>
      </c>
      <c r="M76" t="s">
        <v>466</v>
      </c>
      <c r="N76" t="s">
        <v>466</v>
      </c>
      <c r="O76" t="s">
        <v>466</v>
      </c>
      <c r="R76">
        <f t="shared" si="22"/>
        <v>6</v>
      </c>
      <c r="S76" t="str">
        <f>CONCATENATE("""content_en"": """,CONCATENATE("&lt;p&gt;Address：&lt;br/&gt;",VLOOKUP(CONCATENATE($R76,"b2"),$B:$I,8,FALSE)),"&lt;/p&gt;&lt;p&gt;Content：&lt;br/&gt;",SUBSTITUTE(VLOOKUP(CONCATENATE($R76,"c2"),$B:$I,8,FALSE),"""","\"""),"&lt;/p&gt;&lt;p&gt;Transportation：&lt;br/&gt;",VLOOKUP(CONCATENATE($R76,"d2"),$B:$I,8,FALSE),CONCATENATE($K72,IFERROR(VLOOKUP(CONCATENATE($L72,"d3"),$B:$I,8,FALSE),"")),"&lt;/p&gt;",""",")</f>
        <v>"content_en": "&lt;p&gt;Address：&lt;br/&gt;Shamian Island, Liwan District, Guangzhou&lt;/p&gt;&lt;p&gt;Content：&lt;br/&gt;A 5A Tourist Attraction of China, the island is named after a sandbank. There are more than 150 buildings with European architectural styles on the island, including New Baroque, Gothic, Colonial and more. Famous buildings include Our Lady of Lourdes Chapel, Guangdong Museum of Foreign Affairs, Britain Ice Factory and Christ Church Shamian. Along the scenic roads there are plenty of cafes and bars with elegant tables and chairs where visitors can relax.&lt;/p&gt;&lt;p&gt;Transportation：&lt;br/&gt;From High Speed Rail Guangzhounan Station, take Metro Line 2 towards Jiahewanggang and change to Line 1 at Gongyuanqian Station towards Xilang. Get off at Huangsha Station and walk for about 15 minutes.&lt;/p&gt;&lt;p&gt;Alternatively, you may take a 45-minute taxi ride from Guangzhounan Station.&lt;/p&gt;",</v>
      </c>
    </row>
    <row r="77" spans="1:19" ht="63" x14ac:dyDescent="0.25">
      <c r="A77" t="str">
        <f t="shared" si="23"/>
        <v>9b</v>
      </c>
      <c r="B77" t="str">
        <f t="shared" si="24"/>
        <v>9b2</v>
      </c>
      <c r="C77" t="str">
        <f t="shared" si="25"/>
        <v>b2</v>
      </c>
      <c r="D77">
        <f t="shared" si="26"/>
        <v>2</v>
      </c>
      <c r="E77" t="str">
        <f t="shared" si="27"/>
        <v/>
      </c>
      <c r="F77">
        <f t="shared" si="28"/>
        <v>9</v>
      </c>
      <c r="G77" s="9" t="s">
        <v>1733</v>
      </c>
      <c r="H77" s="9" t="s">
        <v>1734</v>
      </c>
      <c r="I77" s="9" t="s">
        <v>1735</v>
      </c>
      <c r="L77">
        <f t="shared" si="29"/>
        <v>7</v>
      </c>
      <c r="M77" t="str">
        <f>CONCATENATE("&lt;img src=""/res/media/web/travel/",LOWER(SUBSTITUTE($I$1," ","_")),"/",LOWER(CONCATENATE(SUBSTITUTE(VLOOKUP(CONCATENATE($L75,"a2"),$B:$I,8,FALSE)," ","_"),".jpg")),""" alt=""",M75,"""&gt;")</f>
        <v>&lt;img src="/res/media/web/travel/guangzhou/shangxiajiu_pedestrian_street.jpg" alt="上下九步行街"&gt;</v>
      </c>
      <c r="N77" t="str">
        <f>CONCATENATE("&lt;img src=""/res/media/web/travel/",LOWER(SUBSTITUTE($I$1," ","_")),"/",LOWER(CONCATENATE(SUBSTITUTE(VLOOKUP(CONCATENATE($L75,"a2"),$B:$I,8,FALSE)," ","_"),".jpg")),""" alt=""",N75,"""&gt;")</f>
        <v>&lt;img src="/res/media/web/travel/guangzhou/shangxiajiu_pedestrian_street.jpg" alt="上下九步行街"&gt;</v>
      </c>
      <c r="O77" t="str">
        <f>CONCATENATE("&lt;img src=""/res/media/web/travel/",LOWER(SUBSTITUTE($I$1," ","_")),"/",LOWER(CONCATENATE(SUBSTITUTE(VLOOKUP(CONCATENATE($L75,"a2"),$B:$I,8,FALSE)," ","_"),".jpg")),""" alt=""",O75,"""&gt;")</f>
        <v>&lt;img src="/res/media/web/travel/guangzhou/shangxiajiu_pedestrian_street.jpg" alt="Shangxiajiu Pedestrian Street"&gt;</v>
      </c>
      <c r="R77">
        <f t="shared" si="22"/>
        <v>6</v>
      </c>
      <c r="S77" t="str">
        <f>CONCATENATE("""content_tc"": """,CONCATENATE("&lt;p&gt;地址：&lt;br/&gt;",VLOOKUP(CONCATENATE($R77,"b2"),$B:$I,6,FALSE)),"&lt;/p&gt;&lt;p&gt;介紹：&lt;br/&gt;",VLOOKUP(CONCATENATE($R77,"c2"),$B:$I,6,FALSE),"&lt;/p&gt;&lt;p&gt;交通：&lt;br/&gt;",VLOOKUP(CONCATENATE($R77,"d2"),$B:$I,6,FALSE),CONCATENATE($K72,IFERROR(VLOOKUP(CONCATENATE($L72,"d3"),$B:$I,6,FALSE),"")),"&lt;/p&gt;",""",")</f>
        <v>"content_tc": "&lt;p&gt;地址：&lt;br/&gt;廣州市荔灣區沙面島&lt;/p&gt;&lt;p&gt;介紹：&lt;br/&gt;5A級旅遊景區，因沖積而成的沙洲而得名。島上有150多座歐洲不同風格的建築，有新巴羅克式、仿哥特式、券廊式等，著名的建築物有露德天主教聖母堂、廣東外事博物館、英國雪廠及沙面基督堂等，沿路風光明媚，路邊有很多咖啡館及酒吧，行人道上放滿了優雅的小桌椅，可以讓遊人享受一下悠閒的生活。&lt;/p&gt;&lt;p&gt;交通：&lt;br/&gt;於高鐵廣州南站乘坐地鐵2號綫，往嘉禾望崗方向，於公園前站轉乘1號綫，往西朗方向，於黃沙站下車，步行約15分鐘。&lt;/p&gt;&lt;p&gt;亦可由廣州南站乘坐的士，約45分鐘即可到達。&lt;/p&gt;",</v>
      </c>
    </row>
    <row r="78" spans="1:19" ht="15.75" x14ac:dyDescent="0.25">
      <c r="A78" t="str">
        <f t="shared" si="23"/>
        <v/>
      </c>
      <c r="B78" t="str">
        <f t="shared" si="24"/>
        <v>9c1</v>
      </c>
      <c r="C78" t="str">
        <f t="shared" si="25"/>
        <v>c1</v>
      </c>
      <c r="D78">
        <f t="shared" si="26"/>
        <v>1</v>
      </c>
      <c r="E78" t="str">
        <f t="shared" si="27"/>
        <v>c</v>
      </c>
      <c r="F78">
        <f t="shared" si="28"/>
        <v>9</v>
      </c>
      <c r="G78" s="4" t="s">
        <v>4</v>
      </c>
      <c r="H78" s="4" t="s">
        <v>941</v>
      </c>
      <c r="I78" s="4" t="s">
        <v>513</v>
      </c>
      <c r="L78">
        <f t="shared" si="29"/>
        <v>7</v>
      </c>
      <c r="M78" t="s">
        <v>557</v>
      </c>
      <c r="N78" t="s">
        <v>557</v>
      </c>
      <c r="O78" t="s">
        <v>1372</v>
      </c>
      <c r="R78">
        <f t="shared" si="22"/>
        <v>6</v>
      </c>
      <c r="S78" t="str">
        <f>CONCATENATE("""content_sc"": """,CONCATENATE("&lt;p&gt;地址：&lt;br/&gt;",VLOOKUP(CONCATENATE($R78,"b2"),$B:$I,7,FALSE)),"&lt;/p&gt;&lt;p&gt;介紹：&lt;br/&gt;",VLOOKUP(CONCATENATE($R78,"c2"),$B:$I,7,FALSE),"&lt;/p&gt;&lt;p&gt;交通：&lt;br/&gt;",VLOOKUP(CONCATENATE($R78,"d2"),$B:$I,7,FALSE),CONCATENATE($K72,IFERROR(VLOOKUP(CONCATENATE($L72,"d3"),$B:$I,7,FALSE),"")),"&lt;/p&gt;","""")</f>
        <v>"content_sc": "&lt;p&gt;地址：&lt;br/&gt;广州市荔湾区沙面岛&lt;/p&gt;&lt;p&gt;介紹：&lt;br/&gt;5A级旅游景区，因冲积而成的沙洲而得名。岛上有150多座欧洲不同风格的建筑，有新巴洛克式、仿哥特式、券廊式等，著名的建筑物有露德天主教圣母堂、广东外事博物馆、英国雪厂及沙面基督堂等，沿路风光明媚，路边有很多咖啡馆及酒吧，行人道上放满了优雅的小桌椅，可以让游人享受一下悠闲的生活。&lt;/p&gt;&lt;p&gt;交通：&lt;br/&gt;于高铁广州南站乘坐地铁2号线，往嘉禾望岗方向，于公园前站换乘1号线，往西朗方向，于黄沙站下车，步行约15分钟。&lt;/p&gt;&lt;p&gt;亦可由广州南站乘坐的士，约45分钟即可到达。&lt;/p&gt;"</v>
      </c>
    </row>
    <row r="79" spans="1:19" ht="409.5" x14ac:dyDescent="0.25">
      <c r="A79" t="str">
        <f t="shared" si="23"/>
        <v>9c</v>
      </c>
      <c r="B79" t="str">
        <f t="shared" si="24"/>
        <v>9c2</v>
      </c>
      <c r="C79" t="str">
        <f t="shared" si="25"/>
        <v>c2</v>
      </c>
      <c r="D79">
        <f t="shared" si="26"/>
        <v>2</v>
      </c>
      <c r="E79" t="str">
        <f t="shared" si="27"/>
        <v/>
      </c>
      <c r="F79">
        <f t="shared" si="28"/>
        <v>9</v>
      </c>
      <c r="G79" s="3" t="s">
        <v>1736</v>
      </c>
      <c r="H79" s="3" t="s">
        <v>1737</v>
      </c>
      <c r="I79" s="3" t="s">
        <v>1738</v>
      </c>
      <c r="L79">
        <f t="shared" si="29"/>
        <v>7</v>
      </c>
      <c r="M79" t="str">
        <f>VLOOKUP(CONCATENATE($L79,"b2"),$B:$I,6,FALSE)</f>
        <v>廣州市荔灣區上下九步行街</v>
      </c>
      <c r="N79" t="str">
        <f>VLOOKUP(CONCATENATE($L79,"b2"),$B:$I,7,FALSE)</f>
        <v>广州市荔湾区上下九步行街</v>
      </c>
      <c r="O79" t="str">
        <f>VLOOKUP(CONCATENATE($L79,"b2"),$B:$I,8,FALSE)</f>
        <v>Shangxiajiu Pedestrian Street, Liwan District, Guangzhou</v>
      </c>
      <c r="R79">
        <f t="shared" si="22"/>
        <v>6</v>
      </c>
      <c r="S79" t="str">
        <f>IF(S80="","}","},")</f>
        <v>},</v>
      </c>
    </row>
    <row r="80" spans="1:19" ht="15.75" x14ac:dyDescent="0.25">
      <c r="A80" t="str">
        <f t="shared" si="23"/>
        <v/>
      </c>
      <c r="B80" t="str">
        <f t="shared" si="24"/>
        <v>9d1</v>
      </c>
      <c r="C80" t="str">
        <f t="shared" si="25"/>
        <v>d1</v>
      </c>
      <c r="D80">
        <f t="shared" si="26"/>
        <v>1</v>
      </c>
      <c r="E80" t="str">
        <f t="shared" si="27"/>
        <v>d</v>
      </c>
      <c r="F80">
        <f t="shared" si="28"/>
        <v>9</v>
      </c>
      <c r="G80" s="4" t="s">
        <v>6</v>
      </c>
      <c r="H80" s="4" t="s">
        <v>6</v>
      </c>
      <c r="I80" s="4" t="s">
        <v>515</v>
      </c>
      <c r="L80">
        <f t="shared" si="29"/>
        <v>7</v>
      </c>
      <c r="M80" t="s">
        <v>467</v>
      </c>
      <c r="N80" t="s">
        <v>467</v>
      </c>
      <c r="O80" t="s">
        <v>1373</v>
      </c>
      <c r="R80">
        <f>ROUNDUP((ROW(T80)-7)/12,0)</f>
        <v>7</v>
      </c>
      <c r="S80" t="s">
        <v>1374</v>
      </c>
    </row>
    <row r="81" spans="1:19" ht="189" x14ac:dyDescent="0.25">
      <c r="A81" t="str">
        <f t="shared" si="23"/>
        <v>9d</v>
      </c>
      <c r="B81" t="str">
        <f t="shared" si="24"/>
        <v>9d2</v>
      </c>
      <c r="C81" t="str">
        <f t="shared" si="25"/>
        <v>d2</v>
      </c>
      <c r="D81">
        <f t="shared" si="26"/>
        <v>2</v>
      </c>
      <c r="E81" t="str">
        <f t="shared" si="27"/>
        <v/>
      </c>
      <c r="F81">
        <f t="shared" si="28"/>
        <v>9</v>
      </c>
      <c r="G81" s="9" t="s">
        <v>1739</v>
      </c>
      <c r="H81" s="9" t="s">
        <v>1740</v>
      </c>
      <c r="I81" s="9" t="s">
        <v>1741</v>
      </c>
      <c r="L81">
        <f t="shared" si="29"/>
        <v>7</v>
      </c>
      <c r="M81" t="str">
        <f>VLOOKUP(CONCATENATE($L81,"c2"),$B:$I,6,FALSE)</f>
        <v>因地處廣州市荔灣區的上九路、下九路因而得名。全長1,237多米的步行街，集結不同種類的商店多達300家，有買的，也有吃的，最吸引遊客的，必數遊人最愛的文昌雞、清平雞、薑蔥雞、薑汁撞奶、雙皮奶，及雲吞麵等各式美食，邊走邊食，的確是樂事。</v>
      </c>
      <c r="N81" t="str">
        <f>VLOOKUP(CONCATENATE($L81,"c2"),$B:$I,7,FALSE)</f>
        <v>因地处广州市荔湾区的上九路、下九路因而得名。全长1,237多米的步行街，集结不同种类的商店多达300家，有买的，也有吃的，最吸引游客的，必数游人最爱的文昌鸡、清平鸡、姜葱鸡、姜汁撞奶、双皮奶，及云吞面等各式美食，边走边食，的确是乐事。</v>
      </c>
      <c r="O81" t="str">
        <f>VLOOKUP(CONCATENATE($L81,"c2"),$B:$I,8,FALSE)</f>
        <v>The street is located between Shangjiu Road and Xiajiu Road in Liwan District. The pedestrian street stretches 1,237 metres with over 300 different shops and restaurants. Visitors’ culinary favourites include Wenchang chicken, Qingping chicken, chicken with ginger and scallion, ginger milk curd, double boiled milk curd and wonton noodles, making it a pleasure to enjoy shopping and eating throughout the street.</v>
      </c>
      <c r="R81">
        <f t="shared" ref="R81:R91" si="30">ROUNDUP((ROW(T81)-7)/12,0)</f>
        <v>7</v>
      </c>
      <c r="S81" t="str">
        <f>CONCATENATE("""id"": ",$S$1,R81,",")</f>
        <v>"id": 37,</v>
      </c>
    </row>
    <row r="82" spans="1:19" ht="16.5" thickBot="1" x14ac:dyDescent="0.3">
      <c r="A82" t="str">
        <f t="shared" si="23"/>
        <v/>
      </c>
      <c r="B82" t="str">
        <f t="shared" si="24"/>
        <v/>
      </c>
      <c r="C82" t="str">
        <f t="shared" si="25"/>
        <v>d3</v>
      </c>
      <c r="D82">
        <f t="shared" si="26"/>
        <v>3</v>
      </c>
      <c r="E82" t="str">
        <f t="shared" si="27"/>
        <v/>
      </c>
      <c r="F82">
        <f t="shared" si="28"/>
        <v>9</v>
      </c>
      <c r="G82" s="10"/>
      <c r="H82" s="10"/>
      <c r="I82" s="10"/>
      <c r="L82">
        <f t="shared" si="29"/>
        <v>7</v>
      </c>
      <c r="M82" t="s">
        <v>468</v>
      </c>
      <c r="N82" t="s">
        <v>468</v>
      </c>
      <c r="O82" t="s">
        <v>1375</v>
      </c>
      <c r="R82">
        <f t="shared" si="30"/>
        <v>7</v>
      </c>
      <c r="S82" t="str">
        <f>CONCATENATE("""attraction_en"": """,VLOOKUP(CONCATENATE($R82,"a2"),$B:$I,8,FALSE),""",")</f>
        <v>"attraction_en": "Shangxiajiu Pedestrian Street",</v>
      </c>
    </row>
    <row r="83" spans="1:19" ht="31.5" x14ac:dyDescent="0.25">
      <c r="A83" t="str">
        <f t="shared" si="23"/>
        <v/>
      </c>
      <c r="B83" t="str">
        <f t="shared" si="24"/>
        <v>10a1</v>
      </c>
      <c r="C83" t="str">
        <f t="shared" si="25"/>
        <v>a1</v>
      </c>
      <c r="D83">
        <f t="shared" si="26"/>
        <v>1</v>
      </c>
      <c r="E83" t="str">
        <f t="shared" si="27"/>
        <v>a</v>
      </c>
      <c r="F83">
        <f t="shared" si="28"/>
        <v>10</v>
      </c>
      <c r="G83" s="1" t="s">
        <v>1483</v>
      </c>
      <c r="H83" s="1" t="s">
        <v>1484</v>
      </c>
      <c r="I83" s="1" t="s">
        <v>1485</v>
      </c>
      <c r="L83">
        <f t="shared" si="29"/>
        <v>7</v>
      </c>
      <c r="M83" t="str">
        <f>VLOOKUP(CONCATENATE($L83,"d2"),$B:$I,6,FALSE)</f>
        <v>於高鐵廣州南站乘坐地鐵2號綫，往嘉禾望崗方向，於海珠廣場站轉乘6號綫，前往潯峰崗方向，於文化公園站下車，步行約10分鐘。</v>
      </c>
      <c r="N83" t="str">
        <f>VLOOKUP(CONCATENATE($L83,"d2"),$B:$I,7,FALSE)</f>
        <v>于高铁广州南站乘坐地铁2号线，往嘉禾望岗方向，于海珠广场站换乘6号线，前往浔峰岗方向，于文化公园站下车，步行约10分钟。</v>
      </c>
      <c r="O83" t="str">
        <f>VLOOKUP(CONCATENATE($L83,"d2"),$B:$I,8,FALSE)</f>
        <v>From High Speed Rail Guangzhounan Station, take Metro Line 2 towards Jiahewanggang and change to Line 6 at Haizhu Square Station towards Xunfenggang. Get off at Cultural Park Station and walk for about 10 minutes.</v>
      </c>
      <c r="R83">
        <f t="shared" si="30"/>
        <v>7</v>
      </c>
      <c r="S83" t="str">
        <f>CONCATENATE("""attraction_tc"": """,VLOOKUP(CONCATENATE($R83,"a2"),$B:$I,6,FALSE),""",")</f>
        <v>"attraction_tc": "上下九步行街",</v>
      </c>
    </row>
    <row r="84" spans="1:19" ht="31.5" x14ac:dyDescent="0.25">
      <c r="A84" t="str">
        <f t="shared" si="23"/>
        <v>10a</v>
      </c>
      <c r="B84" t="str">
        <f t="shared" si="24"/>
        <v>10a2</v>
      </c>
      <c r="C84" t="str">
        <f t="shared" si="25"/>
        <v>a2</v>
      </c>
      <c r="D84">
        <f t="shared" si="26"/>
        <v>2</v>
      </c>
      <c r="E84" t="str">
        <f t="shared" si="27"/>
        <v/>
      </c>
      <c r="F84">
        <f t="shared" si="28"/>
        <v>10</v>
      </c>
      <c r="G84" s="9" t="s">
        <v>1742</v>
      </c>
      <c r="H84" s="9" t="s">
        <v>1743</v>
      </c>
      <c r="I84" s="9" t="s">
        <v>1744</v>
      </c>
      <c r="K84" t="str">
        <f>IF(ISERROR(VLOOKUP(CONCATENATE(L84,"d3"),B:G,6,FALSE)),"","&lt;/p&gt;&lt;p&gt;")</f>
        <v>&lt;/p&gt;&lt;p&gt;</v>
      </c>
      <c r="L84">
        <f t="shared" si="29"/>
        <v>7</v>
      </c>
      <c r="M84" t="str">
        <f>CONCATENATE($K84,IFERROR(VLOOKUP(CONCATENATE($L84,"d3"),$B:$I,6,FALSE),""))</f>
        <v>&lt;/p&gt;&lt;p&gt;亦可由廣州南站乘坐的士，約40分鐘即可到達。</v>
      </c>
      <c r="N84" t="str">
        <f>CONCATENATE($K84,IFERROR(VLOOKUP(CONCATENATE($L84,"d3"),$B:$I,7,FALSE),""))</f>
        <v>&lt;/p&gt;&lt;p&gt;亦可由广州南站乘坐的士，约40分钟即可到达。</v>
      </c>
      <c r="O84" t="str">
        <f>CONCATENATE($K84,IFERROR(VLOOKUP(CONCATENATE($L84,"d3"),$B:$I,8,FALSE),""))</f>
        <v>&lt;/p&gt;&lt;p&gt;Alternatively, you may take a 40-minute taxi ride from Guangzhounan Station.</v>
      </c>
      <c r="R84">
        <f t="shared" si="30"/>
        <v>7</v>
      </c>
      <c r="S84" t="str">
        <f>CONCATENATE("""attraction_sc"": """,VLOOKUP(CONCATENATE($R84,"a2"),$B:$I,7,FALSE),""",")</f>
        <v>"attraction_sc": "上下九步行街",</v>
      </c>
    </row>
    <row r="85" spans="1:19" ht="15.75" x14ac:dyDescent="0.25">
      <c r="A85" t="str">
        <f t="shared" si="23"/>
        <v/>
      </c>
      <c r="B85" t="str">
        <f t="shared" si="24"/>
        <v>10b1</v>
      </c>
      <c r="C85" t="str">
        <f t="shared" si="25"/>
        <v>b1</v>
      </c>
      <c r="D85">
        <f t="shared" si="26"/>
        <v>1</v>
      </c>
      <c r="E85" t="str">
        <f t="shared" si="27"/>
        <v>b</v>
      </c>
      <c r="F85">
        <f t="shared" si="28"/>
        <v>10</v>
      </c>
      <c r="G85" s="4" t="s">
        <v>2</v>
      </c>
      <c r="H85" s="4" t="s">
        <v>2</v>
      </c>
      <c r="I85" s="4" t="s">
        <v>511</v>
      </c>
      <c r="L85">
        <f t="shared" si="29"/>
        <v>7</v>
      </c>
      <c r="M85" t="s">
        <v>469</v>
      </c>
      <c r="N85" t="s">
        <v>469</v>
      </c>
      <c r="O85" t="s">
        <v>469</v>
      </c>
      <c r="R85">
        <f t="shared" si="30"/>
        <v>7</v>
      </c>
      <c r="S85" t="str">
        <f>CONCATENATE("""image_en"": """,CONCATENATE("/res/media/web/travel/",LOWER(SUBSTITUTE($I$1," ","_")),"/",LOWER(CONCATENATE(SUBSTITUTE(VLOOKUP(CONCATENATE($R85,"a2"),$B:$I,8,FALSE)," ","_"),".jpg"))),""",")</f>
        <v>"image_en": "/res/media/web/travel/guangzhou/shangxiajiu_pedestrian_street.jpg",</v>
      </c>
    </row>
    <row r="86" spans="1:19" ht="63" x14ac:dyDescent="0.25">
      <c r="A86" t="str">
        <f t="shared" si="23"/>
        <v>10b</v>
      </c>
      <c r="B86" t="str">
        <f t="shared" si="24"/>
        <v>10b2</v>
      </c>
      <c r="C86" t="str">
        <f t="shared" si="25"/>
        <v>b2</v>
      </c>
      <c r="D86">
        <f t="shared" si="26"/>
        <v>2</v>
      </c>
      <c r="E86" t="str">
        <f t="shared" si="27"/>
        <v/>
      </c>
      <c r="F86">
        <f t="shared" si="28"/>
        <v>10</v>
      </c>
      <c r="G86" s="9" t="s">
        <v>1745</v>
      </c>
      <c r="H86" s="9" t="s">
        <v>1746</v>
      </c>
      <c r="I86" s="9" t="s">
        <v>1747</v>
      </c>
      <c r="L86">
        <f>ROUNDUP((ROW(N86)-1)/12,0)</f>
        <v>8</v>
      </c>
      <c r="M86" t="s">
        <v>465</v>
      </c>
      <c r="N86" t="s">
        <v>465</v>
      </c>
      <c r="O86" t="s">
        <v>465</v>
      </c>
      <c r="R86">
        <f t="shared" si="30"/>
        <v>7</v>
      </c>
      <c r="S86" t="str">
        <f>CONCATENATE("""image_tc"": """,CONCATENATE("/res/media/web/travel/",LOWER(SUBSTITUTE($I$1," ","_")),"/",LOWER(CONCATENATE(SUBSTITUTE(VLOOKUP(CONCATENATE($R86,"a2"),$B:$I,8,FALSE)," ","_"),".jpg"))),""",")</f>
        <v>"image_tc": "/res/media/web/travel/guangzhou/shangxiajiu_pedestrian_street.jpg",</v>
      </c>
    </row>
    <row r="87" spans="1:19" ht="15.75" x14ac:dyDescent="0.25">
      <c r="A87" t="str">
        <f t="shared" si="23"/>
        <v/>
      </c>
      <c r="B87" t="str">
        <f t="shared" si="24"/>
        <v>10c1</v>
      </c>
      <c r="C87" t="str">
        <f t="shared" si="25"/>
        <v>c1</v>
      </c>
      <c r="D87">
        <f t="shared" si="26"/>
        <v>1</v>
      </c>
      <c r="E87" t="str">
        <f t="shared" si="27"/>
        <v>c</v>
      </c>
      <c r="F87">
        <f t="shared" si="28"/>
        <v>10</v>
      </c>
      <c r="G87" s="4" t="s">
        <v>4</v>
      </c>
      <c r="H87" s="4" t="s">
        <v>941</v>
      </c>
      <c r="I87" s="4" t="s">
        <v>513</v>
      </c>
      <c r="L87">
        <f t="shared" ref="L87:L97" si="31">ROUNDUP((ROW(N87)-1)/12,0)</f>
        <v>8</v>
      </c>
      <c r="M87" t="str">
        <f>VLOOKUP(CONCATENATE($L87,"a2"),$B:$I,6,FALSE)</f>
        <v>沙灣古鎮</v>
      </c>
      <c r="N87" t="str">
        <f>VLOOKUP(CONCATENATE($L87,"a2"),$B:$I,7,FALSE)</f>
        <v>沙湾古镇</v>
      </c>
      <c r="O87" t="str">
        <f>VLOOKUP(CONCATENATE($L87,"a2"),$B:$I,8,FALSE)</f>
        <v>Shawan Ancient Town</v>
      </c>
      <c r="R87">
        <f t="shared" si="30"/>
        <v>7</v>
      </c>
      <c r="S87" t="str">
        <f>CONCATENATE("""image_sc"": """,CONCATENATE("/res/media/web/travel/",LOWER(SUBSTITUTE($I$1," ","_")),"/",LOWER(CONCATENATE(SUBSTITUTE(VLOOKUP(CONCATENATE($R87,"a2"),$B:$I,8,FALSE)," ","_"),".jpg"))),""",")</f>
        <v>"image_sc": "/res/media/web/travel/guangzhou/shangxiajiu_pedestrian_street.jpg",</v>
      </c>
    </row>
    <row r="88" spans="1:19" ht="409.5" x14ac:dyDescent="0.25">
      <c r="A88" t="str">
        <f t="shared" si="23"/>
        <v>10c</v>
      </c>
      <c r="B88" t="str">
        <f t="shared" si="24"/>
        <v>10c2</v>
      </c>
      <c r="C88" t="str">
        <f t="shared" si="25"/>
        <v>c2</v>
      </c>
      <c r="D88">
        <f t="shared" si="26"/>
        <v>2</v>
      </c>
      <c r="E88" t="str">
        <f t="shared" si="27"/>
        <v/>
      </c>
      <c r="F88">
        <f t="shared" si="28"/>
        <v>10</v>
      </c>
      <c r="G88" s="3" t="s">
        <v>1748</v>
      </c>
      <c r="H88" s="3" t="s">
        <v>1749</v>
      </c>
      <c r="I88" s="3" t="s">
        <v>1750</v>
      </c>
      <c r="L88">
        <f t="shared" si="31"/>
        <v>8</v>
      </c>
      <c r="M88" t="s">
        <v>466</v>
      </c>
      <c r="N88" t="s">
        <v>466</v>
      </c>
      <c r="O88" t="s">
        <v>466</v>
      </c>
      <c r="R88">
        <f t="shared" si="30"/>
        <v>7</v>
      </c>
      <c r="S88" t="str">
        <f>CONCATENATE("""content_en"": """,CONCATENATE("&lt;p&gt;Address：&lt;br/&gt;",VLOOKUP(CONCATENATE($R88,"b2"),$B:$I,8,FALSE)),"&lt;/p&gt;&lt;p&gt;Content：&lt;br/&gt;",SUBSTITUTE(VLOOKUP(CONCATENATE($R88,"c2"),$B:$I,8,FALSE),"""","\"""),"&lt;/p&gt;&lt;p&gt;Transportation：&lt;br/&gt;",VLOOKUP(CONCATENATE($R88,"d2"),$B:$I,8,FALSE),CONCATENATE($K84,IFERROR(VLOOKUP(CONCATENATE($L84,"d3"),$B:$I,8,FALSE),"")),"&lt;/p&gt;",""",")</f>
        <v>"content_en": "&lt;p&gt;Address：&lt;br/&gt;Shangxiajiu Pedestrian Street, Liwan District, Guangzhou&lt;/p&gt;&lt;p&gt;Content：&lt;br/&gt;The street is located between Shangjiu Road and Xiajiu Road in Liwan District. The pedestrian street stretches 1,237 metres with over 300 different shops and restaurants. Visitors’ culinary favourites include Wenchang chicken, Qingping chicken, chicken with ginger and scallion, ginger milk curd, double boiled milk curd and wonton noodles, making it a pleasure to enjoy shopping and eating throughout the street.&lt;/p&gt;&lt;p&gt;Transportation：&lt;br/&gt;From High Speed Rail Guangzhounan Station, take Metro Line 2 towards Jiahewanggang and change to Line 6 at Haizhu Square Station towards Xunfenggang. Get off at Cultural Park Station and walk for about 10 minutes.&lt;/p&gt;&lt;p&gt;Alternatively, you may take a 40-minute taxi ride from Guangzhounan Station.&lt;/p&gt;",</v>
      </c>
    </row>
    <row r="89" spans="1:19" ht="15.75" x14ac:dyDescent="0.25">
      <c r="A89" t="str">
        <f t="shared" si="23"/>
        <v/>
      </c>
      <c r="B89" t="str">
        <f t="shared" si="24"/>
        <v>10d1</v>
      </c>
      <c r="C89" t="str">
        <f t="shared" si="25"/>
        <v>d1</v>
      </c>
      <c r="D89">
        <f t="shared" si="26"/>
        <v>1</v>
      </c>
      <c r="E89" t="str">
        <f t="shared" si="27"/>
        <v>d</v>
      </c>
      <c r="F89">
        <f t="shared" si="28"/>
        <v>10</v>
      </c>
      <c r="G89" s="4" t="s">
        <v>6</v>
      </c>
      <c r="H89" s="4" t="s">
        <v>6</v>
      </c>
      <c r="I89" s="4" t="s">
        <v>515</v>
      </c>
      <c r="L89">
        <f t="shared" si="31"/>
        <v>8</v>
      </c>
      <c r="M89" t="str">
        <f>CONCATENATE("&lt;img src=""/res/media/web/travel/",LOWER(SUBSTITUTE($I$1," ","_")),"/",LOWER(CONCATENATE(SUBSTITUTE(VLOOKUP(CONCATENATE($L87,"a2"),$B:$I,8,FALSE)," ","_"),".jpg")),""" alt=""",M87,"""&gt;")</f>
        <v>&lt;img src="/res/media/web/travel/guangzhou/shawan_ancient_town.jpg" alt="沙灣古鎮"&gt;</v>
      </c>
      <c r="N89" t="str">
        <f>CONCATENATE("&lt;img src=""/res/media/web/travel/",LOWER(SUBSTITUTE($I$1," ","_")),"/",LOWER(CONCATENATE(SUBSTITUTE(VLOOKUP(CONCATENATE($L87,"a2"),$B:$I,8,FALSE)," ","_"),".jpg")),""" alt=""",N87,"""&gt;")</f>
        <v>&lt;img src="/res/media/web/travel/guangzhou/shawan_ancient_town.jpg" alt="沙湾古镇"&gt;</v>
      </c>
      <c r="O89" t="str">
        <f>CONCATENATE("&lt;img src=""/res/media/web/travel/",LOWER(SUBSTITUTE($I$1," ","_")),"/",LOWER(CONCATENATE(SUBSTITUTE(VLOOKUP(CONCATENATE($L87,"a2"),$B:$I,8,FALSE)," ","_"),".jpg")),""" alt=""",O87,"""&gt;")</f>
        <v>&lt;img src="/res/media/web/travel/guangzhou/shawan_ancient_town.jpg" alt="Shawan Ancient Town"&gt;</v>
      </c>
      <c r="R89">
        <f t="shared" si="30"/>
        <v>7</v>
      </c>
      <c r="S89" t="str">
        <f>CONCATENATE("""content_tc"": """,CONCATENATE("&lt;p&gt;地址：&lt;br/&gt;",VLOOKUP(CONCATENATE($R89,"b2"),$B:$I,6,FALSE)),"&lt;/p&gt;&lt;p&gt;介紹：&lt;br/&gt;",VLOOKUP(CONCATENATE($R89,"c2"),$B:$I,6,FALSE),"&lt;/p&gt;&lt;p&gt;交通：&lt;br/&gt;",VLOOKUP(CONCATENATE($R89,"d2"),$B:$I,6,FALSE),CONCATENATE($K84,IFERROR(VLOOKUP(CONCATENATE($L84,"d3"),$B:$I,6,FALSE),"")),"&lt;/p&gt;",""",")</f>
        <v>"content_tc": "&lt;p&gt;地址：&lt;br/&gt;廣州市荔灣區上下九步行街&lt;/p&gt;&lt;p&gt;介紹：&lt;br/&gt;因地處廣州市荔灣區的上九路、下九路因而得名。全長1,237多米的步行街，集結不同種類的商店多達300家，有買的，也有吃的，最吸引遊客的，必數遊人最愛的文昌雞、清平雞、薑蔥雞、薑汁撞奶、雙皮奶，及雲吞麵等各式美食，邊走邊食，的確是樂事。&lt;/p&gt;&lt;p&gt;交通：&lt;br/&gt;於高鐵廣州南站乘坐地鐵2號綫，往嘉禾望崗方向，於海珠廣場站轉乘6號綫，前往潯峰崗方向，於文化公園站下車，步行約10分鐘。&lt;/p&gt;&lt;p&gt;亦可由廣州南站乘坐的士，約40分鐘即可到達。&lt;/p&gt;",</v>
      </c>
    </row>
    <row r="90" spans="1:19" ht="267.75" x14ac:dyDescent="0.25">
      <c r="A90" t="str">
        <f t="shared" si="23"/>
        <v>10d</v>
      </c>
      <c r="B90" t="str">
        <f t="shared" si="24"/>
        <v>10d2</v>
      </c>
      <c r="C90" t="str">
        <f t="shared" si="25"/>
        <v>d2</v>
      </c>
      <c r="D90">
        <f t="shared" si="26"/>
        <v>2</v>
      </c>
      <c r="E90" t="str">
        <f t="shared" si="27"/>
        <v/>
      </c>
      <c r="F90">
        <f t="shared" si="28"/>
        <v>10</v>
      </c>
      <c r="G90" s="9" t="s">
        <v>1751</v>
      </c>
      <c r="H90" s="9" t="s">
        <v>1752</v>
      </c>
      <c r="I90" s="9" t="s">
        <v>1753</v>
      </c>
      <c r="L90">
        <f t="shared" si="31"/>
        <v>8</v>
      </c>
      <c r="M90" t="s">
        <v>557</v>
      </c>
      <c r="N90" t="s">
        <v>557</v>
      </c>
      <c r="O90" t="s">
        <v>1372</v>
      </c>
      <c r="R90">
        <f t="shared" si="30"/>
        <v>7</v>
      </c>
      <c r="S90" t="str">
        <f>CONCATENATE("""content_sc"": """,CONCATENATE("&lt;p&gt;地址：&lt;br/&gt;",VLOOKUP(CONCATENATE($R90,"b2"),$B:$I,7,FALSE)),"&lt;/p&gt;&lt;p&gt;介紹：&lt;br/&gt;",VLOOKUP(CONCATENATE($R90,"c2"),$B:$I,7,FALSE),"&lt;/p&gt;&lt;p&gt;交通：&lt;br/&gt;",VLOOKUP(CONCATENATE($R90,"d2"),$B:$I,7,FALSE),CONCATENATE($K84,IFERROR(VLOOKUP(CONCATENATE($L84,"d3"),$B:$I,7,FALSE),"")),"&lt;/p&gt;","""")</f>
        <v>"content_sc": "&lt;p&gt;地址：&lt;br/&gt;广州市荔湾区上下九步行街&lt;/p&gt;&lt;p&gt;介紹：&lt;br/&gt;因地处广州市荔湾区的上九路、下九路因而得名。全长1,237多米的步行街，集结不同种类的商店多达300家，有买的，也有吃的，最吸引游客的，必数游人最爱的文昌鸡、清平鸡、姜葱鸡、姜汁撞奶、双皮奶，及云吞面等各式美食，边走边食，的确是乐事。&lt;/p&gt;&lt;p&gt;交通：&lt;br/&gt;于高铁广州南站乘坐地铁2号线，往嘉禾望岗方向，于海珠广场站换乘6号线，前往浔峰岗方向，于文化公园站下车，步行约10分钟。&lt;/p&gt;&lt;p&gt;亦可由广州南站乘坐的士，约40分钟即可到达。&lt;/p&gt;"</v>
      </c>
    </row>
    <row r="91" spans="1:19" ht="111" thickBot="1" x14ac:dyDescent="0.3">
      <c r="A91" t="str">
        <f t="shared" si="23"/>
        <v/>
      </c>
      <c r="B91" t="str">
        <f t="shared" si="24"/>
        <v>10d3</v>
      </c>
      <c r="C91" t="str">
        <f t="shared" si="25"/>
        <v>d3</v>
      </c>
      <c r="D91">
        <f t="shared" si="26"/>
        <v>3</v>
      </c>
      <c r="E91" t="str">
        <f t="shared" si="27"/>
        <v/>
      </c>
      <c r="F91">
        <f t="shared" si="28"/>
        <v>10</v>
      </c>
      <c r="G91" s="10" t="s">
        <v>1754</v>
      </c>
      <c r="H91" s="10" t="s">
        <v>1755</v>
      </c>
      <c r="I91" s="10" t="s">
        <v>1756</v>
      </c>
      <c r="L91">
        <f t="shared" si="31"/>
        <v>8</v>
      </c>
      <c r="M91" t="str">
        <f>VLOOKUP(CONCATENATE($L91,"b2"),$B:$I,6,FALSE)</f>
        <v>廣州市番禺區福北路與華光路交匯處</v>
      </c>
      <c r="N91" t="str">
        <f>VLOOKUP(CONCATENATE($L91,"b2"),$B:$I,7,FALSE)</f>
        <v>广州市番禺区福北路与华光路交汇处</v>
      </c>
      <c r="O91" t="str">
        <f>VLOOKUP(CONCATENATE($L91,"b2"),$B:$I,8,FALSE)</f>
        <v>At the junction of Fubei Road and Huaguang Road, Panyu District, Guangzhou</v>
      </c>
      <c r="R91">
        <f t="shared" si="30"/>
        <v>7</v>
      </c>
      <c r="S91" t="str">
        <f>IF(S92="","}","},")</f>
        <v>},</v>
      </c>
    </row>
    <row r="92" spans="1:19" ht="31.5" x14ac:dyDescent="0.25">
      <c r="A92" t="str">
        <f t="shared" si="23"/>
        <v/>
      </c>
      <c r="B92" t="str">
        <f t="shared" si="24"/>
        <v>11a1</v>
      </c>
      <c r="C92" t="str">
        <f t="shared" si="25"/>
        <v>a1</v>
      </c>
      <c r="D92">
        <f t="shared" si="26"/>
        <v>1</v>
      </c>
      <c r="E92" t="str">
        <f t="shared" si="27"/>
        <v>a</v>
      </c>
      <c r="F92">
        <f t="shared" si="28"/>
        <v>11</v>
      </c>
      <c r="G92" s="1" t="s">
        <v>1490</v>
      </c>
      <c r="H92" s="1" t="s">
        <v>1491</v>
      </c>
      <c r="I92" s="1" t="s">
        <v>1492</v>
      </c>
      <c r="L92">
        <f t="shared" si="31"/>
        <v>8</v>
      </c>
      <c r="M92" t="s">
        <v>467</v>
      </c>
      <c r="N92" t="s">
        <v>467</v>
      </c>
      <c r="O92" t="s">
        <v>1373</v>
      </c>
      <c r="R92">
        <f>ROUNDUP((ROW(T92)-7)/12,0)</f>
        <v>8</v>
      </c>
      <c r="S92" t="s">
        <v>1374</v>
      </c>
    </row>
    <row r="93" spans="1:19" ht="15.75" x14ac:dyDescent="0.25">
      <c r="A93" t="str">
        <f t="shared" si="23"/>
        <v>11a</v>
      </c>
      <c r="B93" t="str">
        <f t="shared" si="24"/>
        <v>11a2</v>
      </c>
      <c r="C93" t="str">
        <f t="shared" si="25"/>
        <v>a2</v>
      </c>
      <c r="D93">
        <f t="shared" si="26"/>
        <v>2</v>
      </c>
      <c r="E93" t="str">
        <f t="shared" si="27"/>
        <v/>
      </c>
      <c r="F93">
        <f t="shared" si="28"/>
        <v>11</v>
      </c>
      <c r="G93" s="9" t="s">
        <v>89</v>
      </c>
      <c r="H93" s="9" t="s">
        <v>89</v>
      </c>
      <c r="I93" s="9" t="s">
        <v>525</v>
      </c>
      <c r="L93">
        <f t="shared" si="31"/>
        <v>8</v>
      </c>
      <c r="M93" t="str">
        <f>VLOOKUP(CONCATENATE($L93,"c2"),$B:$I,6,FALSE)</f>
        <v>4A級旅遊景區，始建於南宋，是一個有著800多年歷史的嶺南文化古鎮，因地處古海灣半月形的沙灘之畔而得名，這裡保留了不少古建築，包括祠堂、廟宇、商業遺址及民居遺址等。小鎮更有「民間雕塑之鄉」美名。另外，留耕堂亦是必遊景點，它是沙灣何氏家族的祖祠，有「嶺南綜合藝術之宮」的美譽，是沙灣古鎮的標誌性建築。</v>
      </c>
      <c r="N93" t="str">
        <f>VLOOKUP(CONCATENATE($L93,"c2"),$B:$I,7,FALSE)</f>
        <v>4A级旅游景区，始建于南宋，是一个有着800多年历史的岭南文化古镇，因地处古海湾半月形的沙滩之畔而得名，这里保留了不少古建筑，包括祠堂、庙宇、商业遗址及民居遗址等。小镇更有「民间雕塑之乡」美名。另外，留耕堂亦是必游景点，它是沙湾何氏家族的祖祠，有「岭南综合艺术之宫」的美誉，是沙湾古镇的标志性建筑。</v>
      </c>
      <c r="O93" t="str">
        <f>VLOOKUP(CONCATENATE($L93,"c2"),$B:$I,8,FALSE)</f>
        <v>A 4A Tourist Attraction of China, this ancient town of Lingnan culture was founded in the Southern Song Dynasty. With over 800 years of history it was named after its location at the crescent beach over an ancient bay. Also named “the town of folk sculptures”, a good deal of ancient architecture survived here, including ancestral temples, shrines, commercial and residential relics. One of the must-see attractions is Liu Geng Tang, an ancestral hall of the He family from Shawan. Known as the "Lingnan Palace of Comprehensive Art", it is the landmark of Shawan Ancient Town.</v>
      </c>
      <c r="R93">
        <f t="shared" ref="R93:R103" si="32">ROUNDUP((ROW(T93)-7)/12,0)</f>
        <v>8</v>
      </c>
      <c r="S93" t="str">
        <f>CONCATENATE("""id"": ",$S$1,R93,",")</f>
        <v>"id": 38,</v>
      </c>
    </row>
    <row r="94" spans="1:19" ht="15.75" x14ac:dyDescent="0.25">
      <c r="A94" t="str">
        <f t="shared" si="23"/>
        <v/>
      </c>
      <c r="B94" t="str">
        <f t="shared" si="24"/>
        <v>11b1</v>
      </c>
      <c r="C94" t="str">
        <f t="shared" si="25"/>
        <v>b1</v>
      </c>
      <c r="D94">
        <f t="shared" si="26"/>
        <v>1</v>
      </c>
      <c r="E94" t="str">
        <f t="shared" si="27"/>
        <v>b</v>
      </c>
      <c r="F94">
        <f t="shared" si="28"/>
        <v>11</v>
      </c>
      <c r="G94" s="4" t="s">
        <v>2</v>
      </c>
      <c r="H94" s="4" t="s">
        <v>2</v>
      </c>
      <c r="I94" s="4" t="s">
        <v>511</v>
      </c>
      <c r="L94">
        <f t="shared" si="31"/>
        <v>8</v>
      </c>
      <c r="M94" t="s">
        <v>468</v>
      </c>
      <c r="N94" t="s">
        <v>468</v>
      </c>
      <c r="O94" t="s">
        <v>1375</v>
      </c>
      <c r="R94">
        <f t="shared" si="32"/>
        <v>8</v>
      </c>
      <c r="S94" t="str">
        <f>CONCATENATE("""attraction_en"": """,VLOOKUP(CONCATENATE($R94,"a2"),$B:$I,8,FALSE),""",")</f>
        <v>"attraction_en": "Shawan Ancient Town",</v>
      </c>
    </row>
    <row r="95" spans="1:19" ht="63" x14ac:dyDescent="0.25">
      <c r="A95" t="str">
        <f t="shared" si="23"/>
        <v>11b</v>
      </c>
      <c r="B95" t="str">
        <f t="shared" si="24"/>
        <v>11b2</v>
      </c>
      <c r="C95" t="str">
        <f t="shared" si="25"/>
        <v>b2</v>
      </c>
      <c r="D95">
        <f t="shared" si="26"/>
        <v>2</v>
      </c>
      <c r="E95" t="str">
        <f t="shared" si="27"/>
        <v/>
      </c>
      <c r="F95">
        <f t="shared" si="28"/>
        <v>11</v>
      </c>
      <c r="G95" s="9" t="s">
        <v>90</v>
      </c>
      <c r="H95" s="9" t="s">
        <v>1022</v>
      </c>
      <c r="I95" s="9" t="s">
        <v>526</v>
      </c>
      <c r="L95">
        <f t="shared" si="31"/>
        <v>8</v>
      </c>
      <c r="M95" t="str">
        <f>VLOOKUP(CONCATENATE($L95,"d2"),$B:$I,6,FALSE)</f>
        <v>於高鐵廣州南站總站乘坐番108B路公交車，往番禺體校總站方向，於沙灣南村站下車，步行約10分鐘。</v>
      </c>
      <c r="N95" t="str">
        <f>VLOOKUP(CONCATENATE($L95,"d2"),$B:$I,7,FALSE)</f>
        <v>于高铁广州南站总站乘坐番108B路公交车，往番禺体校总站方向，于沙湾南村站下车，步行约10分钟。</v>
      </c>
      <c r="O95" t="str">
        <f>VLOOKUP(CONCATENATE($L95,"d2"),$B:$I,8,FALSE)</f>
        <v>From High Speed Rail Guangzhounan Station, take Bus Pan 108B towards Panyu Sports School. Get off at Shawan South Village and walk for about 10 minutes.</v>
      </c>
      <c r="R95">
        <f t="shared" si="32"/>
        <v>8</v>
      </c>
      <c r="S95" t="str">
        <f>CONCATENATE("""attraction_tc"": """,VLOOKUP(CONCATENATE($R95,"a2"),$B:$I,6,FALSE),""",")</f>
        <v>"attraction_tc": "沙灣古鎮",</v>
      </c>
    </row>
    <row r="96" spans="1:19" ht="15.75" x14ac:dyDescent="0.25">
      <c r="A96" t="str">
        <f t="shared" si="23"/>
        <v/>
      </c>
      <c r="B96" t="str">
        <f t="shared" si="24"/>
        <v>11c1</v>
      </c>
      <c r="C96" t="str">
        <f t="shared" si="25"/>
        <v>c1</v>
      </c>
      <c r="D96">
        <f t="shared" si="26"/>
        <v>1</v>
      </c>
      <c r="E96" t="str">
        <f t="shared" si="27"/>
        <v>c</v>
      </c>
      <c r="F96">
        <f t="shared" si="28"/>
        <v>11</v>
      </c>
      <c r="G96" s="4" t="s">
        <v>4</v>
      </c>
      <c r="H96" s="4" t="s">
        <v>941</v>
      </c>
      <c r="I96" s="4" t="s">
        <v>513</v>
      </c>
      <c r="K96" t="str">
        <f>IF(ISERROR(VLOOKUP(CONCATENATE(L96,"d3"),B:G,6,FALSE)),"","&lt;/p&gt;&lt;p&gt;")</f>
        <v>&lt;/p&gt;&lt;p&gt;</v>
      </c>
      <c r="L96">
        <f t="shared" si="31"/>
        <v>8</v>
      </c>
      <c r="M96" t="str">
        <f>CONCATENATE($K96,IFERROR(VLOOKUP(CONCATENATE($L96,"d3"),$B:$I,6,FALSE),""))</f>
        <v>&lt;/p&gt;&lt;p&gt;亦可由廣州南站乘坐的士，約25分鐘即可到達。</v>
      </c>
      <c r="N96" t="str">
        <f>CONCATENATE($K96,IFERROR(VLOOKUP(CONCATENATE($L96,"d3"),$B:$I,7,FALSE),""))</f>
        <v>&lt;/p&gt;&lt;p&gt;亦可由广州南站乘坐的士，约25分钟即可到达。</v>
      </c>
      <c r="O96" t="str">
        <f>CONCATENATE($K96,IFERROR(VLOOKUP(CONCATENATE($L96,"d3"),$B:$I,8,FALSE),""))</f>
        <v>&lt;/p&gt;&lt;p&gt;Alternatively, you may take a 25-minute taxi ride from Guangzhounan Station.</v>
      </c>
      <c r="R96">
        <f t="shared" si="32"/>
        <v>8</v>
      </c>
      <c r="S96" t="str">
        <f>CONCATENATE("""attraction_sc"": """,VLOOKUP(CONCATENATE($R96,"a2"),$B:$I,7,FALSE),""",")</f>
        <v>"attraction_sc": "沙湾古镇",</v>
      </c>
    </row>
    <row r="97" spans="1:19" ht="409.5" x14ac:dyDescent="0.25">
      <c r="A97" t="str">
        <f t="shared" si="23"/>
        <v>11c</v>
      </c>
      <c r="B97" t="str">
        <f t="shared" si="24"/>
        <v>11c2</v>
      </c>
      <c r="C97" t="str">
        <f t="shared" si="25"/>
        <v>c2</v>
      </c>
      <c r="D97">
        <f t="shared" si="26"/>
        <v>2</v>
      </c>
      <c r="E97" t="str">
        <f t="shared" si="27"/>
        <v/>
      </c>
      <c r="F97">
        <f t="shared" si="28"/>
        <v>11</v>
      </c>
      <c r="G97" s="9" t="s">
        <v>91</v>
      </c>
      <c r="H97" s="9" t="s">
        <v>1023</v>
      </c>
      <c r="I97" s="9" t="s">
        <v>527</v>
      </c>
      <c r="L97">
        <f t="shared" si="31"/>
        <v>8</v>
      </c>
      <c r="M97" t="s">
        <v>469</v>
      </c>
      <c r="N97" t="s">
        <v>469</v>
      </c>
      <c r="O97" t="s">
        <v>469</v>
      </c>
      <c r="R97">
        <f t="shared" si="32"/>
        <v>8</v>
      </c>
      <c r="S97" t="str">
        <f>CONCATENATE("""image_en"": """,CONCATENATE("/res/media/web/travel/",LOWER(SUBSTITUTE($I$1," ","_")),"/",LOWER(CONCATENATE(SUBSTITUTE(VLOOKUP(CONCATENATE($R97,"a2"),$B:$I,8,FALSE)," ","_"),".jpg"))),""",")</f>
        <v>"image_en": "/res/media/web/travel/guangzhou/shawan_ancient_town.jpg",</v>
      </c>
    </row>
    <row r="98" spans="1:19" ht="15.75" x14ac:dyDescent="0.25">
      <c r="A98" t="str">
        <f t="shared" si="23"/>
        <v/>
      </c>
      <c r="B98" t="str">
        <f t="shared" si="24"/>
        <v>11d1</v>
      </c>
      <c r="C98" t="str">
        <f t="shared" si="25"/>
        <v>d1</v>
      </c>
      <c r="D98">
        <f t="shared" si="26"/>
        <v>1</v>
      </c>
      <c r="E98" t="str">
        <f t="shared" si="27"/>
        <v>d</v>
      </c>
      <c r="F98">
        <f t="shared" si="28"/>
        <v>11</v>
      </c>
      <c r="G98" s="4" t="s">
        <v>6</v>
      </c>
      <c r="H98" s="4" t="s">
        <v>6</v>
      </c>
      <c r="I98" s="4" t="s">
        <v>515</v>
      </c>
      <c r="L98">
        <f>ROUNDUP((ROW(N98)-1)/12,0)</f>
        <v>9</v>
      </c>
      <c r="M98" t="s">
        <v>465</v>
      </c>
      <c r="N98" t="s">
        <v>465</v>
      </c>
      <c r="O98" t="s">
        <v>465</v>
      </c>
      <c r="R98">
        <f t="shared" si="32"/>
        <v>8</v>
      </c>
      <c r="S98" t="str">
        <f>CONCATENATE("""image_tc"": """,CONCATENATE("/res/media/web/travel/",LOWER(SUBSTITUTE($I$1," ","_")),"/",LOWER(CONCATENATE(SUBSTITUTE(VLOOKUP(CONCATENATE($R98,"a2"),$B:$I,8,FALSE)," ","_"),".jpg"))),""",")</f>
        <v>"image_tc": "/res/media/web/travel/guangzhou/shawan_ancient_town.jpg",</v>
      </c>
    </row>
    <row r="99" spans="1:19" ht="409.5" x14ac:dyDescent="0.25">
      <c r="A99" t="str">
        <f t="shared" si="23"/>
        <v>11d</v>
      </c>
      <c r="B99" t="str">
        <f t="shared" si="24"/>
        <v>11d2</v>
      </c>
      <c r="C99" t="str">
        <f t="shared" si="25"/>
        <v>d2</v>
      </c>
      <c r="D99">
        <f t="shared" si="26"/>
        <v>2</v>
      </c>
      <c r="E99" t="str">
        <f t="shared" si="27"/>
        <v/>
      </c>
      <c r="F99">
        <f t="shared" si="28"/>
        <v>11</v>
      </c>
      <c r="G99" s="9" t="s">
        <v>92</v>
      </c>
      <c r="H99" s="9" t="s">
        <v>1024</v>
      </c>
      <c r="I99" s="9" t="s">
        <v>528</v>
      </c>
      <c r="L99">
        <f t="shared" ref="L99:L109" si="33">ROUNDUP((ROW(N99)-1)/12,0)</f>
        <v>9</v>
      </c>
      <c r="M99" t="str">
        <f>VLOOKUP(CONCATENATE($L99,"a2"),$B:$I,6,FALSE)</f>
        <v>中山紀念堂</v>
      </c>
      <c r="N99" t="str">
        <f>VLOOKUP(CONCATENATE($L99,"a2"),$B:$I,7,FALSE)</f>
        <v>中山纪念堂</v>
      </c>
      <c r="O99" t="str">
        <f>VLOOKUP(CONCATENATE($L99,"a2"),$B:$I,8,FALSE)</f>
        <v>Sun Yat-sen Memorial Hall</v>
      </c>
      <c r="R99">
        <f t="shared" si="32"/>
        <v>8</v>
      </c>
      <c r="S99" t="str">
        <f>CONCATENATE("""image_sc"": """,CONCATENATE("/res/media/web/travel/",LOWER(SUBSTITUTE($I$1," ","_")),"/",LOWER(CONCATENATE(SUBSTITUTE(VLOOKUP(CONCATENATE($R99,"a2"),$B:$I,8,FALSE)," ","_"),".jpg"))),""",")</f>
        <v>"image_sc": "/res/media/web/travel/guangzhou/shawan_ancient_town.jpg",</v>
      </c>
    </row>
    <row r="100" spans="1:19" ht="111" thickBot="1" x14ac:dyDescent="0.3">
      <c r="A100" t="str">
        <f t="shared" si="23"/>
        <v/>
      </c>
      <c r="B100" t="str">
        <f t="shared" si="24"/>
        <v>11d3</v>
      </c>
      <c r="C100" t="str">
        <f t="shared" si="25"/>
        <v>d3</v>
      </c>
      <c r="D100">
        <f t="shared" si="26"/>
        <v>3</v>
      </c>
      <c r="E100" t="str">
        <f t="shared" si="27"/>
        <v/>
      </c>
      <c r="F100">
        <f t="shared" si="28"/>
        <v>11</v>
      </c>
      <c r="G100" s="10" t="s">
        <v>88</v>
      </c>
      <c r="H100" s="10" t="s">
        <v>1021</v>
      </c>
      <c r="I100" s="10" t="s">
        <v>523</v>
      </c>
      <c r="L100">
        <f t="shared" si="33"/>
        <v>9</v>
      </c>
      <c r="M100" t="s">
        <v>466</v>
      </c>
      <c r="N100" t="s">
        <v>466</v>
      </c>
      <c r="O100" t="s">
        <v>466</v>
      </c>
      <c r="R100">
        <f t="shared" si="32"/>
        <v>8</v>
      </c>
      <c r="S100" t="str">
        <f>CONCATENATE("""content_en"": """,CONCATENATE("&lt;p&gt;Address：&lt;br/&gt;",VLOOKUP(CONCATENATE($R100,"b2"),$B:$I,8,FALSE)),"&lt;/p&gt;&lt;p&gt;Content：&lt;br/&gt;",SUBSTITUTE(VLOOKUP(CONCATENATE($R100,"c2"),$B:$I,8,FALSE),"""","\"""),"&lt;/p&gt;&lt;p&gt;Transportation：&lt;br/&gt;",VLOOKUP(CONCATENATE($R100,"d2"),$B:$I,8,FALSE),CONCATENATE($K96,IFERROR(VLOOKUP(CONCATENATE($L96,"d3"),$B:$I,8,FALSE),"")),"&lt;/p&gt;",""",")</f>
        <v>"content_en": "&lt;p&gt;Address：&lt;br/&gt;At the junction of Fubei Road and Huaguang Road, Panyu District, Guangzhou&lt;/p&gt;&lt;p&gt;Content：&lt;br/&gt;A 4A Tourist Attraction of China, this ancient town of Lingnan culture was founded in the Southern Song Dynasty. With over 800 years of history it was named after its location at the crescent beach over an ancient bay. Also named “the town of folk sculptures”, a good deal of ancient architecture survived here, including ancestral temples, shrines, commercial and residential relics. One of the must-see attractions is Liu Geng Tang, an ancestral hall of the He family from Shawan. Known as the \"Lingnan Palace of Comprehensive Art\", it is the landmark of Shawan Ancient Town.&lt;/p&gt;&lt;p&gt;Transportation：&lt;br/&gt;From High Speed Rail Guangzhounan Station, take Bus Pan 108B towards Panyu Sports School. Get off at Shawan South Village and walk for about 10 minutes.&lt;/p&gt;&lt;p&gt;Alternatively, you may take a 25-minute taxi ride from Guangzhounan Station.&lt;/p&gt;",</v>
      </c>
    </row>
    <row r="101" spans="1:19" x14ac:dyDescent="0.25">
      <c r="L101">
        <f t="shared" si="33"/>
        <v>9</v>
      </c>
      <c r="M101" t="str">
        <f>CONCATENATE("&lt;img src=""/res/media/web/travel/",LOWER(SUBSTITUTE($I$1," ","_")),"/",LOWER(CONCATENATE(SUBSTITUTE(VLOOKUP(CONCATENATE($L99,"a2"),$B:$I,8,FALSE)," ","_"),".jpg")),""" alt=""",M99,"""&gt;")</f>
        <v>&lt;img src="/res/media/web/travel/guangzhou/sun_yat-sen_memorial_hall.jpg" alt="中山紀念堂"&gt;</v>
      </c>
      <c r="N101" t="str">
        <f>CONCATENATE("&lt;img src=""/res/media/web/travel/",LOWER(SUBSTITUTE($I$1," ","_")),"/",LOWER(CONCATENATE(SUBSTITUTE(VLOOKUP(CONCATENATE($L99,"a2"),$B:$I,8,FALSE)," ","_"),".jpg")),""" alt=""",N99,"""&gt;")</f>
        <v>&lt;img src="/res/media/web/travel/guangzhou/sun_yat-sen_memorial_hall.jpg" alt="中山纪念堂"&gt;</v>
      </c>
      <c r="O101" t="str">
        <f>CONCATENATE("&lt;img src=""/res/media/web/travel/",LOWER(SUBSTITUTE($I$1," ","_")),"/",LOWER(CONCATENATE(SUBSTITUTE(VLOOKUP(CONCATENATE($L99,"a2"),$B:$I,8,FALSE)," ","_"),".jpg")),""" alt=""",O99,"""&gt;")</f>
        <v>&lt;img src="/res/media/web/travel/guangzhou/sun_yat-sen_memorial_hall.jpg" alt="Sun Yat-sen Memorial Hall"&gt;</v>
      </c>
      <c r="R101">
        <f t="shared" si="32"/>
        <v>8</v>
      </c>
      <c r="S101" t="str">
        <f>CONCATENATE("""content_tc"": """,CONCATENATE("&lt;p&gt;地址：&lt;br/&gt;",VLOOKUP(CONCATENATE($R101,"b2"),$B:$I,6,FALSE)),"&lt;/p&gt;&lt;p&gt;介紹：&lt;br/&gt;",VLOOKUP(CONCATENATE($R101,"c2"),$B:$I,6,FALSE),"&lt;/p&gt;&lt;p&gt;交通：&lt;br/&gt;",VLOOKUP(CONCATENATE($R101,"d2"),$B:$I,6,FALSE),CONCATENATE($K96,IFERROR(VLOOKUP(CONCATENATE($L96,"d3"),$B:$I,6,FALSE),"")),"&lt;/p&gt;",""",")</f>
        <v>"content_tc": "&lt;p&gt;地址：&lt;br/&gt;廣州市番禺區福北路與華光路交匯處&lt;/p&gt;&lt;p&gt;介紹：&lt;br/&gt;4A級旅遊景區，始建於南宋，是一個有著800多年歷史的嶺南文化古鎮，因地處古海灣半月形的沙灘之畔而得名，這裡保留了不少古建築，包括祠堂、廟宇、商業遺址及民居遺址等。小鎮更有「民間雕塑之鄉」美名。另外，留耕堂亦是必遊景點，它是沙灣何氏家族的祖祠，有「嶺南綜合藝術之宮」的美譽，是沙灣古鎮的標誌性建築。&lt;/p&gt;&lt;p&gt;交通：&lt;br/&gt;於高鐵廣州南站總站乘坐番108B路公交車，往番禺體校總站方向，於沙灣南村站下車，步行約10分鐘。&lt;/p&gt;&lt;p&gt;亦可由廣州南站乘坐的士，約25分鐘即可到達。&lt;/p&gt;",</v>
      </c>
    </row>
    <row r="102" spans="1:19" x14ac:dyDescent="0.25">
      <c r="L102">
        <f t="shared" si="33"/>
        <v>9</v>
      </c>
      <c r="M102" t="s">
        <v>557</v>
      </c>
      <c r="N102" t="s">
        <v>557</v>
      </c>
      <c r="O102" t="s">
        <v>1372</v>
      </c>
      <c r="R102">
        <f t="shared" si="32"/>
        <v>8</v>
      </c>
      <c r="S102" t="str">
        <f>CONCATENATE("""content_sc"": """,CONCATENATE("&lt;p&gt;地址：&lt;br/&gt;",VLOOKUP(CONCATENATE($R102,"b2"),$B:$I,7,FALSE)),"&lt;/p&gt;&lt;p&gt;介紹：&lt;br/&gt;",VLOOKUP(CONCATENATE($R102,"c2"),$B:$I,7,FALSE),"&lt;/p&gt;&lt;p&gt;交通：&lt;br/&gt;",VLOOKUP(CONCATENATE($R102,"d2"),$B:$I,7,FALSE),CONCATENATE($K96,IFERROR(VLOOKUP(CONCATENATE($L96,"d3"),$B:$I,7,FALSE),"")),"&lt;/p&gt;","""")</f>
        <v>"content_sc": "&lt;p&gt;地址：&lt;br/&gt;广州市番禺区福北路与华光路交汇处&lt;/p&gt;&lt;p&gt;介紹：&lt;br/&gt;4A级旅游景区，始建于南宋，是一个有着800多年历史的岭南文化古镇，因地处古海湾半月形的沙滩之畔而得名，这里保留了不少古建筑，包括祠堂、庙宇、商业遗址及民居遗址等。小镇更有「民间雕塑之乡」美名。另外，留耕堂亦是必游景点，它是沙湾何氏家族的祖祠，有「岭南综合艺术之宫」的美誉，是沙湾古镇的标志性建筑。&lt;/p&gt;&lt;p&gt;交通：&lt;br/&gt;于高铁广州南站总站乘坐番108B路公交车，往番禺体校总站方向，于沙湾南村站下车，步行约10分钟。&lt;/p&gt;&lt;p&gt;亦可由广州南站乘坐的士，约25分钟即可到达。&lt;/p&gt;"</v>
      </c>
    </row>
    <row r="103" spans="1:19" x14ac:dyDescent="0.25">
      <c r="L103">
        <f t="shared" si="33"/>
        <v>9</v>
      </c>
      <c r="M103" t="str">
        <f>VLOOKUP(CONCATENATE($L103,"b2"),$B:$I,6,FALSE)</f>
        <v>廣州市越秀區東風中路259號</v>
      </c>
      <c r="N103" t="str">
        <f>VLOOKUP(CONCATENATE($L103,"b2"),$B:$I,7,FALSE)</f>
        <v>广州市越秀区东风中路259号</v>
      </c>
      <c r="O103" t="str">
        <f>VLOOKUP(CONCATENATE($L103,"b2"),$B:$I,8,FALSE)</f>
        <v>259 Dongfeng Zhong Road, Yuexiu District, Guangzhou</v>
      </c>
      <c r="R103">
        <f t="shared" si="32"/>
        <v>8</v>
      </c>
      <c r="S103" t="str">
        <f>IF(S104="","}","},")</f>
        <v>},</v>
      </c>
    </row>
    <row r="104" spans="1:19" x14ac:dyDescent="0.25">
      <c r="L104">
        <f t="shared" si="33"/>
        <v>9</v>
      </c>
      <c r="M104" t="s">
        <v>467</v>
      </c>
      <c r="N104" t="s">
        <v>467</v>
      </c>
      <c r="O104" t="s">
        <v>1373</v>
      </c>
      <c r="R104">
        <f>ROUNDUP((ROW(T104)-7)/12,0)</f>
        <v>9</v>
      </c>
      <c r="S104" t="s">
        <v>1374</v>
      </c>
    </row>
    <row r="105" spans="1:19" x14ac:dyDescent="0.25">
      <c r="L105">
        <f t="shared" si="33"/>
        <v>9</v>
      </c>
      <c r="M105" t="str">
        <f>VLOOKUP(CONCATENATE($L105,"c2"),$B:$I,6,FALSE)</f>
        <v>中山紀念堂為一糅合中西元素的八角形宮殿式建築，由孫中山先生在廣州的前總統府改建而成，堂前栽滿古樹花卉的廣場成了大眾的公共空間，紀念堂則改建成一個可容納5000人的演出場地，連子華神也曾在此舉辦棟篤笑。</v>
      </c>
      <c r="N105" t="str">
        <f>VLOOKUP(CONCATENATE($L105,"c2"),$B:$I,7,FALSE)</f>
        <v>中山纪念堂为一糅合中西元素的八角形宫殿式建筑，由孙中山先生在广州的前总统府改建而成，堂前栽满古树花卉的广场成了大众的公共空间，纪念堂则改建成一个可容纳5000人的演出场地，连子华神也曾在此举办栋笃笑。</v>
      </c>
      <c r="O105" t="str">
        <f>VLOOKUP(CONCATENATE($L105,"c2"),$B:$I,8,FALSE)</f>
        <v>The Sun Yat-sen Memorial Hall is an octagonal palace-style building combining Chinese and Western elements. It was converted from the former presidential palace of Mr. Sun Yat-sen in Guangzhou. Full of ancient trees and flowers, the square in front of the hall has become a public space for the people, while the memorial hall was converted into a venue accommodating up to 5,000 people. Even famous Hong Kong comedian Dayo Wong Tze Wah performed stand-up comedy here.</v>
      </c>
      <c r="R105">
        <f t="shared" ref="R105:R115" si="34">ROUNDUP((ROW(T105)-7)/12,0)</f>
        <v>9</v>
      </c>
      <c r="S105" t="str">
        <f>CONCATENATE("""id"": ",$S$1,R105,",")</f>
        <v>"id": 39,</v>
      </c>
    </row>
    <row r="106" spans="1:19" x14ac:dyDescent="0.25">
      <c r="L106">
        <f t="shared" si="33"/>
        <v>9</v>
      </c>
      <c r="M106" t="s">
        <v>468</v>
      </c>
      <c r="N106" t="s">
        <v>468</v>
      </c>
      <c r="O106" t="s">
        <v>1375</v>
      </c>
      <c r="R106">
        <f t="shared" si="34"/>
        <v>9</v>
      </c>
      <c r="S106" t="str">
        <f>CONCATENATE("""attraction_en"": """,VLOOKUP(CONCATENATE($R106,"a2"),$B:$I,8,FALSE),""",")</f>
        <v>"attraction_en": "Sun Yat-sen Memorial Hall",</v>
      </c>
    </row>
    <row r="107" spans="1:19" x14ac:dyDescent="0.25">
      <c r="L107">
        <f t="shared" si="33"/>
        <v>9</v>
      </c>
      <c r="M107" t="str">
        <f>VLOOKUP(CONCATENATE($L107,"d2"),$B:$I,6,FALSE)</f>
        <v>於高鐵廣州南站乘地鐵2號綫，往嘉禾望崗方向，於紀念堂站下車，步行約5分鐘。</v>
      </c>
      <c r="N107" t="str">
        <f>VLOOKUP(CONCATENATE($L107,"d2"),$B:$I,7,FALSE)</f>
        <v>于高铁广州南站乘地铁2号线，往嘉禾望岗方向，于纪念堂站下车，步行约5分钟。</v>
      </c>
      <c r="O107" t="str">
        <f>VLOOKUP(CONCATENATE($L107,"d2"),$B:$I,8,FALSE)</f>
        <v>From High Speed Rail Guangzhounan Station, take Metro Line 2 towards Jiahewanggang. Get off at Sun Yat-sen Memorial Hall Station and walk for about 5 minutes.</v>
      </c>
      <c r="R107">
        <f t="shared" si="34"/>
        <v>9</v>
      </c>
      <c r="S107" t="str">
        <f>CONCATENATE("""attraction_tc"": """,VLOOKUP(CONCATENATE($R107,"a2"),$B:$I,6,FALSE),""",")</f>
        <v>"attraction_tc": "中山紀念堂",</v>
      </c>
    </row>
    <row r="108" spans="1:19" x14ac:dyDescent="0.25">
      <c r="K108" t="str">
        <f>IF(ISERROR(VLOOKUP(CONCATENATE(L108,"d3"),B:G,6,FALSE)),"","&lt;/p&gt;&lt;p&gt;")</f>
        <v/>
      </c>
      <c r="L108">
        <f t="shared" si="33"/>
        <v>9</v>
      </c>
      <c r="M108" t="str">
        <f>CONCATENATE($K108,IFERROR(VLOOKUP(CONCATENATE($L108,"d3"),$B:$I,6,FALSE),""))</f>
        <v/>
      </c>
      <c r="N108" t="str">
        <f>CONCATENATE($K108,IFERROR(VLOOKUP(CONCATENATE($L108,"d3"),$B:$I,7,FALSE),""))</f>
        <v/>
      </c>
      <c r="O108" t="str">
        <f>CONCATENATE($K108,IFERROR(VLOOKUP(CONCATENATE($L108,"d3"),$B:$I,8,FALSE),""))</f>
        <v/>
      </c>
      <c r="R108">
        <f t="shared" si="34"/>
        <v>9</v>
      </c>
      <c r="S108" t="str">
        <f>CONCATENATE("""attraction_sc"": """,VLOOKUP(CONCATENATE($R108,"a2"),$B:$I,7,FALSE),""",")</f>
        <v>"attraction_sc": "中山纪念堂",</v>
      </c>
    </row>
    <row r="109" spans="1:19" x14ac:dyDescent="0.25">
      <c r="L109">
        <f t="shared" si="33"/>
        <v>9</v>
      </c>
      <c r="M109" t="s">
        <v>469</v>
      </c>
      <c r="N109" t="s">
        <v>469</v>
      </c>
      <c r="O109" t="s">
        <v>469</v>
      </c>
      <c r="R109">
        <f t="shared" si="34"/>
        <v>9</v>
      </c>
      <c r="S109" t="str">
        <f>CONCATENATE("""image_en"": """,CONCATENATE("/res/media/web/travel/",LOWER(SUBSTITUTE($I$1," ","_")),"/",LOWER(CONCATENATE(SUBSTITUTE(VLOOKUP(CONCATENATE($R109,"a2"),$B:$I,8,FALSE)," ","_"),".jpg"))),""",")</f>
        <v>"image_en": "/res/media/web/travel/guangzhou/sun_yat-sen_memorial_hall.jpg",</v>
      </c>
    </row>
    <row r="110" spans="1:19" x14ac:dyDescent="0.25">
      <c r="L110">
        <f>ROUNDUP((ROW(N110)-1)/12,0)</f>
        <v>10</v>
      </c>
      <c r="M110" t="s">
        <v>465</v>
      </c>
      <c r="N110" t="s">
        <v>465</v>
      </c>
      <c r="O110" t="s">
        <v>465</v>
      </c>
      <c r="R110">
        <f t="shared" si="34"/>
        <v>9</v>
      </c>
      <c r="S110" t="str">
        <f>CONCATENATE("""image_tc"": """,CONCATENATE("/res/media/web/travel/",LOWER(SUBSTITUTE($I$1," ","_")),"/",LOWER(CONCATENATE(SUBSTITUTE(VLOOKUP(CONCATENATE($R110,"a2"),$B:$I,8,FALSE)," ","_"),".jpg"))),""",")</f>
        <v>"image_tc": "/res/media/web/travel/guangzhou/sun_yat-sen_memorial_hall.jpg",</v>
      </c>
    </row>
    <row r="111" spans="1:19" x14ac:dyDescent="0.25">
      <c r="L111">
        <f t="shared" ref="L111:L121" si="35">ROUNDUP((ROW(N111)-1)/12,0)</f>
        <v>10</v>
      </c>
      <c r="M111" t="str">
        <f>VLOOKUP(CONCATENATE($L111,"a2"),$B:$I,6,FALSE)</f>
        <v>西關古玩城</v>
      </c>
      <c r="N111" t="str">
        <f>VLOOKUP(CONCATENATE($L111,"a2"),$B:$I,7,FALSE)</f>
        <v>西关古玩城</v>
      </c>
      <c r="O111" t="str">
        <f>VLOOKUP(CONCATENATE($L111,"a2"),$B:$I,8,FALSE)</f>
        <v>Xiguan Antique City</v>
      </c>
      <c r="R111">
        <f t="shared" si="34"/>
        <v>9</v>
      </c>
      <c r="S111" t="str">
        <f>CONCATENATE("""image_sc"": """,CONCATENATE("/res/media/web/travel/",LOWER(SUBSTITUTE($I$1," ","_")),"/",LOWER(CONCATENATE(SUBSTITUTE(VLOOKUP(CONCATENATE($R111,"a2"),$B:$I,8,FALSE)," ","_"),".jpg"))),""",")</f>
        <v>"image_sc": "/res/media/web/travel/guangzhou/sun_yat-sen_memorial_hall.jpg",</v>
      </c>
    </row>
    <row r="112" spans="1:19" x14ac:dyDescent="0.25">
      <c r="L112">
        <f t="shared" si="35"/>
        <v>10</v>
      </c>
      <c r="M112" t="s">
        <v>466</v>
      </c>
      <c r="N112" t="s">
        <v>466</v>
      </c>
      <c r="O112" t="s">
        <v>466</v>
      </c>
      <c r="R112">
        <f t="shared" si="34"/>
        <v>9</v>
      </c>
      <c r="S112" t="str">
        <f>CONCATENATE("""content_en"": """,CONCATENATE("&lt;p&gt;Address：&lt;br/&gt;",VLOOKUP(CONCATENATE($R112,"b2"),$B:$I,8,FALSE)),"&lt;/p&gt;&lt;p&gt;Content：&lt;br/&gt;",SUBSTITUTE(VLOOKUP(CONCATENATE($R112,"c2"),$B:$I,8,FALSE),"""","\"""),"&lt;/p&gt;&lt;p&gt;Transportation：&lt;br/&gt;",VLOOKUP(CONCATENATE($R112,"d2"),$B:$I,8,FALSE),CONCATENATE($K108,IFERROR(VLOOKUP(CONCATENATE($L108,"d3"),$B:$I,8,FALSE),"")),"&lt;/p&gt;",""",")</f>
        <v>"content_en": "&lt;p&gt;Address：&lt;br/&gt;259 Dongfeng Zhong Road, Yuexiu District, Guangzhou&lt;/p&gt;&lt;p&gt;Content：&lt;br/&gt;The Sun Yat-sen Memorial Hall is an octagonal palace-style building combining Chinese and Western elements. It was converted from the former presidential palace of Mr. Sun Yat-sen in Guangzhou. Full of ancient trees and flowers, the square in front of the hall has become a public space for the people, while the memorial hall was converted into a venue accommodating up to 5,000 people. Even famous Hong Kong comedian Dayo Wong Tze Wah performed stand-up comedy here.&lt;/p&gt;&lt;p&gt;Transportation：&lt;br/&gt;From High Speed Rail Guangzhounan Station, take Metro Line 2 towards Jiahewanggang. Get off at Sun Yat-sen Memorial Hall Station and walk for about 5 minutes.&lt;/p&gt;",</v>
      </c>
    </row>
    <row r="113" spans="11:19" x14ac:dyDescent="0.25">
      <c r="L113">
        <f t="shared" si="35"/>
        <v>10</v>
      </c>
      <c r="M113" t="str">
        <f>CONCATENATE("&lt;img src=""/res/media/web/travel/",LOWER(SUBSTITUTE($I$1," ","_")),"/",LOWER(CONCATENATE(SUBSTITUTE(VLOOKUP(CONCATENATE($L111,"a2"),$B:$I,8,FALSE)," ","_"),".jpg")),""" alt=""",M111,"""&gt;")</f>
        <v>&lt;img src="/res/media/web/travel/guangzhou/xiguan_antique_city.jpg" alt="西關古玩城"&gt;</v>
      </c>
      <c r="N113" t="str">
        <f>CONCATENATE("&lt;img src=""/res/media/web/travel/",LOWER(SUBSTITUTE($I$1," ","_")),"/",LOWER(CONCATENATE(SUBSTITUTE(VLOOKUP(CONCATENATE($L111,"a2"),$B:$I,8,FALSE)," ","_"),".jpg")),""" alt=""",N111,"""&gt;")</f>
        <v>&lt;img src="/res/media/web/travel/guangzhou/xiguan_antique_city.jpg" alt="西关古玩城"&gt;</v>
      </c>
      <c r="O113" t="str">
        <f>CONCATENATE("&lt;img src=""/res/media/web/travel/",LOWER(SUBSTITUTE($I$1," ","_")),"/",LOWER(CONCATENATE(SUBSTITUTE(VLOOKUP(CONCATENATE($L111,"a2"),$B:$I,8,FALSE)," ","_"),".jpg")),""" alt=""",O111,"""&gt;")</f>
        <v>&lt;img src="/res/media/web/travel/guangzhou/xiguan_antique_city.jpg" alt="Xiguan Antique City"&gt;</v>
      </c>
      <c r="R113">
        <f t="shared" si="34"/>
        <v>9</v>
      </c>
      <c r="S113" t="str">
        <f>CONCATENATE("""content_tc"": """,CONCATENATE("&lt;p&gt;地址：&lt;br/&gt;",VLOOKUP(CONCATENATE($R113,"b2"),$B:$I,6,FALSE)),"&lt;/p&gt;&lt;p&gt;介紹：&lt;br/&gt;",VLOOKUP(CONCATENATE($R113,"c2"),$B:$I,6,FALSE),"&lt;/p&gt;&lt;p&gt;交通：&lt;br/&gt;",VLOOKUP(CONCATENATE($R113,"d2"),$B:$I,6,FALSE),CONCATENATE($K108,IFERROR(VLOOKUP(CONCATENATE($L108,"d3"),$B:$I,6,FALSE),"")),"&lt;/p&gt;",""",")</f>
        <v>"content_tc": "&lt;p&gt;地址：&lt;br/&gt;廣州市越秀區東風中路259號&lt;/p&gt;&lt;p&gt;介紹：&lt;br/&gt;中山紀念堂為一糅合中西元素的八角形宮殿式建築，由孫中山先生在廣州的前總統府改建而成，堂前栽滿古樹花卉的廣場成了大眾的公共空間，紀念堂則改建成一個可容納5000人的演出場地，連子華神也曾在此舉辦棟篤笑。&lt;/p&gt;&lt;p&gt;交通：&lt;br/&gt;於高鐵廣州南站乘地鐵2號綫，往嘉禾望崗方向，於紀念堂站下車，步行約5分鐘。&lt;/p&gt;",</v>
      </c>
    </row>
    <row r="114" spans="11:19" x14ac:dyDescent="0.25">
      <c r="L114">
        <f t="shared" si="35"/>
        <v>10</v>
      </c>
      <c r="M114" t="s">
        <v>557</v>
      </c>
      <c r="N114" t="s">
        <v>557</v>
      </c>
      <c r="O114" t="s">
        <v>1372</v>
      </c>
      <c r="R114">
        <f t="shared" si="34"/>
        <v>9</v>
      </c>
      <c r="S114" t="str">
        <f>CONCATENATE("""content_sc"": """,CONCATENATE("&lt;p&gt;地址：&lt;br/&gt;",VLOOKUP(CONCATENATE($R114,"b2"),$B:$I,7,FALSE)),"&lt;/p&gt;&lt;p&gt;介紹：&lt;br/&gt;",VLOOKUP(CONCATENATE($R114,"c2"),$B:$I,7,FALSE),"&lt;/p&gt;&lt;p&gt;交通：&lt;br/&gt;",VLOOKUP(CONCATENATE($R114,"d2"),$B:$I,7,FALSE),CONCATENATE($K108,IFERROR(VLOOKUP(CONCATENATE($L108,"d3"),$B:$I,7,FALSE),"")),"&lt;/p&gt;","""")</f>
        <v>"content_sc": "&lt;p&gt;地址：&lt;br/&gt;广州市越秀区东风中路259号&lt;/p&gt;&lt;p&gt;介紹：&lt;br/&gt;中山纪念堂为一糅合中西元素的八角形宫殿式建筑，由孙中山先生在广州的前总统府改建而成，堂前栽满古树花卉的广场成了大众的公共空间，纪念堂则改建成一个可容纳5000人的演出场地，连子华神也曾在此举办栋笃笑。&lt;/p&gt;&lt;p&gt;交通：&lt;br/&gt;于高铁广州南站乘地铁2号线，往嘉禾望岗方向，于纪念堂站下车，步行约5分钟。&lt;/p&gt;"</v>
      </c>
    </row>
    <row r="115" spans="11:19" x14ac:dyDescent="0.25">
      <c r="L115">
        <f t="shared" si="35"/>
        <v>10</v>
      </c>
      <c r="M115" t="str">
        <f>VLOOKUP(CONCATENATE($L115,"b2"),$B:$I,6,FALSE)</f>
        <v>廣州市荔灣區逢源路171號</v>
      </c>
      <c r="N115" t="str">
        <f>VLOOKUP(CONCATENATE($L115,"b2"),$B:$I,7,FALSE)</f>
        <v>广州市荔湾区逢源路171号</v>
      </c>
      <c r="O115" t="str">
        <f>VLOOKUP(CONCATENATE($L115,"b2"),$B:$I,8,FALSE)</f>
        <v>171 Fengyuan Road, Liwan District, Guangzhou</v>
      </c>
      <c r="R115">
        <f t="shared" si="34"/>
        <v>9</v>
      </c>
      <c r="S115" t="str">
        <f>IF(S116="","}","},")</f>
        <v>},</v>
      </c>
    </row>
    <row r="116" spans="11:19" x14ac:dyDescent="0.25">
      <c r="L116">
        <f t="shared" si="35"/>
        <v>10</v>
      </c>
      <c r="M116" t="s">
        <v>467</v>
      </c>
      <c r="N116" t="s">
        <v>467</v>
      </c>
      <c r="O116" t="s">
        <v>1373</v>
      </c>
      <c r="R116">
        <f>ROUNDUP((ROW(T116)-7)/12,0)</f>
        <v>10</v>
      </c>
      <c r="S116" t="s">
        <v>1374</v>
      </c>
    </row>
    <row r="117" spans="11:19" x14ac:dyDescent="0.25">
      <c r="L117">
        <f t="shared" si="35"/>
        <v>10</v>
      </c>
      <c r="M117" t="str">
        <f>VLOOKUP(CONCATENATE($L117,"c2"),$B:$I,6,FALSE)</f>
        <v>古玩城是售賣全國以至海外回流的文物古玩的集中地，亦有種類廣泛的收藏展館，上至皇家收藏、下至器皿雜物，古至先秦近至民國都可在此找到，是一個既能認識中國歷史，也是有心尋「寶」收藏人士的好地方。</v>
      </c>
      <c r="N117" t="str">
        <f>VLOOKUP(CONCATENATE($L117,"c2"),$B:$I,7,FALSE)</f>
        <v>古玩城是售卖全国以至海外回流的文物古玩的集中地，亦有种类广泛的收藏展馆，上至皇家收藏、下至器皿杂物，古至先秦近至民国都可在此找到，是一个既能认识中国历史，也是有心寻「宝」收藏人士的好地方。</v>
      </c>
      <c r="O117" t="str">
        <f>VLOOKUP(CONCATENATE($L117,"c2"),$B:$I,8,FALSE)</f>
        <v>The City is a market where cultural relics and antiques from all over the country and abroad are gathered and sold. A wide range of collections are also available, ranging from the royal collection to wares and sundries. With relics dated from the ancient times before the Qin Dynasty to the era of Republic of China, it is a good place to learn Chinese history and for collectors to hunt for treasures.</v>
      </c>
      <c r="R117">
        <f t="shared" ref="R117:R127" si="36">ROUNDUP((ROW(T117)-7)/12,0)</f>
        <v>10</v>
      </c>
      <c r="S117" t="str">
        <f>CONCATENATE("""id"": ",$S$1,R117,",")</f>
        <v>"id": 310,</v>
      </c>
    </row>
    <row r="118" spans="11:19" x14ac:dyDescent="0.25">
      <c r="L118">
        <f t="shared" si="35"/>
        <v>10</v>
      </c>
      <c r="M118" t="s">
        <v>468</v>
      </c>
      <c r="N118" t="s">
        <v>468</v>
      </c>
      <c r="O118" t="s">
        <v>1375</v>
      </c>
      <c r="R118">
        <f t="shared" si="36"/>
        <v>10</v>
      </c>
      <c r="S118" t="str">
        <f>CONCATENATE("""attraction_en"": """,VLOOKUP(CONCATENATE($R118,"a2"),$B:$I,8,FALSE),""",")</f>
        <v>"attraction_en": "Xiguan Antique City",</v>
      </c>
    </row>
    <row r="119" spans="11:19" x14ac:dyDescent="0.25">
      <c r="L119">
        <f t="shared" si="35"/>
        <v>10</v>
      </c>
      <c r="M119" t="str">
        <f>VLOOKUP(CONCATENATE($L119,"d2"),$B:$I,6,FALSE)</f>
        <v>於高鐵廣州南站乘地鐵2號綫，往嘉禾望崗方向，於公園前站轉乘1號綫，往西朗方向，於長壽路站下車，步行約15分鐘。</v>
      </c>
      <c r="N119" t="str">
        <f>VLOOKUP(CONCATENATE($L119,"d2"),$B:$I,7,FALSE)</f>
        <v>于高铁广州南站乘地铁2号线，往嘉禾望岗方向，于公园前站换乘1号线，往西朗方向，于长寿路站下车，步行约15分钟。</v>
      </c>
      <c r="O119" t="str">
        <f>VLOOKUP(CONCATENATE($L119,"d2"),$B:$I,8,FALSE)</f>
        <v>From High Speed Rail Guangzhounan Station, take Metro Line 2 towards Jiahewanggang. Change to Line 1 at Gongyuanqian Station towards Xilang. Get off at Changshou Lu Station and walk for about 15 minutes.</v>
      </c>
      <c r="R119">
        <f t="shared" si="36"/>
        <v>10</v>
      </c>
      <c r="S119" t="str">
        <f>CONCATENATE("""attraction_tc"": """,VLOOKUP(CONCATENATE($R119,"a2"),$B:$I,6,FALSE),""",")</f>
        <v>"attraction_tc": "西關古玩城",</v>
      </c>
    </row>
    <row r="120" spans="11:19" x14ac:dyDescent="0.25">
      <c r="K120" t="str">
        <f>IF(ISERROR(VLOOKUP(CONCATENATE(L120,"d3"),B:G,6,FALSE)),"","&lt;/p&gt;&lt;p&gt;")</f>
        <v>&lt;/p&gt;&lt;p&gt;</v>
      </c>
      <c r="L120">
        <f t="shared" si="35"/>
        <v>10</v>
      </c>
      <c r="M120" t="str">
        <f>CONCATENATE($K120,IFERROR(VLOOKUP(CONCATENATE($L120,"d3"),$B:$I,6,FALSE),""))</f>
        <v>&lt;/p&gt;&lt;p&gt;亦可於高鐵廣州南站乘坐的士，約35分鐘到達。</v>
      </c>
      <c r="N120" t="str">
        <f>CONCATENATE($K120,IFERROR(VLOOKUP(CONCATENATE($L120,"d3"),$B:$I,7,FALSE),""))</f>
        <v>&lt;/p&gt;&lt;p&gt;亦可于高铁广州南站乘坐的士，约35分钟到达。</v>
      </c>
      <c r="O120" t="str">
        <f>CONCATENATE($K120,IFERROR(VLOOKUP(CONCATENATE($L120,"d3"),$B:$I,8,FALSE),""))</f>
        <v>&lt;/p&gt;&lt;p&gt;Alternatively, you may take a 35-minute taxi ride from High Speed Rail Guangzhounan Station.</v>
      </c>
      <c r="R120">
        <f t="shared" si="36"/>
        <v>10</v>
      </c>
      <c r="S120" t="str">
        <f>CONCATENATE("""attraction_sc"": """,VLOOKUP(CONCATENATE($R120,"a2"),$B:$I,7,FALSE),""",")</f>
        <v>"attraction_sc": "西关古玩城",</v>
      </c>
    </row>
    <row r="121" spans="11:19" x14ac:dyDescent="0.25">
      <c r="L121">
        <f t="shared" si="35"/>
        <v>10</v>
      </c>
      <c r="M121" t="s">
        <v>469</v>
      </c>
      <c r="N121" t="s">
        <v>469</v>
      </c>
      <c r="O121" t="s">
        <v>469</v>
      </c>
      <c r="R121">
        <f t="shared" si="36"/>
        <v>10</v>
      </c>
      <c r="S121" t="str">
        <f>CONCATENATE("""image_en"": """,CONCATENATE("/res/media/web/travel/",LOWER(SUBSTITUTE($I$1," ","_")),"/",LOWER(CONCATENATE(SUBSTITUTE(VLOOKUP(CONCATENATE($R121,"a2"),$B:$I,8,FALSE)," ","_"),".jpg"))),""",")</f>
        <v>"image_en": "/res/media/web/travel/guangzhou/xiguan_antique_city.jpg",</v>
      </c>
    </row>
    <row r="122" spans="11:19" x14ac:dyDescent="0.25">
      <c r="L122">
        <f>ROUNDUP((ROW(N122)-1)/12,0)</f>
        <v>11</v>
      </c>
      <c r="M122" t="s">
        <v>465</v>
      </c>
      <c r="N122" t="s">
        <v>465</v>
      </c>
      <c r="O122" t="s">
        <v>465</v>
      </c>
      <c r="R122">
        <f t="shared" si="36"/>
        <v>10</v>
      </c>
      <c r="S122" t="str">
        <f>CONCATENATE("""image_tc"": """,CONCATENATE("/res/media/web/travel/",LOWER(SUBSTITUTE($I$1," ","_")),"/",LOWER(CONCATENATE(SUBSTITUTE(VLOOKUP(CONCATENATE($R122,"a2"),$B:$I,8,FALSE)," ","_"),".jpg"))),""",")</f>
        <v>"image_tc": "/res/media/web/travel/guangzhou/xiguan_antique_city.jpg",</v>
      </c>
    </row>
    <row r="123" spans="11:19" x14ac:dyDescent="0.25">
      <c r="L123">
        <f t="shared" ref="L123:L133" si="37">ROUNDUP((ROW(N123)-1)/12,0)</f>
        <v>11</v>
      </c>
      <c r="M123" t="str">
        <f>VLOOKUP(CONCATENATE($L123,"a2"),$B:$I,6,FALSE)</f>
        <v>紫泥堂</v>
      </c>
      <c r="N123" t="str">
        <f>VLOOKUP(CONCATENATE($L123,"a2"),$B:$I,7,FALSE)</f>
        <v>紫泥堂</v>
      </c>
      <c r="O123" t="str">
        <f>VLOOKUP(CONCATENATE($L123,"a2"),$B:$I,8,FALSE)</f>
        <v>Zi Ni Tang</v>
      </c>
      <c r="R123">
        <f t="shared" si="36"/>
        <v>10</v>
      </c>
      <c r="S123" t="str">
        <f>CONCATENATE("""image_sc"": """,CONCATENATE("/res/media/web/travel/",LOWER(SUBSTITUTE($I$1," ","_")),"/",LOWER(CONCATENATE(SUBSTITUTE(VLOOKUP(CONCATENATE($R123,"a2"),$B:$I,8,FALSE)," ","_"),".jpg"))),""",")</f>
        <v>"image_sc": "/res/media/web/travel/guangzhou/xiguan_antique_city.jpg",</v>
      </c>
    </row>
    <row r="124" spans="11:19" x14ac:dyDescent="0.25">
      <c r="L124">
        <f t="shared" si="37"/>
        <v>11</v>
      </c>
      <c r="M124" t="s">
        <v>466</v>
      </c>
      <c r="N124" t="s">
        <v>466</v>
      </c>
      <c r="O124" t="s">
        <v>466</v>
      </c>
      <c r="R124">
        <f t="shared" si="36"/>
        <v>10</v>
      </c>
      <c r="S124" t="str">
        <f>CONCATENATE("""content_en"": """,CONCATENATE("&lt;p&gt;Address：&lt;br/&gt;",VLOOKUP(CONCATENATE($R124,"b2"),$B:$I,8,FALSE)),"&lt;/p&gt;&lt;p&gt;Content：&lt;br/&gt;",SUBSTITUTE(VLOOKUP(CONCATENATE($R124,"c2"),$B:$I,8,FALSE),"""","\"""),"&lt;/p&gt;&lt;p&gt;Transportation：&lt;br/&gt;",VLOOKUP(CONCATENATE($R124,"d2"),$B:$I,8,FALSE),CONCATENATE($K120,IFERROR(VLOOKUP(CONCATENATE($L120,"d3"),$B:$I,8,FALSE),"")),"&lt;/p&gt;",""",")</f>
        <v>"content_en": "&lt;p&gt;Address：&lt;br/&gt;171 Fengyuan Road, Liwan District, Guangzhou&lt;/p&gt;&lt;p&gt;Content：&lt;br/&gt;The City is a market where cultural relics and antiques from all over the country and abroad are gathered and sold. A wide range of collections are also available, ranging from the royal collection to wares and sundries. With relics dated from the ancient times before the Qin Dynasty to the era of Republic of China, it is a good place to learn Chinese history and for collectors to hunt for treasures.&lt;/p&gt;&lt;p&gt;Transportation：&lt;br/&gt;From High Speed Rail Guangzhounan Station, take Metro Line 2 towards Jiahewanggang. Change to Line 1 at Gongyuanqian Station towards Xilang. Get off at Changshou Lu Station and walk for about 15 minutes.&lt;/p&gt;&lt;p&gt;Alternatively, you may take a 35-minute taxi ride from High Speed Rail Guangzhounan Station.&lt;/p&gt;",</v>
      </c>
    </row>
    <row r="125" spans="11:19" x14ac:dyDescent="0.25">
      <c r="L125">
        <f t="shared" si="37"/>
        <v>11</v>
      </c>
      <c r="M125" t="str">
        <f>CONCATENATE("&lt;img src=""/res/media/web/travel/",LOWER(SUBSTITUTE($I$1," ","_")),"/",LOWER(CONCATENATE(SUBSTITUTE(VLOOKUP(CONCATENATE($L123,"a2"),$B:$I,8,FALSE)," ","_"),".jpg")),""" alt=""",M123,"""&gt;")</f>
        <v>&lt;img src="/res/media/web/travel/guangzhou/zi_ni_tang.jpg" alt="紫泥堂"&gt;</v>
      </c>
      <c r="N125" t="str">
        <f>CONCATENATE("&lt;img src=""/res/media/web/travel/",LOWER(SUBSTITUTE($I$1," ","_")),"/",LOWER(CONCATENATE(SUBSTITUTE(VLOOKUP(CONCATENATE($L123,"a2"),$B:$I,8,FALSE)," ","_"),".jpg")),""" alt=""",N123,"""&gt;")</f>
        <v>&lt;img src="/res/media/web/travel/guangzhou/zi_ni_tang.jpg" alt="紫泥堂"&gt;</v>
      </c>
      <c r="O125" t="str">
        <f>CONCATENATE("&lt;img src=""/res/media/web/travel/",LOWER(SUBSTITUTE($I$1," ","_")),"/",LOWER(CONCATENATE(SUBSTITUTE(VLOOKUP(CONCATENATE($L123,"a2"),$B:$I,8,FALSE)," ","_"),".jpg")),""" alt=""",O123,"""&gt;")</f>
        <v>&lt;img src="/res/media/web/travel/guangzhou/zi_ni_tang.jpg" alt="Zi Ni Tang"&gt;</v>
      </c>
      <c r="R125">
        <f t="shared" si="36"/>
        <v>10</v>
      </c>
      <c r="S125" t="str">
        <f>CONCATENATE("""content_tc"": """,CONCATENATE("&lt;p&gt;地址：&lt;br/&gt;",VLOOKUP(CONCATENATE($R125,"b2"),$B:$I,6,FALSE)),"&lt;/p&gt;&lt;p&gt;介紹：&lt;br/&gt;",VLOOKUP(CONCATENATE($R125,"c2"),$B:$I,6,FALSE),"&lt;/p&gt;&lt;p&gt;交通：&lt;br/&gt;",VLOOKUP(CONCATENATE($R125,"d2"),$B:$I,6,FALSE),CONCATENATE($K120,IFERROR(VLOOKUP(CONCATENATE($L120,"d3"),$B:$I,6,FALSE),"")),"&lt;/p&gt;",""",")</f>
        <v>"content_tc": "&lt;p&gt;地址：&lt;br/&gt;廣州市荔灣區逢源路171號&lt;/p&gt;&lt;p&gt;介紹：&lt;br/&gt;古玩城是售賣全國以至海外回流的文物古玩的集中地，亦有種類廣泛的收藏展館，上至皇家收藏、下至器皿雜物，古至先秦近至民國都可在此找到，是一個既能認識中國歷史，也是有心尋「寶」收藏人士的好地方。&lt;/p&gt;&lt;p&gt;交通：&lt;br/&gt;於高鐵廣州南站乘地鐵2號綫，往嘉禾望崗方向，於公園前站轉乘1號綫，往西朗方向，於長壽路站下車，步行約15分鐘。&lt;/p&gt;&lt;p&gt;亦可於高鐵廣州南站乘坐的士，約35分鐘到達。&lt;/p&gt;",</v>
      </c>
    </row>
    <row r="126" spans="11:19" x14ac:dyDescent="0.25">
      <c r="L126">
        <f t="shared" si="37"/>
        <v>11</v>
      </c>
      <c r="M126" t="s">
        <v>557</v>
      </c>
      <c r="N126" t="s">
        <v>557</v>
      </c>
      <c r="O126" t="s">
        <v>1372</v>
      </c>
      <c r="R126">
        <f t="shared" si="36"/>
        <v>10</v>
      </c>
      <c r="S126" t="str">
        <f>CONCATENATE("""content_sc"": """,CONCATENATE("&lt;p&gt;地址：&lt;br/&gt;",VLOOKUP(CONCATENATE($R126,"b2"),$B:$I,7,FALSE)),"&lt;/p&gt;&lt;p&gt;介紹：&lt;br/&gt;",VLOOKUP(CONCATENATE($R126,"c2"),$B:$I,7,FALSE),"&lt;/p&gt;&lt;p&gt;交通：&lt;br/&gt;",VLOOKUP(CONCATENATE($R126,"d2"),$B:$I,7,FALSE),CONCATENATE($K120,IFERROR(VLOOKUP(CONCATENATE($L120,"d3"),$B:$I,7,FALSE),"")),"&lt;/p&gt;","""")</f>
        <v>"content_sc": "&lt;p&gt;地址：&lt;br/&gt;广州市荔湾区逢源路171号&lt;/p&gt;&lt;p&gt;介紹：&lt;br/&gt;古玩城是售卖全国以至海外回流的文物古玩的集中地，亦有种类广泛的收藏展馆，上至皇家收藏、下至器皿杂物，古至先秦近至民国都可在此找到，是一个既能认识中国历史，也是有心寻「宝」收藏人士的好地方。&lt;/p&gt;&lt;p&gt;交通：&lt;br/&gt;于高铁广州南站乘地铁2号线，往嘉禾望岗方向，于公园前站换乘1号线，往西朗方向，于长寿路站下车，步行约15分钟。&lt;/p&gt;&lt;p&gt;亦可于高铁广州南站乘坐的士，约35分钟到达。&lt;/p&gt;"</v>
      </c>
    </row>
    <row r="127" spans="11:19" x14ac:dyDescent="0.25">
      <c r="L127">
        <f t="shared" si="37"/>
        <v>11</v>
      </c>
      <c r="M127" t="str">
        <f>VLOOKUP(CONCATENATE($L127,"b2"),$B:$I,6,FALSE)</f>
        <v>廣州市番禺區西安路7號</v>
      </c>
      <c r="N127" t="str">
        <f>VLOOKUP(CONCATENATE($L127,"b2"),$B:$I,7,FALSE)</f>
        <v>广州市番禺区西安路7号</v>
      </c>
      <c r="O127" t="str">
        <f>VLOOKUP(CONCATENATE($L127,"b2"),$B:$I,8,FALSE)</f>
        <v>7 Xian Road, Panyu District, Guangzhou</v>
      </c>
      <c r="R127">
        <f t="shared" si="36"/>
        <v>10</v>
      </c>
      <c r="S127" t="str">
        <f>IF(S128="","}","},")</f>
        <v>},</v>
      </c>
    </row>
    <row r="128" spans="11:19" x14ac:dyDescent="0.25">
      <c r="L128">
        <f t="shared" si="37"/>
        <v>11</v>
      </c>
      <c r="M128" t="s">
        <v>467</v>
      </c>
      <c r="N128" t="s">
        <v>467</v>
      </c>
      <c r="O128" t="s">
        <v>1373</v>
      </c>
      <c r="R128">
        <f>ROUNDUP((ROW(T128)-7)/12,0)</f>
        <v>11</v>
      </c>
      <c r="S128" t="s">
        <v>1374</v>
      </c>
    </row>
    <row r="129" spans="11:19" x14ac:dyDescent="0.25">
      <c r="L129">
        <f t="shared" si="37"/>
        <v>11</v>
      </c>
      <c r="M129" t="str">
        <f>VLOOKUP(CONCATENATE($L129,"c2"),$B:$I,6,FALSE)</f>
        <v>紫坭糖廠建於1953年，曾是番禺境內最早的大型國有企業之一，佔地約26萬平方米，現在被改建為紫泥堂創意園，堅守「協調、共用、再生」的發展理念。園區內保留了完好的工業遺跡和仿前蘇聯式建築，同時利用拆除的建築材料，創作成為園內的藝術裝置，為廢料重新注入生命力。園區內有不少工作室，包括傳統手工藝、創新科技、藝術教育及生活休閒類別等，是文化交流的好地方。</v>
      </c>
      <c r="N129" t="str">
        <f>VLOOKUP(CONCATENATE($L129,"c2"),$B:$I,7,FALSE)</f>
        <v>紫坭糖厂建于1953年，曾是番禺境内最早的大型国有企业之一，占地约26万平方米，现在被改建为紫泥堂创意园，坚守「协调、共享、再生」的发展理念。园区内保留了完好的工业遗迹和仿前苏联式建筑，同时利用拆除的建筑材料，创作成为园内的艺术装置，为废料重新注入生命力。园区内有不少工作室，包括传统手工艺、创新科技、艺术教育及生活休闲类别等，是文化交流的好地方。</v>
      </c>
      <c r="O129" t="str">
        <f>VLOOKUP(CONCATENATE($L129,"c2"),$B:$I,8,FALSE)</f>
        <v>Founded in 1953, Zi Ni Sugar Factory was one of the earliest large state-owned enterprises in Panyu, covering an area of about 260,000 square metres. It has now been converted into Zi Ni Tang Creative Garden, adhering to the development concept of "coordination, sharing and regeneration". Alongside the perfectly preserved industrial relics and imitations of Soviet-style architecture in the park, construction materials from demolition were revitalised and used to build art installations. Workshops and studios on traditional handicrafts, innovation &amp; technology, art education and leisure lifestyle in the park are good places for cultural exchanges.</v>
      </c>
      <c r="R129">
        <f t="shared" ref="R129:R139" si="38">ROUNDUP((ROW(T129)-7)/12,0)</f>
        <v>11</v>
      </c>
      <c r="S129" t="str">
        <f>CONCATENATE("""id"": ",$S$1,R129,",")</f>
        <v>"id": 311,</v>
      </c>
    </row>
    <row r="130" spans="11:19" x14ac:dyDescent="0.25">
      <c r="L130">
        <f t="shared" si="37"/>
        <v>11</v>
      </c>
      <c r="M130" t="s">
        <v>468</v>
      </c>
      <c r="N130" t="s">
        <v>468</v>
      </c>
      <c r="O130" t="s">
        <v>1375</v>
      </c>
      <c r="R130">
        <f t="shared" si="38"/>
        <v>11</v>
      </c>
      <c r="S130" t="str">
        <f>CONCATENATE("""attraction_en"": """,VLOOKUP(CONCATENATE($R130,"a2"),$B:$I,8,FALSE),""",")</f>
        <v>"attraction_en": "Zi Ni Tang",</v>
      </c>
    </row>
    <row r="131" spans="11:19" x14ac:dyDescent="0.25">
      <c r="L131">
        <f t="shared" si="37"/>
        <v>11</v>
      </c>
      <c r="M131" t="str">
        <f>VLOOKUP(CONCATENATE($L131,"d2"),$B:$I,6,FALSE)</f>
        <v>於高鐵廣州南站乘坐地鐵7號綫，往大學城南方向，於漢溪長隆站轉乘3號綫，前往番禺廣場方向，於市橋站下車， 行至達百越廣場西門（地鐵市橋站）站轉乘番67路公交車，於紫坭村委站下車，步行約3分鐘。</v>
      </c>
      <c r="N131" t="str">
        <f>VLOOKUP(CONCATENATE($L131,"d2"),$B:$I,7,FALSE)</f>
        <v>于高铁广州南站乘坐地铁7号线，往大学城南方向，于汉溪长隆站换乘3号线，前往番禺广场方向，于市桥站下车， 行至达百越广场西门（地铁市桥站）站换乘番67路公交车，于紫坭村委站下车，步行约3分钟。</v>
      </c>
      <c r="O131" t="str">
        <f>VLOOKUP(CONCATENATE($L131,"d2"),$B:$I,8,FALSE)</f>
        <v>From High Speed Rail Guangzhounan Station, take Metro Line 7 towards Higher Education Mega Center South and change to Line 3 at Hanxi Changlong Station towards Panyu Square. Get off at Shiqiao Station and walk to Baiyue Square West Gate (Metro Shiqiao Station) bus stop to take Bus Pan 67. Get off at Zi Ni Village Committee and walk for about 3 minutes.</v>
      </c>
      <c r="R131">
        <f t="shared" si="38"/>
        <v>11</v>
      </c>
      <c r="S131" t="str">
        <f>CONCATENATE("""attraction_tc"": """,VLOOKUP(CONCATENATE($R131,"a2"),$B:$I,6,FALSE),""",")</f>
        <v>"attraction_tc": "紫泥堂",</v>
      </c>
    </row>
    <row r="132" spans="11:19" x14ac:dyDescent="0.25">
      <c r="K132" t="str">
        <f>IF(ISERROR(VLOOKUP(CONCATENATE(L132,"d3"),B:G,6,FALSE)),"","&lt;/p&gt;&lt;p&gt;")</f>
        <v>&lt;/p&gt;&lt;p&gt;</v>
      </c>
      <c r="L132">
        <f t="shared" si="37"/>
        <v>11</v>
      </c>
      <c r="M132" t="str">
        <f>CONCATENATE($K132,IFERROR(VLOOKUP(CONCATENATE($L132,"d3"),$B:$I,6,FALSE),""))</f>
        <v>&lt;/p&gt;&lt;p&gt;亦可由廣州南站乘坐的士，約25分鐘即可到達。</v>
      </c>
      <c r="N132" t="str">
        <f>CONCATENATE($K132,IFERROR(VLOOKUP(CONCATENATE($L132,"d3"),$B:$I,7,FALSE),""))</f>
        <v>&lt;/p&gt;&lt;p&gt;亦可由广州南站乘坐的士，约25分钟即可到达。</v>
      </c>
      <c r="O132" t="str">
        <f>CONCATENATE($K132,IFERROR(VLOOKUP(CONCATENATE($L132,"d3"),$B:$I,8,FALSE),""))</f>
        <v>&lt;/p&gt;&lt;p&gt;Alternatively, you may take a 25-minute taxi ride from Guangzhounan Station.</v>
      </c>
      <c r="R132">
        <f t="shared" si="38"/>
        <v>11</v>
      </c>
      <c r="S132" t="str">
        <f>CONCATENATE("""attraction_sc"": """,VLOOKUP(CONCATENATE($R132,"a2"),$B:$I,7,FALSE),""",")</f>
        <v>"attraction_sc": "紫泥堂",</v>
      </c>
    </row>
    <row r="133" spans="11:19" x14ac:dyDescent="0.25">
      <c r="L133">
        <f t="shared" si="37"/>
        <v>11</v>
      </c>
      <c r="M133" t="s">
        <v>469</v>
      </c>
      <c r="N133" t="s">
        <v>469</v>
      </c>
      <c r="O133" t="s">
        <v>469</v>
      </c>
      <c r="R133">
        <f t="shared" si="38"/>
        <v>11</v>
      </c>
      <c r="S133" t="str">
        <f>CONCATENATE("""image_en"": """,CONCATENATE("/res/media/web/travel/",LOWER(SUBSTITUTE($I$1," ","_")),"/",LOWER(CONCATENATE(SUBSTITUTE(VLOOKUP(CONCATENATE($R133,"a2"),$B:$I,8,FALSE)," ","_"),".jpg"))),""",")</f>
        <v>"image_en": "/res/media/web/travel/guangzhou/zi_ni_tang.jpg",</v>
      </c>
    </row>
    <row r="134" spans="11:19" x14ac:dyDescent="0.25">
      <c r="R134">
        <f t="shared" si="38"/>
        <v>11</v>
      </c>
      <c r="S134" t="str">
        <f>CONCATENATE("""image_tc"": """,CONCATENATE("/res/media/web/travel/",LOWER(SUBSTITUTE($I$1," ","_")),"/",LOWER(CONCATENATE(SUBSTITUTE(VLOOKUP(CONCATENATE($R134,"a2"),$B:$I,8,FALSE)," ","_"),".jpg"))),""",")</f>
        <v>"image_tc": "/res/media/web/travel/guangzhou/zi_ni_tang.jpg",</v>
      </c>
    </row>
    <row r="135" spans="11:19" x14ac:dyDescent="0.25">
      <c r="R135">
        <f t="shared" si="38"/>
        <v>11</v>
      </c>
      <c r="S135" t="str">
        <f>CONCATENATE("""image_sc"": """,CONCATENATE("/res/media/web/travel/",LOWER(SUBSTITUTE($I$1," ","_")),"/",LOWER(CONCATENATE(SUBSTITUTE(VLOOKUP(CONCATENATE($R135,"a2"),$B:$I,8,FALSE)," ","_"),".jpg"))),""",")</f>
        <v>"image_sc": "/res/media/web/travel/guangzhou/zi_ni_tang.jpg",</v>
      </c>
    </row>
    <row r="136" spans="11:19" x14ac:dyDescent="0.25">
      <c r="R136">
        <f t="shared" si="38"/>
        <v>11</v>
      </c>
      <c r="S136" t="str">
        <f>CONCATENATE("""content_en"": """,CONCATENATE("&lt;p&gt;Address：&lt;br/&gt;",VLOOKUP(CONCATENATE($R136,"b2"),$B:$I,8,FALSE)),"&lt;/p&gt;&lt;p&gt;Content：&lt;br/&gt;",SUBSTITUTE(VLOOKUP(CONCATENATE($R136,"c2"),$B:$I,8,FALSE),"""","\"""),"&lt;/p&gt;&lt;p&gt;Transportation：&lt;br/&gt;",VLOOKUP(CONCATENATE($R136,"d2"),$B:$I,8,FALSE),CONCATENATE($K132,IFERROR(VLOOKUP(CONCATENATE($L132,"d3"),$B:$I,8,FALSE),"")),"&lt;/p&gt;",""",")</f>
        <v>"content_en": "&lt;p&gt;Address：&lt;br/&gt;7 Xian Road, Panyu District, Guangzhou&lt;/p&gt;&lt;p&gt;Content：&lt;br/&gt;Founded in 1953, Zi Ni Sugar Factory was one of the earliest large state-owned enterprises in Panyu, covering an area of about 260,000 square metres. It has now been converted into Zi Ni Tang Creative Garden, adhering to the development concept of \"coordination, sharing and regeneration\". Alongside the perfectly preserved industrial relics and imitations of Soviet-style architecture in the park, construction materials from demolition were revitalised and used to build art installations. Workshops and studios on traditional handicrafts, innovation &amp; technology, art education and leisure lifestyle in the park are good places for cultural exchanges.&lt;/p&gt;&lt;p&gt;Transportation：&lt;br/&gt;From High Speed Rail Guangzhounan Station, take Metro Line 7 towards Higher Education Mega Center South and change to Line 3 at Hanxi Changlong Station towards Panyu Square. Get off at Shiqiao Station and walk to Baiyue Square West Gate (Metro Shiqiao Station) bus stop to take Bus Pan 67. Get off at Zi Ni Village Committee and walk for about 3 minutes.&lt;/p&gt;&lt;p&gt;Alternatively, you may take a 25-minute taxi ride from Guangzhounan Station.&lt;/p&gt;",</v>
      </c>
    </row>
    <row r="137" spans="11:19" x14ac:dyDescent="0.25">
      <c r="R137">
        <f t="shared" si="38"/>
        <v>11</v>
      </c>
      <c r="S137" t="str">
        <f>CONCATENATE("""content_tc"": """,CONCATENATE("&lt;p&gt;地址：&lt;br/&gt;",VLOOKUP(CONCATENATE($R137,"b2"),$B:$I,6,FALSE)),"&lt;/p&gt;&lt;p&gt;介紹：&lt;br/&gt;",VLOOKUP(CONCATENATE($R137,"c2"),$B:$I,6,FALSE),"&lt;/p&gt;&lt;p&gt;交通：&lt;br/&gt;",VLOOKUP(CONCATENATE($R137,"d2"),$B:$I,6,FALSE),CONCATENATE($K132,IFERROR(VLOOKUP(CONCATENATE($L132,"d3"),$B:$I,6,FALSE),"")),"&lt;/p&gt;",""",")</f>
        <v>"content_tc": "&lt;p&gt;地址：&lt;br/&gt;廣州市番禺區西安路7號&lt;/p&gt;&lt;p&gt;介紹：&lt;br/&gt;紫坭糖廠建於1953年，曾是番禺境內最早的大型國有企業之一，佔地約26萬平方米，現在被改建為紫泥堂創意園，堅守「協調、共用、再生」的發展理念。園區內保留了完好的工業遺跡和仿前蘇聯式建築，同時利用拆除的建築材料，創作成為園內的藝術裝置，為廢料重新注入生命力。園區內有不少工作室，包括傳統手工藝、創新科技、藝術教育及生活休閒類別等，是文化交流的好地方。&lt;/p&gt;&lt;p&gt;交通：&lt;br/&gt;於高鐵廣州南站乘坐地鐵7號綫，往大學城南方向，於漢溪長隆站轉乘3號綫，前往番禺廣場方向，於市橋站下車， 行至達百越廣場西門（地鐵市橋站）站轉乘番67路公交車，於紫坭村委站下車，步行約3分鐘。&lt;/p&gt;&lt;p&gt;亦可由廣州南站乘坐的士，約25分鐘即可到達。&lt;/p&gt;",</v>
      </c>
    </row>
    <row r="138" spans="11:19" x14ac:dyDescent="0.25">
      <c r="R138">
        <f t="shared" si="38"/>
        <v>11</v>
      </c>
      <c r="S138" t="str">
        <f>CONCATENATE("""content_sc"": """,CONCATENATE("&lt;p&gt;地址：&lt;br/&gt;",VLOOKUP(CONCATENATE($R138,"b2"),$B:$I,7,FALSE)),"&lt;/p&gt;&lt;p&gt;介紹：&lt;br/&gt;",VLOOKUP(CONCATENATE($R138,"c2"),$B:$I,7,FALSE),"&lt;/p&gt;&lt;p&gt;交通：&lt;br/&gt;",VLOOKUP(CONCATENATE($R138,"d2"),$B:$I,7,FALSE),CONCATENATE($K132,IFERROR(VLOOKUP(CONCATENATE($L132,"d3"),$B:$I,7,FALSE),"")),"&lt;/p&gt;","""")</f>
        <v>"content_sc": "&lt;p&gt;地址：&lt;br/&gt;广州市番禺区西安路7号&lt;/p&gt;&lt;p&gt;介紹：&lt;br/&gt;紫坭糖厂建于1953年，曾是番禺境内最早的大型国有企业之一，占地约26万平方米，现在被改建为紫泥堂创意园，坚守「协调、共享、再生」的发展理念。园区内保留了完好的工业遗迹和仿前苏联式建筑，同时利用拆除的建筑材料，创作成为园内的艺术装置，为废料重新注入生命力。园区内有不少工作室，包括传统手工艺、创新科技、艺术教育及生活休闲类别等，是文化交流的好地方。&lt;/p&gt;&lt;p&gt;交通：&lt;br/&gt;于高铁广州南站乘坐地铁7号线，往大学城南方向，于汉溪长隆站换乘3号线，前往番禺广场方向，于市桥站下车， 行至达百越广场西门（地铁市桥站）站换乘番67路公交车，于紫坭村委站下车，步行约3分钟。&lt;/p&gt;&lt;p&gt;亦可由广州南站乘坐的士，约25分钟即可到达。&lt;/p&gt;"</v>
      </c>
    </row>
    <row r="139" spans="11:19" x14ac:dyDescent="0.25">
      <c r="R139">
        <f t="shared" si="38"/>
        <v>11</v>
      </c>
      <c r="S139" t="str">
        <f>IF(S140="","}","},")</f>
        <v>}</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36"/>
  <sheetViews>
    <sheetView topLeftCell="D1" workbookViewId="0">
      <selection activeCell="S2" sqref="S2:S43"/>
    </sheetView>
  </sheetViews>
  <sheetFormatPr defaultRowHeight="15" x14ac:dyDescent="0.25"/>
  <cols>
    <col min="7" max="7" width="42.42578125" customWidth="1"/>
  </cols>
  <sheetData>
    <row r="1" spans="1:19" ht="17.25" thickBot="1" x14ac:dyDescent="0.3">
      <c r="G1" s="13" t="s">
        <v>116</v>
      </c>
      <c r="H1" t="s">
        <v>1047</v>
      </c>
      <c r="I1" t="s">
        <v>595</v>
      </c>
      <c r="S1">
        <v>4</v>
      </c>
    </row>
    <row r="2" spans="1:19" ht="15.75" x14ac:dyDescent="0.25">
      <c r="B2" t="str">
        <f>IF(G2="","",CONCATENATE(F2,C2))</f>
        <v>1a1</v>
      </c>
      <c r="C2" t="str">
        <f>IF(E2="",CONCATENATE(LEFT(C1,1),D2),CONCATENATE(E2,D2))</f>
        <v>a1</v>
      </c>
      <c r="D2">
        <f>IF(E2="",D1+1,1)</f>
        <v>1</v>
      </c>
      <c r="E2" t="str">
        <f>IF(NOT(LEFT(G2,2)="景點"),IF(NOT(LEFT(G2,2)="地址"),IF(NOT(LEFT(G2,2)="介紹"),IF(NOT(LEFT(G2,2)="交通"),"","d"),"c"),"b"),IF(LEN(G2)&lt;7,"a",""))</f>
        <v>a</v>
      </c>
      <c r="F2">
        <v>1</v>
      </c>
      <c r="G2" s="1" t="s">
        <v>0</v>
      </c>
      <c r="H2" t="s">
        <v>938</v>
      </c>
      <c r="I2" t="s">
        <v>509</v>
      </c>
      <c r="L2">
        <f>ROUNDUP((ROW(N2)-1)/12,0)</f>
        <v>1</v>
      </c>
      <c r="M2" t="s">
        <v>465</v>
      </c>
      <c r="N2" t="s">
        <v>465</v>
      </c>
      <c r="O2" t="s">
        <v>465</v>
      </c>
      <c r="R2">
        <v>0</v>
      </c>
      <c r="S2" t="s">
        <v>1374</v>
      </c>
    </row>
    <row r="3" spans="1:19" ht="15.75" x14ac:dyDescent="0.25">
      <c r="A3" t="str">
        <f t="shared" ref="A3:A66" si="0">IF(ISERROR(FIND("景點",G2)),IF(ISERROR(FIND("地址",G2)),IF(ISERROR(FIND("介紹",G2)),IF(ISERROR(FIND("交通",G2)),"",CONCATENATE(F3,"d")),CONCATENATE(F3,"c")),CONCATENATE(F3,"b")),CONCATENATE(F3,"a"))</f>
        <v>1a</v>
      </c>
      <c r="B3" t="str">
        <f t="shared" ref="B3:B28" si="1">IF(G3="","",CONCATENATE(F3,C3))</f>
        <v>1a2</v>
      </c>
      <c r="C3" t="str">
        <f t="shared" ref="C3:C28" si="2">IF(E3="",CONCATENATE(LEFT(C2,1),D3),CONCATENATE(E3,D3))</f>
        <v>a2</v>
      </c>
      <c r="D3">
        <f t="shared" ref="D3:D28" si="3">IF(E3="",D2+1,1)</f>
        <v>2</v>
      </c>
      <c r="E3" t="str">
        <f t="shared" ref="E3:E28" si="4">IF(NOT(LEFT(G3,2)="景點"),IF(NOT(LEFT(G3,2)="地址"),IF(NOT(LEFT(G3,2)="介紹"),IF(NOT(LEFT(G3,2)="交通"),"","d"),"c"),"b"),IF(LEN(G3)&lt;7,"a",""))</f>
        <v/>
      </c>
      <c r="F3">
        <f>IF(ISERROR(FIND("景點",G3)),F2,IF(LEN(G3)&lt;7,F2+1,F2))</f>
        <v>1</v>
      </c>
      <c r="G3" s="9" t="s">
        <v>117</v>
      </c>
      <c r="H3" t="s">
        <v>1048</v>
      </c>
      <c r="I3" t="s">
        <v>596</v>
      </c>
      <c r="L3">
        <f t="shared" ref="L3:L13" si="5">ROUNDUP((ROW(N3)-1)/12,0)</f>
        <v>1</v>
      </c>
      <c r="M3" t="str">
        <f>VLOOKUP(CONCATENATE($L3,"a2"),$B:$I,6,FALSE)</f>
        <v>鴉片戰爭博物館</v>
      </c>
      <c r="N3" t="str">
        <f>VLOOKUP(CONCATENATE($L3,"a2"),$B:$I,7,FALSE)</f>
        <v>鸦片战争博物馆</v>
      </c>
      <c r="O3" t="str">
        <f>VLOOKUP(CONCATENATE($L3,"a2"),$B:$I,8,FALSE)</f>
        <v>Opium War Museum</v>
      </c>
      <c r="R3">
        <v>0</v>
      </c>
      <c r="S3" t="s">
        <v>1380</v>
      </c>
    </row>
    <row r="4" spans="1:19" ht="15.75" x14ac:dyDescent="0.25">
      <c r="A4" t="str">
        <f t="shared" si="0"/>
        <v/>
      </c>
      <c r="B4" t="str">
        <f t="shared" si="1"/>
        <v>1b1</v>
      </c>
      <c r="C4" t="str">
        <f t="shared" si="2"/>
        <v>b1</v>
      </c>
      <c r="D4">
        <f t="shared" si="3"/>
        <v>1</v>
      </c>
      <c r="E4" t="str">
        <f t="shared" si="4"/>
        <v>b</v>
      </c>
      <c r="F4">
        <f t="shared" ref="F4:F28" si="6">IF(ISERROR(FIND("景點",G4)),F3,IF(LEN(G4)&lt;7,F3+1,F3))</f>
        <v>1</v>
      </c>
      <c r="G4" s="4" t="s">
        <v>2</v>
      </c>
      <c r="H4" t="s">
        <v>2</v>
      </c>
      <c r="I4" t="s">
        <v>511</v>
      </c>
      <c r="L4">
        <f t="shared" si="5"/>
        <v>1</v>
      </c>
      <c r="M4" t="s">
        <v>466</v>
      </c>
      <c r="N4" t="s">
        <v>466</v>
      </c>
      <c r="O4" t="s">
        <v>466</v>
      </c>
      <c r="R4">
        <v>0</v>
      </c>
      <c r="S4" t="str">
        <f>CONCATENATE("""city_en"": """,I1," Attractions"",")</f>
        <v>"city_en": "Humen Attractions",</v>
      </c>
    </row>
    <row r="5" spans="1:19" ht="15.75" x14ac:dyDescent="0.25">
      <c r="A5" t="str">
        <f t="shared" si="0"/>
        <v>1b</v>
      </c>
      <c r="B5" t="str">
        <f t="shared" si="1"/>
        <v>1b2</v>
      </c>
      <c r="C5" t="str">
        <f t="shared" si="2"/>
        <v>b2</v>
      </c>
      <c r="D5">
        <f t="shared" si="3"/>
        <v>2</v>
      </c>
      <c r="E5" t="str">
        <f t="shared" si="4"/>
        <v/>
      </c>
      <c r="F5">
        <f t="shared" si="6"/>
        <v>1</v>
      </c>
      <c r="G5" s="9" t="s">
        <v>118</v>
      </c>
      <c r="H5" t="s">
        <v>1049</v>
      </c>
      <c r="I5" t="s">
        <v>597</v>
      </c>
      <c r="L5">
        <f t="shared" si="5"/>
        <v>1</v>
      </c>
      <c r="M5" t="str">
        <f>CONCATENATE("&lt;img src=""/res/media/web/travel/",LOWER(SUBSTITUTE($I$1," ","_")),"/",LOWER(CONCATENATE(SUBSTITUTE(VLOOKUP(CONCATENATE($L3,"a2"),$B:$I,8,FALSE)," ","_"),".jpg")),""" alt=""",M3,"""&gt;")</f>
        <v>&lt;img src="/res/media/web/travel/humen/opium_war_museum.jpg" alt="鴉片戰爭博物館"&gt;</v>
      </c>
      <c r="N5" t="str">
        <f>CONCATENATE("&lt;img src=""/res/media/web/travel/",LOWER(SUBSTITUTE($I$1," ","_")),"/",LOWER(CONCATENATE(SUBSTITUTE(VLOOKUP(CONCATENATE($L3,"a2"),$B:$I,8,FALSE)," ","_"),".jpg")),""" alt=""",N3,"""&gt;")</f>
        <v>&lt;img src="/res/media/web/travel/humen/opium_war_museum.jpg" alt="鸦片战争博物馆"&gt;</v>
      </c>
      <c r="O5" t="str">
        <f>CONCATENATE("&lt;img src=""/res/media/web/travel/",LOWER(SUBSTITUTE($I$1," ","_")),"/",LOWER(CONCATENATE(SUBSTITUTE(VLOOKUP(CONCATENATE($L3,"a2"),$B:$I,8,FALSE)," ","_"),".jpg")),""" alt=""",O3,"""&gt;")</f>
        <v>&lt;img src="/res/media/web/travel/humen/opium_war_museum.jpg" alt="Opium War Museum"&gt;</v>
      </c>
      <c r="R5">
        <v>0</v>
      </c>
      <c r="S5" t="str">
        <f>CONCATENATE("""city_tc"": """,G1,"景點"",")</f>
        <v>"city_tc": "虎門景點",</v>
      </c>
    </row>
    <row r="6" spans="1:19" ht="15.75" x14ac:dyDescent="0.25">
      <c r="A6" t="str">
        <f t="shared" si="0"/>
        <v/>
      </c>
      <c r="B6" t="str">
        <f t="shared" si="1"/>
        <v>1c1</v>
      </c>
      <c r="C6" t="str">
        <f t="shared" si="2"/>
        <v>c1</v>
      </c>
      <c r="D6">
        <f t="shared" si="3"/>
        <v>1</v>
      </c>
      <c r="E6" t="str">
        <f t="shared" si="4"/>
        <v>c</v>
      </c>
      <c r="F6">
        <f t="shared" si="6"/>
        <v>1</v>
      </c>
      <c r="G6" s="4" t="s">
        <v>4</v>
      </c>
      <c r="H6" t="s">
        <v>941</v>
      </c>
      <c r="I6" t="s">
        <v>513</v>
      </c>
      <c r="L6">
        <f t="shared" si="5"/>
        <v>1</v>
      </c>
      <c r="M6" t="s">
        <v>557</v>
      </c>
      <c r="N6" t="s">
        <v>557</v>
      </c>
      <c r="O6" t="s">
        <v>1372</v>
      </c>
      <c r="R6">
        <v>0</v>
      </c>
      <c r="S6" t="str">
        <f>CONCATENATE("""city_sc"": """,H1,"景点"",")</f>
        <v>"city_sc": "虎门景点",</v>
      </c>
    </row>
    <row r="7" spans="1:19" ht="157.5" x14ac:dyDescent="0.25">
      <c r="A7" t="str">
        <f t="shared" si="0"/>
        <v>1c</v>
      </c>
      <c r="B7" t="str">
        <f t="shared" si="1"/>
        <v>1c2</v>
      </c>
      <c r="C7" t="str">
        <f t="shared" si="2"/>
        <v>c2</v>
      </c>
      <c r="D7">
        <f t="shared" si="3"/>
        <v>2</v>
      </c>
      <c r="E7" t="str">
        <f t="shared" si="4"/>
        <v/>
      </c>
      <c r="F7">
        <f t="shared" si="6"/>
        <v>1</v>
      </c>
      <c r="G7" s="9" t="s">
        <v>119</v>
      </c>
      <c r="H7" t="s">
        <v>1050</v>
      </c>
      <c r="I7" t="s">
        <v>598</v>
      </c>
      <c r="L7">
        <f t="shared" si="5"/>
        <v>1</v>
      </c>
      <c r="M7" t="str">
        <f>VLOOKUP(CONCATENATE($L7,"b2"),$B:$I,6,FALSE)</f>
        <v>東莞市虎門鎮解放路113號</v>
      </c>
      <c r="N7" t="str">
        <f>VLOOKUP(CONCATENATE($L7,"b2"),$B:$I,7,FALSE)</f>
        <v>东莞市虎门镇解放路113号</v>
      </c>
      <c r="O7" t="str">
        <f>VLOOKUP(CONCATENATE($L7,"b2"),$B:$I,8,FALSE)</f>
        <v>113 Jiefang Road, Humen Town, Dongguan</v>
      </c>
      <c r="R7">
        <v>0</v>
      </c>
      <c r="S7" t="s">
        <v>1377</v>
      </c>
    </row>
    <row r="8" spans="1:19" ht="15.75" x14ac:dyDescent="0.25">
      <c r="A8" t="str">
        <f t="shared" si="0"/>
        <v>1c</v>
      </c>
      <c r="B8" t="str">
        <f t="shared" si="1"/>
        <v>1d1</v>
      </c>
      <c r="C8" t="str">
        <f t="shared" si="2"/>
        <v>d1</v>
      </c>
      <c r="D8">
        <f t="shared" si="3"/>
        <v>1</v>
      </c>
      <c r="E8" t="str">
        <f t="shared" si="4"/>
        <v>d</v>
      </c>
      <c r="F8">
        <f t="shared" si="6"/>
        <v>1</v>
      </c>
      <c r="G8" s="4" t="s">
        <v>6</v>
      </c>
      <c r="H8" t="s">
        <v>6</v>
      </c>
      <c r="I8" t="s">
        <v>515</v>
      </c>
      <c r="L8">
        <f t="shared" si="5"/>
        <v>1</v>
      </c>
      <c r="M8" t="s">
        <v>467</v>
      </c>
      <c r="N8" t="s">
        <v>467</v>
      </c>
      <c r="O8" t="s">
        <v>1373</v>
      </c>
      <c r="R8">
        <f>ROUNDUP((ROW(T8)-7)/12,0)</f>
        <v>1</v>
      </c>
      <c r="S8" t="s">
        <v>1374</v>
      </c>
    </row>
    <row r="9" spans="1:19" ht="78.75" x14ac:dyDescent="0.25">
      <c r="A9" t="str">
        <f t="shared" si="0"/>
        <v>1d</v>
      </c>
      <c r="B9" t="str">
        <f t="shared" si="1"/>
        <v>1d2</v>
      </c>
      <c r="C9" t="str">
        <f t="shared" si="2"/>
        <v>d2</v>
      </c>
      <c r="D9">
        <f t="shared" si="3"/>
        <v>2</v>
      </c>
      <c r="E9" t="str">
        <f t="shared" si="4"/>
        <v/>
      </c>
      <c r="F9">
        <f t="shared" si="6"/>
        <v>1</v>
      </c>
      <c r="G9" s="9" t="s">
        <v>120</v>
      </c>
      <c r="H9" t="s">
        <v>1051</v>
      </c>
      <c r="I9" t="s">
        <v>599</v>
      </c>
      <c r="L9">
        <f t="shared" si="5"/>
        <v>1</v>
      </c>
      <c r="M9" t="str">
        <f>VLOOKUP(CONCATENATE($L9,"c2"),$B:$I,6,FALSE)</f>
        <v>鴉片戰爭博物館常設展覽包括《虎門故事》、《虎門銷煙》及《鴉片戰爭》，當中展示了各種珍貴的文物史料，詳盡地介紹了鴉片戰爭的來龍去脈。館內更有林則徐銷煙池舊址，閉上眼睛感受，昔日虎門銷煙的場景彷彿活現眼前，實在是認識中國近代歷史的好地方。此外，旅客亦不妨到附近著名的海戰博物館、威遠炮臺及沙角炮臺舊址參觀，可以更全面地了解戰爭的歷史。</v>
      </c>
      <c r="N9" t="str">
        <f>VLOOKUP(CONCATENATE($L9,"c2"),$B:$I,7,FALSE)</f>
        <v>鸦片战争博物馆常设展览包括《虎门故事》、《虎门销烟》及《鸦片战争》，当中展示了各种珍贵的文物史料，详尽地介绍了鸦片战争的来龙去脉。馆内更有林则徐销烟池旧址，闭上眼睛感受，昔日虎门销烟的场景彷佛活现眼前，实在是认识中国近代历史的好地方。此外，旅客亦不妨到附近著名的海战博物馆、威远炮台及沙角炮台旧址参观，可以更全面地了解战争的历史。</v>
      </c>
      <c r="O9" t="str">
        <f>VLOOKUP(CONCATENATE($L9,"c2"),$B:$I,8,FALSE)</f>
        <v>With permanent exhibitions including “The Story of Humen”, “Destruction of Opium at Humen” and “The Opium War”, the Opium War Museum details the story of the Opium War with many precious historical artefacts on display. This is the site where Lin Zexu destroyed the opium, making it a perfect venue for visitors to learn more about modern Chinese history. In addition, visitors can get an even greater and comprehensive understanding of the war history by visiting the nearby Sea Battle Museum, Weiyuan Fort and Shajiao Fort.</v>
      </c>
      <c r="R9">
        <f t="shared" ref="R9:R31" si="7">ROUNDUP((ROW(T9)-7)/12,0)</f>
        <v>1</v>
      </c>
      <c r="S9" t="str">
        <f>CONCATENATE("""id"": ",$S$1,R9,",")</f>
        <v>"id": 41,</v>
      </c>
    </row>
    <row r="10" spans="1:19" ht="32.25" thickBot="1" x14ac:dyDescent="0.3">
      <c r="A10" t="str">
        <f t="shared" si="0"/>
        <v/>
      </c>
      <c r="B10" t="str">
        <f t="shared" si="1"/>
        <v>1d3</v>
      </c>
      <c r="C10" t="str">
        <f t="shared" si="2"/>
        <v>d3</v>
      </c>
      <c r="D10">
        <f t="shared" si="3"/>
        <v>3</v>
      </c>
      <c r="E10" t="str">
        <f t="shared" si="4"/>
        <v/>
      </c>
      <c r="F10">
        <f t="shared" si="6"/>
        <v>1</v>
      </c>
      <c r="G10" s="10" t="s">
        <v>121</v>
      </c>
      <c r="H10" t="s">
        <v>1052</v>
      </c>
      <c r="I10" t="s">
        <v>600</v>
      </c>
      <c r="L10">
        <f t="shared" si="5"/>
        <v>1</v>
      </c>
      <c r="M10" t="s">
        <v>468</v>
      </c>
      <c r="N10" t="s">
        <v>468</v>
      </c>
      <c r="O10" t="s">
        <v>1375</v>
      </c>
      <c r="R10">
        <f t="shared" si="7"/>
        <v>1</v>
      </c>
      <c r="S10" t="str">
        <f>CONCATENATE("""attraction_en"": """,VLOOKUP(CONCATENATE($R10,"a2"),$B:$I,8,FALSE),""",")</f>
        <v>"attraction_en": "Opium War Museum",</v>
      </c>
    </row>
    <row r="11" spans="1:19" ht="15.75" x14ac:dyDescent="0.25">
      <c r="A11" t="str">
        <f t="shared" si="0"/>
        <v/>
      </c>
      <c r="B11" t="str">
        <f t="shared" si="1"/>
        <v>2a1</v>
      </c>
      <c r="C11" t="str">
        <f t="shared" si="2"/>
        <v>a1</v>
      </c>
      <c r="D11">
        <f t="shared" si="3"/>
        <v>1</v>
      </c>
      <c r="E11" t="str">
        <f t="shared" si="4"/>
        <v>a</v>
      </c>
      <c r="F11">
        <f t="shared" si="6"/>
        <v>2</v>
      </c>
      <c r="G11" s="1" t="s">
        <v>8</v>
      </c>
      <c r="H11" t="s">
        <v>944</v>
      </c>
      <c r="I11" t="s">
        <v>518</v>
      </c>
      <c r="L11">
        <f t="shared" si="5"/>
        <v>1</v>
      </c>
      <c r="M11" t="str">
        <f>VLOOKUP(CONCATENATE($L11,"d2"),$B:$I,6,FALSE)</f>
        <v>於高鐵虎門站乘坐虎門10路／8路公交車，往沙角車站／三門口村方向，於東校場（立信職校）站下車，轉乘虎門3A路公交車，往林則徐公園方向，於總站下車，步行約1分鐘。</v>
      </c>
      <c r="N11" t="str">
        <f>VLOOKUP(CONCATENATE($L11,"d2"),$B:$I,7,FALSE)</f>
        <v>于高铁虎门站乘坐虎门10路／8路公交车，往沙角车站／三门口村方向，于东校场（立信职校）站下车，换乘虎门3A路公交车，往林则徐公园方向，于总站下车，步行约1分钟。</v>
      </c>
      <c r="O11" t="str">
        <f>VLOOKUP(CONCATENATE($L11,"d2"),$B:$I,8,FALSE)</f>
        <v>From High Speed Rail Humen Station, take Bus Humen 10/8 towards Shajiao terminal/Sanmenkou Village. Get off at Dongxiaochang (Lixin Vocational &amp; Technical School) and change to Bus Human 3A towards Lin Zexu Park. Get off at the terminal and walk for about 1 minute.</v>
      </c>
      <c r="R11">
        <f t="shared" si="7"/>
        <v>1</v>
      </c>
      <c r="S11" t="str">
        <f>CONCATENATE("""attraction_tc"": """,VLOOKUP(CONCATENATE($R11,"a2"),$B:$I,6,FALSE),""",")</f>
        <v>"attraction_tc": "鴉片戰爭博物館",</v>
      </c>
    </row>
    <row r="12" spans="1:19" ht="15.75" x14ac:dyDescent="0.25">
      <c r="A12" t="str">
        <f t="shared" si="0"/>
        <v>2a</v>
      </c>
      <c r="B12" t="str">
        <f t="shared" si="1"/>
        <v>2a2</v>
      </c>
      <c r="C12" t="str">
        <f t="shared" si="2"/>
        <v>a2</v>
      </c>
      <c r="D12">
        <f t="shared" si="3"/>
        <v>2</v>
      </c>
      <c r="E12" t="str">
        <f t="shared" si="4"/>
        <v/>
      </c>
      <c r="F12">
        <f t="shared" si="6"/>
        <v>2</v>
      </c>
      <c r="G12" s="9" t="s">
        <v>122</v>
      </c>
      <c r="H12" t="s">
        <v>1053</v>
      </c>
      <c r="I12" t="s">
        <v>601</v>
      </c>
      <c r="K12" t="str">
        <f>IF(ISERROR(VLOOKUP(CONCATENATE(L12,"d3"),B:G,6,FALSE)),"","&lt;/p&gt;&lt;p&gt;")</f>
        <v>&lt;/p&gt;&lt;p&gt;</v>
      </c>
      <c r="L12">
        <f t="shared" si="5"/>
        <v>1</v>
      </c>
      <c r="M12" t="str">
        <f>CONCATENATE($K12,IFERROR(VLOOKUP(CONCATENATE($L12,"d3"),$B:$I,6,FALSE),""))</f>
        <v>&lt;/p&gt;&lt;p&gt;亦可由虎門站乘坐的士，約 20分鐘即可到達。</v>
      </c>
      <c r="N12" t="str">
        <f>CONCATENATE($K12,IFERROR(VLOOKUP(CONCATENATE($L12,"d3"),$B:$I,7,FALSE),""))</f>
        <v>&lt;/p&gt;&lt;p&gt;亦可由虎门站乘坐的士，约 20分钟即可到达。</v>
      </c>
      <c r="O12" t="str">
        <f>CONCATENATE($K12,IFERROR(VLOOKUP(CONCATENATE($L12,"d3"),$B:$I,8,FALSE),""))</f>
        <v>&lt;/p&gt;&lt;p&gt;Alternatively, you may take a 20-minute taxi ride from Humen Station.</v>
      </c>
      <c r="R12">
        <f t="shared" si="7"/>
        <v>1</v>
      </c>
      <c r="S12" t="str">
        <f>CONCATENATE("""attraction_sc"": """,VLOOKUP(CONCATENATE($R12,"a2"),$B:$I,7,FALSE),""",")</f>
        <v>"attraction_sc": "鸦片战争博物馆",</v>
      </c>
    </row>
    <row r="13" spans="1:19" ht="15.75" x14ac:dyDescent="0.25">
      <c r="A13" t="str">
        <f t="shared" si="0"/>
        <v/>
      </c>
      <c r="B13" t="str">
        <f t="shared" si="1"/>
        <v>2b1</v>
      </c>
      <c r="C13" t="str">
        <f t="shared" si="2"/>
        <v>b1</v>
      </c>
      <c r="D13">
        <f t="shared" si="3"/>
        <v>1</v>
      </c>
      <c r="E13" t="str">
        <f t="shared" si="4"/>
        <v>b</v>
      </c>
      <c r="F13">
        <f t="shared" si="6"/>
        <v>2</v>
      </c>
      <c r="G13" s="4" t="s">
        <v>2</v>
      </c>
      <c r="H13" t="s">
        <v>2</v>
      </c>
      <c r="I13" t="s">
        <v>511</v>
      </c>
      <c r="L13">
        <f t="shared" si="5"/>
        <v>1</v>
      </c>
      <c r="M13" t="s">
        <v>469</v>
      </c>
      <c r="N13" t="s">
        <v>469</v>
      </c>
      <c r="O13" t="s">
        <v>469</v>
      </c>
      <c r="R13">
        <f t="shared" si="7"/>
        <v>1</v>
      </c>
      <c r="S13" t="str">
        <f>CONCATENATE("""image_en"": """,CONCATENATE("/res/media/web/travel/",LOWER(SUBSTITUTE($I$1," ","_")),"/",LOWER(CONCATENATE(SUBSTITUTE(VLOOKUP(CONCATENATE($R13,"a2"),$B:$I,8,FALSE)," ","_"),".jpg"))),""",")</f>
        <v>"image_en": "/res/media/web/travel/humen/opium_war_museum.jpg",</v>
      </c>
    </row>
    <row r="14" spans="1:19" ht="15.75" x14ac:dyDescent="0.25">
      <c r="A14" t="str">
        <f t="shared" si="0"/>
        <v>2b</v>
      </c>
      <c r="B14" t="str">
        <f t="shared" si="1"/>
        <v>2b2</v>
      </c>
      <c r="C14" t="str">
        <f t="shared" si="2"/>
        <v>b2</v>
      </c>
      <c r="D14">
        <f t="shared" si="3"/>
        <v>2</v>
      </c>
      <c r="E14" t="str">
        <f t="shared" si="4"/>
        <v/>
      </c>
      <c r="F14">
        <f t="shared" si="6"/>
        <v>2</v>
      </c>
      <c r="G14" s="9" t="s">
        <v>123</v>
      </c>
      <c r="H14" t="s">
        <v>1054</v>
      </c>
      <c r="I14" t="s">
        <v>602</v>
      </c>
      <c r="L14">
        <f>ROUNDUP((ROW(N14)-1)/12,0)</f>
        <v>2</v>
      </c>
      <c r="M14" t="s">
        <v>465</v>
      </c>
      <c r="N14" t="s">
        <v>465</v>
      </c>
      <c r="O14" t="s">
        <v>465</v>
      </c>
      <c r="R14">
        <f t="shared" si="7"/>
        <v>1</v>
      </c>
      <c r="S14" t="str">
        <f>CONCATENATE("""image_tc"": """,CONCATENATE("/res/media/web/travel/",LOWER(SUBSTITUTE($I$1," ","_")),"/",LOWER(CONCATENATE(SUBSTITUTE(VLOOKUP(CONCATENATE($R14,"a2"),$B:$I,8,FALSE)," ","_"),".jpg"))),""",")</f>
        <v>"image_tc": "/res/media/web/travel/humen/opium_war_museum.jpg",</v>
      </c>
    </row>
    <row r="15" spans="1:19" ht="15.75" x14ac:dyDescent="0.25">
      <c r="A15" t="str">
        <f t="shared" si="0"/>
        <v/>
      </c>
      <c r="B15" t="str">
        <f t="shared" si="1"/>
        <v>2c1</v>
      </c>
      <c r="C15" t="str">
        <f t="shared" si="2"/>
        <v>c1</v>
      </c>
      <c r="D15">
        <f t="shared" si="3"/>
        <v>1</v>
      </c>
      <c r="E15" t="str">
        <f t="shared" si="4"/>
        <v>c</v>
      </c>
      <c r="F15">
        <f t="shared" si="6"/>
        <v>2</v>
      </c>
      <c r="G15" s="4" t="s">
        <v>4</v>
      </c>
      <c r="H15" t="s">
        <v>941</v>
      </c>
      <c r="I15" t="s">
        <v>513</v>
      </c>
      <c r="L15">
        <f t="shared" ref="L15:L25" si="8">ROUNDUP((ROW(N15)-1)/12,0)</f>
        <v>2</v>
      </c>
      <c r="M15" t="str">
        <f>VLOOKUP(CONCATENATE($L15,"a2"),$B:$I,6,FALSE)</f>
        <v>旗峰公園</v>
      </c>
      <c r="N15" t="str">
        <f>VLOOKUP(CONCATENATE($L15,"a2"),$B:$I,7,FALSE)</f>
        <v>旗峰公园</v>
      </c>
      <c r="O15" t="str">
        <f>VLOOKUP(CONCATENATE($L15,"a2"),$B:$I,8,FALSE)</f>
        <v>Qifeng Park</v>
      </c>
      <c r="R15">
        <f t="shared" si="7"/>
        <v>1</v>
      </c>
      <c r="S15" t="str">
        <f>CONCATENATE("""image_sc"": """,CONCATENATE("/res/media/web/travel/",LOWER(SUBSTITUTE($I$1," ","_")),"/",LOWER(CONCATENATE(SUBSTITUTE(VLOOKUP(CONCATENATE($R15,"a2"),$B:$I,8,FALSE)," ","_"),".jpg"))),""",")</f>
        <v>"image_sc": "/res/media/web/travel/humen/opium_war_museum.jpg",</v>
      </c>
    </row>
    <row r="16" spans="1:19" ht="78.75" x14ac:dyDescent="0.25">
      <c r="A16" t="str">
        <f t="shared" si="0"/>
        <v>2c</v>
      </c>
      <c r="B16" t="str">
        <f t="shared" si="1"/>
        <v>2c2</v>
      </c>
      <c r="C16" t="str">
        <f t="shared" si="2"/>
        <v>c2</v>
      </c>
      <c r="D16">
        <f t="shared" si="3"/>
        <v>2</v>
      </c>
      <c r="E16" t="str">
        <f t="shared" si="4"/>
        <v/>
      </c>
      <c r="F16">
        <f t="shared" si="6"/>
        <v>2</v>
      </c>
      <c r="G16" s="9" t="s">
        <v>124</v>
      </c>
      <c r="H16" t="s">
        <v>1055</v>
      </c>
      <c r="I16" t="s">
        <v>603</v>
      </c>
      <c r="L16">
        <f t="shared" si="8"/>
        <v>2</v>
      </c>
      <c r="M16" t="s">
        <v>466</v>
      </c>
      <c r="N16" t="s">
        <v>466</v>
      </c>
      <c r="O16" t="s">
        <v>466</v>
      </c>
      <c r="R16">
        <f t="shared" si="7"/>
        <v>1</v>
      </c>
      <c r="S16" t="str">
        <f>CONCATENATE("""content_en"": """,CONCATENATE("&lt;p&gt;Address：&lt;br/&gt;",VLOOKUP(CONCATENATE($R16,"b2"),$B:$I,8,FALSE)),"&lt;/p&gt;&lt;p&gt;Content：&lt;br/&gt;",SUBSTITUTE(VLOOKUP(CONCATENATE($R16,"c2"),$B:$I,8,FALSE),"""","\"""),"&lt;/p&gt;&lt;p&gt;Transportation：&lt;br/&gt;",VLOOKUP(CONCATENATE($R16,"d2"),$B:$I,8,FALSE),CONCATENATE($K12,IFERROR(VLOOKUP(CONCATENATE($L12,"d3"),$B:$I,8,FALSE),"")),"&lt;/p&gt;",""",")</f>
        <v>"content_en": "&lt;p&gt;Address：&lt;br/&gt;113 Jiefang Road, Humen Town, Dongguan&lt;/p&gt;&lt;p&gt;Content：&lt;br/&gt;With permanent exhibitions including “The Story of Humen”, “Destruction of Opium at Humen” and “The Opium War”, the Opium War Museum details the story of the Opium War with many precious historical artefacts on display. This is the site where Lin Zexu destroyed the opium, making it a perfect venue for visitors to learn more about modern Chinese history. In addition, visitors can get an even greater and comprehensive understanding of the war history by visiting the nearby Sea Battle Museum, Weiyuan Fort and Shajiao Fort.&lt;/p&gt;&lt;p&gt;Transportation：&lt;br/&gt;From High Speed Rail Humen Station, take Bus Humen 10/8 towards Shajiao terminal/Sanmenkou Village. Get off at Dongxiaochang (Lixin Vocational &amp; Technical School) and change to Bus Human 3A towards Lin Zexu Park. Get off at the terminal and walk for about 1 minute.&lt;/p&gt;&lt;p&gt;Alternatively, you may take a 20-minute taxi ride from Humen Station.&lt;/p&gt;",</v>
      </c>
    </row>
    <row r="17" spans="1:19" ht="15.75" x14ac:dyDescent="0.25">
      <c r="A17" t="str">
        <f t="shared" si="0"/>
        <v>2a</v>
      </c>
      <c r="B17" t="str">
        <f t="shared" si="1"/>
        <v>2d1</v>
      </c>
      <c r="C17" t="str">
        <f t="shared" si="2"/>
        <v>d1</v>
      </c>
      <c r="D17">
        <f t="shared" si="3"/>
        <v>1</v>
      </c>
      <c r="E17" t="str">
        <f t="shared" si="4"/>
        <v>d</v>
      </c>
      <c r="F17">
        <f t="shared" si="6"/>
        <v>2</v>
      </c>
      <c r="G17" s="4" t="s">
        <v>6</v>
      </c>
      <c r="H17" t="s">
        <v>6</v>
      </c>
      <c r="I17" t="s">
        <v>515</v>
      </c>
      <c r="L17">
        <f t="shared" si="8"/>
        <v>2</v>
      </c>
      <c r="M17" t="str">
        <f>CONCATENATE("&lt;img src=""/res/media/web/travel/",LOWER(SUBSTITUTE($I$1," ","_")),"/",LOWER(CONCATENATE(SUBSTITUTE(VLOOKUP(CONCATENATE($L15,"a2"),$B:$I,8,FALSE)," ","_"),".jpg")),""" alt=""",M15,"""&gt;")</f>
        <v>&lt;img src="/res/media/web/travel/humen/qifeng_park.jpg" alt="旗峰公園"&gt;</v>
      </c>
      <c r="N17" t="str">
        <f>CONCATENATE("&lt;img src=""/res/media/web/travel/",LOWER(SUBSTITUTE($I$1," ","_")),"/",LOWER(CONCATENATE(SUBSTITUTE(VLOOKUP(CONCATENATE($L15,"a2"),$B:$I,8,FALSE)," ","_"),".jpg")),""" alt=""",N15,"""&gt;")</f>
        <v>&lt;img src="/res/media/web/travel/humen/qifeng_park.jpg" alt="旗峰公园"&gt;</v>
      </c>
      <c r="O17" t="str">
        <f>CONCATENATE("&lt;img src=""/res/media/web/travel/",LOWER(SUBSTITUTE($I$1," ","_")),"/",LOWER(CONCATENATE(SUBSTITUTE(VLOOKUP(CONCATENATE($L15,"a2"),$B:$I,8,FALSE)," ","_"),".jpg")),""" alt=""",O15,"""&gt;")</f>
        <v>&lt;img src="/res/media/web/travel/humen/qifeng_park.jpg" alt="Qifeng Park"&gt;</v>
      </c>
      <c r="R17">
        <f t="shared" si="7"/>
        <v>1</v>
      </c>
      <c r="S17" t="str">
        <f>CONCATENATE("""content_tc"": """,CONCATENATE("&lt;p&gt;地址：&lt;br/&gt;",VLOOKUP(CONCATENATE($R17,"b2"),$B:$I,6,FALSE)),"&lt;/p&gt;&lt;p&gt;介紹：&lt;br/&gt;",VLOOKUP(CONCATENATE($R17,"c2"),$B:$I,6,FALSE),"&lt;/p&gt;&lt;p&gt;交通：&lt;br/&gt;",VLOOKUP(CONCATENATE($R17,"d2"),$B:$I,6,FALSE),CONCATENATE($K12,IFERROR(VLOOKUP(CONCATENATE($L12,"d3"),$B:$I,6,FALSE),"")),"&lt;/p&gt;",""",")</f>
        <v>"content_tc": "&lt;p&gt;地址：&lt;br/&gt;東莞市虎門鎮解放路113號&lt;/p&gt;&lt;p&gt;介紹：&lt;br/&gt;鴉片戰爭博物館常設展覽包括《虎門故事》、《虎門銷煙》及《鴉片戰爭》，當中展示了各種珍貴的文物史料，詳盡地介紹了鴉片戰爭的來龍去脈。館內更有林則徐銷煙池舊址，閉上眼睛感受，昔日虎門銷煙的場景彷彿活現眼前，實在是認識中國近代歷史的好地方。此外，旅客亦不妨到附近著名的海戰博物館、威遠炮臺及沙角炮臺舊址參觀，可以更全面地了解戰爭的歷史。&lt;/p&gt;&lt;p&gt;交通：&lt;br/&gt;於高鐵虎門站乘坐虎門10路／8路公交車，往沙角車站／三門口村方向，於東校場（立信職校）站下車，轉乘虎門3A路公交車，往林則徐公園方向，於總站下車，步行約1分鐘。&lt;/p&gt;&lt;p&gt;亦可由虎門站乘坐的士，約 20分鐘即可到達。&lt;/p&gt;",</v>
      </c>
    </row>
    <row r="18" spans="1:19" ht="47.25" x14ac:dyDescent="0.25">
      <c r="A18" t="str">
        <f t="shared" si="0"/>
        <v>2d</v>
      </c>
      <c r="B18" t="str">
        <f t="shared" si="1"/>
        <v>2d2</v>
      </c>
      <c r="C18" t="str">
        <f t="shared" si="2"/>
        <v>d2</v>
      </c>
      <c r="D18">
        <f t="shared" si="3"/>
        <v>2</v>
      </c>
      <c r="E18" t="str">
        <f t="shared" si="4"/>
        <v/>
      </c>
      <c r="F18">
        <f t="shared" si="6"/>
        <v>2</v>
      </c>
      <c r="G18" s="9" t="s">
        <v>125</v>
      </c>
      <c r="H18" t="s">
        <v>1056</v>
      </c>
      <c r="I18" t="s">
        <v>604</v>
      </c>
      <c r="L18">
        <f t="shared" si="8"/>
        <v>2</v>
      </c>
      <c r="M18" t="s">
        <v>557</v>
      </c>
      <c r="N18" t="s">
        <v>557</v>
      </c>
      <c r="O18" t="s">
        <v>1372</v>
      </c>
      <c r="R18">
        <f t="shared" si="7"/>
        <v>1</v>
      </c>
      <c r="S18" t="str">
        <f>CONCATENATE("""content_sc"": """,CONCATENATE("&lt;p&gt;地址：&lt;br/&gt;",VLOOKUP(CONCATENATE($R18,"b2"),$B:$I,7,FALSE)),"&lt;/p&gt;&lt;p&gt;介紹：&lt;br/&gt;",VLOOKUP(CONCATENATE($R18,"c2"),$B:$I,7,FALSE),"&lt;/p&gt;&lt;p&gt;交通：&lt;br/&gt;",VLOOKUP(CONCATENATE($R18,"d2"),$B:$I,7,FALSE),CONCATENATE($K12,IFERROR(VLOOKUP(CONCATENATE($L12,"d3"),$B:$I,7,FALSE),"")),"&lt;/p&gt;","""")</f>
        <v>"content_sc": "&lt;p&gt;地址：&lt;br/&gt;东莞市虎门镇解放路113号&lt;/p&gt;&lt;p&gt;介紹：&lt;br/&gt;鸦片战争博物馆常设展览包括《虎门故事》、《虎门销烟》及《鸦片战争》，当中展示了各种珍贵的文物史料，详尽地介绍了鸦片战争的来龙去脉。馆内更有林则徐销烟池旧址，闭上眼睛感受，昔日虎门销烟的场景彷佛活现眼前，实在是认识中国近代历史的好地方。此外，旅客亦不妨到附近著名的海战博物馆、威远炮台及沙角炮台旧址参观，可以更全面地了解战争的历史。&lt;/p&gt;&lt;p&gt;交通：&lt;br/&gt;于高铁虎门站乘坐虎门10路／8路公交车，往沙角车站／三门口村方向，于东校场（立信职校）站下车，换乘虎门3A路公交车，往林则徐公园方向，于总站下车，步行约1分钟。&lt;/p&gt;&lt;p&gt;亦可由虎门站乘坐的士，约 20分钟即可到达。&lt;/p&gt;"</v>
      </c>
    </row>
    <row r="19" spans="1:19" ht="32.25" thickBot="1" x14ac:dyDescent="0.3">
      <c r="A19" t="str">
        <f t="shared" si="0"/>
        <v/>
      </c>
      <c r="B19" t="str">
        <f t="shared" si="1"/>
        <v>2d3</v>
      </c>
      <c r="C19" t="str">
        <f t="shared" si="2"/>
        <v>d3</v>
      </c>
      <c r="D19">
        <f t="shared" si="3"/>
        <v>3</v>
      </c>
      <c r="E19" t="str">
        <f t="shared" si="4"/>
        <v/>
      </c>
      <c r="F19">
        <f t="shared" si="6"/>
        <v>2</v>
      </c>
      <c r="G19" s="10" t="s">
        <v>126</v>
      </c>
      <c r="H19" t="s">
        <v>1057</v>
      </c>
      <c r="I19" t="s">
        <v>605</v>
      </c>
      <c r="L19">
        <f t="shared" si="8"/>
        <v>2</v>
      </c>
      <c r="M19" t="str">
        <f>VLOOKUP(CONCATENATE($L19,"b2"),$B:$I,6,FALSE)</f>
        <v>東莞市東城中路2號</v>
      </c>
      <c r="N19" t="str">
        <f>VLOOKUP(CONCATENATE($L19,"b2"),$B:$I,7,FALSE)</f>
        <v>东莞市东城中路2号</v>
      </c>
      <c r="O19" t="str">
        <f>VLOOKUP(CONCATENATE($L19,"b2"),$B:$I,8,FALSE)</f>
        <v>2 Dongcheng Zhong Road, Dongguan</v>
      </c>
      <c r="R19">
        <f t="shared" si="7"/>
        <v>1</v>
      </c>
      <c r="S19" t="str">
        <f>IF(S20="","}","},")</f>
        <v>},</v>
      </c>
    </row>
    <row r="20" spans="1:19" ht="15.75" x14ac:dyDescent="0.25">
      <c r="A20" t="str">
        <f t="shared" si="0"/>
        <v/>
      </c>
      <c r="B20" t="str">
        <f t="shared" si="1"/>
        <v>3a1</v>
      </c>
      <c r="C20" t="str">
        <f t="shared" si="2"/>
        <v>a1</v>
      </c>
      <c r="D20">
        <f t="shared" si="3"/>
        <v>1</v>
      </c>
      <c r="E20" t="str">
        <f t="shared" si="4"/>
        <v>a</v>
      </c>
      <c r="F20">
        <f t="shared" si="6"/>
        <v>3</v>
      </c>
      <c r="G20" s="1" t="s">
        <v>13</v>
      </c>
      <c r="H20" t="s">
        <v>949</v>
      </c>
      <c r="I20" t="s">
        <v>524</v>
      </c>
      <c r="L20">
        <f t="shared" si="8"/>
        <v>2</v>
      </c>
      <c r="M20" t="s">
        <v>467</v>
      </c>
      <c r="N20" t="s">
        <v>467</v>
      </c>
      <c r="O20" t="s">
        <v>1373</v>
      </c>
      <c r="R20">
        <f>ROUNDUP((ROW(T20)-7)/12,0)</f>
        <v>2</v>
      </c>
      <c r="S20" t="s">
        <v>1374</v>
      </c>
    </row>
    <row r="21" spans="1:19" ht="15.75" x14ac:dyDescent="0.25">
      <c r="A21" t="str">
        <f t="shared" si="0"/>
        <v>3a</v>
      </c>
      <c r="B21" t="str">
        <f t="shared" si="1"/>
        <v>3a2</v>
      </c>
      <c r="C21" t="str">
        <f t="shared" si="2"/>
        <v>a2</v>
      </c>
      <c r="D21">
        <f t="shared" si="3"/>
        <v>2</v>
      </c>
      <c r="E21" t="str">
        <f t="shared" si="4"/>
        <v/>
      </c>
      <c r="F21">
        <f t="shared" si="6"/>
        <v>3</v>
      </c>
      <c r="G21" s="9" t="s">
        <v>127</v>
      </c>
      <c r="H21" t="s">
        <v>1058</v>
      </c>
      <c r="I21" t="s">
        <v>606</v>
      </c>
      <c r="L21">
        <f t="shared" si="8"/>
        <v>2</v>
      </c>
      <c r="M21" t="str">
        <f>VLOOKUP(CONCATENATE($L21,"c2"),$B:$I,6,FALSE)</f>
        <v>旗峰公園內有海拔189米的黃旗山，因形似旗展而得名，是東莞的象徵。「黃旗嶺頂掛燈籠」是民間傳說的東莞八景中的第一景，另外觀音古廟、黃嶺道觀等古跡和景點，都是必遊項目。</v>
      </c>
      <c r="N21" t="str">
        <f>VLOOKUP(CONCATENATE($L21,"c2"),$B:$I,7,FALSE)</f>
        <v>旗峰公园内有海拔189米的黄旗山，因形似旗展而得名，是东莞的象征。「黄旗岭顶挂灯笼」是民间传说的东莞八景中的第一景，另外观音古庙、黄岭道观等古迹和景点，都是必游项目。</v>
      </c>
      <c r="O21" t="str">
        <f>VLOOKUP(CONCATENATE($L21,"c2"),$B:$I,8,FALSE)</f>
        <v>Qifeng Park is home to Huangqi Mountain, a symbol of Dongguan that rises 189 metres above sea level. The mountain derived its name from its “waving flag” appearance and “The Hanging Lantern at the Peak of Huangqi Mountain” was referred to as one of the Eight Sceneries of Dongguan in folklore. Other ‘must-see’ attractions at Qifeng Park include the Ancient Goddess of Mercy Temple and Huangling Temple.</v>
      </c>
      <c r="R21">
        <f t="shared" si="7"/>
        <v>2</v>
      </c>
      <c r="S21" t="str">
        <f>CONCATENATE("""id"": ",$S$1,R21,",")</f>
        <v>"id": 42,</v>
      </c>
    </row>
    <row r="22" spans="1:19" ht="15.75" x14ac:dyDescent="0.25">
      <c r="A22" t="str">
        <f t="shared" si="0"/>
        <v/>
      </c>
      <c r="B22" t="str">
        <f t="shared" si="1"/>
        <v>3b1</v>
      </c>
      <c r="C22" t="str">
        <f t="shared" si="2"/>
        <v>b1</v>
      </c>
      <c r="D22">
        <f t="shared" si="3"/>
        <v>1</v>
      </c>
      <c r="E22" t="str">
        <f t="shared" si="4"/>
        <v>b</v>
      </c>
      <c r="F22">
        <f t="shared" si="6"/>
        <v>3</v>
      </c>
      <c r="G22" s="4" t="s">
        <v>2</v>
      </c>
      <c r="H22" t="s">
        <v>2</v>
      </c>
      <c r="I22" t="s">
        <v>511</v>
      </c>
      <c r="L22">
        <f t="shared" si="8"/>
        <v>2</v>
      </c>
      <c r="M22" t="s">
        <v>468</v>
      </c>
      <c r="N22" t="s">
        <v>468</v>
      </c>
      <c r="O22" t="s">
        <v>1375</v>
      </c>
      <c r="R22">
        <f t="shared" si="7"/>
        <v>2</v>
      </c>
      <c r="S22" t="str">
        <f>CONCATENATE("""attraction_en"": """,VLOOKUP(CONCATENATE($R22,"a2"),$B:$I,8,FALSE),""",")</f>
        <v>"attraction_en": "Qifeng Park",</v>
      </c>
    </row>
    <row r="23" spans="1:19" ht="15.75" x14ac:dyDescent="0.25">
      <c r="A23" t="str">
        <f t="shared" si="0"/>
        <v>3b</v>
      </c>
      <c r="B23" t="str">
        <f t="shared" si="1"/>
        <v>3b2</v>
      </c>
      <c r="C23" t="str">
        <f t="shared" si="2"/>
        <v>b2</v>
      </c>
      <c r="D23">
        <f t="shared" si="3"/>
        <v>2</v>
      </c>
      <c r="E23" t="str">
        <f t="shared" si="4"/>
        <v/>
      </c>
      <c r="F23">
        <f t="shared" si="6"/>
        <v>3</v>
      </c>
      <c r="G23" s="9" t="s">
        <v>128</v>
      </c>
      <c r="H23" t="s">
        <v>1059</v>
      </c>
      <c r="I23" t="s">
        <v>607</v>
      </c>
      <c r="L23">
        <f t="shared" si="8"/>
        <v>2</v>
      </c>
      <c r="M23" t="str">
        <f>VLOOKUP(CONCATENATE($L23,"d2"),$B:$I,6,FALSE)</f>
        <v>於高鐵虎門站乘坐地鐵2號綫，往東莞火車站方向，於旗峰公園站下車，步行約5分鐘。</v>
      </c>
      <c r="N23" t="str">
        <f>VLOOKUP(CONCATENATE($L23,"d2"),$B:$I,7,FALSE)</f>
        <v>于高铁虎门站乘坐地铁2号线，往东莞火车站方向，于旗峰公园站下车，步行约5分钟。</v>
      </c>
      <c r="O23" t="str">
        <f>VLOOKUP(CONCATENATE($L23,"d2"),$B:$I,8,FALSE)</f>
        <v>From High Speed Rail Humen Station, take Metro Line 2 towards Dongguan Train Station. Get off at Qifeng Park Station and walk for about 5 minutes.</v>
      </c>
      <c r="R23">
        <f t="shared" si="7"/>
        <v>2</v>
      </c>
      <c r="S23" t="str">
        <f>CONCATENATE("""attraction_tc"": """,VLOOKUP(CONCATENATE($R23,"a2"),$B:$I,6,FALSE),""",")</f>
        <v>"attraction_tc": "旗峰公園",</v>
      </c>
    </row>
    <row r="24" spans="1:19" ht="15.75" x14ac:dyDescent="0.25">
      <c r="A24" t="str">
        <f t="shared" si="0"/>
        <v/>
      </c>
      <c r="B24" t="str">
        <f t="shared" si="1"/>
        <v>3c1</v>
      </c>
      <c r="C24" t="str">
        <f t="shared" si="2"/>
        <v>c1</v>
      </c>
      <c r="D24">
        <f t="shared" si="3"/>
        <v>1</v>
      </c>
      <c r="E24" t="str">
        <f t="shared" si="4"/>
        <v>c</v>
      </c>
      <c r="F24">
        <f t="shared" si="6"/>
        <v>3</v>
      </c>
      <c r="G24" s="4" t="s">
        <v>4</v>
      </c>
      <c r="H24" t="s">
        <v>941</v>
      </c>
      <c r="I24" t="s">
        <v>513</v>
      </c>
      <c r="K24" t="str">
        <f>IF(ISERROR(VLOOKUP(CONCATENATE(L24,"d3"),B:G,6,FALSE)),"","&lt;/p&gt;&lt;p&gt;")</f>
        <v>&lt;/p&gt;&lt;p&gt;</v>
      </c>
      <c r="L24">
        <f t="shared" si="8"/>
        <v>2</v>
      </c>
      <c r="M24" t="str">
        <f>CONCATENATE($K24,IFERROR(VLOOKUP(CONCATENATE($L24,"d3"),$B:$I,6,FALSE),""))</f>
        <v>&lt;/p&gt;&lt;p&gt;亦可由虎門站乘坐的士，約 35分鐘即可到達。</v>
      </c>
      <c r="N24" t="str">
        <f>CONCATENATE($K24,IFERROR(VLOOKUP(CONCATENATE($L24,"d3"),$B:$I,7,FALSE),""))</f>
        <v>&lt;/p&gt;&lt;p&gt;亦可由虎门站乘坐的士，约 35分钟即可到达。</v>
      </c>
      <c r="O24" t="str">
        <f>CONCATENATE($K24,IFERROR(VLOOKUP(CONCATENATE($L24,"d3"),$B:$I,8,FALSE),""))</f>
        <v>&lt;/p&gt;&lt;p&gt;Alternatively, you may take a 35-minute taxi ride from Humen Station.</v>
      </c>
      <c r="R24">
        <f t="shared" si="7"/>
        <v>2</v>
      </c>
      <c r="S24" t="str">
        <f>CONCATENATE("""attraction_sc"": """,VLOOKUP(CONCATENATE($R24,"a2"),$B:$I,7,FALSE),""",")</f>
        <v>"attraction_sc": "旗峰公园",</v>
      </c>
    </row>
    <row r="25" spans="1:19" ht="110.25" x14ac:dyDescent="0.25">
      <c r="A25" t="str">
        <f t="shared" si="0"/>
        <v>3c</v>
      </c>
      <c r="B25" t="str">
        <f t="shared" si="1"/>
        <v>3c2</v>
      </c>
      <c r="C25" t="str">
        <f t="shared" si="2"/>
        <v>c2</v>
      </c>
      <c r="D25">
        <f t="shared" si="3"/>
        <v>2</v>
      </c>
      <c r="E25" t="str">
        <f t="shared" si="4"/>
        <v/>
      </c>
      <c r="F25">
        <f t="shared" si="6"/>
        <v>3</v>
      </c>
      <c r="G25" s="9" t="s">
        <v>129</v>
      </c>
      <c r="H25" t="s">
        <v>1060</v>
      </c>
      <c r="I25" t="s">
        <v>608</v>
      </c>
      <c r="L25">
        <f t="shared" si="8"/>
        <v>2</v>
      </c>
      <c r="M25" t="s">
        <v>469</v>
      </c>
      <c r="N25" t="s">
        <v>469</v>
      </c>
      <c r="O25" t="s">
        <v>469</v>
      </c>
      <c r="R25">
        <f t="shared" si="7"/>
        <v>2</v>
      </c>
      <c r="S25" t="str">
        <f>CONCATENATE("""image_en"": """,CONCATENATE("/res/media/web/travel/",LOWER(SUBSTITUTE($I$1," ","_")),"/",LOWER(CONCATENATE(SUBSTITUTE(VLOOKUP(CONCATENATE($R25,"a2"),$B:$I,8,FALSE)," ","_"),".jpg"))),""",")</f>
        <v>"image_en": "/res/media/web/travel/humen/qifeng_park.jpg",</v>
      </c>
    </row>
    <row r="26" spans="1:19" ht="15.75" x14ac:dyDescent="0.25">
      <c r="A26" t="str">
        <f t="shared" si="0"/>
        <v/>
      </c>
      <c r="B26" t="str">
        <f t="shared" si="1"/>
        <v>3d1</v>
      </c>
      <c r="C26" t="str">
        <f t="shared" si="2"/>
        <v>d1</v>
      </c>
      <c r="D26">
        <f t="shared" si="3"/>
        <v>1</v>
      </c>
      <c r="E26" t="str">
        <f t="shared" si="4"/>
        <v>d</v>
      </c>
      <c r="F26">
        <f t="shared" si="6"/>
        <v>3</v>
      </c>
      <c r="G26" s="4" t="s">
        <v>6</v>
      </c>
      <c r="H26" t="s">
        <v>6</v>
      </c>
      <c r="I26" t="s">
        <v>515</v>
      </c>
      <c r="L26">
        <f>ROUNDUP((ROW(N26)-1)/12,0)</f>
        <v>3</v>
      </c>
      <c r="M26" t="s">
        <v>465</v>
      </c>
      <c r="N26" t="s">
        <v>465</v>
      </c>
      <c r="O26" t="s">
        <v>465</v>
      </c>
      <c r="R26">
        <f t="shared" si="7"/>
        <v>2</v>
      </c>
      <c r="S26" t="str">
        <f>CONCATENATE("""image_tc"": """,CONCATENATE("/res/media/web/travel/",LOWER(SUBSTITUTE($I$1," ","_")),"/",LOWER(CONCATENATE(SUBSTITUTE(VLOOKUP(CONCATENATE($R26,"a2"),$B:$I,8,FALSE)," ","_"),".jpg"))),""",")</f>
        <v>"image_tc": "/res/media/web/travel/humen/qifeng_park.jpg",</v>
      </c>
    </row>
    <row r="27" spans="1:19" ht="31.5" x14ac:dyDescent="0.25">
      <c r="A27" t="str">
        <f t="shared" si="0"/>
        <v>3d</v>
      </c>
      <c r="B27" t="str">
        <f t="shared" si="1"/>
        <v>3d2</v>
      </c>
      <c r="C27" t="str">
        <f t="shared" si="2"/>
        <v>d2</v>
      </c>
      <c r="D27">
        <f t="shared" si="3"/>
        <v>2</v>
      </c>
      <c r="E27" t="str">
        <f t="shared" si="4"/>
        <v/>
      </c>
      <c r="F27">
        <f t="shared" si="6"/>
        <v>3</v>
      </c>
      <c r="G27" s="9" t="s">
        <v>130</v>
      </c>
      <c r="H27" t="s">
        <v>1061</v>
      </c>
      <c r="I27" t="s">
        <v>609</v>
      </c>
      <c r="L27">
        <f t="shared" ref="L27:L37" si="9">ROUNDUP((ROW(N27)-1)/12,0)</f>
        <v>3</v>
      </c>
      <c r="M27" t="str">
        <f>VLOOKUP(CONCATENATE($L27,"a2"),$B:$I,6,FALSE)</f>
        <v>可園</v>
      </c>
      <c r="N27" t="str">
        <f>VLOOKUP(CONCATENATE($L27,"a2"),$B:$I,7,FALSE)</f>
        <v>可园</v>
      </c>
      <c r="O27" t="str">
        <f>VLOOKUP(CONCATENATE($L27,"a2"),$B:$I,8,FALSE)</f>
        <v>Keyuan Garden</v>
      </c>
      <c r="R27">
        <f t="shared" si="7"/>
        <v>2</v>
      </c>
      <c r="S27" t="str">
        <f>CONCATENATE("""image_sc"": """,CONCATENATE("/res/media/web/travel/",LOWER(SUBSTITUTE($I$1," ","_")),"/",LOWER(CONCATENATE(SUBSTITUTE(VLOOKUP(CONCATENATE($R27,"a2"),$B:$I,8,FALSE)," ","_"),".jpg"))),""",")</f>
        <v>"image_sc": "/res/media/web/travel/humen/qifeng_park.jpg",</v>
      </c>
    </row>
    <row r="28" spans="1:19" ht="32.25" thickBot="1" x14ac:dyDescent="0.3">
      <c r="A28" t="str">
        <f t="shared" si="0"/>
        <v/>
      </c>
      <c r="B28" t="str">
        <f t="shared" si="1"/>
        <v>3d3</v>
      </c>
      <c r="C28" t="str">
        <f t="shared" si="2"/>
        <v>d3</v>
      </c>
      <c r="D28">
        <f t="shared" si="3"/>
        <v>3</v>
      </c>
      <c r="E28" t="str">
        <f t="shared" si="4"/>
        <v/>
      </c>
      <c r="F28">
        <f t="shared" si="6"/>
        <v>3</v>
      </c>
      <c r="G28" s="10" t="s">
        <v>131</v>
      </c>
      <c r="H28" t="s">
        <v>1062</v>
      </c>
      <c r="I28" t="s">
        <v>610</v>
      </c>
      <c r="L28">
        <f t="shared" si="9"/>
        <v>3</v>
      </c>
      <c r="M28" t="s">
        <v>466</v>
      </c>
      <c r="N28" t="s">
        <v>466</v>
      </c>
      <c r="O28" t="s">
        <v>466</v>
      </c>
      <c r="R28">
        <f t="shared" si="7"/>
        <v>2</v>
      </c>
      <c r="S28" t="str">
        <f>CONCATENATE("""content_en"": """,CONCATENATE("&lt;p&gt;Address：&lt;br/&gt;",VLOOKUP(CONCATENATE($R28,"b2"),$B:$I,8,FALSE)),"&lt;/p&gt;&lt;p&gt;Content：&lt;br/&gt;",SUBSTITUTE(VLOOKUP(CONCATENATE($R28,"c2"),$B:$I,8,FALSE),"""","\"""),"&lt;/p&gt;&lt;p&gt;Transportation：&lt;br/&gt;",VLOOKUP(CONCATENATE($R28,"d2"),$B:$I,8,FALSE),CONCATENATE($K24,IFERROR(VLOOKUP(CONCATENATE($L24,"d3"),$B:$I,8,FALSE),"")),"&lt;/p&gt;",""",")</f>
        <v>"content_en": "&lt;p&gt;Address：&lt;br/&gt;2 Dongcheng Zhong Road, Dongguan&lt;/p&gt;&lt;p&gt;Content：&lt;br/&gt;Qifeng Park is home to Huangqi Mountain, a symbol of Dongguan that rises 189 metres above sea level. The mountain derived its name from its “waving flag” appearance and “The Hanging Lantern at the Peak of Huangqi Mountain” was referred to as one of the Eight Sceneries of Dongguan in folklore. Other ‘must-see’ attractions at Qifeng Park include the Ancient Goddess of Mercy Temple and Huangling Temple.&lt;/p&gt;&lt;p&gt;Transportation：&lt;br/&gt;From High Speed Rail Humen Station, take Metro Line 2 towards Dongguan Train Station. Get off at Qifeng Park Station and walk for about 5 minutes.&lt;/p&gt;&lt;p&gt;Alternatively, you may take a 35-minute taxi ride from Humen Station.&lt;/p&gt;",</v>
      </c>
    </row>
    <row r="29" spans="1:19" x14ac:dyDescent="0.25">
      <c r="A29" t="str">
        <f t="shared" si="0"/>
        <v/>
      </c>
      <c r="I29" t="str">
        <f>IF(ISERROR(VLOOKUP(CONCATENATE(J29,"c5"),B:G,6,FALSE)),"","&lt;br&gt;")</f>
        <v/>
      </c>
      <c r="L29">
        <f t="shared" si="9"/>
        <v>3</v>
      </c>
      <c r="M29" t="str">
        <f>CONCATENATE("&lt;img src=""/res/media/web/travel/",LOWER(SUBSTITUTE($I$1," ","_")),"/",LOWER(CONCATENATE(SUBSTITUTE(VLOOKUP(CONCATENATE($L27,"a2"),$B:$I,8,FALSE)," ","_"),".jpg")),""" alt=""",M27,"""&gt;")</f>
        <v>&lt;img src="/res/media/web/travel/humen/keyuan_garden.jpg" alt="可園"&gt;</v>
      </c>
      <c r="N29" t="str">
        <f>CONCATENATE("&lt;img src=""/res/media/web/travel/",LOWER(SUBSTITUTE($I$1," ","_")),"/",LOWER(CONCATENATE(SUBSTITUTE(VLOOKUP(CONCATENATE($L27,"a2"),$B:$I,8,FALSE)," ","_"),".jpg")),""" alt=""",N27,"""&gt;")</f>
        <v>&lt;img src="/res/media/web/travel/humen/keyuan_garden.jpg" alt="可园"&gt;</v>
      </c>
      <c r="O29" t="str">
        <f>CONCATENATE("&lt;img src=""/res/media/web/travel/",LOWER(SUBSTITUTE($I$1," ","_")),"/",LOWER(CONCATENATE(SUBSTITUTE(VLOOKUP(CONCATENATE($L27,"a2"),$B:$I,8,FALSE)," ","_"),".jpg")),""" alt=""",O27,"""&gt;")</f>
        <v>&lt;img src="/res/media/web/travel/humen/keyuan_garden.jpg" alt="Keyuan Garden"&gt;</v>
      </c>
      <c r="R29">
        <f t="shared" si="7"/>
        <v>2</v>
      </c>
      <c r="S29" t="str">
        <f>CONCATENATE("""content_tc"": """,CONCATENATE("&lt;p&gt;地址：&lt;br/&gt;",VLOOKUP(CONCATENATE($R29,"b2"),$B:$I,6,FALSE)),"&lt;/p&gt;&lt;p&gt;介紹：&lt;br/&gt;",VLOOKUP(CONCATENATE($R29,"c2"),$B:$I,6,FALSE),"&lt;/p&gt;&lt;p&gt;交通：&lt;br/&gt;",VLOOKUP(CONCATENATE($R29,"d2"),$B:$I,6,FALSE),CONCATENATE($K24,IFERROR(VLOOKUP(CONCATENATE($L24,"d3"),$B:$I,6,FALSE),"")),"&lt;/p&gt;",""",")</f>
        <v>"content_tc": "&lt;p&gt;地址：&lt;br/&gt;東莞市東城中路2號&lt;/p&gt;&lt;p&gt;介紹：&lt;br/&gt;旗峰公園內有海拔189米的黃旗山，因形似旗展而得名，是東莞的象徵。「黃旗嶺頂掛燈籠」是民間傳說的東莞八景中的第一景，另外觀音古廟、黃嶺道觀等古跡和景點，都是必遊項目。&lt;/p&gt;&lt;p&gt;交通：&lt;br/&gt;於高鐵虎門站乘坐地鐵2號綫，往東莞火車站方向，於旗峰公園站下車，步行約5分鐘。&lt;/p&gt;&lt;p&gt;亦可由虎門站乘坐的士，約 35分鐘即可到達。&lt;/p&gt;",</v>
      </c>
    </row>
    <row r="30" spans="1:19" x14ac:dyDescent="0.25">
      <c r="A30" t="str">
        <f t="shared" si="0"/>
        <v/>
      </c>
      <c r="L30">
        <f t="shared" si="9"/>
        <v>3</v>
      </c>
      <c r="M30" t="s">
        <v>557</v>
      </c>
      <c r="N30" t="s">
        <v>557</v>
      </c>
      <c r="O30" t="s">
        <v>1372</v>
      </c>
      <c r="R30">
        <f t="shared" si="7"/>
        <v>2</v>
      </c>
      <c r="S30" t="str">
        <f>CONCATENATE("""content_sc"": """,CONCATENATE("&lt;p&gt;地址：&lt;br/&gt;",VLOOKUP(CONCATENATE($R30,"b2"),$B:$I,7,FALSE)),"&lt;/p&gt;&lt;p&gt;介紹：&lt;br/&gt;",VLOOKUP(CONCATENATE($R30,"c2"),$B:$I,7,FALSE),"&lt;/p&gt;&lt;p&gt;交通：&lt;br/&gt;",VLOOKUP(CONCATENATE($R30,"d2"),$B:$I,7,FALSE),CONCATENATE($K24,IFERROR(VLOOKUP(CONCATENATE($L24,"d3"),$B:$I,7,FALSE),"")),"&lt;/p&gt;","""")</f>
        <v>"content_sc": "&lt;p&gt;地址：&lt;br/&gt;东莞市东城中路2号&lt;/p&gt;&lt;p&gt;介紹：&lt;br/&gt;旗峰公园内有海拔189米的黄旗山，因形似旗展而得名，是东莞的象征。「黄旗岭顶挂灯笼」是民间传说的东莞八景中的第一景，另外观音古庙、黄岭道观等古迹和景点，都是必游项目。&lt;/p&gt;&lt;p&gt;交通：&lt;br/&gt;于高铁虎门站乘坐地铁2号线，往东莞火车站方向，于旗峰公园站下车，步行约5分钟。&lt;/p&gt;&lt;p&gt;亦可由虎门站乘坐的士，约 35分钟即可到达。&lt;/p&gt;"</v>
      </c>
    </row>
    <row r="31" spans="1:19" x14ac:dyDescent="0.25">
      <c r="A31" t="str">
        <f t="shared" si="0"/>
        <v/>
      </c>
      <c r="L31">
        <f t="shared" si="9"/>
        <v>3</v>
      </c>
      <c r="M31" t="str">
        <f>VLOOKUP(CONCATENATE($L31,"b2"),$B:$I,6,FALSE)</f>
        <v>東莞市莞城區可園路32號</v>
      </c>
      <c r="N31" t="str">
        <f>VLOOKUP(CONCATENATE($L31,"b2"),$B:$I,7,FALSE)</f>
        <v>东莞市莞城区可园路32号</v>
      </c>
      <c r="O31" t="str">
        <f>VLOOKUP(CONCATENATE($L31,"b2"),$B:$I,8,FALSE)</f>
        <v>32 Keyuan Road, Guancheng District, Dongguan</v>
      </c>
      <c r="R31">
        <f t="shared" si="7"/>
        <v>2</v>
      </c>
      <c r="S31" t="str">
        <f>IF(S32="","}","},")</f>
        <v>},</v>
      </c>
    </row>
    <row r="32" spans="1:19" x14ac:dyDescent="0.25">
      <c r="A32" t="str">
        <f t="shared" si="0"/>
        <v/>
      </c>
      <c r="I32" t="str">
        <f>IF(ISERROR(VLOOKUP(CONCATENATE(J32,"d3"),B:G,6,FALSE)),"","&lt;p&gt;")</f>
        <v/>
      </c>
      <c r="L32">
        <f t="shared" si="9"/>
        <v>3</v>
      </c>
      <c r="M32" t="s">
        <v>467</v>
      </c>
      <c r="N32" t="s">
        <v>467</v>
      </c>
      <c r="O32" t="s">
        <v>1373</v>
      </c>
      <c r="R32">
        <f>ROUNDUP((ROW(T32)-7)/12,0)</f>
        <v>3</v>
      </c>
      <c r="S32" t="s">
        <v>1374</v>
      </c>
    </row>
    <row r="33" spans="1:19" x14ac:dyDescent="0.25">
      <c r="A33" t="str">
        <f t="shared" si="0"/>
        <v/>
      </c>
      <c r="I33" t="str">
        <f>IF(ISERROR(VLOOKUP(CONCATENATE(J33,"d4"),B:G,6,FALSE)),"","&lt;br&gt;")</f>
        <v/>
      </c>
      <c r="L33">
        <f t="shared" si="9"/>
        <v>3</v>
      </c>
      <c r="M33" t="str">
        <f>VLOOKUP(CONCATENATE($L33,"c2"),$B:$I,6,FALSE)</f>
        <v>為清代廣東四大名園之一，也是嶺南園林的代表作。可園始建於清朝道光三十年，雖然其面積細小，但建築設計十分講究，巧妙地把住宅、客廳、別墅、庭院、花園及書齋結合在一起，亭臺樓閣，山水橋樹，廳堂軒院，一併俱全，極富南方特色，是廣東園林的珍品。</v>
      </c>
      <c r="N33" t="str">
        <f>VLOOKUP(CONCATENATE($L33,"c2"),$B:$I,7,FALSE)</f>
        <v>为清代广东四大名园之一，也是岭南园林的代表作。可园始建于清朝道光三十年，虽然其面积细小，但建筑设计十分讲究，巧妙地把住宅、客厅、别墅、庭院、花园及书斋结合在一起，亭台楼阁，山水桥树，厅堂轩院，一并俱全，极富南方特色，是广东园林的珍品。</v>
      </c>
      <c r="O33" t="str">
        <f>VLOOKUP(CONCATENATE($L33,"c2"),$B:$I,8,FALSE)</f>
        <v>Regarded as one of the Four Renowned Gardens of Guangdong from the Qing Dynasty, Keyuan Garden represents the Lingnan garden architecture. It was built in 30th year of Daoguang Reign of the Qing Dynasty. Despite of its limited space, Keyuan showcases ponds and bridges, pavilions as well as terraces. It has combined residence, living area, villas, yards, gardens and study halls together skilfully.  The unique Southern architectural style of Keyuan Garden makes it one of the finest gardens in Guangdong.</v>
      </c>
      <c r="R33">
        <f t="shared" ref="R33:R43" si="10">ROUNDUP((ROW(T33)-7)/12,0)</f>
        <v>3</v>
      </c>
      <c r="S33" t="str">
        <f>CONCATENATE("""id"": ",$S$1,R33,",")</f>
        <v>"id": 43,</v>
      </c>
    </row>
    <row r="34" spans="1:19" x14ac:dyDescent="0.25">
      <c r="A34" t="str">
        <f t="shared" si="0"/>
        <v/>
      </c>
      <c r="I34" t="str">
        <f>IF(ISERROR(VLOOKUP(CONCATENATE(J34,"d5"),B:G,6,FALSE)),"","&lt;br&gt;")</f>
        <v/>
      </c>
      <c r="L34">
        <f t="shared" si="9"/>
        <v>3</v>
      </c>
      <c r="M34" t="s">
        <v>468</v>
      </c>
      <c r="N34" t="s">
        <v>468</v>
      </c>
      <c r="O34" t="s">
        <v>1375</v>
      </c>
      <c r="R34">
        <f t="shared" si="10"/>
        <v>3</v>
      </c>
      <c r="S34" t="str">
        <f>CONCATENATE("""attraction_en"": """,VLOOKUP(CONCATENATE($R34,"a2"),$B:$I,8,FALSE),""",")</f>
        <v>"attraction_en": "Keyuan Garden",</v>
      </c>
    </row>
    <row r="35" spans="1:19" x14ac:dyDescent="0.25">
      <c r="A35" t="str">
        <f t="shared" si="0"/>
        <v/>
      </c>
      <c r="L35">
        <f t="shared" si="9"/>
        <v>3</v>
      </c>
      <c r="M35" t="str">
        <f>VLOOKUP(CONCATENATE($L35,"d2"),$B:$I,6,FALSE)</f>
        <v>於高鐵虎門站乘坐L1路公交車，往可園方向，於可園站下車，步行約5分鐘。</v>
      </c>
      <c r="N35" t="str">
        <f>VLOOKUP(CONCATENATE($L35,"d2"),$B:$I,7,FALSE)</f>
        <v>于高铁虎门站乘坐L1路公交车，往可园方向，于可园站下车，步行约5分钟。</v>
      </c>
      <c r="O35" t="str">
        <f>VLOOKUP(CONCATENATE($L35,"d2"),$B:$I,8,FALSE)</f>
        <v>From High Speed Rail Humen Station (outside the station), take Bus L1 towards Keyuan. Get off at Keyuan and walk for about 5 minutes.</v>
      </c>
      <c r="R35">
        <f t="shared" si="10"/>
        <v>3</v>
      </c>
      <c r="S35" t="str">
        <f>CONCATENATE("""attraction_tc"": """,VLOOKUP(CONCATENATE($R35,"a2"),$B:$I,6,FALSE),""",")</f>
        <v>"attraction_tc": "可園",</v>
      </c>
    </row>
    <row r="36" spans="1:19" x14ac:dyDescent="0.25">
      <c r="A36" t="str">
        <f t="shared" si="0"/>
        <v/>
      </c>
      <c r="K36" t="str">
        <f>IF(ISERROR(VLOOKUP(CONCATENATE(L36,"d3"),B:G,6,FALSE)),"","&lt;/p&gt;&lt;p&gt;")</f>
        <v>&lt;/p&gt;&lt;p&gt;</v>
      </c>
      <c r="L36">
        <f t="shared" si="9"/>
        <v>3</v>
      </c>
      <c r="M36" t="str">
        <f>CONCATENATE($K36,IFERROR(VLOOKUP(CONCATENATE($L36,"d3"),$B:$I,6,FALSE),""))</f>
        <v>&lt;/p&gt;&lt;p&gt;亦可由虎門站乘坐的士，約45 分鐘即可到達。</v>
      </c>
      <c r="N36" t="str">
        <f>CONCATENATE($K36,IFERROR(VLOOKUP(CONCATENATE($L36,"d3"),$B:$I,7,FALSE),""))</f>
        <v>&lt;/p&gt;&lt;p&gt;亦可由虎门站乘坐的士，约45 分钟即可到达。</v>
      </c>
      <c r="O36" t="str">
        <f>CONCATENATE($K36,IFERROR(VLOOKUP(CONCATENATE($L36,"d3"),$B:$I,8,FALSE),""))</f>
        <v>&lt;/p&gt;&lt;p&gt;Alternatively, you may take a 45-minute taxi ride from Humen Station.</v>
      </c>
      <c r="R36">
        <f t="shared" si="10"/>
        <v>3</v>
      </c>
      <c r="S36" t="str">
        <f>CONCATENATE("""attraction_sc"": """,VLOOKUP(CONCATENATE($R36,"a2"),$B:$I,7,FALSE),""",")</f>
        <v>"attraction_sc": "可园",</v>
      </c>
    </row>
    <row r="37" spans="1:19" x14ac:dyDescent="0.25">
      <c r="A37" t="str">
        <f t="shared" si="0"/>
        <v/>
      </c>
      <c r="L37">
        <f t="shared" si="9"/>
        <v>3</v>
      </c>
      <c r="M37" t="s">
        <v>469</v>
      </c>
      <c r="N37" t="s">
        <v>469</v>
      </c>
      <c r="O37" t="s">
        <v>469</v>
      </c>
      <c r="R37">
        <f t="shared" si="10"/>
        <v>3</v>
      </c>
      <c r="S37" t="str">
        <f>CONCATENATE("""image_en"": """,CONCATENATE("/res/media/web/travel/",LOWER(SUBSTITUTE($I$1," ","_")),"/",LOWER(CONCATENATE(SUBSTITUTE(VLOOKUP(CONCATENATE($R37,"a2"),$B:$I,8,FALSE)," ","_"),".jpg"))),""",")</f>
        <v>"image_en": "/res/media/web/travel/humen/keyuan_garden.jpg",</v>
      </c>
    </row>
    <row r="38" spans="1:19" x14ac:dyDescent="0.25">
      <c r="A38" t="str">
        <f t="shared" si="0"/>
        <v/>
      </c>
      <c r="R38">
        <f t="shared" si="10"/>
        <v>3</v>
      </c>
      <c r="S38" t="str">
        <f>CONCATENATE("""image_tc"": """,CONCATENATE("/res/media/web/travel/",LOWER(SUBSTITUTE($I$1," ","_")),"/",LOWER(CONCATENATE(SUBSTITUTE(VLOOKUP(CONCATENATE($R38,"a2"),$B:$I,8,FALSE)," ","_"),".jpg"))),""",")</f>
        <v>"image_tc": "/res/media/web/travel/humen/keyuan_garden.jpg",</v>
      </c>
    </row>
    <row r="39" spans="1:19" x14ac:dyDescent="0.25">
      <c r="A39" t="str">
        <f t="shared" si="0"/>
        <v/>
      </c>
      <c r="R39">
        <f t="shared" si="10"/>
        <v>3</v>
      </c>
      <c r="S39" t="str">
        <f>CONCATENATE("""image_sc"": """,CONCATENATE("/res/media/web/travel/",LOWER(SUBSTITUTE($I$1," ","_")),"/",LOWER(CONCATENATE(SUBSTITUTE(VLOOKUP(CONCATENATE($R39,"a2"),$B:$I,8,FALSE)," ","_"),".jpg"))),""",")</f>
        <v>"image_sc": "/res/media/web/travel/humen/keyuan_garden.jpg",</v>
      </c>
    </row>
    <row r="40" spans="1:19" x14ac:dyDescent="0.25">
      <c r="A40" t="str">
        <f t="shared" si="0"/>
        <v/>
      </c>
      <c r="R40">
        <f t="shared" si="10"/>
        <v>3</v>
      </c>
      <c r="S40" t="str">
        <f>CONCATENATE("""content_en"": """,CONCATENATE("&lt;p&gt;Address：&lt;br/&gt;",VLOOKUP(CONCATENATE($R40,"b2"),$B:$I,8,FALSE)),"&lt;/p&gt;&lt;p&gt;Content：&lt;br/&gt;",SUBSTITUTE(VLOOKUP(CONCATENATE($R40,"c2"),$B:$I,8,FALSE),"""","\"""),"&lt;/p&gt;&lt;p&gt;Transportation：&lt;br/&gt;",VLOOKUP(CONCATENATE($R40,"d2"),$B:$I,8,FALSE),CONCATENATE($K36,IFERROR(VLOOKUP(CONCATENATE($L36,"d3"),$B:$I,8,FALSE),"")),"&lt;/p&gt;",""",")</f>
        <v>"content_en": "&lt;p&gt;Address：&lt;br/&gt;32 Keyuan Road, Guancheng District, Dongguan&lt;/p&gt;&lt;p&gt;Content：&lt;br/&gt;Regarded as one of the Four Renowned Gardens of Guangdong from the Qing Dynasty, Keyuan Garden represents the Lingnan garden architecture. It was built in 30th year of Daoguang Reign of the Qing Dynasty. Despite of its limited space, Keyuan showcases ponds and bridges, pavilions as well as terraces. It has combined residence, living area, villas, yards, gardens and study halls together skilfully.  The unique Southern architectural style of Keyuan Garden makes it one of the finest gardens in Guangdong.&lt;/p&gt;&lt;p&gt;Transportation：&lt;br/&gt;From High Speed Rail Humen Station (outside the station), take Bus L1 towards Keyuan. Get off at Keyuan and walk for about 5 minutes.&lt;/p&gt;&lt;p&gt;Alternatively, you may take a 45-minute taxi ride from Humen Station.&lt;/p&gt;",</v>
      </c>
    </row>
    <row r="41" spans="1:19" x14ac:dyDescent="0.25">
      <c r="A41" t="str">
        <f t="shared" si="0"/>
        <v/>
      </c>
      <c r="R41">
        <f t="shared" si="10"/>
        <v>3</v>
      </c>
      <c r="S41" t="str">
        <f>CONCATENATE("""content_tc"": """,CONCATENATE("&lt;p&gt;地址：&lt;br/&gt;",VLOOKUP(CONCATENATE($R41,"b2"),$B:$I,6,FALSE)),"&lt;/p&gt;&lt;p&gt;介紹：&lt;br/&gt;",VLOOKUP(CONCATENATE($R41,"c2"),$B:$I,6,FALSE),"&lt;/p&gt;&lt;p&gt;交通：&lt;br/&gt;",VLOOKUP(CONCATENATE($R41,"d2"),$B:$I,6,FALSE),CONCATENATE($K36,IFERROR(VLOOKUP(CONCATENATE($L36,"d3"),$B:$I,6,FALSE),"")),"&lt;/p&gt;",""",")</f>
        <v>"content_tc": "&lt;p&gt;地址：&lt;br/&gt;東莞市莞城區可園路32號&lt;/p&gt;&lt;p&gt;介紹：&lt;br/&gt;為清代廣東四大名園之一，也是嶺南園林的代表作。可園始建於清朝道光三十年，雖然其面積細小，但建築設計十分講究，巧妙地把住宅、客廳、別墅、庭院、花園及書齋結合在一起，亭臺樓閣，山水橋樹，廳堂軒院，一併俱全，極富南方特色，是廣東園林的珍品。&lt;/p&gt;&lt;p&gt;交通：&lt;br/&gt;於高鐵虎門站乘坐L1路公交車，往可園方向，於可園站下車，步行約5分鐘。&lt;/p&gt;&lt;p&gt;亦可由虎門站乘坐的士，約45 分鐘即可到達。&lt;/p&gt;",</v>
      </c>
    </row>
    <row r="42" spans="1:19" x14ac:dyDescent="0.25">
      <c r="A42" t="str">
        <f t="shared" si="0"/>
        <v/>
      </c>
      <c r="R42">
        <f t="shared" si="10"/>
        <v>3</v>
      </c>
      <c r="S42" t="str">
        <f>CONCATENATE("""content_sc"": """,CONCATENATE("&lt;p&gt;地址：&lt;br/&gt;",VLOOKUP(CONCATENATE($R42,"b2"),$B:$I,7,FALSE)),"&lt;/p&gt;&lt;p&gt;介紹：&lt;br/&gt;",VLOOKUP(CONCATENATE($R42,"c2"),$B:$I,7,FALSE),"&lt;/p&gt;&lt;p&gt;交通：&lt;br/&gt;",VLOOKUP(CONCATENATE($R42,"d2"),$B:$I,7,FALSE),CONCATENATE($K36,IFERROR(VLOOKUP(CONCATENATE($L36,"d3"),$B:$I,7,FALSE),"")),"&lt;/p&gt;","""")</f>
        <v>"content_sc": "&lt;p&gt;地址：&lt;br/&gt;东莞市莞城区可园路32号&lt;/p&gt;&lt;p&gt;介紹：&lt;br/&gt;为清代广东四大名园之一，也是岭南园林的代表作。可园始建于清朝道光三十年，虽然其面积细小，但建筑设计十分讲究，巧妙地把住宅、客厅、别墅、庭院、花园及书斋结合在一起，亭台楼阁，山水桥树，厅堂轩院，一并俱全，极富南方特色，是广东园林的珍品。&lt;/p&gt;&lt;p&gt;交通：&lt;br/&gt;于高铁虎门站乘坐L1路公交车，往可园方向，于可园站下车，步行约5分钟。&lt;/p&gt;&lt;p&gt;亦可由虎门站乘坐的士，约45 分钟即可到达。&lt;/p&gt;"</v>
      </c>
    </row>
    <row r="43" spans="1:19" x14ac:dyDescent="0.25">
      <c r="A43" t="str">
        <f t="shared" si="0"/>
        <v/>
      </c>
      <c r="R43">
        <f t="shared" si="10"/>
        <v>3</v>
      </c>
      <c r="S43" t="str">
        <f>IF(S44="","}","},")</f>
        <v>}</v>
      </c>
    </row>
    <row r="44" spans="1:19" x14ac:dyDescent="0.25">
      <c r="A44" t="str">
        <f t="shared" si="0"/>
        <v/>
      </c>
      <c r="I44" t="str">
        <f>IF(ISERROR(VLOOKUP(CONCATENATE(J44,"c3"),B:G,6,FALSE)),"","&lt;br&gt;")</f>
        <v/>
      </c>
    </row>
    <row r="45" spans="1:19" x14ac:dyDescent="0.25">
      <c r="A45" t="str">
        <f t="shared" si="0"/>
        <v/>
      </c>
      <c r="I45" t="str">
        <f>IF(ISERROR(VLOOKUP(CONCATENATE(J45,"c4"),B:G,6,FALSE)),"","&lt;br&gt;")</f>
        <v/>
      </c>
    </row>
    <row r="46" spans="1:19" x14ac:dyDescent="0.25">
      <c r="A46" t="str">
        <f t="shared" si="0"/>
        <v/>
      </c>
      <c r="I46" t="str">
        <f>IF(ISERROR(VLOOKUP(CONCATENATE(J46,"c5"),B:G,6,FALSE)),"","&lt;br&gt;")</f>
        <v/>
      </c>
    </row>
    <row r="47" spans="1:19" x14ac:dyDescent="0.25">
      <c r="A47" t="str">
        <f t="shared" si="0"/>
        <v/>
      </c>
    </row>
    <row r="48" spans="1:19" x14ac:dyDescent="0.25">
      <c r="A48" t="str">
        <f t="shared" si="0"/>
        <v/>
      </c>
      <c r="K48" t="str">
        <f>IF(ISERROR(VLOOKUP(CONCATENATE(L48,"d3"),B:G,6,FALSE)),"","&lt;/p&gt;&lt;p&gt;")</f>
        <v/>
      </c>
    </row>
    <row r="49" spans="1:11" x14ac:dyDescent="0.25">
      <c r="A49" t="str">
        <f t="shared" si="0"/>
        <v/>
      </c>
      <c r="I49" t="str">
        <f>IF(ISERROR(VLOOKUP(CONCATENATE(J49,"d3"),B:G,6,FALSE)),"","&lt;p&gt;")</f>
        <v/>
      </c>
    </row>
    <row r="50" spans="1:11" x14ac:dyDescent="0.25">
      <c r="A50" t="str">
        <f t="shared" si="0"/>
        <v/>
      </c>
      <c r="I50" t="str">
        <f>IF(ISERROR(VLOOKUP(CONCATENATE(J50,"d4"),B:G,6,FALSE)),"","&lt;br&gt;")</f>
        <v/>
      </c>
    </row>
    <row r="51" spans="1:11" x14ac:dyDescent="0.25">
      <c r="A51" t="str">
        <f t="shared" si="0"/>
        <v/>
      </c>
      <c r="I51" t="str">
        <f>IF(ISERROR(VLOOKUP(CONCATENATE(J51,"d5"),B:G,6,FALSE)),"","&lt;br&gt;")</f>
        <v/>
      </c>
    </row>
    <row r="52" spans="1:11" x14ac:dyDescent="0.25">
      <c r="A52" t="str">
        <f t="shared" si="0"/>
        <v/>
      </c>
    </row>
    <row r="53" spans="1:11" x14ac:dyDescent="0.25">
      <c r="A53" t="str">
        <f t="shared" si="0"/>
        <v/>
      </c>
    </row>
    <row r="54" spans="1:11" x14ac:dyDescent="0.25">
      <c r="A54" t="str">
        <f t="shared" si="0"/>
        <v/>
      </c>
    </row>
    <row r="55" spans="1:11" x14ac:dyDescent="0.25">
      <c r="A55" t="str">
        <f t="shared" si="0"/>
        <v/>
      </c>
    </row>
    <row r="56" spans="1:11" x14ac:dyDescent="0.25">
      <c r="A56" t="str">
        <f t="shared" si="0"/>
        <v/>
      </c>
    </row>
    <row r="57" spans="1:11" x14ac:dyDescent="0.25">
      <c r="A57" t="str">
        <f t="shared" si="0"/>
        <v/>
      </c>
    </row>
    <row r="58" spans="1:11" x14ac:dyDescent="0.25">
      <c r="A58" t="str">
        <f t="shared" si="0"/>
        <v/>
      </c>
    </row>
    <row r="59" spans="1:11" x14ac:dyDescent="0.25">
      <c r="A59" t="str">
        <f t="shared" si="0"/>
        <v/>
      </c>
    </row>
    <row r="60" spans="1:11" x14ac:dyDescent="0.25">
      <c r="A60" t="str">
        <f t="shared" si="0"/>
        <v/>
      </c>
      <c r="K60" t="str">
        <f>IF(ISERROR(VLOOKUP(CONCATENATE(L60,"d3"),B:G,6,FALSE)),"","&lt;/p&gt;&lt;p&gt;")</f>
        <v/>
      </c>
    </row>
    <row r="61" spans="1:11" x14ac:dyDescent="0.25">
      <c r="A61" t="str">
        <f t="shared" si="0"/>
        <v/>
      </c>
      <c r="I61" t="str">
        <f>IF(ISERROR(VLOOKUP(CONCATENATE(J61,"c3"),B:G,6,FALSE)),"","&lt;br&gt;")</f>
        <v/>
      </c>
    </row>
    <row r="62" spans="1:11" x14ac:dyDescent="0.25">
      <c r="A62" t="str">
        <f t="shared" si="0"/>
        <v/>
      </c>
      <c r="I62" t="str">
        <f>IF(ISERROR(VLOOKUP(CONCATENATE(J62,"c4"),B:G,6,FALSE)),"","&lt;br&gt;")</f>
        <v/>
      </c>
    </row>
    <row r="63" spans="1:11" x14ac:dyDescent="0.25">
      <c r="A63" t="str">
        <f t="shared" si="0"/>
        <v/>
      </c>
      <c r="I63" t="str">
        <f>IF(ISERROR(VLOOKUP(CONCATENATE(J63,"c5"),B:G,6,FALSE)),"","&lt;br&gt;")</f>
        <v/>
      </c>
    </row>
    <row r="64" spans="1:11" x14ac:dyDescent="0.25">
      <c r="A64" t="str">
        <f t="shared" si="0"/>
        <v/>
      </c>
    </row>
    <row r="65" spans="1:11" x14ac:dyDescent="0.25">
      <c r="A65" t="str">
        <f t="shared" si="0"/>
        <v/>
      </c>
    </row>
    <row r="66" spans="1:11" x14ac:dyDescent="0.25">
      <c r="A66" t="str">
        <f t="shared" si="0"/>
        <v/>
      </c>
      <c r="I66" t="str">
        <f>IF(ISERROR(VLOOKUP(CONCATENATE(J66,"d3"),B:G,6,FALSE)),"","&lt;p&gt;")</f>
        <v/>
      </c>
    </row>
    <row r="67" spans="1:11" x14ac:dyDescent="0.25">
      <c r="A67" t="str">
        <f t="shared" ref="A67:A130" si="11">IF(ISERROR(FIND("景點",G66)),IF(ISERROR(FIND("地址",G66)),IF(ISERROR(FIND("介紹",G66)),IF(ISERROR(FIND("交通",G66)),"",CONCATENATE(F67,"d")),CONCATENATE(F67,"c")),CONCATENATE(F67,"b")),CONCATENATE(F67,"a"))</f>
        <v/>
      </c>
      <c r="I67" t="str">
        <f>IF(ISERROR(VLOOKUP(CONCATENATE(J67,"d4"),B:G,6,FALSE)),"","&lt;br&gt;")</f>
        <v/>
      </c>
    </row>
    <row r="68" spans="1:11" x14ac:dyDescent="0.25">
      <c r="A68" t="str">
        <f t="shared" si="11"/>
        <v/>
      </c>
      <c r="I68" t="str">
        <f>IF(ISERROR(VLOOKUP(CONCATENATE(J68,"d5"),B:G,6,FALSE)),"","&lt;br&gt;")</f>
        <v/>
      </c>
    </row>
    <row r="69" spans="1:11" x14ac:dyDescent="0.25">
      <c r="A69" t="str">
        <f t="shared" si="11"/>
        <v/>
      </c>
    </row>
    <row r="70" spans="1:11" x14ac:dyDescent="0.25">
      <c r="A70" t="str">
        <f t="shared" si="11"/>
        <v/>
      </c>
    </row>
    <row r="71" spans="1:11" x14ac:dyDescent="0.25">
      <c r="A71" t="str">
        <f t="shared" si="11"/>
        <v/>
      </c>
    </row>
    <row r="72" spans="1:11" x14ac:dyDescent="0.25">
      <c r="A72" t="str">
        <f t="shared" si="11"/>
        <v/>
      </c>
      <c r="K72" t="str">
        <f>IF(ISERROR(VLOOKUP(CONCATENATE(L72,"d3"),B:G,6,FALSE)),"","&lt;/p&gt;&lt;p&gt;")</f>
        <v/>
      </c>
    </row>
    <row r="73" spans="1:11" x14ac:dyDescent="0.25">
      <c r="A73" t="str">
        <f t="shared" si="11"/>
        <v/>
      </c>
    </row>
    <row r="74" spans="1:11" x14ac:dyDescent="0.25">
      <c r="A74" t="str">
        <f t="shared" si="11"/>
        <v/>
      </c>
    </row>
    <row r="75" spans="1:11" x14ac:dyDescent="0.25">
      <c r="A75" t="str">
        <f t="shared" si="11"/>
        <v/>
      </c>
    </row>
    <row r="76" spans="1:11" x14ac:dyDescent="0.25">
      <c r="A76" t="str">
        <f t="shared" si="11"/>
        <v/>
      </c>
    </row>
    <row r="77" spans="1:11" x14ac:dyDescent="0.25">
      <c r="A77" t="str">
        <f t="shared" si="11"/>
        <v/>
      </c>
    </row>
    <row r="78" spans="1:11" x14ac:dyDescent="0.25">
      <c r="A78" t="str">
        <f t="shared" si="11"/>
        <v/>
      </c>
      <c r="I78" t="str">
        <f>IF(ISERROR(VLOOKUP(CONCATENATE(J78,"c3"),B:G,6,FALSE)),"","&lt;br&gt;")</f>
        <v/>
      </c>
    </row>
    <row r="79" spans="1:11" x14ac:dyDescent="0.25">
      <c r="A79" t="str">
        <f t="shared" si="11"/>
        <v/>
      </c>
      <c r="I79" t="str">
        <f>IF(ISERROR(VLOOKUP(CONCATENATE(J79,"c4"),B:G,6,FALSE)),"","&lt;br&gt;")</f>
        <v/>
      </c>
    </row>
    <row r="80" spans="1:11" x14ac:dyDescent="0.25">
      <c r="A80" t="str">
        <f t="shared" si="11"/>
        <v/>
      </c>
      <c r="I80" t="str">
        <f>IF(ISERROR(VLOOKUP(CONCATENATE(J80,"c5"),B:G,6,FALSE)),"","&lt;br&gt;")</f>
        <v/>
      </c>
    </row>
    <row r="81" spans="1:11" x14ac:dyDescent="0.25">
      <c r="A81" t="str">
        <f t="shared" si="11"/>
        <v/>
      </c>
    </row>
    <row r="82" spans="1:11" x14ac:dyDescent="0.25">
      <c r="A82" t="str">
        <f t="shared" si="11"/>
        <v/>
      </c>
    </row>
    <row r="83" spans="1:11" x14ac:dyDescent="0.25">
      <c r="A83" t="str">
        <f t="shared" si="11"/>
        <v/>
      </c>
      <c r="I83" t="str">
        <f>IF(ISERROR(VLOOKUP(CONCATENATE(J83,"d3"),B:G,6,FALSE)),"","&lt;p&gt;")</f>
        <v/>
      </c>
    </row>
    <row r="84" spans="1:11" x14ac:dyDescent="0.25">
      <c r="A84" t="str">
        <f t="shared" si="11"/>
        <v/>
      </c>
      <c r="I84" t="str">
        <f>IF(ISERROR(VLOOKUP(CONCATENATE(J84,"d4"),B:G,6,FALSE)),"","&lt;br&gt;")</f>
        <v/>
      </c>
      <c r="K84" t="str">
        <f>IF(ISERROR(VLOOKUP(CONCATENATE(L84,"d3"),B:G,6,FALSE)),"","&lt;/p&gt;&lt;p&gt;")</f>
        <v/>
      </c>
    </row>
    <row r="85" spans="1:11" x14ac:dyDescent="0.25">
      <c r="A85" t="str">
        <f t="shared" si="11"/>
        <v/>
      </c>
      <c r="I85" t="str">
        <f>IF(ISERROR(VLOOKUP(CONCATENATE(J85,"d5"),B:G,6,FALSE)),"","&lt;br&gt;")</f>
        <v/>
      </c>
    </row>
    <row r="86" spans="1:11" x14ac:dyDescent="0.25">
      <c r="A86" t="str">
        <f t="shared" si="11"/>
        <v/>
      </c>
    </row>
    <row r="87" spans="1:11" x14ac:dyDescent="0.25">
      <c r="A87" t="str">
        <f t="shared" si="11"/>
        <v/>
      </c>
    </row>
    <row r="88" spans="1:11" x14ac:dyDescent="0.25">
      <c r="A88" t="str">
        <f t="shared" si="11"/>
        <v/>
      </c>
    </row>
    <row r="89" spans="1:11" x14ac:dyDescent="0.25">
      <c r="A89" t="str">
        <f t="shared" si="11"/>
        <v/>
      </c>
    </row>
    <row r="90" spans="1:11" x14ac:dyDescent="0.25">
      <c r="A90" t="str">
        <f t="shared" si="11"/>
        <v/>
      </c>
    </row>
    <row r="91" spans="1:11" x14ac:dyDescent="0.25">
      <c r="A91" t="str">
        <f t="shared" si="11"/>
        <v/>
      </c>
    </row>
    <row r="92" spans="1:11" x14ac:dyDescent="0.25">
      <c r="A92" t="str">
        <f t="shared" si="11"/>
        <v/>
      </c>
    </row>
    <row r="93" spans="1:11" x14ac:dyDescent="0.25">
      <c r="A93" t="str">
        <f t="shared" si="11"/>
        <v/>
      </c>
    </row>
    <row r="94" spans="1:11" x14ac:dyDescent="0.25">
      <c r="A94" t="str">
        <f t="shared" si="11"/>
        <v/>
      </c>
    </row>
    <row r="95" spans="1:11" x14ac:dyDescent="0.25">
      <c r="A95" t="str">
        <f t="shared" si="11"/>
        <v/>
      </c>
      <c r="I95" t="str">
        <f>IF(ISERROR(VLOOKUP(CONCATENATE(J95,"c3"),B:G,6,FALSE)),"","&lt;br&gt;")</f>
        <v/>
      </c>
    </row>
    <row r="96" spans="1:11" x14ac:dyDescent="0.25">
      <c r="A96" t="str">
        <f t="shared" si="11"/>
        <v/>
      </c>
      <c r="I96" t="str">
        <f>IF(ISERROR(VLOOKUP(CONCATENATE(J96,"c4"),B:G,6,FALSE)),"","&lt;br&gt;")</f>
        <v/>
      </c>
      <c r="K96" t="str">
        <f>IF(ISERROR(VLOOKUP(CONCATENATE(L96,"d3"),B:G,6,FALSE)),"","&lt;/p&gt;&lt;p&gt;")</f>
        <v/>
      </c>
    </row>
    <row r="97" spans="1:9" x14ac:dyDescent="0.25">
      <c r="A97" t="str">
        <f t="shared" si="11"/>
        <v/>
      </c>
      <c r="I97" t="str">
        <f>IF(ISERROR(VLOOKUP(CONCATENATE(J97,"c5"),B:G,6,FALSE)),"","&lt;br&gt;")</f>
        <v/>
      </c>
    </row>
    <row r="98" spans="1:9" x14ac:dyDescent="0.25">
      <c r="A98" t="str">
        <f t="shared" si="11"/>
        <v/>
      </c>
    </row>
    <row r="99" spans="1:9" x14ac:dyDescent="0.25">
      <c r="A99" t="str">
        <f t="shared" si="11"/>
        <v/>
      </c>
    </row>
    <row r="100" spans="1:9" x14ac:dyDescent="0.25">
      <c r="A100" t="str">
        <f t="shared" si="11"/>
        <v/>
      </c>
      <c r="I100" t="str">
        <f>IF(ISERROR(VLOOKUP(CONCATENATE(J100,"d3"),B:G,6,FALSE)),"","&lt;p&gt;")</f>
        <v/>
      </c>
    </row>
    <row r="101" spans="1:9" x14ac:dyDescent="0.25">
      <c r="A101" t="str">
        <f t="shared" si="11"/>
        <v/>
      </c>
      <c r="I101" t="str">
        <f>IF(ISERROR(VLOOKUP(CONCATENATE(J101,"d4"),B:G,6,FALSE)),"","&lt;br&gt;")</f>
        <v/>
      </c>
    </row>
    <row r="102" spans="1:9" x14ac:dyDescent="0.25">
      <c r="A102" t="str">
        <f t="shared" si="11"/>
        <v/>
      </c>
      <c r="I102" t="str">
        <f>IF(ISERROR(VLOOKUP(CONCATENATE(J102,"d5"),B:G,6,FALSE)),"","&lt;br&gt;")</f>
        <v/>
      </c>
    </row>
    <row r="103" spans="1:9" x14ac:dyDescent="0.25">
      <c r="A103" t="str">
        <f t="shared" si="11"/>
        <v/>
      </c>
    </row>
    <row r="104" spans="1:9" x14ac:dyDescent="0.25">
      <c r="A104" t="str">
        <f t="shared" si="11"/>
        <v/>
      </c>
    </row>
    <row r="105" spans="1:9" x14ac:dyDescent="0.25">
      <c r="A105" t="str">
        <f t="shared" si="11"/>
        <v/>
      </c>
    </row>
    <row r="106" spans="1:9" x14ac:dyDescent="0.25">
      <c r="A106" t="str">
        <f t="shared" si="11"/>
        <v/>
      </c>
    </row>
    <row r="107" spans="1:9" x14ac:dyDescent="0.25">
      <c r="A107" t="str">
        <f t="shared" si="11"/>
        <v/>
      </c>
    </row>
    <row r="108" spans="1:9" x14ac:dyDescent="0.25">
      <c r="A108" t="str">
        <f t="shared" si="11"/>
        <v/>
      </c>
    </row>
    <row r="109" spans="1:9" x14ac:dyDescent="0.25">
      <c r="A109" t="str">
        <f t="shared" si="11"/>
        <v/>
      </c>
    </row>
    <row r="110" spans="1:9" x14ac:dyDescent="0.25">
      <c r="A110" t="str">
        <f t="shared" si="11"/>
        <v/>
      </c>
    </row>
    <row r="111" spans="1:9" x14ac:dyDescent="0.25">
      <c r="A111" t="str">
        <f t="shared" si="11"/>
        <v/>
      </c>
    </row>
    <row r="112" spans="1:9" x14ac:dyDescent="0.25">
      <c r="A112" t="str">
        <f t="shared" si="11"/>
        <v/>
      </c>
      <c r="I112" t="str">
        <f>IF(ISERROR(VLOOKUP(CONCATENATE(J112,"c3"),B:G,6,FALSE)),"","&lt;br&gt;")</f>
        <v/>
      </c>
    </row>
    <row r="113" spans="1:9" x14ac:dyDescent="0.25">
      <c r="A113" t="str">
        <f t="shared" si="11"/>
        <v/>
      </c>
      <c r="I113" t="str">
        <f>IF(ISERROR(VLOOKUP(CONCATENATE(J113,"c4"),B:G,6,FALSE)),"","&lt;br&gt;")</f>
        <v/>
      </c>
    </row>
    <row r="114" spans="1:9" x14ac:dyDescent="0.25">
      <c r="A114" t="str">
        <f t="shared" si="11"/>
        <v/>
      </c>
      <c r="I114" t="str">
        <f>IF(ISERROR(VLOOKUP(CONCATENATE(J114,"c5"),B:G,6,FALSE)),"","&lt;br&gt;")</f>
        <v/>
      </c>
    </row>
    <row r="115" spans="1:9" x14ac:dyDescent="0.25">
      <c r="A115" t="str">
        <f t="shared" si="11"/>
        <v/>
      </c>
    </row>
    <row r="116" spans="1:9" x14ac:dyDescent="0.25">
      <c r="A116" t="str">
        <f t="shared" si="11"/>
        <v/>
      </c>
    </row>
    <row r="117" spans="1:9" x14ac:dyDescent="0.25">
      <c r="A117" t="str">
        <f t="shared" si="11"/>
        <v/>
      </c>
      <c r="I117" t="str">
        <f>IF(ISERROR(VLOOKUP(CONCATENATE(J117,"d3"),B:G,6,FALSE)),"","&lt;p&gt;")</f>
        <v/>
      </c>
    </row>
    <row r="118" spans="1:9" x14ac:dyDescent="0.25">
      <c r="A118" t="str">
        <f t="shared" si="11"/>
        <v/>
      </c>
      <c r="I118" t="str">
        <f>IF(ISERROR(VLOOKUP(CONCATENATE(J118,"d4"),B:G,6,FALSE)),"","&lt;br&gt;")</f>
        <v/>
      </c>
    </row>
    <row r="119" spans="1:9" x14ac:dyDescent="0.25">
      <c r="A119" t="str">
        <f t="shared" si="11"/>
        <v/>
      </c>
      <c r="I119" t="str">
        <f>IF(ISERROR(VLOOKUP(CONCATENATE(J119,"d5"),B:G,6,FALSE)),"","&lt;br&gt;")</f>
        <v/>
      </c>
    </row>
    <row r="120" spans="1:9" x14ac:dyDescent="0.25">
      <c r="A120" t="str">
        <f t="shared" si="11"/>
        <v/>
      </c>
    </row>
    <row r="121" spans="1:9" x14ac:dyDescent="0.25">
      <c r="A121" t="str">
        <f t="shared" si="11"/>
        <v/>
      </c>
    </row>
    <row r="122" spans="1:9" x14ac:dyDescent="0.25">
      <c r="A122" t="str">
        <f t="shared" si="11"/>
        <v/>
      </c>
    </row>
    <row r="123" spans="1:9" x14ac:dyDescent="0.25">
      <c r="A123" t="str">
        <f t="shared" si="11"/>
        <v/>
      </c>
    </row>
    <row r="124" spans="1:9" x14ac:dyDescent="0.25">
      <c r="A124" t="str">
        <f t="shared" si="11"/>
        <v/>
      </c>
    </row>
    <row r="125" spans="1:9" x14ac:dyDescent="0.25">
      <c r="A125" t="str">
        <f t="shared" si="11"/>
        <v/>
      </c>
    </row>
    <row r="126" spans="1:9" x14ac:dyDescent="0.25">
      <c r="A126" t="str">
        <f t="shared" si="11"/>
        <v/>
      </c>
    </row>
    <row r="127" spans="1:9" x14ac:dyDescent="0.25">
      <c r="A127" t="str">
        <f t="shared" si="11"/>
        <v/>
      </c>
    </row>
    <row r="128" spans="1:9" x14ac:dyDescent="0.25">
      <c r="A128" t="str">
        <f t="shared" si="11"/>
        <v/>
      </c>
    </row>
    <row r="129" spans="1:9" x14ac:dyDescent="0.25">
      <c r="A129" t="str">
        <f t="shared" si="11"/>
        <v/>
      </c>
      <c r="I129" t="str">
        <f>IF(ISERROR(VLOOKUP(CONCATENATE(J129,"c3"),B:G,6,FALSE)),"","&lt;br&gt;")</f>
        <v/>
      </c>
    </row>
    <row r="130" spans="1:9" x14ac:dyDescent="0.25">
      <c r="A130" t="str">
        <f t="shared" si="11"/>
        <v/>
      </c>
      <c r="I130" t="str">
        <f>IF(ISERROR(VLOOKUP(CONCATENATE(J130,"c4"),B:G,6,FALSE)),"","&lt;br&gt;")</f>
        <v/>
      </c>
    </row>
    <row r="131" spans="1:9" x14ac:dyDescent="0.25">
      <c r="A131" t="str">
        <f t="shared" ref="A131:A194" si="12">IF(ISERROR(FIND("景點",G130)),IF(ISERROR(FIND("地址",G130)),IF(ISERROR(FIND("介紹",G130)),IF(ISERROR(FIND("交通",G130)),"",CONCATENATE(F131,"d")),CONCATENATE(F131,"c")),CONCATENATE(F131,"b")),CONCATENATE(F131,"a"))</f>
        <v/>
      </c>
      <c r="I131" t="str">
        <f>IF(ISERROR(VLOOKUP(CONCATENATE(J131,"c5"),B:G,6,FALSE)),"","&lt;br&gt;")</f>
        <v/>
      </c>
    </row>
    <row r="132" spans="1:9" x14ac:dyDescent="0.25">
      <c r="A132" t="str">
        <f t="shared" si="12"/>
        <v/>
      </c>
    </row>
    <row r="133" spans="1:9" x14ac:dyDescent="0.25">
      <c r="A133" t="str">
        <f t="shared" si="12"/>
        <v/>
      </c>
    </row>
    <row r="134" spans="1:9" x14ac:dyDescent="0.25">
      <c r="A134" t="str">
        <f t="shared" si="12"/>
        <v/>
      </c>
      <c r="I134" t="str">
        <f>IF(ISERROR(VLOOKUP(CONCATENATE(J134,"d3"),B:G,6,FALSE)),"","&lt;p&gt;")</f>
        <v/>
      </c>
    </row>
    <row r="135" spans="1:9" x14ac:dyDescent="0.25">
      <c r="A135" t="str">
        <f t="shared" si="12"/>
        <v/>
      </c>
      <c r="I135" t="str">
        <f>IF(ISERROR(VLOOKUP(CONCATENATE(J135,"d4"),B:G,6,FALSE)),"","&lt;br&gt;")</f>
        <v/>
      </c>
    </row>
    <row r="136" spans="1:9" x14ac:dyDescent="0.25">
      <c r="A136" t="str">
        <f t="shared" si="12"/>
        <v/>
      </c>
      <c r="I136" t="str">
        <f>IF(ISERROR(VLOOKUP(CONCATENATE(J136,"d5"),B:G,6,FALSE)),"","&lt;br&gt;")</f>
        <v/>
      </c>
    </row>
    <row r="137" spans="1:9" x14ac:dyDescent="0.25">
      <c r="A137" t="str">
        <f t="shared" si="12"/>
        <v/>
      </c>
    </row>
    <row r="138" spans="1:9" x14ac:dyDescent="0.25">
      <c r="A138" t="str">
        <f t="shared" si="12"/>
        <v/>
      </c>
    </row>
    <row r="139" spans="1:9" x14ac:dyDescent="0.25">
      <c r="A139" t="str">
        <f t="shared" si="12"/>
        <v/>
      </c>
    </row>
    <row r="140" spans="1:9" x14ac:dyDescent="0.25">
      <c r="A140" t="str">
        <f t="shared" si="12"/>
        <v/>
      </c>
    </row>
    <row r="141" spans="1:9" x14ac:dyDescent="0.25">
      <c r="A141" t="str">
        <f t="shared" si="12"/>
        <v/>
      </c>
    </row>
    <row r="142" spans="1:9" x14ac:dyDescent="0.25">
      <c r="A142" t="str">
        <f t="shared" si="12"/>
        <v/>
      </c>
    </row>
    <row r="143" spans="1:9" x14ac:dyDescent="0.25">
      <c r="A143" t="str">
        <f t="shared" si="12"/>
        <v/>
      </c>
    </row>
    <row r="144" spans="1:9" x14ac:dyDescent="0.25">
      <c r="A144" t="str">
        <f t="shared" si="12"/>
        <v/>
      </c>
    </row>
    <row r="145" spans="1:1" x14ac:dyDescent="0.25">
      <c r="A145" t="str">
        <f t="shared" si="12"/>
        <v/>
      </c>
    </row>
    <row r="146" spans="1:1" x14ac:dyDescent="0.25">
      <c r="A146" t="str">
        <f t="shared" si="12"/>
        <v/>
      </c>
    </row>
    <row r="147" spans="1:1" x14ac:dyDescent="0.25">
      <c r="A147" t="str">
        <f t="shared" si="12"/>
        <v/>
      </c>
    </row>
    <row r="148" spans="1:1" x14ac:dyDescent="0.25">
      <c r="A148" t="str">
        <f t="shared" si="12"/>
        <v/>
      </c>
    </row>
    <row r="149" spans="1:1" x14ac:dyDescent="0.25">
      <c r="A149" t="str">
        <f t="shared" si="12"/>
        <v/>
      </c>
    </row>
    <row r="150" spans="1:1" x14ac:dyDescent="0.25">
      <c r="A150" t="str">
        <f t="shared" si="12"/>
        <v/>
      </c>
    </row>
    <row r="151" spans="1:1" x14ac:dyDescent="0.25">
      <c r="A151" t="str">
        <f t="shared" si="12"/>
        <v/>
      </c>
    </row>
    <row r="152" spans="1:1" x14ac:dyDescent="0.25">
      <c r="A152" t="str">
        <f t="shared" si="12"/>
        <v/>
      </c>
    </row>
    <row r="153" spans="1:1" x14ac:dyDescent="0.25">
      <c r="A153" t="str">
        <f t="shared" si="12"/>
        <v/>
      </c>
    </row>
    <row r="154" spans="1:1" x14ac:dyDescent="0.25">
      <c r="A154" t="str">
        <f t="shared" si="12"/>
        <v/>
      </c>
    </row>
    <row r="155" spans="1:1" x14ac:dyDescent="0.25">
      <c r="A155" t="str">
        <f t="shared" si="12"/>
        <v/>
      </c>
    </row>
    <row r="156" spans="1:1" x14ac:dyDescent="0.25">
      <c r="A156" t="str">
        <f t="shared" si="12"/>
        <v/>
      </c>
    </row>
    <row r="157" spans="1:1" x14ac:dyDescent="0.25">
      <c r="A157" t="str">
        <f t="shared" si="12"/>
        <v/>
      </c>
    </row>
    <row r="158" spans="1:1" x14ac:dyDescent="0.25">
      <c r="A158" t="str">
        <f t="shared" si="12"/>
        <v/>
      </c>
    </row>
    <row r="159" spans="1:1" x14ac:dyDescent="0.25">
      <c r="A159" t="str">
        <f t="shared" si="12"/>
        <v/>
      </c>
    </row>
    <row r="160" spans="1:1" x14ac:dyDescent="0.25">
      <c r="A160" t="str">
        <f t="shared" si="12"/>
        <v/>
      </c>
    </row>
    <row r="161" spans="1:1" x14ac:dyDescent="0.25">
      <c r="A161" t="str">
        <f t="shared" si="12"/>
        <v/>
      </c>
    </row>
    <row r="162" spans="1:1" x14ac:dyDescent="0.25">
      <c r="A162" t="str">
        <f t="shared" si="12"/>
        <v/>
      </c>
    </row>
    <row r="163" spans="1:1" x14ac:dyDescent="0.25">
      <c r="A163" t="str">
        <f t="shared" si="12"/>
        <v/>
      </c>
    </row>
    <row r="164" spans="1:1" x14ac:dyDescent="0.25">
      <c r="A164" t="str">
        <f t="shared" si="12"/>
        <v/>
      </c>
    </row>
    <row r="165" spans="1:1" x14ac:dyDescent="0.25">
      <c r="A165" t="str">
        <f t="shared" si="12"/>
        <v/>
      </c>
    </row>
    <row r="166" spans="1:1" x14ac:dyDescent="0.25">
      <c r="A166" t="str">
        <f t="shared" si="12"/>
        <v/>
      </c>
    </row>
    <row r="167" spans="1:1" x14ac:dyDescent="0.25">
      <c r="A167" t="str">
        <f t="shared" si="12"/>
        <v/>
      </c>
    </row>
    <row r="168" spans="1:1" x14ac:dyDescent="0.25">
      <c r="A168" t="str">
        <f t="shared" si="12"/>
        <v/>
      </c>
    </row>
    <row r="169" spans="1:1" x14ac:dyDescent="0.25">
      <c r="A169" t="str">
        <f t="shared" si="12"/>
        <v/>
      </c>
    </row>
    <row r="170" spans="1:1" x14ac:dyDescent="0.25">
      <c r="A170" t="str">
        <f t="shared" si="12"/>
        <v/>
      </c>
    </row>
    <row r="171" spans="1:1" x14ac:dyDescent="0.25">
      <c r="A171" t="str">
        <f t="shared" si="12"/>
        <v/>
      </c>
    </row>
    <row r="172" spans="1:1" x14ac:dyDescent="0.25">
      <c r="A172" t="str">
        <f t="shared" si="12"/>
        <v/>
      </c>
    </row>
    <row r="173" spans="1:1" x14ac:dyDescent="0.25">
      <c r="A173" t="str">
        <f t="shared" si="12"/>
        <v/>
      </c>
    </row>
    <row r="174" spans="1:1" x14ac:dyDescent="0.25">
      <c r="A174" t="str">
        <f t="shared" si="12"/>
        <v/>
      </c>
    </row>
    <row r="175" spans="1:1" x14ac:dyDescent="0.25">
      <c r="A175" t="str">
        <f t="shared" si="12"/>
        <v/>
      </c>
    </row>
    <row r="176" spans="1:1" x14ac:dyDescent="0.25">
      <c r="A176" t="str">
        <f t="shared" si="12"/>
        <v/>
      </c>
    </row>
    <row r="177" spans="1:1" x14ac:dyDescent="0.25">
      <c r="A177" t="str">
        <f t="shared" si="12"/>
        <v/>
      </c>
    </row>
    <row r="178" spans="1:1" x14ac:dyDescent="0.25">
      <c r="A178" t="str">
        <f t="shared" si="12"/>
        <v/>
      </c>
    </row>
    <row r="179" spans="1:1" x14ac:dyDescent="0.25">
      <c r="A179" t="str">
        <f t="shared" si="12"/>
        <v/>
      </c>
    </row>
    <row r="180" spans="1:1" x14ac:dyDescent="0.25">
      <c r="A180" t="str">
        <f t="shared" si="12"/>
        <v/>
      </c>
    </row>
    <row r="181" spans="1:1" x14ac:dyDescent="0.25">
      <c r="A181" t="str">
        <f t="shared" si="12"/>
        <v/>
      </c>
    </row>
    <row r="182" spans="1:1" x14ac:dyDescent="0.25">
      <c r="A182" t="str">
        <f t="shared" si="12"/>
        <v/>
      </c>
    </row>
    <row r="183" spans="1:1" x14ac:dyDescent="0.25">
      <c r="A183" t="str">
        <f t="shared" si="12"/>
        <v/>
      </c>
    </row>
    <row r="184" spans="1:1" x14ac:dyDescent="0.25">
      <c r="A184" t="str">
        <f t="shared" si="12"/>
        <v/>
      </c>
    </row>
    <row r="185" spans="1:1" x14ac:dyDescent="0.25">
      <c r="A185" t="str">
        <f t="shared" si="12"/>
        <v/>
      </c>
    </row>
    <row r="186" spans="1:1" x14ac:dyDescent="0.25">
      <c r="A186" t="str">
        <f t="shared" si="12"/>
        <v/>
      </c>
    </row>
    <row r="187" spans="1:1" x14ac:dyDescent="0.25">
      <c r="A187" t="str">
        <f t="shared" si="12"/>
        <v/>
      </c>
    </row>
    <row r="188" spans="1:1" x14ac:dyDescent="0.25">
      <c r="A188" t="str">
        <f t="shared" si="12"/>
        <v/>
      </c>
    </row>
    <row r="189" spans="1:1" x14ac:dyDescent="0.25">
      <c r="A189" t="str">
        <f t="shared" si="12"/>
        <v/>
      </c>
    </row>
    <row r="190" spans="1:1" x14ac:dyDescent="0.25">
      <c r="A190" t="str">
        <f t="shared" si="12"/>
        <v/>
      </c>
    </row>
    <row r="191" spans="1:1" x14ac:dyDescent="0.25">
      <c r="A191" t="str">
        <f t="shared" si="12"/>
        <v/>
      </c>
    </row>
    <row r="192" spans="1:1" x14ac:dyDescent="0.25">
      <c r="A192" t="str">
        <f t="shared" si="12"/>
        <v/>
      </c>
    </row>
    <row r="193" spans="1:1" x14ac:dyDescent="0.25">
      <c r="A193" t="str">
        <f t="shared" si="12"/>
        <v/>
      </c>
    </row>
    <row r="194" spans="1:1" x14ac:dyDescent="0.25">
      <c r="A194" t="str">
        <f t="shared" si="12"/>
        <v/>
      </c>
    </row>
    <row r="195" spans="1:1" x14ac:dyDescent="0.25">
      <c r="A195" t="str">
        <f t="shared" ref="A195:A258" si="13">IF(ISERROR(FIND("景點",G194)),IF(ISERROR(FIND("地址",G194)),IF(ISERROR(FIND("介紹",G194)),IF(ISERROR(FIND("交通",G194)),"",CONCATENATE(F195,"d")),CONCATENATE(F195,"c")),CONCATENATE(F195,"b")),CONCATENATE(F195,"a"))</f>
        <v/>
      </c>
    </row>
    <row r="196" spans="1:1" x14ac:dyDescent="0.25">
      <c r="A196" t="str">
        <f t="shared" si="13"/>
        <v/>
      </c>
    </row>
    <row r="197" spans="1:1" x14ac:dyDescent="0.25">
      <c r="A197" t="str">
        <f t="shared" si="13"/>
        <v/>
      </c>
    </row>
    <row r="198" spans="1:1" x14ac:dyDescent="0.25">
      <c r="A198" t="str">
        <f t="shared" si="13"/>
        <v/>
      </c>
    </row>
    <row r="199" spans="1:1" x14ac:dyDescent="0.25">
      <c r="A199" t="str">
        <f t="shared" si="13"/>
        <v/>
      </c>
    </row>
    <row r="200" spans="1:1" x14ac:dyDescent="0.25">
      <c r="A200" t="str">
        <f t="shared" si="13"/>
        <v/>
      </c>
    </row>
    <row r="201" spans="1:1" x14ac:dyDescent="0.25">
      <c r="A201" t="str">
        <f t="shared" si="13"/>
        <v/>
      </c>
    </row>
    <row r="202" spans="1:1" x14ac:dyDescent="0.25">
      <c r="A202" t="str">
        <f t="shared" si="13"/>
        <v/>
      </c>
    </row>
    <row r="203" spans="1:1" x14ac:dyDescent="0.25">
      <c r="A203" t="str">
        <f t="shared" si="13"/>
        <v/>
      </c>
    </row>
    <row r="204" spans="1:1" x14ac:dyDescent="0.25">
      <c r="A204" t="str">
        <f t="shared" si="13"/>
        <v/>
      </c>
    </row>
    <row r="205" spans="1:1" x14ac:dyDescent="0.25">
      <c r="A205" t="str">
        <f t="shared" si="13"/>
        <v/>
      </c>
    </row>
    <row r="206" spans="1:1" x14ac:dyDescent="0.25">
      <c r="A206" t="str">
        <f t="shared" si="13"/>
        <v/>
      </c>
    </row>
    <row r="207" spans="1:1" x14ac:dyDescent="0.25">
      <c r="A207" t="str">
        <f t="shared" si="13"/>
        <v/>
      </c>
    </row>
    <row r="208" spans="1:1" x14ac:dyDescent="0.25">
      <c r="A208" t="str">
        <f t="shared" si="13"/>
        <v/>
      </c>
    </row>
    <row r="209" spans="1:1" x14ac:dyDescent="0.25">
      <c r="A209" t="str">
        <f t="shared" si="13"/>
        <v/>
      </c>
    </row>
    <row r="210" spans="1:1" x14ac:dyDescent="0.25">
      <c r="A210" t="str">
        <f t="shared" si="13"/>
        <v/>
      </c>
    </row>
    <row r="211" spans="1:1" x14ac:dyDescent="0.25">
      <c r="A211" t="str">
        <f t="shared" si="13"/>
        <v/>
      </c>
    </row>
    <row r="212" spans="1:1" x14ac:dyDescent="0.25">
      <c r="A212" t="str">
        <f t="shared" si="13"/>
        <v/>
      </c>
    </row>
    <row r="213" spans="1:1" x14ac:dyDescent="0.25">
      <c r="A213" t="str">
        <f t="shared" si="13"/>
        <v/>
      </c>
    </row>
    <row r="214" spans="1:1" x14ac:dyDescent="0.25">
      <c r="A214" t="str">
        <f t="shared" si="13"/>
        <v/>
      </c>
    </row>
    <row r="215" spans="1:1" x14ac:dyDescent="0.25">
      <c r="A215" t="str">
        <f t="shared" si="13"/>
        <v/>
      </c>
    </row>
    <row r="216" spans="1:1" x14ac:dyDescent="0.25">
      <c r="A216" t="str">
        <f t="shared" si="13"/>
        <v/>
      </c>
    </row>
    <row r="217" spans="1:1" x14ac:dyDescent="0.25">
      <c r="A217" t="str">
        <f t="shared" si="13"/>
        <v/>
      </c>
    </row>
    <row r="218" spans="1:1" x14ac:dyDescent="0.25">
      <c r="A218" t="str">
        <f t="shared" si="13"/>
        <v/>
      </c>
    </row>
    <row r="219" spans="1:1" x14ac:dyDescent="0.25">
      <c r="A219" t="str">
        <f t="shared" si="13"/>
        <v/>
      </c>
    </row>
    <row r="220" spans="1:1" x14ac:dyDescent="0.25">
      <c r="A220" t="str">
        <f t="shared" si="13"/>
        <v/>
      </c>
    </row>
    <row r="221" spans="1:1" x14ac:dyDescent="0.25">
      <c r="A221" t="str">
        <f t="shared" si="13"/>
        <v/>
      </c>
    </row>
    <row r="222" spans="1:1" x14ac:dyDescent="0.25">
      <c r="A222" t="str">
        <f t="shared" si="13"/>
        <v/>
      </c>
    </row>
    <row r="223" spans="1:1" x14ac:dyDescent="0.25">
      <c r="A223" t="str">
        <f t="shared" si="13"/>
        <v/>
      </c>
    </row>
    <row r="224" spans="1:1" x14ac:dyDescent="0.25">
      <c r="A224" t="str">
        <f t="shared" si="13"/>
        <v/>
      </c>
    </row>
    <row r="225" spans="1:1" x14ac:dyDescent="0.25">
      <c r="A225" t="str">
        <f t="shared" si="13"/>
        <v/>
      </c>
    </row>
    <row r="226" spans="1:1" x14ac:dyDescent="0.25">
      <c r="A226" t="str">
        <f t="shared" si="13"/>
        <v/>
      </c>
    </row>
    <row r="227" spans="1:1" x14ac:dyDescent="0.25">
      <c r="A227" t="str">
        <f t="shared" si="13"/>
        <v/>
      </c>
    </row>
    <row r="228" spans="1:1" x14ac:dyDescent="0.25">
      <c r="A228" t="str">
        <f t="shared" si="13"/>
        <v/>
      </c>
    </row>
    <row r="229" spans="1:1" x14ac:dyDescent="0.25">
      <c r="A229" t="str">
        <f t="shared" si="13"/>
        <v/>
      </c>
    </row>
    <row r="230" spans="1:1" x14ac:dyDescent="0.25">
      <c r="A230" t="str">
        <f t="shared" si="13"/>
        <v/>
      </c>
    </row>
    <row r="231" spans="1:1" x14ac:dyDescent="0.25">
      <c r="A231" t="str">
        <f t="shared" si="13"/>
        <v/>
      </c>
    </row>
    <row r="232" spans="1:1" x14ac:dyDescent="0.25">
      <c r="A232" t="str">
        <f t="shared" si="13"/>
        <v/>
      </c>
    </row>
    <row r="233" spans="1:1" x14ac:dyDescent="0.25">
      <c r="A233" t="str">
        <f t="shared" si="13"/>
        <v/>
      </c>
    </row>
    <row r="234" spans="1:1" x14ac:dyDescent="0.25">
      <c r="A234" t="str">
        <f t="shared" si="13"/>
        <v/>
      </c>
    </row>
    <row r="235" spans="1:1" x14ac:dyDescent="0.25">
      <c r="A235" t="str">
        <f t="shared" si="13"/>
        <v/>
      </c>
    </row>
    <row r="236" spans="1:1" x14ac:dyDescent="0.25">
      <c r="A236" t="str">
        <f t="shared" si="13"/>
        <v/>
      </c>
    </row>
    <row r="237" spans="1:1" x14ac:dyDescent="0.25">
      <c r="A237" t="str">
        <f t="shared" si="13"/>
        <v/>
      </c>
    </row>
    <row r="238" spans="1:1" x14ac:dyDescent="0.25">
      <c r="A238" t="str">
        <f t="shared" si="13"/>
        <v/>
      </c>
    </row>
    <row r="239" spans="1:1" x14ac:dyDescent="0.25">
      <c r="A239" t="str">
        <f t="shared" si="13"/>
        <v/>
      </c>
    </row>
    <row r="240" spans="1:1" x14ac:dyDescent="0.25">
      <c r="A240" t="str">
        <f t="shared" si="13"/>
        <v/>
      </c>
    </row>
    <row r="241" spans="1:1" x14ac:dyDescent="0.25">
      <c r="A241" t="str">
        <f t="shared" si="13"/>
        <v/>
      </c>
    </row>
    <row r="242" spans="1:1" x14ac:dyDescent="0.25">
      <c r="A242" t="str">
        <f t="shared" si="13"/>
        <v/>
      </c>
    </row>
    <row r="243" spans="1:1" x14ac:dyDescent="0.25">
      <c r="A243" t="str">
        <f t="shared" si="13"/>
        <v/>
      </c>
    </row>
    <row r="244" spans="1:1" x14ac:dyDescent="0.25">
      <c r="A244" t="str">
        <f t="shared" si="13"/>
        <v/>
      </c>
    </row>
    <row r="245" spans="1:1" x14ac:dyDescent="0.25">
      <c r="A245" t="str">
        <f t="shared" si="13"/>
        <v/>
      </c>
    </row>
    <row r="246" spans="1:1" x14ac:dyDescent="0.25">
      <c r="A246" t="str">
        <f t="shared" si="13"/>
        <v/>
      </c>
    </row>
    <row r="247" spans="1:1" x14ac:dyDescent="0.25">
      <c r="A247" t="str">
        <f t="shared" si="13"/>
        <v/>
      </c>
    </row>
    <row r="248" spans="1:1" x14ac:dyDescent="0.25">
      <c r="A248" t="str">
        <f t="shared" si="13"/>
        <v/>
      </c>
    </row>
    <row r="249" spans="1:1" x14ac:dyDescent="0.25">
      <c r="A249" t="str">
        <f t="shared" si="13"/>
        <v/>
      </c>
    </row>
    <row r="250" spans="1:1" x14ac:dyDescent="0.25">
      <c r="A250" t="str">
        <f t="shared" si="13"/>
        <v/>
      </c>
    </row>
    <row r="251" spans="1:1" x14ac:dyDescent="0.25">
      <c r="A251" t="str">
        <f t="shared" si="13"/>
        <v/>
      </c>
    </row>
    <row r="252" spans="1:1" x14ac:dyDescent="0.25">
      <c r="A252" t="str">
        <f t="shared" si="13"/>
        <v/>
      </c>
    </row>
    <row r="253" spans="1:1" x14ac:dyDescent="0.25">
      <c r="A253" t="str">
        <f t="shared" si="13"/>
        <v/>
      </c>
    </row>
    <row r="254" spans="1:1" x14ac:dyDescent="0.25">
      <c r="A254" t="str">
        <f t="shared" si="13"/>
        <v/>
      </c>
    </row>
    <row r="255" spans="1:1" x14ac:dyDescent="0.25">
      <c r="A255" t="str">
        <f t="shared" si="13"/>
        <v/>
      </c>
    </row>
    <row r="256" spans="1:1" x14ac:dyDescent="0.25">
      <c r="A256" t="str">
        <f t="shared" si="13"/>
        <v/>
      </c>
    </row>
    <row r="257" spans="1:1" x14ac:dyDescent="0.25">
      <c r="A257" t="str">
        <f t="shared" si="13"/>
        <v/>
      </c>
    </row>
    <row r="258" spans="1:1" x14ac:dyDescent="0.25">
      <c r="A258" t="str">
        <f t="shared" si="13"/>
        <v/>
      </c>
    </row>
    <row r="259" spans="1:1" x14ac:dyDescent="0.25">
      <c r="A259" t="str">
        <f t="shared" ref="A259:A322" si="14">IF(ISERROR(FIND("景點",G258)),IF(ISERROR(FIND("地址",G258)),IF(ISERROR(FIND("介紹",G258)),IF(ISERROR(FIND("交通",G258)),"",CONCATENATE(F259,"d")),CONCATENATE(F259,"c")),CONCATENATE(F259,"b")),CONCATENATE(F259,"a"))</f>
        <v/>
      </c>
    </row>
    <row r="260" spans="1:1" x14ac:dyDescent="0.25">
      <c r="A260" t="str">
        <f t="shared" si="14"/>
        <v/>
      </c>
    </row>
    <row r="261" spans="1:1" x14ac:dyDescent="0.25">
      <c r="A261" t="str">
        <f t="shared" si="14"/>
        <v/>
      </c>
    </row>
    <row r="262" spans="1:1" x14ac:dyDescent="0.25">
      <c r="A262" t="str">
        <f t="shared" si="14"/>
        <v/>
      </c>
    </row>
    <row r="263" spans="1:1" x14ac:dyDescent="0.25">
      <c r="A263" t="str">
        <f t="shared" si="14"/>
        <v/>
      </c>
    </row>
    <row r="264" spans="1:1" x14ac:dyDescent="0.25">
      <c r="A264" t="str">
        <f t="shared" si="14"/>
        <v/>
      </c>
    </row>
    <row r="265" spans="1:1" x14ac:dyDescent="0.25">
      <c r="A265" t="str">
        <f t="shared" si="14"/>
        <v/>
      </c>
    </row>
    <row r="266" spans="1:1" x14ac:dyDescent="0.25">
      <c r="A266" t="str">
        <f t="shared" si="14"/>
        <v/>
      </c>
    </row>
    <row r="267" spans="1:1" x14ac:dyDescent="0.25">
      <c r="A267" t="str">
        <f t="shared" si="14"/>
        <v/>
      </c>
    </row>
    <row r="268" spans="1:1" x14ac:dyDescent="0.25">
      <c r="A268" t="str">
        <f t="shared" si="14"/>
        <v/>
      </c>
    </row>
    <row r="269" spans="1:1" x14ac:dyDescent="0.25">
      <c r="A269" t="str">
        <f t="shared" si="14"/>
        <v/>
      </c>
    </row>
    <row r="270" spans="1:1" x14ac:dyDescent="0.25">
      <c r="A270" t="str">
        <f t="shared" si="14"/>
        <v/>
      </c>
    </row>
    <row r="271" spans="1:1" x14ac:dyDescent="0.25">
      <c r="A271" t="str">
        <f t="shared" si="14"/>
        <v/>
      </c>
    </row>
    <row r="272" spans="1:1" x14ac:dyDescent="0.25">
      <c r="A272" t="str">
        <f t="shared" si="14"/>
        <v/>
      </c>
    </row>
    <row r="273" spans="1:1" x14ac:dyDescent="0.25">
      <c r="A273" t="str">
        <f t="shared" si="14"/>
        <v/>
      </c>
    </row>
    <row r="274" spans="1:1" x14ac:dyDescent="0.25">
      <c r="A274" t="str">
        <f t="shared" si="14"/>
        <v/>
      </c>
    </row>
    <row r="275" spans="1:1" x14ac:dyDescent="0.25">
      <c r="A275" t="str">
        <f t="shared" si="14"/>
        <v/>
      </c>
    </row>
    <row r="276" spans="1:1" x14ac:dyDescent="0.25">
      <c r="A276" t="str">
        <f t="shared" si="14"/>
        <v/>
      </c>
    </row>
    <row r="277" spans="1:1" x14ac:dyDescent="0.25">
      <c r="A277" t="str">
        <f t="shared" si="14"/>
        <v/>
      </c>
    </row>
    <row r="278" spans="1:1" x14ac:dyDescent="0.25">
      <c r="A278" t="str">
        <f t="shared" si="14"/>
        <v/>
      </c>
    </row>
    <row r="279" spans="1:1" x14ac:dyDescent="0.25">
      <c r="A279" t="str">
        <f t="shared" si="14"/>
        <v/>
      </c>
    </row>
    <row r="280" spans="1:1" x14ac:dyDescent="0.25">
      <c r="A280" t="str">
        <f t="shared" si="14"/>
        <v/>
      </c>
    </row>
    <row r="281" spans="1:1" x14ac:dyDescent="0.25">
      <c r="A281" t="str">
        <f t="shared" si="14"/>
        <v/>
      </c>
    </row>
    <row r="282" spans="1:1" x14ac:dyDescent="0.25">
      <c r="A282" t="str">
        <f t="shared" si="14"/>
        <v/>
      </c>
    </row>
    <row r="283" spans="1:1" x14ac:dyDescent="0.25">
      <c r="A283" t="str">
        <f t="shared" si="14"/>
        <v/>
      </c>
    </row>
    <row r="284" spans="1:1" x14ac:dyDescent="0.25">
      <c r="A284" t="str">
        <f t="shared" si="14"/>
        <v/>
      </c>
    </row>
    <row r="285" spans="1:1" x14ac:dyDescent="0.25">
      <c r="A285" t="str">
        <f t="shared" si="14"/>
        <v/>
      </c>
    </row>
    <row r="286" spans="1:1" x14ac:dyDescent="0.25">
      <c r="A286" t="str">
        <f t="shared" si="14"/>
        <v/>
      </c>
    </row>
    <row r="287" spans="1:1" x14ac:dyDescent="0.25">
      <c r="A287" t="str">
        <f t="shared" si="14"/>
        <v/>
      </c>
    </row>
    <row r="288" spans="1:1" x14ac:dyDescent="0.25">
      <c r="A288" t="str">
        <f t="shared" si="14"/>
        <v/>
      </c>
    </row>
    <row r="289" spans="1:1" x14ac:dyDescent="0.25">
      <c r="A289" t="str">
        <f t="shared" si="14"/>
        <v/>
      </c>
    </row>
    <row r="290" spans="1:1" x14ac:dyDescent="0.25">
      <c r="A290" t="str">
        <f t="shared" si="14"/>
        <v/>
      </c>
    </row>
    <row r="291" spans="1:1" x14ac:dyDescent="0.25">
      <c r="A291" t="str">
        <f t="shared" si="14"/>
        <v/>
      </c>
    </row>
    <row r="292" spans="1:1" x14ac:dyDescent="0.25">
      <c r="A292" t="str">
        <f t="shared" si="14"/>
        <v/>
      </c>
    </row>
    <row r="293" spans="1:1" x14ac:dyDescent="0.25">
      <c r="A293" t="str">
        <f t="shared" si="14"/>
        <v/>
      </c>
    </row>
    <row r="294" spans="1:1" x14ac:dyDescent="0.25">
      <c r="A294" t="str">
        <f t="shared" si="14"/>
        <v/>
      </c>
    </row>
    <row r="295" spans="1:1" x14ac:dyDescent="0.25">
      <c r="A295" t="str">
        <f t="shared" si="14"/>
        <v/>
      </c>
    </row>
    <row r="296" spans="1:1" x14ac:dyDescent="0.25">
      <c r="A296" t="str">
        <f t="shared" si="14"/>
        <v/>
      </c>
    </row>
    <row r="297" spans="1:1" x14ac:dyDescent="0.25">
      <c r="A297" t="str">
        <f t="shared" si="14"/>
        <v/>
      </c>
    </row>
    <row r="298" spans="1:1" x14ac:dyDescent="0.25">
      <c r="A298" t="str">
        <f t="shared" si="14"/>
        <v/>
      </c>
    </row>
    <row r="299" spans="1:1" x14ac:dyDescent="0.25">
      <c r="A299" t="str">
        <f t="shared" si="14"/>
        <v/>
      </c>
    </row>
    <row r="300" spans="1:1" x14ac:dyDescent="0.25">
      <c r="A300" t="str">
        <f t="shared" si="14"/>
        <v/>
      </c>
    </row>
    <row r="301" spans="1:1" x14ac:dyDescent="0.25">
      <c r="A301" t="str">
        <f t="shared" si="14"/>
        <v/>
      </c>
    </row>
    <row r="302" spans="1:1" x14ac:dyDescent="0.25">
      <c r="A302" t="str">
        <f t="shared" si="14"/>
        <v/>
      </c>
    </row>
    <row r="303" spans="1:1" x14ac:dyDescent="0.25">
      <c r="A303" t="str">
        <f t="shared" si="14"/>
        <v/>
      </c>
    </row>
    <row r="304" spans="1:1" x14ac:dyDescent="0.25">
      <c r="A304" t="str">
        <f t="shared" si="14"/>
        <v/>
      </c>
    </row>
    <row r="305" spans="1:1" x14ac:dyDescent="0.25">
      <c r="A305" t="str">
        <f t="shared" si="14"/>
        <v/>
      </c>
    </row>
    <row r="306" spans="1:1" x14ac:dyDescent="0.25">
      <c r="A306" t="str">
        <f t="shared" si="14"/>
        <v/>
      </c>
    </row>
    <row r="307" spans="1:1" x14ac:dyDescent="0.25">
      <c r="A307" t="str">
        <f t="shared" si="14"/>
        <v/>
      </c>
    </row>
    <row r="308" spans="1:1" x14ac:dyDescent="0.25">
      <c r="A308" t="str">
        <f t="shared" si="14"/>
        <v/>
      </c>
    </row>
    <row r="309" spans="1:1" x14ac:dyDescent="0.25">
      <c r="A309" t="str">
        <f t="shared" si="14"/>
        <v/>
      </c>
    </row>
    <row r="310" spans="1:1" x14ac:dyDescent="0.25">
      <c r="A310" t="str">
        <f t="shared" si="14"/>
        <v/>
      </c>
    </row>
    <row r="311" spans="1:1" x14ac:dyDescent="0.25">
      <c r="A311" t="str">
        <f t="shared" si="14"/>
        <v/>
      </c>
    </row>
    <row r="312" spans="1:1" x14ac:dyDescent="0.25">
      <c r="A312" t="str">
        <f t="shared" si="14"/>
        <v/>
      </c>
    </row>
    <row r="313" spans="1:1" x14ac:dyDescent="0.25">
      <c r="A313" t="str">
        <f t="shared" si="14"/>
        <v/>
      </c>
    </row>
    <row r="314" spans="1:1" x14ac:dyDescent="0.25">
      <c r="A314" t="str">
        <f t="shared" si="14"/>
        <v/>
      </c>
    </row>
    <row r="315" spans="1:1" x14ac:dyDescent="0.25">
      <c r="A315" t="str">
        <f t="shared" si="14"/>
        <v/>
      </c>
    </row>
    <row r="316" spans="1:1" x14ac:dyDescent="0.25">
      <c r="A316" t="str">
        <f t="shared" si="14"/>
        <v/>
      </c>
    </row>
    <row r="317" spans="1:1" x14ac:dyDescent="0.25">
      <c r="A317" t="str">
        <f t="shared" si="14"/>
        <v/>
      </c>
    </row>
    <row r="318" spans="1:1" x14ac:dyDescent="0.25">
      <c r="A318" t="str">
        <f t="shared" si="14"/>
        <v/>
      </c>
    </row>
    <row r="319" spans="1:1" x14ac:dyDescent="0.25">
      <c r="A319" t="str">
        <f t="shared" si="14"/>
        <v/>
      </c>
    </row>
    <row r="320" spans="1:1" x14ac:dyDescent="0.25">
      <c r="A320" t="str">
        <f t="shared" si="14"/>
        <v/>
      </c>
    </row>
    <row r="321" spans="1:1" x14ac:dyDescent="0.25">
      <c r="A321" t="str">
        <f t="shared" si="14"/>
        <v/>
      </c>
    </row>
    <row r="322" spans="1:1" x14ac:dyDescent="0.25">
      <c r="A322" t="str">
        <f t="shared" si="14"/>
        <v/>
      </c>
    </row>
    <row r="323" spans="1:1" x14ac:dyDescent="0.25">
      <c r="A323" t="str">
        <f t="shared" ref="A323:A386" si="15">IF(ISERROR(FIND("景點",G322)),IF(ISERROR(FIND("地址",G322)),IF(ISERROR(FIND("介紹",G322)),IF(ISERROR(FIND("交通",G322)),"",CONCATENATE(F323,"d")),CONCATENATE(F323,"c")),CONCATENATE(F323,"b")),CONCATENATE(F323,"a"))</f>
        <v/>
      </c>
    </row>
    <row r="324" spans="1:1" x14ac:dyDescent="0.25">
      <c r="A324" t="str">
        <f t="shared" si="15"/>
        <v/>
      </c>
    </row>
    <row r="325" spans="1:1" x14ac:dyDescent="0.25">
      <c r="A325" t="str">
        <f t="shared" si="15"/>
        <v/>
      </c>
    </row>
    <row r="326" spans="1:1" x14ac:dyDescent="0.25">
      <c r="A326" t="str">
        <f t="shared" si="15"/>
        <v/>
      </c>
    </row>
    <row r="327" spans="1:1" x14ac:dyDescent="0.25">
      <c r="A327" t="str">
        <f t="shared" si="15"/>
        <v/>
      </c>
    </row>
    <row r="328" spans="1:1" x14ac:dyDescent="0.25">
      <c r="A328" t="str">
        <f t="shared" si="15"/>
        <v/>
      </c>
    </row>
    <row r="329" spans="1:1" x14ac:dyDescent="0.25">
      <c r="A329" t="str">
        <f t="shared" si="15"/>
        <v/>
      </c>
    </row>
    <row r="330" spans="1:1" x14ac:dyDescent="0.25">
      <c r="A330" t="str">
        <f t="shared" si="15"/>
        <v/>
      </c>
    </row>
    <row r="331" spans="1:1" x14ac:dyDescent="0.25">
      <c r="A331" t="str">
        <f t="shared" si="15"/>
        <v/>
      </c>
    </row>
    <row r="332" spans="1:1" x14ac:dyDescent="0.25">
      <c r="A332" t="str">
        <f t="shared" si="15"/>
        <v/>
      </c>
    </row>
    <row r="333" spans="1:1" x14ac:dyDescent="0.25">
      <c r="A333" t="str">
        <f t="shared" si="15"/>
        <v/>
      </c>
    </row>
    <row r="334" spans="1:1" x14ac:dyDescent="0.25">
      <c r="A334" t="str">
        <f t="shared" si="15"/>
        <v/>
      </c>
    </row>
    <row r="335" spans="1:1" x14ac:dyDescent="0.25">
      <c r="A335" t="str">
        <f t="shared" si="15"/>
        <v/>
      </c>
    </row>
    <row r="336" spans="1:1" x14ac:dyDescent="0.25">
      <c r="A336" t="str">
        <f t="shared" si="15"/>
        <v/>
      </c>
    </row>
    <row r="337" spans="1:1" x14ac:dyDescent="0.25">
      <c r="A337" t="str">
        <f t="shared" si="15"/>
        <v/>
      </c>
    </row>
    <row r="338" spans="1:1" x14ac:dyDescent="0.25">
      <c r="A338" t="str">
        <f t="shared" si="15"/>
        <v/>
      </c>
    </row>
    <row r="339" spans="1:1" x14ac:dyDescent="0.25">
      <c r="A339" t="str">
        <f t="shared" si="15"/>
        <v/>
      </c>
    </row>
    <row r="340" spans="1:1" x14ac:dyDescent="0.25">
      <c r="A340" t="str">
        <f t="shared" si="15"/>
        <v/>
      </c>
    </row>
    <row r="341" spans="1:1" x14ac:dyDescent="0.25">
      <c r="A341" t="str">
        <f t="shared" si="15"/>
        <v/>
      </c>
    </row>
    <row r="342" spans="1:1" x14ac:dyDescent="0.25">
      <c r="A342" t="str">
        <f t="shared" si="15"/>
        <v/>
      </c>
    </row>
    <row r="343" spans="1:1" x14ac:dyDescent="0.25">
      <c r="A343" t="str">
        <f t="shared" si="15"/>
        <v/>
      </c>
    </row>
    <row r="344" spans="1:1" x14ac:dyDescent="0.25">
      <c r="A344" t="str">
        <f t="shared" si="15"/>
        <v/>
      </c>
    </row>
    <row r="345" spans="1:1" x14ac:dyDescent="0.25">
      <c r="A345" t="str">
        <f t="shared" si="15"/>
        <v/>
      </c>
    </row>
    <row r="346" spans="1:1" x14ac:dyDescent="0.25">
      <c r="A346" t="str">
        <f t="shared" si="15"/>
        <v/>
      </c>
    </row>
    <row r="347" spans="1:1" x14ac:dyDescent="0.25">
      <c r="A347" t="str">
        <f t="shared" si="15"/>
        <v/>
      </c>
    </row>
    <row r="348" spans="1:1" x14ac:dyDescent="0.25">
      <c r="A348" t="str">
        <f t="shared" si="15"/>
        <v/>
      </c>
    </row>
    <row r="349" spans="1:1" x14ac:dyDescent="0.25">
      <c r="A349" t="str">
        <f t="shared" si="15"/>
        <v/>
      </c>
    </row>
    <row r="350" spans="1:1" x14ac:dyDescent="0.25">
      <c r="A350" t="str">
        <f t="shared" si="15"/>
        <v/>
      </c>
    </row>
    <row r="351" spans="1:1" x14ac:dyDescent="0.25">
      <c r="A351" t="str">
        <f t="shared" si="15"/>
        <v/>
      </c>
    </row>
    <row r="352" spans="1:1" x14ac:dyDescent="0.25">
      <c r="A352" t="str">
        <f t="shared" si="15"/>
        <v/>
      </c>
    </row>
    <row r="353" spans="1:1" x14ac:dyDescent="0.25">
      <c r="A353" t="str">
        <f t="shared" si="15"/>
        <v/>
      </c>
    </row>
    <row r="354" spans="1:1" x14ac:dyDescent="0.25">
      <c r="A354" t="str">
        <f t="shared" si="15"/>
        <v/>
      </c>
    </row>
    <row r="355" spans="1:1" x14ac:dyDescent="0.25">
      <c r="A355" t="str">
        <f t="shared" si="15"/>
        <v/>
      </c>
    </row>
    <row r="356" spans="1:1" x14ac:dyDescent="0.25">
      <c r="A356" t="str">
        <f t="shared" si="15"/>
        <v/>
      </c>
    </row>
    <row r="357" spans="1:1" x14ac:dyDescent="0.25">
      <c r="A357" t="str">
        <f t="shared" si="15"/>
        <v/>
      </c>
    </row>
    <row r="358" spans="1:1" x14ac:dyDescent="0.25">
      <c r="A358" t="str">
        <f t="shared" si="15"/>
        <v/>
      </c>
    </row>
    <row r="359" spans="1:1" x14ac:dyDescent="0.25">
      <c r="A359" t="str">
        <f t="shared" si="15"/>
        <v/>
      </c>
    </row>
    <row r="360" spans="1:1" x14ac:dyDescent="0.25">
      <c r="A360" t="str">
        <f t="shared" si="15"/>
        <v/>
      </c>
    </row>
    <row r="361" spans="1:1" x14ac:dyDescent="0.25">
      <c r="A361" t="str">
        <f t="shared" si="15"/>
        <v/>
      </c>
    </row>
    <row r="362" spans="1:1" x14ac:dyDescent="0.25">
      <c r="A362" t="str">
        <f t="shared" si="15"/>
        <v/>
      </c>
    </row>
    <row r="363" spans="1:1" x14ac:dyDescent="0.25">
      <c r="A363" t="str">
        <f t="shared" si="15"/>
        <v/>
      </c>
    </row>
    <row r="364" spans="1:1" x14ac:dyDescent="0.25">
      <c r="A364" t="str">
        <f t="shared" si="15"/>
        <v/>
      </c>
    </row>
    <row r="365" spans="1:1" x14ac:dyDescent="0.25">
      <c r="A365" t="str">
        <f t="shared" si="15"/>
        <v/>
      </c>
    </row>
    <row r="366" spans="1:1" x14ac:dyDescent="0.25">
      <c r="A366" t="str">
        <f t="shared" si="15"/>
        <v/>
      </c>
    </row>
    <row r="367" spans="1:1" x14ac:dyDescent="0.25">
      <c r="A367" t="str">
        <f t="shared" si="15"/>
        <v/>
      </c>
    </row>
    <row r="368" spans="1:1" x14ac:dyDescent="0.25">
      <c r="A368" t="str">
        <f t="shared" si="15"/>
        <v/>
      </c>
    </row>
    <row r="369" spans="1:1" x14ac:dyDescent="0.25">
      <c r="A369" t="str">
        <f t="shared" si="15"/>
        <v/>
      </c>
    </row>
    <row r="370" spans="1:1" x14ac:dyDescent="0.25">
      <c r="A370" t="str">
        <f t="shared" si="15"/>
        <v/>
      </c>
    </row>
    <row r="371" spans="1:1" x14ac:dyDescent="0.25">
      <c r="A371" t="str">
        <f t="shared" si="15"/>
        <v/>
      </c>
    </row>
    <row r="372" spans="1:1" x14ac:dyDescent="0.25">
      <c r="A372" t="str">
        <f t="shared" si="15"/>
        <v/>
      </c>
    </row>
    <row r="373" spans="1:1" x14ac:dyDescent="0.25">
      <c r="A373" t="str">
        <f t="shared" si="15"/>
        <v/>
      </c>
    </row>
    <row r="374" spans="1:1" x14ac:dyDescent="0.25">
      <c r="A374" t="str">
        <f t="shared" si="15"/>
        <v/>
      </c>
    </row>
    <row r="375" spans="1:1" x14ac:dyDescent="0.25">
      <c r="A375" t="str">
        <f t="shared" si="15"/>
        <v/>
      </c>
    </row>
    <row r="376" spans="1:1" x14ac:dyDescent="0.25">
      <c r="A376" t="str">
        <f t="shared" si="15"/>
        <v/>
      </c>
    </row>
    <row r="377" spans="1:1" x14ac:dyDescent="0.25">
      <c r="A377" t="str">
        <f t="shared" si="15"/>
        <v/>
      </c>
    </row>
    <row r="378" spans="1:1" x14ac:dyDescent="0.25">
      <c r="A378" t="str">
        <f t="shared" si="15"/>
        <v/>
      </c>
    </row>
    <row r="379" spans="1:1" x14ac:dyDescent="0.25">
      <c r="A379" t="str">
        <f t="shared" si="15"/>
        <v/>
      </c>
    </row>
    <row r="380" spans="1:1" x14ac:dyDescent="0.25">
      <c r="A380" t="str">
        <f t="shared" si="15"/>
        <v/>
      </c>
    </row>
    <row r="381" spans="1:1" x14ac:dyDescent="0.25">
      <c r="A381" t="str">
        <f t="shared" si="15"/>
        <v/>
      </c>
    </row>
    <row r="382" spans="1:1" x14ac:dyDescent="0.25">
      <c r="A382" t="str">
        <f t="shared" si="15"/>
        <v/>
      </c>
    </row>
    <row r="383" spans="1:1" x14ac:dyDescent="0.25">
      <c r="A383" t="str">
        <f t="shared" si="15"/>
        <v/>
      </c>
    </row>
    <row r="384" spans="1:1" x14ac:dyDescent="0.25">
      <c r="A384" t="str">
        <f t="shared" si="15"/>
        <v/>
      </c>
    </row>
    <row r="385" spans="1:1" x14ac:dyDescent="0.25">
      <c r="A385" t="str">
        <f t="shared" si="15"/>
        <v/>
      </c>
    </row>
    <row r="386" spans="1:1" x14ac:dyDescent="0.25">
      <c r="A386" t="str">
        <f t="shared" si="15"/>
        <v/>
      </c>
    </row>
    <row r="387" spans="1:1" x14ac:dyDescent="0.25">
      <c r="A387" t="str">
        <f t="shared" ref="A387:A450" si="16">IF(ISERROR(FIND("景點",G386)),IF(ISERROR(FIND("地址",G386)),IF(ISERROR(FIND("介紹",G386)),IF(ISERROR(FIND("交通",G386)),"",CONCATENATE(F387,"d")),CONCATENATE(F387,"c")),CONCATENATE(F387,"b")),CONCATENATE(F387,"a"))</f>
        <v/>
      </c>
    </row>
    <row r="388" spans="1:1" x14ac:dyDescent="0.25">
      <c r="A388" t="str">
        <f t="shared" si="16"/>
        <v/>
      </c>
    </row>
    <row r="389" spans="1:1" x14ac:dyDescent="0.25">
      <c r="A389" t="str">
        <f t="shared" si="16"/>
        <v/>
      </c>
    </row>
    <row r="390" spans="1:1" x14ac:dyDescent="0.25">
      <c r="A390" t="str">
        <f t="shared" si="16"/>
        <v/>
      </c>
    </row>
    <row r="391" spans="1:1" x14ac:dyDescent="0.25">
      <c r="A391" t="str">
        <f t="shared" si="16"/>
        <v/>
      </c>
    </row>
    <row r="392" spans="1:1" x14ac:dyDescent="0.25">
      <c r="A392" t="str">
        <f t="shared" si="16"/>
        <v/>
      </c>
    </row>
    <row r="393" spans="1:1" x14ac:dyDescent="0.25">
      <c r="A393" t="str">
        <f t="shared" si="16"/>
        <v/>
      </c>
    </row>
    <row r="394" spans="1:1" x14ac:dyDescent="0.25">
      <c r="A394" t="str">
        <f t="shared" si="16"/>
        <v/>
      </c>
    </row>
    <row r="395" spans="1:1" x14ac:dyDescent="0.25">
      <c r="A395" t="str">
        <f t="shared" si="16"/>
        <v/>
      </c>
    </row>
    <row r="396" spans="1:1" x14ac:dyDescent="0.25">
      <c r="A396" t="str">
        <f t="shared" si="16"/>
        <v/>
      </c>
    </row>
    <row r="397" spans="1:1" x14ac:dyDescent="0.25">
      <c r="A397" t="str">
        <f t="shared" si="16"/>
        <v/>
      </c>
    </row>
    <row r="398" spans="1:1" x14ac:dyDescent="0.25">
      <c r="A398" t="str">
        <f t="shared" si="16"/>
        <v/>
      </c>
    </row>
    <row r="399" spans="1:1" x14ac:dyDescent="0.25">
      <c r="A399" t="str">
        <f t="shared" si="16"/>
        <v/>
      </c>
    </row>
    <row r="400" spans="1:1" x14ac:dyDescent="0.25">
      <c r="A400" t="str">
        <f t="shared" si="16"/>
        <v/>
      </c>
    </row>
    <row r="401" spans="1:1" x14ac:dyDescent="0.25">
      <c r="A401" t="str">
        <f t="shared" si="16"/>
        <v/>
      </c>
    </row>
    <row r="402" spans="1:1" x14ac:dyDescent="0.25">
      <c r="A402" t="str">
        <f t="shared" si="16"/>
        <v/>
      </c>
    </row>
    <row r="403" spans="1:1" x14ac:dyDescent="0.25">
      <c r="A403" t="str">
        <f t="shared" si="16"/>
        <v/>
      </c>
    </row>
    <row r="404" spans="1:1" x14ac:dyDescent="0.25">
      <c r="A404" t="str">
        <f t="shared" si="16"/>
        <v/>
      </c>
    </row>
    <row r="405" spans="1:1" x14ac:dyDescent="0.25">
      <c r="A405" t="str">
        <f t="shared" si="16"/>
        <v/>
      </c>
    </row>
    <row r="406" spans="1:1" x14ac:dyDescent="0.25">
      <c r="A406" t="str">
        <f t="shared" si="16"/>
        <v/>
      </c>
    </row>
    <row r="407" spans="1:1" x14ac:dyDescent="0.25">
      <c r="A407" t="str">
        <f t="shared" si="16"/>
        <v/>
      </c>
    </row>
    <row r="408" spans="1:1" x14ac:dyDescent="0.25">
      <c r="A408" t="str">
        <f t="shared" si="16"/>
        <v/>
      </c>
    </row>
    <row r="409" spans="1:1" x14ac:dyDescent="0.25">
      <c r="A409" t="str">
        <f t="shared" si="16"/>
        <v/>
      </c>
    </row>
    <row r="410" spans="1:1" x14ac:dyDescent="0.25">
      <c r="A410" t="str">
        <f t="shared" si="16"/>
        <v/>
      </c>
    </row>
    <row r="411" spans="1:1" x14ac:dyDescent="0.25">
      <c r="A411" t="str">
        <f t="shared" si="16"/>
        <v/>
      </c>
    </row>
    <row r="412" spans="1:1" x14ac:dyDescent="0.25">
      <c r="A412" t="str">
        <f t="shared" si="16"/>
        <v/>
      </c>
    </row>
    <row r="413" spans="1:1" x14ac:dyDescent="0.25">
      <c r="A413" t="str">
        <f t="shared" si="16"/>
        <v/>
      </c>
    </row>
    <row r="414" spans="1:1" x14ac:dyDescent="0.25">
      <c r="A414" t="str">
        <f t="shared" si="16"/>
        <v/>
      </c>
    </row>
    <row r="415" spans="1:1" x14ac:dyDescent="0.25">
      <c r="A415" t="str">
        <f t="shared" si="16"/>
        <v/>
      </c>
    </row>
    <row r="416" spans="1:1" x14ac:dyDescent="0.25">
      <c r="A416" t="str">
        <f t="shared" si="16"/>
        <v/>
      </c>
    </row>
    <row r="417" spans="1:1" x14ac:dyDescent="0.25">
      <c r="A417" t="str">
        <f t="shared" si="16"/>
        <v/>
      </c>
    </row>
    <row r="418" spans="1:1" x14ac:dyDescent="0.25">
      <c r="A418" t="str">
        <f t="shared" si="16"/>
        <v/>
      </c>
    </row>
    <row r="419" spans="1:1" x14ac:dyDescent="0.25">
      <c r="A419" t="str">
        <f t="shared" si="16"/>
        <v/>
      </c>
    </row>
    <row r="420" spans="1:1" x14ac:dyDescent="0.25">
      <c r="A420" t="str">
        <f t="shared" si="16"/>
        <v/>
      </c>
    </row>
    <row r="421" spans="1:1" x14ac:dyDescent="0.25">
      <c r="A421" t="str">
        <f t="shared" si="16"/>
        <v/>
      </c>
    </row>
    <row r="422" spans="1:1" x14ac:dyDescent="0.25">
      <c r="A422" t="str">
        <f t="shared" si="16"/>
        <v/>
      </c>
    </row>
    <row r="423" spans="1:1" x14ac:dyDescent="0.25">
      <c r="A423" t="str">
        <f t="shared" si="16"/>
        <v/>
      </c>
    </row>
    <row r="424" spans="1:1" x14ac:dyDescent="0.25">
      <c r="A424" t="str">
        <f t="shared" si="16"/>
        <v/>
      </c>
    </row>
    <row r="425" spans="1:1" x14ac:dyDescent="0.25">
      <c r="A425" t="str">
        <f t="shared" si="16"/>
        <v/>
      </c>
    </row>
    <row r="426" spans="1:1" x14ac:dyDescent="0.25">
      <c r="A426" t="str">
        <f t="shared" si="16"/>
        <v/>
      </c>
    </row>
    <row r="427" spans="1:1" x14ac:dyDescent="0.25">
      <c r="A427" t="str">
        <f t="shared" si="16"/>
        <v/>
      </c>
    </row>
    <row r="428" spans="1:1" x14ac:dyDescent="0.25">
      <c r="A428" t="str">
        <f t="shared" si="16"/>
        <v/>
      </c>
    </row>
    <row r="429" spans="1:1" x14ac:dyDescent="0.25">
      <c r="A429" t="str">
        <f t="shared" si="16"/>
        <v/>
      </c>
    </row>
    <row r="430" spans="1:1" x14ac:dyDescent="0.25">
      <c r="A430" t="str">
        <f t="shared" si="16"/>
        <v/>
      </c>
    </row>
    <row r="431" spans="1:1" x14ac:dyDescent="0.25">
      <c r="A431" t="str">
        <f t="shared" si="16"/>
        <v/>
      </c>
    </row>
    <row r="432" spans="1:1" x14ac:dyDescent="0.25">
      <c r="A432" t="str">
        <f t="shared" si="16"/>
        <v/>
      </c>
    </row>
    <row r="433" spans="1:1" x14ac:dyDescent="0.25">
      <c r="A433" t="str">
        <f t="shared" si="16"/>
        <v/>
      </c>
    </row>
    <row r="434" spans="1:1" x14ac:dyDescent="0.25">
      <c r="A434" t="str">
        <f t="shared" si="16"/>
        <v/>
      </c>
    </row>
    <row r="435" spans="1:1" x14ac:dyDescent="0.25">
      <c r="A435" t="str">
        <f t="shared" si="16"/>
        <v/>
      </c>
    </row>
    <row r="436" spans="1:1" x14ac:dyDescent="0.25">
      <c r="A436" t="str">
        <f t="shared" si="16"/>
        <v/>
      </c>
    </row>
    <row r="437" spans="1:1" x14ac:dyDescent="0.25">
      <c r="A437" t="str">
        <f t="shared" si="16"/>
        <v/>
      </c>
    </row>
    <row r="438" spans="1:1" x14ac:dyDescent="0.25">
      <c r="A438" t="str">
        <f t="shared" si="16"/>
        <v/>
      </c>
    </row>
    <row r="439" spans="1:1" x14ac:dyDescent="0.25">
      <c r="A439" t="str">
        <f t="shared" si="16"/>
        <v/>
      </c>
    </row>
    <row r="440" spans="1:1" x14ac:dyDescent="0.25">
      <c r="A440" t="str">
        <f t="shared" si="16"/>
        <v/>
      </c>
    </row>
    <row r="441" spans="1:1" x14ac:dyDescent="0.25">
      <c r="A441" t="str">
        <f t="shared" si="16"/>
        <v/>
      </c>
    </row>
    <row r="442" spans="1:1" x14ac:dyDescent="0.25">
      <c r="A442" t="str">
        <f t="shared" si="16"/>
        <v/>
      </c>
    </row>
    <row r="443" spans="1:1" x14ac:dyDescent="0.25">
      <c r="A443" t="str">
        <f t="shared" si="16"/>
        <v/>
      </c>
    </row>
    <row r="444" spans="1:1" x14ac:dyDescent="0.25">
      <c r="A444" t="str">
        <f t="shared" si="16"/>
        <v/>
      </c>
    </row>
    <row r="445" spans="1:1" x14ac:dyDescent="0.25">
      <c r="A445" t="str">
        <f t="shared" si="16"/>
        <v/>
      </c>
    </row>
    <row r="446" spans="1:1" x14ac:dyDescent="0.25">
      <c r="A446" t="str">
        <f t="shared" si="16"/>
        <v/>
      </c>
    </row>
    <row r="447" spans="1:1" x14ac:dyDescent="0.25">
      <c r="A447" t="str">
        <f t="shared" si="16"/>
        <v/>
      </c>
    </row>
    <row r="448" spans="1:1" x14ac:dyDescent="0.25">
      <c r="A448" t="str">
        <f t="shared" si="16"/>
        <v/>
      </c>
    </row>
    <row r="449" spans="1:1" x14ac:dyDescent="0.25">
      <c r="A449" t="str">
        <f t="shared" si="16"/>
        <v/>
      </c>
    </row>
    <row r="450" spans="1:1" x14ac:dyDescent="0.25">
      <c r="A450" t="str">
        <f t="shared" si="16"/>
        <v/>
      </c>
    </row>
    <row r="451" spans="1:1" x14ac:dyDescent="0.25">
      <c r="A451" t="str">
        <f t="shared" ref="A451:A514" si="17">IF(ISERROR(FIND("景點",G450)),IF(ISERROR(FIND("地址",G450)),IF(ISERROR(FIND("介紹",G450)),IF(ISERROR(FIND("交通",G450)),"",CONCATENATE(F451,"d")),CONCATENATE(F451,"c")),CONCATENATE(F451,"b")),CONCATENATE(F451,"a"))</f>
        <v/>
      </c>
    </row>
    <row r="452" spans="1:1" x14ac:dyDescent="0.25">
      <c r="A452" t="str">
        <f t="shared" si="17"/>
        <v/>
      </c>
    </row>
    <row r="453" spans="1:1" x14ac:dyDescent="0.25">
      <c r="A453" t="str">
        <f t="shared" si="17"/>
        <v/>
      </c>
    </row>
    <row r="454" spans="1:1" x14ac:dyDescent="0.25">
      <c r="A454" t="str">
        <f t="shared" si="17"/>
        <v/>
      </c>
    </row>
    <row r="455" spans="1:1" x14ac:dyDescent="0.25">
      <c r="A455" t="str">
        <f t="shared" si="17"/>
        <v/>
      </c>
    </row>
    <row r="456" spans="1:1" x14ac:dyDescent="0.25">
      <c r="A456" t="str">
        <f t="shared" si="17"/>
        <v/>
      </c>
    </row>
    <row r="457" spans="1:1" x14ac:dyDescent="0.25">
      <c r="A457" t="str">
        <f t="shared" si="17"/>
        <v/>
      </c>
    </row>
    <row r="458" spans="1:1" x14ac:dyDescent="0.25">
      <c r="A458" t="str">
        <f t="shared" si="17"/>
        <v/>
      </c>
    </row>
    <row r="459" spans="1:1" x14ac:dyDescent="0.25">
      <c r="A459" t="str">
        <f t="shared" si="17"/>
        <v/>
      </c>
    </row>
    <row r="460" spans="1:1" x14ac:dyDescent="0.25">
      <c r="A460" t="str">
        <f t="shared" si="17"/>
        <v/>
      </c>
    </row>
    <row r="461" spans="1:1" x14ac:dyDescent="0.25">
      <c r="A461" t="str">
        <f t="shared" si="17"/>
        <v/>
      </c>
    </row>
    <row r="462" spans="1:1" x14ac:dyDescent="0.25">
      <c r="A462" t="str">
        <f t="shared" si="17"/>
        <v/>
      </c>
    </row>
    <row r="463" spans="1:1" x14ac:dyDescent="0.25">
      <c r="A463" t="str">
        <f t="shared" si="17"/>
        <v/>
      </c>
    </row>
    <row r="464" spans="1:1" x14ac:dyDescent="0.25">
      <c r="A464" t="str">
        <f t="shared" si="17"/>
        <v/>
      </c>
    </row>
    <row r="465" spans="1:1" x14ac:dyDescent="0.25">
      <c r="A465" t="str">
        <f t="shared" si="17"/>
        <v/>
      </c>
    </row>
    <row r="466" spans="1:1" x14ac:dyDescent="0.25">
      <c r="A466" t="str">
        <f t="shared" si="17"/>
        <v/>
      </c>
    </row>
    <row r="467" spans="1:1" x14ac:dyDescent="0.25">
      <c r="A467" t="str">
        <f t="shared" si="17"/>
        <v/>
      </c>
    </row>
    <row r="468" spans="1:1" x14ac:dyDescent="0.25">
      <c r="A468" t="str">
        <f t="shared" si="17"/>
        <v/>
      </c>
    </row>
    <row r="469" spans="1:1" x14ac:dyDescent="0.25">
      <c r="A469" t="str">
        <f t="shared" si="17"/>
        <v/>
      </c>
    </row>
    <row r="470" spans="1:1" x14ac:dyDescent="0.25">
      <c r="A470" t="str">
        <f t="shared" si="17"/>
        <v/>
      </c>
    </row>
    <row r="471" spans="1:1" x14ac:dyDescent="0.25">
      <c r="A471" t="str">
        <f t="shared" si="17"/>
        <v/>
      </c>
    </row>
    <row r="472" spans="1:1" x14ac:dyDescent="0.25">
      <c r="A472" t="str">
        <f t="shared" si="17"/>
        <v/>
      </c>
    </row>
    <row r="473" spans="1:1" x14ac:dyDescent="0.25">
      <c r="A473" t="str">
        <f t="shared" si="17"/>
        <v/>
      </c>
    </row>
    <row r="474" spans="1:1" x14ac:dyDescent="0.25">
      <c r="A474" t="str">
        <f t="shared" si="17"/>
        <v/>
      </c>
    </row>
    <row r="475" spans="1:1" x14ac:dyDescent="0.25">
      <c r="A475" t="str">
        <f t="shared" si="17"/>
        <v/>
      </c>
    </row>
    <row r="476" spans="1:1" x14ac:dyDescent="0.25">
      <c r="A476" t="str">
        <f t="shared" si="17"/>
        <v/>
      </c>
    </row>
    <row r="477" spans="1:1" x14ac:dyDescent="0.25">
      <c r="A477" t="str">
        <f t="shared" si="17"/>
        <v/>
      </c>
    </row>
    <row r="478" spans="1:1" x14ac:dyDescent="0.25">
      <c r="A478" t="str">
        <f t="shared" si="17"/>
        <v/>
      </c>
    </row>
    <row r="479" spans="1:1" x14ac:dyDescent="0.25">
      <c r="A479" t="str">
        <f t="shared" si="17"/>
        <v/>
      </c>
    </row>
    <row r="480" spans="1:1" x14ac:dyDescent="0.25">
      <c r="A480" t="str">
        <f t="shared" si="17"/>
        <v/>
      </c>
    </row>
    <row r="481" spans="1:1" x14ac:dyDescent="0.25">
      <c r="A481" t="str">
        <f t="shared" si="17"/>
        <v/>
      </c>
    </row>
    <row r="482" spans="1:1" x14ac:dyDescent="0.25">
      <c r="A482" t="str">
        <f t="shared" si="17"/>
        <v/>
      </c>
    </row>
    <row r="483" spans="1:1" x14ac:dyDescent="0.25">
      <c r="A483" t="str">
        <f t="shared" si="17"/>
        <v/>
      </c>
    </row>
    <row r="484" spans="1:1" x14ac:dyDescent="0.25">
      <c r="A484" t="str">
        <f t="shared" si="17"/>
        <v/>
      </c>
    </row>
    <row r="485" spans="1:1" x14ac:dyDescent="0.25">
      <c r="A485" t="str">
        <f t="shared" si="17"/>
        <v/>
      </c>
    </row>
    <row r="486" spans="1:1" x14ac:dyDescent="0.25">
      <c r="A486" t="str">
        <f t="shared" si="17"/>
        <v/>
      </c>
    </row>
    <row r="487" spans="1:1" x14ac:dyDescent="0.25">
      <c r="A487" t="str">
        <f t="shared" si="17"/>
        <v/>
      </c>
    </row>
    <row r="488" spans="1:1" x14ac:dyDescent="0.25">
      <c r="A488" t="str">
        <f t="shared" si="17"/>
        <v/>
      </c>
    </row>
    <row r="489" spans="1:1" x14ac:dyDescent="0.25">
      <c r="A489" t="str">
        <f t="shared" si="17"/>
        <v/>
      </c>
    </row>
    <row r="490" spans="1:1" x14ac:dyDescent="0.25">
      <c r="A490" t="str">
        <f t="shared" si="17"/>
        <v/>
      </c>
    </row>
    <row r="491" spans="1:1" x14ac:dyDescent="0.25">
      <c r="A491" t="str">
        <f t="shared" si="17"/>
        <v/>
      </c>
    </row>
    <row r="492" spans="1:1" x14ac:dyDescent="0.25">
      <c r="A492" t="str">
        <f t="shared" si="17"/>
        <v/>
      </c>
    </row>
    <row r="493" spans="1:1" x14ac:dyDescent="0.25">
      <c r="A493" t="str">
        <f t="shared" si="17"/>
        <v/>
      </c>
    </row>
    <row r="494" spans="1:1" x14ac:dyDescent="0.25">
      <c r="A494" t="str">
        <f t="shared" si="17"/>
        <v/>
      </c>
    </row>
    <row r="495" spans="1:1" x14ac:dyDescent="0.25">
      <c r="A495" t="str">
        <f t="shared" si="17"/>
        <v/>
      </c>
    </row>
    <row r="496" spans="1:1" x14ac:dyDescent="0.25">
      <c r="A496" t="str">
        <f t="shared" si="17"/>
        <v/>
      </c>
    </row>
    <row r="497" spans="1:1" x14ac:dyDescent="0.25">
      <c r="A497" t="str">
        <f t="shared" si="17"/>
        <v/>
      </c>
    </row>
    <row r="498" spans="1:1" x14ac:dyDescent="0.25">
      <c r="A498" t="str">
        <f t="shared" si="17"/>
        <v/>
      </c>
    </row>
    <row r="499" spans="1:1" x14ac:dyDescent="0.25">
      <c r="A499" t="str">
        <f t="shared" si="17"/>
        <v/>
      </c>
    </row>
    <row r="500" spans="1:1" x14ac:dyDescent="0.25">
      <c r="A500" t="str">
        <f t="shared" si="17"/>
        <v/>
      </c>
    </row>
    <row r="501" spans="1:1" x14ac:dyDescent="0.25">
      <c r="A501" t="str">
        <f t="shared" si="17"/>
        <v/>
      </c>
    </row>
    <row r="502" spans="1:1" x14ac:dyDescent="0.25">
      <c r="A502" t="str">
        <f t="shared" si="17"/>
        <v/>
      </c>
    </row>
    <row r="503" spans="1:1" x14ac:dyDescent="0.25">
      <c r="A503" t="str">
        <f t="shared" si="17"/>
        <v/>
      </c>
    </row>
    <row r="504" spans="1:1" x14ac:dyDescent="0.25">
      <c r="A504" t="str">
        <f t="shared" si="17"/>
        <v/>
      </c>
    </row>
    <row r="505" spans="1:1" x14ac:dyDescent="0.25">
      <c r="A505" t="str">
        <f t="shared" si="17"/>
        <v/>
      </c>
    </row>
    <row r="506" spans="1:1" x14ac:dyDescent="0.25">
      <c r="A506" t="str">
        <f t="shared" si="17"/>
        <v/>
      </c>
    </row>
    <row r="507" spans="1:1" x14ac:dyDescent="0.25">
      <c r="A507" t="str">
        <f t="shared" si="17"/>
        <v/>
      </c>
    </row>
    <row r="508" spans="1:1" x14ac:dyDescent="0.25">
      <c r="A508" t="str">
        <f t="shared" si="17"/>
        <v/>
      </c>
    </row>
    <row r="509" spans="1:1" x14ac:dyDescent="0.25">
      <c r="A509" t="str">
        <f t="shared" si="17"/>
        <v/>
      </c>
    </row>
    <row r="510" spans="1:1" x14ac:dyDescent="0.25">
      <c r="A510" t="str">
        <f t="shared" si="17"/>
        <v/>
      </c>
    </row>
    <row r="511" spans="1:1" x14ac:dyDescent="0.25">
      <c r="A511" t="str">
        <f t="shared" si="17"/>
        <v/>
      </c>
    </row>
    <row r="512" spans="1:1" x14ac:dyDescent="0.25">
      <c r="A512" t="str">
        <f t="shared" si="17"/>
        <v/>
      </c>
    </row>
    <row r="513" spans="1:1" x14ac:dyDescent="0.25">
      <c r="A513" t="str">
        <f t="shared" si="17"/>
        <v/>
      </c>
    </row>
    <row r="514" spans="1:1" x14ac:dyDescent="0.25">
      <c r="A514" t="str">
        <f t="shared" si="17"/>
        <v/>
      </c>
    </row>
    <row r="515" spans="1:1" x14ac:dyDescent="0.25">
      <c r="A515" t="str">
        <f t="shared" ref="A515:A578" si="18">IF(ISERROR(FIND("景點",G514)),IF(ISERROR(FIND("地址",G514)),IF(ISERROR(FIND("介紹",G514)),IF(ISERROR(FIND("交通",G514)),"",CONCATENATE(F515,"d")),CONCATENATE(F515,"c")),CONCATENATE(F515,"b")),CONCATENATE(F515,"a"))</f>
        <v/>
      </c>
    </row>
    <row r="516" spans="1:1" x14ac:dyDescent="0.25">
      <c r="A516" t="str">
        <f t="shared" si="18"/>
        <v/>
      </c>
    </row>
    <row r="517" spans="1:1" x14ac:dyDescent="0.25">
      <c r="A517" t="str">
        <f t="shared" si="18"/>
        <v/>
      </c>
    </row>
    <row r="518" spans="1:1" x14ac:dyDescent="0.25">
      <c r="A518" t="str">
        <f t="shared" si="18"/>
        <v/>
      </c>
    </row>
    <row r="519" spans="1:1" x14ac:dyDescent="0.25">
      <c r="A519" t="str">
        <f t="shared" si="18"/>
        <v/>
      </c>
    </row>
    <row r="520" spans="1:1" x14ac:dyDescent="0.25">
      <c r="A520" t="str">
        <f t="shared" si="18"/>
        <v/>
      </c>
    </row>
    <row r="521" spans="1:1" x14ac:dyDescent="0.25">
      <c r="A521" t="str">
        <f t="shared" si="18"/>
        <v/>
      </c>
    </row>
    <row r="522" spans="1:1" x14ac:dyDescent="0.25">
      <c r="A522" t="str">
        <f t="shared" si="18"/>
        <v/>
      </c>
    </row>
    <row r="523" spans="1:1" x14ac:dyDescent="0.25">
      <c r="A523" t="str">
        <f t="shared" si="18"/>
        <v/>
      </c>
    </row>
    <row r="524" spans="1:1" x14ac:dyDescent="0.25">
      <c r="A524" t="str">
        <f t="shared" si="18"/>
        <v/>
      </c>
    </row>
    <row r="525" spans="1:1" x14ac:dyDescent="0.25">
      <c r="A525" t="str">
        <f t="shared" si="18"/>
        <v/>
      </c>
    </row>
    <row r="526" spans="1:1" x14ac:dyDescent="0.25">
      <c r="A526" t="str">
        <f t="shared" si="18"/>
        <v/>
      </c>
    </row>
    <row r="527" spans="1:1" x14ac:dyDescent="0.25">
      <c r="A527" t="str">
        <f t="shared" si="18"/>
        <v/>
      </c>
    </row>
    <row r="528" spans="1:1" x14ac:dyDescent="0.25">
      <c r="A528" t="str">
        <f t="shared" si="18"/>
        <v/>
      </c>
    </row>
    <row r="529" spans="1:1" x14ac:dyDescent="0.25">
      <c r="A529" t="str">
        <f t="shared" si="18"/>
        <v/>
      </c>
    </row>
    <row r="530" spans="1:1" x14ac:dyDescent="0.25">
      <c r="A530" t="str">
        <f t="shared" si="18"/>
        <v/>
      </c>
    </row>
    <row r="531" spans="1:1" x14ac:dyDescent="0.25">
      <c r="A531" t="str">
        <f t="shared" si="18"/>
        <v/>
      </c>
    </row>
    <row r="532" spans="1:1" x14ac:dyDescent="0.25">
      <c r="A532" t="str">
        <f t="shared" si="18"/>
        <v/>
      </c>
    </row>
    <row r="533" spans="1:1" x14ac:dyDescent="0.25">
      <c r="A533" t="str">
        <f t="shared" si="18"/>
        <v/>
      </c>
    </row>
    <row r="534" spans="1:1" x14ac:dyDescent="0.25">
      <c r="A534" t="str">
        <f t="shared" si="18"/>
        <v/>
      </c>
    </row>
    <row r="535" spans="1:1" x14ac:dyDescent="0.25">
      <c r="A535" t="str">
        <f t="shared" si="18"/>
        <v/>
      </c>
    </row>
    <row r="536" spans="1:1" x14ac:dyDescent="0.25">
      <c r="A536" t="str">
        <f t="shared" si="18"/>
        <v/>
      </c>
    </row>
    <row r="537" spans="1:1" x14ac:dyDescent="0.25">
      <c r="A537" t="str">
        <f t="shared" si="18"/>
        <v/>
      </c>
    </row>
    <row r="538" spans="1:1" x14ac:dyDescent="0.25">
      <c r="A538" t="str">
        <f t="shared" si="18"/>
        <v/>
      </c>
    </row>
    <row r="539" spans="1:1" x14ac:dyDescent="0.25">
      <c r="A539" t="str">
        <f t="shared" si="18"/>
        <v/>
      </c>
    </row>
    <row r="540" spans="1:1" x14ac:dyDescent="0.25">
      <c r="A540" t="str">
        <f t="shared" si="18"/>
        <v/>
      </c>
    </row>
    <row r="541" spans="1:1" x14ac:dyDescent="0.25">
      <c r="A541" t="str">
        <f t="shared" si="18"/>
        <v/>
      </c>
    </row>
    <row r="542" spans="1:1" x14ac:dyDescent="0.25">
      <c r="A542" t="str">
        <f t="shared" si="18"/>
        <v/>
      </c>
    </row>
    <row r="543" spans="1:1" x14ac:dyDescent="0.25">
      <c r="A543" t="str">
        <f t="shared" si="18"/>
        <v/>
      </c>
    </row>
    <row r="544" spans="1:1" x14ac:dyDescent="0.25">
      <c r="A544" t="str">
        <f t="shared" si="18"/>
        <v/>
      </c>
    </row>
    <row r="545" spans="1:1" x14ac:dyDescent="0.25">
      <c r="A545" t="str">
        <f t="shared" si="18"/>
        <v/>
      </c>
    </row>
    <row r="546" spans="1:1" x14ac:dyDescent="0.25">
      <c r="A546" t="str">
        <f t="shared" si="18"/>
        <v/>
      </c>
    </row>
    <row r="547" spans="1:1" x14ac:dyDescent="0.25">
      <c r="A547" t="str">
        <f t="shared" si="18"/>
        <v/>
      </c>
    </row>
    <row r="548" spans="1:1" x14ac:dyDescent="0.25">
      <c r="A548" t="str">
        <f t="shared" si="18"/>
        <v/>
      </c>
    </row>
    <row r="549" spans="1:1" x14ac:dyDescent="0.25">
      <c r="A549" t="str">
        <f t="shared" si="18"/>
        <v/>
      </c>
    </row>
    <row r="550" spans="1:1" x14ac:dyDescent="0.25">
      <c r="A550" t="str">
        <f t="shared" si="18"/>
        <v/>
      </c>
    </row>
    <row r="551" spans="1:1" x14ac:dyDescent="0.25">
      <c r="A551" t="str">
        <f t="shared" si="18"/>
        <v/>
      </c>
    </row>
    <row r="552" spans="1:1" x14ac:dyDescent="0.25">
      <c r="A552" t="str">
        <f t="shared" si="18"/>
        <v/>
      </c>
    </row>
    <row r="553" spans="1:1" x14ac:dyDescent="0.25">
      <c r="A553" t="str">
        <f t="shared" si="18"/>
        <v/>
      </c>
    </row>
    <row r="554" spans="1:1" x14ac:dyDescent="0.25">
      <c r="A554" t="str">
        <f t="shared" si="18"/>
        <v/>
      </c>
    </row>
    <row r="555" spans="1:1" x14ac:dyDescent="0.25">
      <c r="A555" t="str">
        <f t="shared" si="18"/>
        <v/>
      </c>
    </row>
    <row r="556" spans="1:1" x14ac:dyDescent="0.25">
      <c r="A556" t="str">
        <f t="shared" si="18"/>
        <v/>
      </c>
    </row>
    <row r="557" spans="1:1" x14ac:dyDescent="0.25">
      <c r="A557" t="str">
        <f t="shared" si="18"/>
        <v/>
      </c>
    </row>
    <row r="558" spans="1:1" x14ac:dyDescent="0.25">
      <c r="A558" t="str">
        <f t="shared" si="18"/>
        <v/>
      </c>
    </row>
    <row r="559" spans="1:1" x14ac:dyDescent="0.25">
      <c r="A559" t="str">
        <f t="shared" si="18"/>
        <v/>
      </c>
    </row>
    <row r="560" spans="1:1" x14ac:dyDescent="0.25">
      <c r="A560" t="str">
        <f t="shared" si="18"/>
        <v/>
      </c>
    </row>
    <row r="561" spans="1:1" x14ac:dyDescent="0.25">
      <c r="A561" t="str">
        <f t="shared" si="18"/>
        <v/>
      </c>
    </row>
    <row r="562" spans="1:1" x14ac:dyDescent="0.25">
      <c r="A562" t="str">
        <f t="shared" si="18"/>
        <v/>
      </c>
    </row>
    <row r="563" spans="1:1" x14ac:dyDescent="0.25">
      <c r="A563" t="str">
        <f t="shared" si="18"/>
        <v/>
      </c>
    </row>
    <row r="564" spans="1:1" x14ac:dyDescent="0.25">
      <c r="A564" t="str">
        <f t="shared" si="18"/>
        <v/>
      </c>
    </row>
    <row r="565" spans="1:1" x14ac:dyDescent="0.25">
      <c r="A565" t="str">
        <f t="shared" si="18"/>
        <v/>
      </c>
    </row>
    <row r="566" spans="1:1" x14ac:dyDescent="0.25">
      <c r="A566" t="str">
        <f t="shared" si="18"/>
        <v/>
      </c>
    </row>
    <row r="567" spans="1:1" x14ac:dyDescent="0.25">
      <c r="A567" t="str">
        <f t="shared" si="18"/>
        <v/>
      </c>
    </row>
    <row r="568" spans="1:1" x14ac:dyDescent="0.25">
      <c r="A568" t="str">
        <f t="shared" si="18"/>
        <v/>
      </c>
    </row>
    <row r="569" spans="1:1" x14ac:dyDescent="0.25">
      <c r="A569" t="str">
        <f t="shared" si="18"/>
        <v/>
      </c>
    </row>
    <row r="570" spans="1:1" x14ac:dyDescent="0.25">
      <c r="A570" t="str">
        <f t="shared" si="18"/>
        <v/>
      </c>
    </row>
    <row r="571" spans="1:1" x14ac:dyDescent="0.25">
      <c r="A571" t="str">
        <f t="shared" si="18"/>
        <v/>
      </c>
    </row>
    <row r="572" spans="1:1" x14ac:dyDescent="0.25">
      <c r="A572" t="str">
        <f t="shared" si="18"/>
        <v/>
      </c>
    </row>
    <row r="573" spans="1:1" x14ac:dyDescent="0.25">
      <c r="A573" t="str">
        <f t="shared" si="18"/>
        <v/>
      </c>
    </row>
    <row r="574" spans="1:1" x14ac:dyDescent="0.25">
      <c r="A574" t="str">
        <f t="shared" si="18"/>
        <v/>
      </c>
    </row>
    <row r="575" spans="1:1" x14ac:dyDescent="0.25">
      <c r="A575" t="str">
        <f t="shared" si="18"/>
        <v/>
      </c>
    </row>
    <row r="576" spans="1:1" x14ac:dyDescent="0.25">
      <c r="A576" t="str">
        <f t="shared" si="18"/>
        <v/>
      </c>
    </row>
    <row r="577" spans="1:1" x14ac:dyDescent="0.25">
      <c r="A577" t="str">
        <f t="shared" si="18"/>
        <v/>
      </c>
    </row>
    <row r="578" spans="1:1" x14ac:dyDescent="0.25">
      <c r="A578" t="str">
        <f t="shared" si="18"/>
        <v/>
      </c>
    </row>
    <row r="579" spans="1:1" x14ac:dyDescent="0.25">
      <c r="A579" t="str">
        <f t="shared" ref="A579:A642" si="19">IF(ISERROR(FIND("景點",G578)),IF(ISERROR(FIND("地址",G578)),IF(ISERROR(FIND("介紹",G578)),IF(ISERROR(FIND("交通",G578)),"",CONCATENATE(F579,"d")),CONCATENATE(F579,"c")),CONCATENATE(F579,"b")),CONCATENATE(F579,"a"))</f>
        <v/>
      </c>
    </row>
    <row r="580" spans="1:1" x14ac:dyDescent="0.25">
      <c r="A580" t="str">
        <f t="shared" si="19"/>
        <v/>
      </c>
    </row>
    <row r="581" spans="1:1" x14ac:dyDescent="0.25">
      <c r="A581" t="str">
        <f t="shared" si="19"/>
        <v/>
      </c>
    </row>
    <row r="582" spans="1:1" x14ac:dyDescent="0.25">
      <c r="A582" t="str">
        <f t="shared" si="19"/>
        <v/>
      </c>
    </row>
    <row r="583" spans="1:1" x14ac:dyDescent="0.25">
      <c r="A583" t="str">
        <f t="shared" si="19"/>
        <v/>
      </c>
    </row>
    <row r="584" spans="1:1" x14ac:dyDescent="0.25">
      <c r="A584" t="str">
        <f t="shared" si="19"/>
        <v/>
      </c>
    </row>
    <row r="585" spans="1:1" x14ac:dyDescent="0.25">
      <c r="A585" t="str">
        <f t="shared" si="19"/>
        <v/>
      </c>
    </row>
    <row r="586" spans="1:1" x14ac:dyDescent="0.25">
      <c r="A586" t="str">
        <f t="shared" si="19"/>
        <v/>
      </c>
    </row>
    <row r="587" spans="1:1" x14ac:dyDescent="0.25">
      <c r="A587" t="str">
        <f t="shared" si="19"/>
        <v/>
      </c>
    </row>
    <row r="588" spans="1:1" x14ac:dyDescent="0.25">
      <c r="A588" t="str">
        <f t="shared" si="19"/>
        <v/>
      </c>
    </row>
    <row r="589" spans="1:1" x14ac:dyDescent="0.25">
      <c r="A589" t="str">
        <f t="shared" si="19"/>
        <v/>
      </c>
    </row>
    <row r="590" spans="1:1" x14ac:dyDescent="0.25">
      <c r="A590" t="str">
        <f t="shared" si="19"/>
        <v/>
      </c>
    </row>
    <row r="591" spans="1:1" x14ac:dyDescent="0.25">
      <c r="A591" t="str">
        <f t="shared" si="19"/>
        <v/>
      </c>
    </row>
    <row r="592" spans="1:1" x14ac:dyDescent="0.25">
      <c r="A592" t="str">
        <f t="shared" si="19"/>
        <v/>
      </c>
    </row>
    <row r="593" spans="1:1" x14ac:dyDescent="0.25">
      <c r="A593" t="str">
        <f t="shared" si="19"/>
        <v/>
      </c>
    </row>
    <row r="594" spans="1:1" x14ac:dyDescent="0.25">
      <c r="A594" t="str">
        <f t="shared" si="19"/>
        <v/>
      </c>
    </row>
    <row r="595" spans="1:1" x14ac:dyDescent="0.25">
      <c r="A595" t="str">
        <f t="shared" si="19"/>
        <v/>
      </c>
    </row>
    <row r="596" spans="1:1" x14ac:dyDescent="0.25">
      <c r="A596" t="str">
        <f t="shared" si="19"/>
        <v/>
      </c>
    </row>
    <row r="597" spans="1:1" x14ac:dyDescent="0.25">
      <c r="A597" t="str">
        <f t="shared" si="19"/>
        <v/>
      </c>
    </row>
    <row r="598" spans="1:1" x14ac:dyDescent="0.25">
      <c r="A598" t="str">
        <f t="shared" si="19"/>
        <v/>
      </c>
    </row>
    <row r="599" spans="1:1" x14ac:dyDescent="0.25">
      <c r="A599" t="str">
        <f t="shared" si="19"/>
        <v/>
      </c>
    </row>
    <row r="600" spans="1:1" x14ac:dyDescent="0.25">
      <c r="A600" t="str">
        <f t="shared" si="19"/>
        <v/>
      </c>
    </row>
    <row r="601" spans="1:1" x14ac:dyDescent="0.25">
      <c r="A601" t="str">
        <f t="shared" si="19"/>
        <v/>
      </c>
    </row>
    <row r="602" spans="1:1" x14ac:dyDescent="0.25">
      <c r="A602" t="str">
        <f t="shared" si="19"/>
        <v/>
      </c>
    </row>
    <row r="603" spans="1:1" x14ac:dyDescent="0.25">
      <c r="A603" t="str">
        <f t="shared" si="19"/>
        <v/>
      </c>
    </row>
    <row r="604" spans="1:1" x14ac:dyDescent="0.25">
      <c r="A604" t="str">
        <f t="shared" si="19"/>
        <v/>
      </c>
    </row>
    <row r="605" spans="1:1" x14ac:dyDescent="0.25">
      <c r="A605" t="str">
        <f t="shared" si="19"/>
        <v/>
      </c>
    </row>
    <row r="606" spans="1:1" x14ac:dyDescent="0.25">
      <c r="A606" t="str">
        <f t="shared" si="19"/>
        <v/>
      </c>
    </row>
    <row r="607" spans="1:1" x14ac:dyDescent="0.25">
      <c r="A607" t="str">
        <f t="shared" si="19"/>
        <v/>
      </c>
    </row>
    <row r="608" spans="1:1" x14ac:dyDescent="0.25">
      <c r="A608" t="str">
        <f t="shared" si="19"/>
        <v/>
      </c>
    </row>
    <row r="609" spans="1:1" x14ac:dyDescent="0.25">
      <c r="A609" t="str">
        <f t="shared" si="19"/>
        <v/>
      </c>
    </row>
    <row r="610" spans="1:1" x14ac:dyDescent="0.25">
      <c r="A610" t="str">
        <f t="shared" si="19"/>
        <v/>
      </c>
    </row>
    <row r="611" spans="1:1" x14ac:dyDescent="0.25">
      <c r="A611" t="str">
        <f t="shared" si="19"/>
        <v/>
      </c>
    </row>
    <row r="612" spans="1:1" x14ac:dyDescent="0.25">
      <c r="A612" t="str">
        <f t="shared" si="19"/>
        <v/>
      </c>
    </row>
    <row r="613" spans="1:1" x14ac:dyDescent="0.25">
      <c r="A613" t="str">
        <f t="shared" si="19"/>
        <v/>
      </c>
    </row>
    <row r="614" spans="1:1" x14ac:dyDescent="0.25">
      <c r="A614" t="str">
        <f t="shared" si="19"/>
        <v/>
      </c>
    </row>
    <row r="615" spans="1:1" x14ac:dyDescent="0.25">
      <c r="A615" t="str">
        <f t="shared" si="19"/>
        <v/>
      </c>
    </row>
    <row r="616" spans="1:1" x14ac:dyDescent="0.25">
      <c r="A616" t="str">
        <f t="shared" si="19"/>
        <v/>
      </c>
    </row>
    <row r="617" spans="1:1" x14ac:dyDescent="0.25">
      <c r="A617" t="str">
        <f t="shared" si="19"/>
        <v/>
      </c>
    </row>
    <row r="618" spans="1:1" x14ac:dyDescent="0.25">
      <c r="A618" t="str">
        <f t="shared" si="19"/>
        <v/>
      </c>
    </row>
    <row r="619" spans="1:1" x14ac:dyDescent="0.25">
      <c r="A619" t="str">
        <f t="shared" si="19"/>
        <v/>
      </c>
    </row>
    <row r="620" spans="1:1" x14ac:dyDescent="0.25">
      <c r="A620" t="str">
        <f t="shared" si="19"/>
        <v/>
      </c>
    </row>
    <row r="621" spans="1:1" x14ac:dyDescent="0.25">
      <c r="A621" t="str">
        <f t="shared" si="19"/>
        <v/>
      </c>
    </row>
    <row r="622" spans="1:1" x14ac:dyDescent="0.25">
      <c r="A622" t="str">
        <f t="shared" si="19"/>
        <v/>
      </c>
    </row>
    <row r="623" spans="1:1" x14ac:dyDescent="0.25">
      <c r="A623" t="str">
        <f t="shared" si="19"/>
        <v/>
      </c>
    </row>
    <row r="624" spans="1:1" x14ac:dyDescent="0.25">
      <c r="A624" t="str">
        <f t="shared" si="19"/>
        <v/>
      </c>
    </row>
    <row r="625" spans="1:1" x14ac:dyDescent="0.25">
      <c r="A625" t="str">
        <f t="shared" si="19"/>
        <v/>
      </c>
    </row>
    <row r="626" spans="1:1" x14ac:dyDescent="0.25">
      <c r="A626" t="str">
        <f t="shared" si="19"/>
        <v/>
      </c>
    </row>
    <row r="627" spans="1:1" x14ac:dyDescent="0.25">
      <c r="A627" t="str">
        <f t="shared" si="19"/>
        <v/>
      </c>
    </row>
    <row r="628" spans="1:1" x14ac:dyDescent="0.25">
      <c r="A628" t="str">
        <f t="shared" si="19"/>
        <v/>
      </c>
    </row>
    <row r="629" spans="1:1" x14ac:dyDescent="0.25">
      <c r="A629" t="str">
        <f t="shared" si="19"/>
        <v/>
      </c>
    </row>
    <row r="630" spans="1:1" x14ac:dyDescent="0.25">
      <c r="A630" t="str">
        <f t="shared" si="19"/>
        <v/>
      </c>
    </row>
    <row r="631" spans="1:1" x14ac:dyDescent="0.25">
      <c r="A631" t="str">
        <f t="shared" si="19"/>
        <v/>
      </c>
    </row>
    <row r="632" spans="1:1" x14ac:dyDescent="0.25">
      <c r="A632" t="str">
        <f t="shared" si="19"/>
        <v/>
      </c>
    </row>
    <row r="633" spans="1:1" x14ac:dyDescent="0.25">
      <c r="A633" t="str">
        <f t="shared" si="19"/>
        <v/>
      </c>
    </row>
    <row r="634" spans="1:1" x14ac:dyDescent="0.25">
      <c r="A634" t="str">
        <f t="shared" si="19"/>
        <v/>
      </c>
    </row>
    <row r="635" spans="1:1" x14ac:dyDescent="0.25">
      <c r="A635" t="str">
        <f t="shared" si="19"/>
        <v/>
      </c>
    </row>
    <row r="636" spans="1:1" x14ac:dyDescent="0.25">
      <c r="A636" t="str">
        <f t="shared" si="19"/>
        <v/>
      </c>
    </row>
    <row r="637" spans="1:1" x14ac:dyDescent="0.25">
      <c r="A637" t="str">
        <f t="shared" si="19"/>
        <v/>
      </c>
    </row>
    <row r="638" spans="1:1" x14ac:dyDescent="0.25">
      <c r="A638" t="str">
        <f t="shared" si="19"/>
        <v/>
      </c>
    </row>
    <row r="639" spans="1:1" x14ac:dyDescent="0.25">
      <c r="A639" t="str">
        <f t="shared" si="19"/>
        <v/>
      </c>
    </row>
    <row r="640" spans="1:1" x14ac:dyDescent="0.25">
      <c r="A640" t="str">
        <f t="shared" si="19"/>
        <v/>
      </c>
    </row>
    <row r="641" spans="1:1" x14ac:dyDescent="0.25">
      <c r="A641" t="str">
        <f t="shared" si="19"/>
        <v/>
      </c>
    </row>
    <row r="642" spans="1:1" x14ac:dyDescent="0.25">
      <c r="A642" t="str">
        <f t="shared" si="19"/>
        <v/>
      </c>
    </row>
    <row r="643" spans="1:1" x14ac:dyDescent="0.25">
      <c r="A643" t="str">
        <f t="shared" ref="A643:A706" si="20">IF(ISERROR(FIND("景點",G642)),IF(ISERROR(FIND("地址",G642)),IF(ISERROR(FIND("介紹",G642)),IF(ISERROR(FIND("交通",G642)),"",CONCATENATE(F643,"d")),CONCATENATE(F643,"c")),CONCATENATE(F643,"b")),CONCATENATE(F643,"a"))</f>
        <v/>
      </c>
    </row>
    <row r="644" spans="1:1" x14ac:dyDescent="0.25">
      <c r="A644" t="str">
        <f t="shared" si="20"/>
        <v/>
      </c>
    </row>
    <row r="645" spans="1:1" x14ac:dyDescent="0.25">
      <c r="A645" t="str">
        <f t="shared" si="20"/>
        <v/>
      </c>
    </row>
    <row r="646" spans="1:1" x14ac:dyDescent="0.25">
      <c r="A646" t="str">
        <f t="shared" si="20"/>
        <v/>
      </c>
    </row>
    <row r="647" spans="1:1" x14ac:dyDescent="0.25">
      <c r="A647" t="str">
        <f t="shared" si="20"/>
        <v/>
      </c>
    </row>
    <row r="648" spans="1:1" x14ac:dyDescent="0.25">
      <c r="A648" t="str">
        <f t="shared" si="20"/>
        <v/>
      </c>
    </row>
    <row r="649" spans="1:1" x14ac:dyDescent="0.25">
      <c r="A649" t="str">
        <f t="shared" si="20"/>
        <v/>
      </c>
    </row>
    <row r="650" spans="1:1" x14ac:dyDescent="0.25">
      <c r="A650" t="str">
        <f t="shared" si="20"/>
        <v/>
      </c>
    </row>
    <row r="651" spans="1:1" x14ac:dyDescent="0.25">
      <c r="A651" t="str">
        <f t="shared" si="20"/>
        <v/>
      </c>
    </row>
    <row r="652" spans="1:1" x14ac:dyDescent="0.25">
      <c r="A652" t="str">
        <f t="shared" si="20"/>
        <v/>
      </c>
    </row>
    <row r="653" spans="1:1" x14ac:dyDescent="0.25">
      <c r="A653" t="str">
        <f t="shared" si="20"/>
        <v/>
      </c>
    </row>
    <row r="654" spans="1:1" x14ac:dyDescent="0.25">
      <c r="A654" t="str">
        <f t="shared" si="20"/>
        <v/>
      </c>
    </row>
    <row r="655" spans="1:1" x14ac:dyDescent="0.25">
      <c r="A655" t="str">
        <f t="shared" si="20"/>
        <v/>
      </c>
    </row>
    <row r="656" spans="1:1" x14ac:dyDescent="0.25">
      <c r="A656" t="str">
        <f t="shared" si="20"/>
        <v/>
      </c>
    </row>
    <row r="657" spans="1:1" x14ac:dyDescent="0.25">
      <c r="A657" t="str">
        <f t="shared" si="20"/>
        <v/>
      </c>
    </row>
    <row r="658" spans="1:1" x14ac:dyDescent="0.25">
      <c r="A658" t="str">
        <f t="shared" si="20"/>
        <v/>
      </c>
    </row>
    <row r="659" spans="1:1" x14ac:dyDescent="0.25">
      <c r="A659" t="str">
        <f t="shared" si="20"/>
        <v/>
      </c>
    </row>
    <row r="660" spans="1:1" x14ac:dyDescent="0.25">
      <c r="A660" t="str">
        <f t="shared" si="20"/>
        <v/>
      </c>
    </row>
    <row r="661" spans="1:1" x14ac:dyDescent="0.25">
      <c r="A661" t="str">
        <f t="shared" si="20"/>
        <v/>
      </c>
    </row>
    <row r="662" spans="1:1" x14ac:dyDescent="0.25">
      <c r="A662" t="str">
        <f t="shared" si="20"/>
        <v/>
      </c>
    </row>
    <row r="663" spans="1:1" x14ac:dyDescent="0.25">
      <c r="A663" t="str">
        <f t="shared" si="20"/>
        <v/>
      </c>
    </row>
    <row r="664" spans="1:1" x14ac:dyDescent="0.25">
      <c r="A664" t="str">
        <f t="shared" si="20"/>
        <v/>
      </c>
    </row>
    <row r="665" spans="1:1" x14ac:dyDescent="0.25">
      <c r="A665" t="str">
        <f t="shared" si="20"/>
        <v/>
      </c>
    </row>
    <row r="666" spans="1:1" x14ac:dyDescent="0.25">
      <c r="A666" t="str">
        <f t="shared" si="20"/>
        <v/>
      </c>
    </row>
    <row r="667" spans="1:1" x14ac:dyDescent="0.25">
      <c r="A667" t="str">
        <f t="shared" si="20"/>
        <v/>
      </c>
    </row>
    <row r="668" spans="1:1" x14ac:dyDescent="0.25">
      <c r="A668" t="str">
        <f t="shared" si="20"/>
        <v/>
      </c>
    </row>
    <row r="669" spans="1:1" x14ac:dyDescent="0.25">
      <c r="A669" t="str">
        <f t="shared" si="20"/>
        <v/>
      </c>
    </row>
    <row r="670" spans="1:1" x14ac:dyDescent="0.25">
      <c r="A670" t="str">
        <f t="shared" si="20"/>
        <v/>
      </c>
    </row>
    <row r="671" spans="1:1" x14ac:dyDescent="0.25">
      <c r="A671" t="str">
        <f t="shared" si="20"/>
        <v/>
      </c>
    </row>
    <row r="672" spans="1:1" x14ac:dyDescent="0.25">
      <c r="A672" t="str">
        <f t="shared" si="20"/>
        <v/>
      </c>
    </row>
    <row r="673" spans="1:1" x14ac:dyDescent="0.25">
      <c r="A673" t="str">
        <f t="shared" si="20"/>
        <v/>
      </c>
    </row>
    <row r="674" spans="1:1" x14ac:dyDescent="0.25">
      <c r="A674" t="str">
        <f t="shared" si="20"/>
        <v/>
      </c>
    </row>
    <row r="675" spans="1:1" x14ac:dyDescent="0.25">
      <c r="A675" t="str">
        <f t="shared" si="20"/>
        <v/>
      </c>
    </row>
    <row r="676" spans="1:1" x14ac:dyDescent="0.25">
      <c r="A676" t="str">
        <f t="shared" si="20"/>
        <v/>
      </c>
    </row>
    <row r="677" spans="1:1" x14ac:dyDescent="0.25">
      <c r="A677" t="str">
        <f t="shared" si="20"/>
        <v/>
      </c>
    </row>
    <row r="678" spans="1:1" x14ac:dyDescent="0.25">
      <c r="A678" t="str">
        <f t="shared" si="20"/>
        <v/>
      </c>
    </row>
    <row r="679" spans="1:1" x14ac:dyDescent="0.25">
      <c r="A679" t="str">
        <f t="shared" si="20"/>
        <v/>
      </c>
    </row>
    <row r="680" spans="1:1" x14ac:dyDescent="0.25">
      <c r="A680" t="str">
        <f t="shared" si="20"/>
        <v/>
      </c>
    </row>
    <row r="681" spans="1:1" x14ac:dyDescent="0.25">
      <c r="A681" t="str">
        <f t="shared" si="20"/>
        <v/>
      </c>
    </row>
    <row r="682" spans="1:1" x14ac:dyDescent="0.25">
      <c r="A682" t="str">
        <f t="shared" si="20"/>
        <v/>
      </c>
    </row>
    <row r="683" spans="1:1" x14ac:dyDescent="0.25">
      <c r="A683" t="str">
        <f t="shared" si="20"/>
        <v/>
      </c>
    </row>
    <row r="684" spans="1:1" x14ac:dyDescent="0.25">
      <c r="A684" t="str">
        <f t="shared" si="20"/>
        <v/>
      </c>
    </row>
    <row r="685" spans="1:1" x14ac:dyDescent="0.25">
      <c r="A685" t="str">
        <f t="shared" si="20"/>
        <v/>
      </c>
    </row>
    <row r="686" spans="1:1" x14ac:dyDescent="0.25">
      <c r="A686" t="str">
        <f t="shared" si="20"/>
        <v/>
      </c>
    </row>
    <row r="687" spans="1:1" x14ac:dyDescent="0.25">
      <c r="A687" t="str">
        <f t="shared" si="20"/>
        <v/>
      </c>
    </row>
    <row r="688" spans="1:1" x14ac:dyDescent="0.25">
      <c r="A688" t="str">
        <f t="shared" si="20"/>
        <v/>
      </c>
    </row>
    <row r="689" spans="1:1" x14ac:dyDescent="0.25">
      <c r="A689" t="str">
        <f t="shared" si="20"/>
        <v/>
      </c>
    </row>
    <row r="690" spans="1:1" x14ac:dyDescent="0.25">
      <c r="A690" t="str">
        <f t="shared" si="20"/>
        <v/>
      </c>
    </row>
    <row r="691" spans="1:1" x14ac:dyDescent="0.25">
      <c r="A691" t="str">
        <f t="shared" si="20"/>
        <v/>
      </c>
    </row>
    <row r="692" spans="1:1" x14ac:dyDescent="0.25">
      <c r="A692" t="str">
        <f t="shared" si="20"/>
        <v/>
      </c>
    </row>
    <row r="693" spans="1:1" x14ac:dyDescent="0.25">
      <c r="A693" t="str">
        <f t="shared" si="20"/>
        <v/>
      </c>
    </row>
    <row r="694" spans="1:1" x14ac:dyDescent="0.25">
      <c r="A694" t="str">
        <f t="shared" si="20"/>
        <v/>
      </c>
    </row>
    <row r="695" spans="1:1" x14ac:dyDescent="0.25">
      <c r="A695" t="str">
        <f t="shared" si="20"/>
        <v/>
      </c>
    </row>
    <row r="696" spans="1:1" x14ac:dyDescent="0.25">
      <c r="A696" t="str">
        <f t="shared" si="20"/>
        <v/>
      </c>
    </row>
    <row r="697" spans="1:1" x14ac:dyDescent="0.25">
      <c r="A697" t="str">
        <f t="shared" si="20"/>
        <v/>
      </c>
    </row>
    <row r="698" spans="1:1" x14ac:dyDescent="0.25">
      <c r="A698" t="str">
        <f t="shared" si="20"/>
        <v/>
      </c>
    </row>
    <row r="699" spans="1:1" x14ac:dyDescent="0.25">
      <c r="A699" t="str">
        <f t="shared" si="20"/>
        <v/>
      </c>
    </row>
    <row r="700" spans="1:1" x14ac:dyDescent="0.25">
      <c r="A700" t="str">
        <f t="shared" si="20"/>
        <v/>
      </c>
    </row>
    <row r="701" spans="1:1" x14ac:dyDescent="0.25">
      <c r="A701" t="str">
        <f t="shared" si="20"/>
        <v/>
      </c>
    </row>
    <row r="702" spans="1:1" x14ac:dyDescent="0.25">
      <c r="A702" t="str">
        <f t="shared" si="20"/>
        <v/>
      </c>
    </row>
    <row r="703" spans="1:1" x14ac:dyDescent="0.25">
      <c r="A703" t="str">
        <f t="shared" si="20"/>
        <v/>
      </c>
    </row>
    <row r="704" spans="1:1" x14ac:dyDescent="0.25">
      <c r="A704" t="str">
        <f t="shared" si="20"/>
        <v/>
      </c>
    </row>
    <row r="705" spans="1:1" x14ac:dyDescent="0.25">
      <c r="A705" t="str">
        <f t="shared" si="20"/>
        <v/>
      </c>
    </row>
    <row r="706" spans="1:1" x14ac:dyDescent="0.25">
      <c r="A706" t="str">
        <f t="shared" si="20"/>
        <v/>
      </c>
    </row>
    <row r="707" spans="1:1" x14ac:dyDescent="0.25">
      <c r="A707" t="str">
        <f t="shared" ref="A707:A770" si="21">IF(ISERROR(FIND("景點",G706)),IF(ISERROR(FIND("地址",G706)),IF(ISERROR(FIND("介紹",G706)),IF(ISERROR(FIND("交通",G706)),"",CONCATENATE(F707,"d")),CONCATENATE(F707,"c")),CONCATENATE(F707,"b")),CONCATENATE(F707,"a"))</f>
        <v/>
      </c>
    </row>
    <row r="708" spans="1:1" x14ac:dyDescent="0.25">
      <c r="A708" t="str">
        <f t="shared" si="21"/>
        <v/>
      </c>
    </row>
    <row r="709" spans="1:1" x14ac:dyDescent="0.25">
      <c r="A709" t="str">
        <f t="shared" si="21"/>
        <v/>
      </c>
    </row>
    <row r="710" spans="1:1" x14ac:dyDescent="0.25">
      <c r="A710" t="str">
        <f t="shared" si="21"/>
        <v/>
      </c>
    </row>
    <row r="711" spans="1:1" x14ac:dyDescent="0.25">
      <c r="A711" t="str">
        <f t="shared" si="21"/>
        <v/>
      </c>
    </row>
    <row r="712" spans="1:1" x14ac:dyDescent="0.25">
      <c r="A712" t="str">
        <f t="shared" si="21"/>
        <v/>
      </c>
    </row>
    <row r="713" spans="1:1" x14ac:dyDescent="0.25">
      <c r="A713" t="str">
        <f t="shared" si="21"/>
        <v/>
      </c>
    </row>
    <row r="714" spans="1:1" x14ac:dyDescent="0.25">
      <c r="A714" t="str">
        <f t="shared" si="21"/>
        <v/>
      </c>
    </row>
    <row r="715" spans="1:1" x14ac:dyDescent="0.25">
      <c r="A715" t="str">
        <f t="shared" si="21"/>
        <v/>
      </c>
    </row>
    <row r="716" spans="1:1" x14ac:dyDescent="0.25">
      <c r="A716" t="str">
        <f t="shared" si="21"/>
        <v/>
      </c>
    </row>
    <row r="717" spans="1:1" x14ac:dyDescent="0.25">
      <c r="A717" t="str">
        <f t="shared" si="21"/>
        <v/>
      </c>
    </row>
    <row r="718" spans="1:1" x14ac:dyDescent="0.25">
      <c r="A718" t="str">
        <f t="shared" si="21"/>
        <v/>
      </c>
    </row>
    <row r="719" spans="1:1" x14ac:dyDescent="0.25">
      <c r="A719" t="str">
        <f t="shared" si="21"/>
        <v/>
      </c>
    </row>
    <row r="720" spans="1:1" x14ac:dyDescent="0.25">
      <c r="A720" t="str">
        <f t="shared" si="21"/>
        <v/>
      </c>
    </row>
    <row r="721" spans="1:1" x14ac:dyDescent="0.25">
      <c r="A721" t="str">
        <f t="shared" si="21"/>
        <v/>
      </c>
    </row>
    <row r="722" spans="1:1" x14ac:dyDescent="0.25">
      <c r="A722" t="str">
        <f t="shared" si="21"/>
        <v/>
      </c>
    </row>
    <row r="723" spans="1:1" x14ac:dyDescent="0.25">
      <c r="A723" t="str">
        <f t="shared" si="21"/>
        <v/>
      </c>
    </row>
    <row r="724" spans="1:1" x14ac:dyDescent="0.25">
      <c r="A724" t="str">
        <f t="shared" si="21"/>
        <v/>
      </c>
    </row>
    <row r="725" spans="1:1" x14ac:dyDescent="0.25">
      <c r="A725" t="str">
        <f t="shared" si="21"/>
        <v/>
      </c>
    </row>
    <row r="726" spans="1:1" x14ac:dyDescent="0.25">
      <c r="A726" t="str">
        <f t="shared" si="21"/>
        <v/>
      </c>
    </row>
    <row r="727" spans="1:1" x14ac:dyDescent="0.25">
      <c r="A727" t="str">
        <f t="shared" si="21"/>
        <v/>
      </c>
    </row>
    <row r="728" spans="1:1" x14ac:dyDescent="0.25">
      <c r="A728" t="str">
        <f t="shared" si="21"/>
        <v/>
      </c>
    </row>
    <row r="729" spans="1:1" x14ac:dyDescent="0.25">
      <c r="A729" t="str">
        <f t="shared" si="21"/>
        <v/>
      </c>
    </row>
    <row r="730" spans="1:1" x14ac:dyDescent="0.25">
      <c r="A730" t="str">
        <f t="shared" si="21"/>
        <v/>
      </c>
    </row>
    <row r="731" spans="1:1" x14ac:dyDescent="0.25">
      <c r="A731" t="str">
        <f t="shared" si="21"/>
        <v/>
      </c>
    </row>
    <row r="732" spans="1:1" x14ac:dyDescent="0.25">
      <c r="A732" t="str">
        <f t="shared" si="21"/>
        <v/>
      </c>
    </row>
    <row r="733" spans="1:1" x14ac:dyDescent="0.25">
      <c r="A733" t="str">
        <f t="shared" si="21"/>
        <v/>
      </c>
    </row>
    <row r="734" spans="1:1" x14ac:dyDescent="0.25">
      <c r="A734" t="str">
        <f t="shared" si="21"/>
        <v/>
      </c>
    </row>
    <row r="735" spans="1:1" x14ac:dyDescent="0.25">
      <c r="A735" t="str">
        <f t="shared" si="21"/>
        <v/>
      </c>
    </row>
    <row r="736" spans="1:1" x14ac:dyDescent="0.25">
      <c r="A736" t="str">
        <f t="shared" si="21"/>
        <v/>
      </c>
    </row>
    <row r="737" spans="1:1" x14ac:dyDescent="0.25">
      <c r="A737" t="str">
        <f t="shared" si="21"/>
        <v/>
      </c>
    </row>
    <row r="738" spans="1:1" x14ac:dyDescent="0.25">
      <c r="A738" t="str">
        <f t="shared" si="21"/>
        <v/>
      </c>
    </row>
    <row r="739" spans="1:1" x14ac:dyDescent="0.25">
      <c r="A739" t="str">
        <f t="shared" si="21"/>
        <v/>
      </c>
    </row>
    <row r="740" spans="1:1" x14ac:dyDescent="0.25">
      <c r="A740" t="str">
        <f t="shared" si="21"/>
        <v/>
      </c>
    </row>
    <row r="741" spans="1:1" x14ac:dyDescent="0.25">
      <c r="A741" t="str">
        <f t="shared" si="21"/>
        <v/>
      </c>
    </row>
    <row r="742" spans="1:1" x14ac:dyDescent="0.25">
      <c r="A742" t="str">
        <f t="shared" si="21"/>
        <v/>
      </c>
    </row>
    <row r="743" spans="1:1" x14ac:dyDescent="0.25">
      <c r="A743" t="str">
        <f t="shared" si="21"/>
        <v/>
      </c>
    </row>
    <row r="744" spans="1:1" x14ac:dyDescent="0.25">
      <c r="A744" t="str">
        <f t="shared" si="21"/>
        <v/>
      </c>
    </row>
    <row r="745" spans="1:1" x14ac:dyDescent="0.25">
      <c r="A745" t="str">
        <f t="shared" si="21"/>
        <v/>
      </c>
    </row>
    <row r="746" spans="1:1" x14ac:dyDescent="0.25">
      <c r="A746" t="str">
        <f t="shared" si="21"/>
        <v/>
      </c>
    </row>
    <row r="747" spans="1:1" x14ac:dyDescent="0.25">
      <c r="A747" t="str">
        <f t="shared" si="21"/>
        <v/>
      </c>
    </row>
    <row r="748" spans="1:1" x14ac:dyDescent="0.25">
      <c r="A748" t="str">
        <f t="shared" si="21"/>
        <v/>
      </c>
    </row>
    <row r="749" spans="1:1" x14ac:dyDescent="0.25">
      <c r="A749" t="str">
        <f t="shared" si="21"/>
        <v/>
      </c>
    </row>
    <row r="750" spans="1:1" x14ac:dyDescent="0.25">
      <c r="A750" t="str">
        <f t="shared" si="21"/>
        <v/>
      </c>
    </row>
    <row r="751" spans="1:1" x14ac:dyDescent="0.25">
      <c r="A751" t="str">
        <f t="shared" si="21"/>
        <v/>
      </c>
    </row>
    <row r="752" spans="1:1" x14ac:dyDescent="0.25">
      <c r="A752" t="str">
        <f t="shared" si="21"/>
        <v/>
      </c>
    </row>
    <row r="753" spans="1:1" x14ac:dyDescent="0.25">
      <c r="A753" t="str">
        <f t="shared" si="21"/>
        <v/>
      </c>
    </row>
    <row r="754" spans="1:1" x14ac:dyDescent="0.25">
      <c r="A754" t="str">
        <f t="shared" si="21"/>
        <v/>
      </c>
    </row>
    <row r="755" spans="1:1" x14ac:dyDescent="0.25">
      <c r="A755" t="str">
        <f t="shared" si="21"/>
        <v/>
      </c>
    </row>
    <row r="756" spans="1:1" x14ac:dyDescent="0.25">
      <c r="A756" t="str">
        <f t="shared" si="21"/>
        <v/>
      </c>
    </row>
    <row r="757" spans="1:1" x14ac:dyDescent="0.25">
      <c r="A757" t="str">
        <f t="shared" si="21"/>
        <v/>
      </c>
    </row>
    <row r="758" spans="1:1" x14ac:dyDescent="0.25">
      <c r="A758" t="str">
        <f t="shared" si="21"/>
        <v/>
      </c>
    </row>
    <row r="759" spans="1:1" x14ac:dyDescent="0.25">
      <c r="A759" t="str">
        <f t="shared" si="21"/>
        <v/>
      </c>
    </row>
    <row r="760" spans="1:1" x14ac:dyDescent="0.25">
      <c r="A760" t="str">
        <f t="shared" si="21"/>
        <v/>
      </c>
    </row>
    <row r="761" spans="1:1" x14ac:dyDescent="0.25">
      <c r="A761" t="str">
        <f t="shared" si="21"/>
        <v/>
      </c>
    </row>
    <row r="762" spans="1:1" x14ac:dyDescent="0.25">
      <c r="A762" t="str">
        <f t="shared" si="21"/>
        <v/>
      </c>
    </row>
    <row r="763" spans="1:1" x14ac:dyDescent="0.25">
      <c r="A763" t="str">
        <f t="shared" si="21"/>
        <v/>
      </c>
    </row>
    <row r="764" spans="1:1" x14ac:dyDescent="0.25">
      <c r="A764" t="str">
        <f t="shared" si="21"/>
        <v/>
      </c>
    </row>
    <row r="765" spans="1:1" x14ac:dyDescent="0.25">
      <c r="A765" t="str">
        <f t="shared" si="21"/>
        <v/>
      </c>
    </row>
    <row r="766" spans="1:1" x14ac:dyDescent="0.25">
      <c r="A766" t="str">
        <f t="shared" si="21"/>
        <v/>
      </c>
    </row>
    <row r="767" spans="1:1" x14ac:dyDescent="0.25">
      <c r="A767" t="str">
        <f t="shared" si="21"/>
        <v/>
      </c>
    </row>
    <row r="768" spans="1:1" x14ac:dyDescent="0.25">
      <c r="A768" t="str">
        <f t="shared" si="21"/>
        <v/>
      </c>
    </row>
    <row r="769" spans="1:1" x14ac:dyDescent="0.25">
      <c r="A769" t="str">
        <f t="shared" si="21"/>
        <v/>
      </c>
    </row>
    <row r="770" spans="1:1" x14ac:dyDescent="0.25">
      <c r="A770" t="str">
        <f t="shared" si="21"/>
        <v/>
      </c>
    </row>
    <row r="771" spans="1:1" x14ac:dyDescent="0.25">
      <c r="A771" t="str">
        <f t="shared" ref="A771:A836" si="22">IF(ISERROR(FIND("景點",G770)),IF(ISERROR(FIND("地址",G770)),IF(ISERROR(FIND("介紹",G770)),IF(ISERROR(FIND("交通",G770)),"",CONCATENATE(F771,"d")),CONCATENATE(F771,"c")),CONCATENATE(F771,"b")),CONCATENATE(F771,"a"))</f>
        <v/>
      </c>
    </row>
    <row r="772" spans="1:1" x14ac:dyDescent="0.25">
      <c r="A772" t="str">
        <f t="shared" si="22"/>
        <v/>
      </c>
    </row>
    <row r="773" spans="1:1" x14ac:dyDescent="0.25">
      <c r="A773" t="str">
        <f t="shared" si="22"/>
        <v/>
      </c>
    </row>
    <row r="774" spans="1:1" x14ac:dyDescent="0.25">
      <c r="A774" t="str">
        <f t="shared" si="22"/>
        <v/>
      </c>
    </row>
    <row r="775" spans="1:1" x14ac:dyDescent="0.25">
      <c r="A775" t="str">
        <f t="shared" si="22"/>
        <v/>
      </c>
    </row>
    <row r="776" spans="1:1" x14ac:dyDescent="0.25">
      <c r="A776" t="str">
        <f t="shared" si="22"/>
        <v/>
      </c>
    </row>
    <row r="777" spans="1:1" x14ac:dyDescent="0.25">
      <c r="A777" t="str">
        <f t="shared" si="22"/>
        <v/>
      </c>
    </row>
    <row r="778" spans="1:1" x14ac:dyDescent="0.25">
      <c r="A778" t="str">
        <f t="shared" si="22"/>
        <v/>
      </c>
    </row>
    <row r="779" spans="1:1" x14ac:dyDescent="0.25">
      <c r="A779" t="str">
        <f t="shared" si="22"/>
        <v/>
      </c>
    </row>
    <row r="780" spans="1:1" x14ac:dyDescent="0.25">
      <c r="A780" t="str">
        <f t="shared" si="22"/>
        <v/>
      </c>
    </row>
    <row r="781" spans="1:1" x14ac:dyDescent="0.25">
      <c r="A781" t="str">
        <f t="shared" si="22"/>
        <v/>
      </c>
    </row>
    <row r="782" spans="1:1" x14ac:dyDescent="0.25">
      <c r="A782" t="str">
        <f t="shared" si="22"/>
        <v/>
      </c>
    </row>
    <row r="783" spans="1:1" x14ac:dyDescent="0.25">
      <c r="A783" t="str">
        <f t="shared" si="22"/>
        <v/>
      </c>
    </row>
    <row r="784" spans="1:1" x14ac:dyDescent="0.25">
      <c r="A784" t="str">
        <f t="shared" si="22"/>
        <v/>
      </c>
    </row>
    <row r="785" spans="1:1" x14ac:dyDescent="0.25">
      <c r="A785" t="str">
        <f t="shared" si="22"/>
        <v/>
      </c>
    </row>
    <row r="786" spans="1:1" x14ac:dyDescent="0.25">
      <c r="A786" t="str">
        <f t="shared" si="22"/>
        <v/>
      </c>
    </row>
    <row r="787" spans="1:1" x14ac:dyDescent="0.25">
      <c r="A787" t="str">
        <f t="shared" si="22"/>
        <v/>
      </c>
    </row>
    <row r="788" spans="1:1" x14ac:dyDescent="0.25">
      <c r="A788" t="str">
        <f t="shared" si="22"/>
        <v/>
      </c>
    </row>
    <row r="789" spans="1:1" x14ac:dyDescent="0.25">
      <c r="A789" t="str">
        <f t="shared" si="22"/>
        <v/>
      </c>
    </row>
    <row r="790" spans="1:1" x14ac:dyDescent="0.25">
      <c r="A790" t="str">
        <f t="shared" si="22"/>
        <v/>
      </c>
    </row>
    <row r="791" spans="1:1" x14ac:dyDescent="0.25">
      <c r="A791" t="str">
        <f t="shared" si="22"/>
        <v/>
      </c>
    </row>
    <row r="792" spans="1:1" x14ac:dyDescent="0.25">
      <c r="A792" t="str">
        <f t="shared" si="22"/>
        <v/>
      </c>
    </row>
    <row r="793" spans="1:1" x14ac:dyDescent="0.25">
      <c r="A793" t="str">
        <f t="shared" si="22"/>
        <v/>
      </c>
    </row>
    <row r="794" spans="1:1" x14ac:dyDescent="0.25">
      <c r="A794" t="str">
        <f t="shared" si="22"/>
        <v/>
      </c>
    </row>
    <row r="795" spans="1:1" x14ac:dyDescent="0.25">
      <c r="A795" t="str">
        <f t="shared" si="22"/>
        <v/>
      </c>
    </row>
    <row r="796" spans="1:1" x14ac:dyDescent="0.25">
      <c r="A796" t="str">
        <f t="shared" si="22"/>
        <v/>
      </c>
    </row>
    <row r="797" spans="1:1" x14ac:dyDescent="0.25">
      <c r="A797" t="str">
        <f t="shared" si="22"/>
        <v/>
      </c>
    </row>
    <row r="798" spans="1:1" x14ac:dyDescent="0.25">
      <c r="A798" t="str">
        <f t="shared" si="22"/>
        <v/>
      </c>
    </row>
    <row r="799" spans="1:1" x14ac:dyDescent="0.25">
      <c r="A799" t="str">
        <f t="shared" si="22"/>
        <v/>
      </c>
    </row>
    <row r="800" spans="1:1" x14ac:dyDescent="0.25">
      <c r="A800" t="str">
        <f t="shared" si="22"/>
        <v/>
      </c>
    </row>
    <row r="801" spans="1:1" x14ac:dyDescent="0.25">
      <c r="A801" t="str">
        <f t="shared" si="22"/>
        <v/>
      </c>
    </row>
    <row r="802" spans="1:1" x14ac:dyDescent="0.25">
      <c r="A802" t="str">
        <f t="shared" si="22"/>
        <v/>
      </c>
    </row>
    <row r="803" spans="1:1" x14ac:dyDescent="0.25">
      <c r="A803" t="str">
        <f t="shared" si="22"/>
        <v/>
      </c>
    </row>
    <row r="804" spans="1:1" x14ac:dyDescent="0.25">
      <c r="A804" t="str">
        <f t="shared" si="22"/>
        <v/>
      </c>
    </row>
    <row r="805" spans="1:1" x14ac:dyDescent="0.25">
      <c r="A805" t="str">
        <f t="shared" si="22"/>
        <v/>
      </c>
    </row>
    <row r="806" spans="1:1" x14ac:dyDescent="0.25">
      <c r="A806" t="str">
        <f t="shared" si="22"/>
        <v/>
      </c>
    </row>
    <row r="807" spans="1:1" x14ac:dyDescent="0.25">
      <c r="A807" t="str">
        <f t="shared" si="22"/>
        <v/>
      </c>
    </row>
    <row r="808" spans="1:1" x14ac:dyDescent="0.25">
      <c r="A808" t="str">
        <f t="shared" si="22"/>
        <v/>
      </c>
    </row>
    <row r="809" spans="1:1" x14ac:dyDescent="0.25">
      <c r="A809" t="str">
        <f t="shared" si="22"/>
        <v/>
      </c>
    </row>
    <row r="810" spans="1:1" x14ac:dyDescent="0.25">
      <c r="A810" t="str">
        <f t="shared" si="22"/>
        <v/>
      </c>
    </row>
    <row r="811" spans="1:1" x14ac:dyDescent="0.25">
      <c r="A811" t="str">
        <f t="shared" si="22"/>
        <v/>
      </c>
    </row>
    <row r="812" spans="1:1" x14ac:dyDescent="0.25">
      <c r="A812" t="str">
        <f t="shared" si="22"/>
        <v/>
      </c>
    </row>
    <row r="813" spans="1:1" x14ac:dyDescent="0.25">
      <c r="A813" t="str">
        <f t="shared" si="22"/>
        <v/>
      </c>
    </row>
    <row r="814" spans="1:1" x14ac:dyDescent="0.25">
      <c r="A814" t="str">
        <f t="shared" si="22"/>
        <v/>
      </c>
    </row>
    <row r="815" spans="1:1" x14ac:dyDescent="0.25">
      <c r="A815" t="str">
        <f t="shared" si="22"/>
        <v/>
      </c>
    </row>
    <row r="816" spans="1:1" x14ac:dyDescent="0.25">
      <c r="A816" t="str">
        <f t="shared" si="22"/>
        <v/>
      </c>
    </row>
    <row r="817" spans="1:1" x14ac:dyDescent="0.25">
      <c r="A817" t="str">
        <f t="shared" si="22"/>
        <v/>
      </c>
    </row>
    <row r="818" spans="1:1" x14ac:dyDescent="0.25">
      <c r="A818" t="str">
        <f t="shared" si="22"/>
        <v/>
      </c>
    </row>
    <row r="819" spans="1:1" x14ac:dyDescent="0.25">
      <c r="A819" t="str">
        <f t="shared" si="22"/>
        <v/>
      </c>
    </row>
    <row r="820" spans="1:1" x14ac:dyDescent="0.25">
      <c r="A820" t="str">
        <f t="shared" si="22"/>
        <v/>
      </c>
    </row>
    <row r="821" spans="1:1" x14ac:dyDescent="0.25">
      <c r="A821" t="str">
        <f t="shared" si="22"/>
        <v/>
      </c>
    </row>
    <row r="822" spans="1:1" x14ac:dyDescent="0.25">
      <c r="A822" t="str">
        <f t="shared" si="22"/>
        <v/>
      </c>
    </row>
    <row r="823" spans="1:1" x14ac:dyDescent="0.25">
      <c r="A823" t="str">
        <f t="shared" si="22"/>
        <v/>
      </c>
    </row>
    <row r="824" spans="1:1" x14ac:dyDescent="0.25">
      <c r="A824" t="str">
        <f t="shared" si="22"/>
        <v/>
      </c>
    </row>
    <row r="825" spans="1:1" x14ac:dyDescent="0.25">
      <c r="A825" t="str">
        <f t="shared" si="22"/>
        <v/>
      </c>
    </row>
    <row r="826" spans="1:1" x14ac:dyDescent="0.25">
      <c r="A826" t="str">
        <f t="shared" si="22"/>
        <v/>
      </c>
    </row>
    <row r="827" spans="1:1" x14ac:dyDescent="0.25">
      <c r="A827" t="str">
        <f t="shared" si="22"/>
        <v/>
      </c>
    </row>
    <row r="828" spans="1:1" x14ac:dyDescent="0.25">
      <c r="A828" t="str">
        <f t="shared" si="22"/>
        <v/>
      </c>
    </row>
    <row r="829" spans="1:1" x14ac:dyDescent="0.25">
      <c r="A829" t="str">
        <f t="shared" si="22"/>
        <v/>
      </c>
    </row>
    <row r="830" spans="1:1" x14ac:dyDescent="0.25">
      <c r="A830" t="str">
        <f t="shared" si="22"/>
        <v/>
      </c>
    </row>
    <row r="831" spans="1:1" x14ac:dyDescent="0.25">
      <c r="A831" t="str">
        <f t="shared" si="22"/>
        <v/>
      </c>
    </row>
    <row r="832" spans="1:1" x14ac:dyDescent="0.25">
      <c r="A832" t="str">
        <f t="shared" si="22"/>
        <v/>
      </c>
    </row>
    <row r="833" spans="1:1" x14ac:dyDescent="0.25">
      <c r="A833" t="str">
        <f t="shared" si="22"/>
        <v/>
      </c>
    </row>
    <row r="834" spans="1:1" x14ac:dyDescent="0.25">
      <c r="A834" t="str">
        <f t="shared" si="22"/>
        <v/>
      </c>
    </row>
    <row r="835" spans="1:1" x14ac:dyDescent="0.25">
      <c r="A835" t="str">
        <f t="shared" si="22"/>
        <v/>
      </c>
    </row>
    <row r="836" spans="1:1" x14ac:dyDescent="0.25">
      <c r="A836" t="str">
        <f t="shared" si="22"/>
        <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6"/>
  <sheetViews>
    <sheetView topLeftCell="B44" workbookViewId="0">
      <selection activeCell="S4" sqref="S4:S67"/>
    </sheetView>
  </sheetViews>
  <sheetFormatPr defaultRowHeight="15" x14ac:dyDescent="0.25"/>
  <cols>
    <col min="7" max="7" width="52.85546875" customWidth="1"/>
  </cols>
  <sheetData>
    <row r="1" spans="1:19" ht="17.25" thickBot="1" x14ac:dyDescent="0.3">
      <c r="G1" s="13" t="s">
        <v>132</v>
      </c>
      <c r="H1" t="s">
        <v>1063</v>
      </c>
      <c r="I1" t="s">
        <v>635</v>
      </c>
      <c r="S1">
        <v>5</v>
      </c>
    </row>
    <row r="2" spans="1:19" ht="15.75" x14ac:dyDescent="0.25">
      <c r="B2" t="str">
        <f>IF(G2="","",CONCATENATE(F2,C2))</f>
        <v>1a1</v>
      </c>
      <c r="C2" t="str">
        <f>IF(E2="",CONCATENATE(LEFT(C1,1),D2),CONCATENATE(E2,D2))</f>
        <v>a1</v>
      </c>
      <c r="D2">
        <f>IF(E2="",D1+1,1)</f>
        <v>1</v>
      </c>
      <c r="E2" t="str">
        <f>IF(NOT(LEFT(G2,2)="景點"),IF(NOT(LEFT(G2,2)="地址"),IF(NOT(LEFT(G2,2)="介紹"),IF(NOT(LEFT(G2,2)="交通"),"","d"),"c"),"b"),IF(LEN(G2)&lt;7,"a",""))</f>
        <v>a</v>
      </c>
      <c r="F2">
        <v>1</v>
      </c>
      <c r="G2" s="1" t="s">
        <v>0</v>
      </c>
      <c r="H2" t="s">
        <v>938</v>
      </c>
      <c r="I2" t="s">
        <v>509</v>
      </c>
      <c r="L2">
        <f>ROUNDUP((ROW(N2)-1)/12,0)</f>
        <v>1</v>
      </c>
      <c r="M2" t="s">
        <v>465</v>
      </c>
      <c r="N2" t="s">
        <v>465</v>
      </c>
      <c r="O2" t="s">
        <v>465</v>
      </c>
      <c r="R2">
        <v>0</v>
      </c>
      <c r="S2" t="s">
        <v>1374</v>
      </c>
    </row>
    <row r="3" spans="1:19" ht="15.75" x14ac:dyDescent="0.25">
      <c r="A3" t="str">
        <f t="shared" ref="A3:A46" si="0">IF(ISERROR(FIND("景點",G2)),IF(ISERROR(FIND("地址",G2)),IF(ISERROR(FIND("介紹",G2)),IF(ISERROR(FIND("交通",G2)),"",CONCATENATE(F3,"d")),CONCATENATE(F3,"c")),CONCATENATE(F3,"b")),CONCATENATE(F3,"a"))</f>
        <v>1a</v>
      </c>
      <c r="B3" t="str">
        <f t="shared" ref="B3:B46" si="1">IF(G3="","",CONCATENATE(F3,C3))</f>
        <v>1a2</v>
      </c>
      <c r="C3" t="str">
        <f t="shared" ref="C3:C46" si="2">IF(E3="",CONCATENATE(LEFT(C2,1),D3),CONCATENATE(E3,D3))</f>
        <v>a2</v>
      </c>
      <c r="D3">
        <f t="shared" ref="D3:D46" si="3">IF(E3="",D2+1,1)</f>
        <v>2</v>
      </c>
      <c r="E3" t="str">
        <f t="shared" ref="E3:E46" si="4">IF(NOT(LEFT(G3,2)="景點"),IF(NOT(LEFT(G3,2)="地址"),IF(NOT(LEFT(G3,2)="介紹"),IF(NOT(LEFT(G3,2)="交通"),"","d"),"c"),"b"),IF(LEN(G3)&lt;7,"a",""))</f>
        <v/>
      </c>
      <c r="F3">
        <f>IF(ISERROR(FIND("景點",G3)),F2,IF(LEN(G3)&lt;7,F2+1,F2))</f>
        <v>1</v>
      </c>
      <c r="G3" s="9" t="s">
        <v>133</v>
      </c>
      <c r="H3" t="s">
        <v>133</v>
      </c>
      <c r="I3" t="s">
        <v>611</v>
      </c>
      <c r="L3">
        <f t="shared" ref="L3:L13" si="5">ROUNDUP((ROW(N3)-1)/12,0)</f>
        <v>1</v>
      </c>
      <c r="M3" t="str">
        <f>VLOOKUP(CONCATENATE($L3,"a2"),$B:$I,6,FALSE)</f>
        <v>牌坊街</v>
      </c>
      <c r="N3" t="str">
        <f>VLOOKUP(CONCATENATE($L3,"a2"),$B:$I,7,FALSE)</f>
        <v>牌坊街</v>
      </c>
      <c r="O3" t="str">
        <f>VLOOKUP(CONCATENATE($L3,"a2"),$B:$I,8,FALSE)</f>
        <v>Paifang Street</v>
      </c>
      <c r="R3">
        <v>0</v>
      </c>
      <c r="S3" t="s">
        <v>1381</v>
      </c>
    </row>
    <row r="4" spans="1:19" ht="15.75" x14ac:dyDescent="0.25">
      <c r="A4" t="str">
        <f t="shared" si="0"/>
        <v/>
      </c>
      <c r="B4" t="str">
        <f t="shared" si="1"/>
        <v>1b1</v>
      </c>
      <c r="C4" t="str">
        <f t="shared" si="2"/>
        <v>b1</v>
      </c>
      <c r="D4">
        <f t="shared" si="3"/>
        <v>1</v>
      </c>
      <c r="E4" t="str">
        <f t="shared" si="4"/>
        <v>b</v>
      </c>
      <c r="F4">
        <f t="shared" ref="F4:F46" si="6">IF(ISERROR(FIND("景點",G4)),F3,IF(LEN(G4)&lt;7,F3+1,F3))</f>
        <v>1</v>
      </c>
      <c r="G4" s="4" t="s">
        <v>2</v>
      </c>
      <c r="H4" t="s">
        <v>2</v>
      </c>
      <c r="I4" t="s">
        <v>511</v>
      </c>
      <c r="L4">
        <f t="shared" si="5"/>
        <v>1</v>
      </c>
      <c r="M4" t="s">
        <v>466</v>
      </c>
      <c r="N4" t="s">
        <v>466</v>
      </c>
      <c r="O4" t="s">
        <v>466</v>
      </c>
      <c r="R4">
        <v>0</v>
      </c>
      <c r="S4" t="str">
        <f>CONCATENATE("""city_en"": """,I1," Attractions"",")</f>
        <v>"city_en": "Shantou Chaozhou Attractions",</v>
      </c>
    </row>
    <row r="5" spans="1:19" ht="15.75" x14ac:dyDescent="0.25">
      <c r="A5" t="str">
        <f t="shared" si="0"/>
        <v>1b</v>
      </c>
      <c r="B5" t="str">
        <f t="shared" si="1"/>
        <v>1b2</v>
      </c>
      <c r="C5" t="str">
        <f t="shared" si="2"/>
        <v>b2</v>
      </c>
      <c r="D5">
        <f t="shared" si="3"/>
        <v>2</v>
      </c>
      <c r="E5" t="str">
        <f t="shared" si="4"/>
        <v/>
      </c>
      <c r="F5">
        <f t="shared" si="6"/>
        <v>1</v>
      </c>
      <c r="G5" s="9" t="s">
        <v>134</v>
      </c>
      <c r="H5" t="s">
        <v>1064</v>
      </c>
      <c r="I5" t="s">
        <v>612</v>
      </c>
      <c r="L5">
        <f t="shared" si="5"/>
        <v>1</v>
      </c>
      <c r="M5" t="str">
        <f>CONCATENATE("&lt;img src=""/res/media/web/travel/",LOWER(SUBSTITUTE($I$1," ","_")),"/",LOWER(CONCATENATE(SUBSTITUTE(VLOOKUP(CONCATENATE($L3,"a2"),$B:$I,8,FALSE)," ","_"),".jpg")),""" alt=""",M3,"""&gt;")</f>
        <v>&lt;img src="/res/media/web/travel/shantou_chaozhou/paifang_street.jpg" alt="牌坊街"&gt;</v>
      </c>
      <c r="N5" t="str">
        <f>CONCATENATE("&lt;img src=""/res/media/web/travel/",LOWER(SUBSTITUTE($I$1," ","_")),"/",LOWER(CONCATENATE(SUBSTITUTE(VLOOKUP(CONCATENATE($L3,"a2"),$B:$I,8,FALSE)," ","_"),".jpg")),""" alt=""",N3,"""&gt;")</f>
        <v>&lt;img src="/res/media/web/travel/shantou_chaozhou/paifang_street.jpg" alt="牌坊街"&gt;</v>
      </c>
      <c r="O5" t="str">
        <f>CONCATENATE("&lt;img src=""/res/media/web/travel/",LOWER(SUBSTITUTE($I$1," ","_")),"/",LOWER(CONCATENATE(SUBSTITUTE(VLOOKUP(CONCATENATE($L3,"a2"),$B:$I,8,FALSE)," ","_"),".jpg")),""" alt=""",O3,"""&gt;")</f>
        <v>&lt;img src="/res/media/web/travel/shantou_chaozhou/paifang_street.jpg" alt="Paifang Street"&gt;</v>
      </c>
      <c r="R5">
        <v>0</v>
      </c>
      <c r="S5" t="str">
        <f>CONCATENATE("""city_tc"": """,G1,"景點"",")</f>
        <v>"city_tc": "汕頭及潮州景點",</v>
      </c>
    </row>
    <row r="6" spans="1:19" ht="15.75" x14ac:dyDescent="0.25">
      <c r="A6" t="str">
        <f t="shared" si="0"/>
        <v/>
      </c>
      <c r="B6" t="str">
        <f t="shared" si="1"/>
        <v>1c1</v>
      </c>
      <c r="C6" t="str">
        <f t="shared" si="2"/>
        <v>c1</v>
      </c>
      <c r="D6">
        <f t="shared" si="3"/>
        <v>1</v>
      </c>
      <c r="E6" t="str">
        <f t="shared" si="4"/>
        <v>c</v>
      </c>
      <c r="F6">
        <f t="shared" si="6"/>
        <v>1</v>
      </c>
      <c r="G6" s="4" t="s">
        <v>4</v>
      </c>
      <c r="H6" t="s">
        <v>941</v>
      </c>
      <c r="I6" t="s">
        <v>513</v>
      </c>
      <c r="L6">
        <f t="shared" si="5"/>
        <v>1</v>
      </c>
      <c r="M6" t="s">
        <v>557</v>
      </c>
      <c r="N6" t="s">
        <v>557</v>
      </c>
      <c r="O6" t="s">
        <v>1372</v>
      </c>
      <c r="R6">
        <v>0</v>
      </c>
      <c r="S6" t="str">
        <f>CONCATENATE("""city_sc"": """,H1,"景点"",")</f>
        <v>"city_sc": "汕头及潮州景点",</v>
      </c>
    </row>
    <row r="7" spans="1:19" ht="94.5" x14ac:dyDescent="0.25">
      <c r="A7" t="str">
        <f t="shared" si="0"/>
        <v>1c</v>
      </c>
      <c r="B7" t="str">
        <f t="shared" si="1"/>
        <v>1c2</v>
      </c>
      <c r="C7" t="str">
        <f t="shared" si="2"/>
        <v>c2</v>
      </c>
      <c r="D7">
        <f t="shared" si="3"/>
        <v>2</v>
      </c>
      <c r="E7" t="str">
        <f t="shared" si="4"/>
        <v/>
      </c>
      <c r="F7">
        <f t="shared" si="6"/>
        <v>1</v>
      </c>
      <c r="G7" s="9" t="s">
        <v>135</v>
      </c>
      <c r="H7" t="s">
        <v>1065</v>
      </c>
      <c r="I7" t="s">
        <v>613</v>
      </c>
      <c r="L7">
        <f t="shared" si="5"/>
        <v>1</v>
      </c>
      <c r="M7" t="str">
        <f>VLOOKUP(CONCATENATE($L7,"b2"),$B:$I,6,FALSE)</f>
        <v>潮州市湘橋區牌坊街</v>
      </c>
      <c r="N7" t="str">
        <f>VLOOKUP(CONCATENATE($L7,"b2"),$B:$I,7,FALSE)</f>
        <v>潮州市湘桥区牌坊街</v>
      </c>
      <c r="O7" t="str">
        <f>VLOOKUP(CONCATENATE($L7,"b2"),$B:$I,8,FALSE)</f>
        <v>Paifang Street, Xiangqiao District, Chaozhou</v>
      </c>
      <c r="R7">
        <v>0</v>
      </c>
      <c r="S7" t="s">
        <v>1377</v>
      </c>
    </row>
    <row r="8" spans="1:19" ht="15.75" x14ac:dyDescent="0.25">
      <c r="A8" t="str">
        <f t="shared" si="0"/>
        <v>1a</v>
      </c>
      <c r="B8" t="str">
        <f t="shared" si="1"/>
        <v>1d1</v>
      </c>
      <c r="C8" t="str">
        <f t="shared" si="2"/>
        <v>d1</v>
      </c>
      <c r="D8">
        <f t="shared" si="3"/>
        <v>1</v>
      </c>
      <c r="E8" t="str">
        <f t="shared" si="4"/>
        <v>d</v>
      </c>
      <c r="F8">
        <f t="shared" si="6"/>
        <v>1</v>
      </c>
      <c r="G8" s="4" t="s">
        <v>6</v>
      </c>
      <c r="H8" t="s">
        <v>6</v>
      </c>
      <c r="I8" t="s">
        <v>515</v>
      </c>
      <c r="L8">
        <f t="shared" si="5"/>
        <v>1</v>
      </c>
      <c r="M8" t="s">
        <v>467</v>
      </c>
      <c r="N8" t="s">
        <v>467</v>
      </c>
      <c r="O8" t="s">
        <v>1373</v>
      </c>
      <c r="R8">
        <f>ROUNDUP((ROW(T8)-7)/12,0)</f>
        <v>1</v>
      </c>
      <c r="S8" t="s">
        <v>1374</v>
      </c>
    </row>
    <row r="9" spans="1:19" ht="31.5" x14ac:dyDescent="0.25">
      <c r="A9" t="str">
        <f t="shared" si="0"/>
        <v>1d</v>
      </c>
      <c r="B9" t="str">
        <f t="shared" si="1"/>
        <v>1d2</v>
      </c>
      <c r="C9" t="str">
        <f t="shared" si="2"/>
        <v>d2</v>
      </c>
      <c r="D9">
        <f t="shared" si="3"/>
        <v>2</v>
      </c>
      <c r="E9" t="str">
        <f t="shared" si="4"/>
        <v/>
      </c>
      <c r="F9">
        <f t="shared" si="6"/>
        <v>1</v>
      </c>
      <c r="G9" s="9" t="s">
        <v>136</v>
      </c>
      <c r="H9" t="s">
        <v>1066</v>
      </c>
      <c r="I9" t="s">
        <v>614</v>
      </c>
      <c r="L9">
        <f t="shared" si="5"/>
        <v>1</v>
      </c>
      <c r="M9" t="str">
        <f>VLOOKUP(CONCATENATE($L9,"c2"),$B:$I,6,FALSE)</f>
        <v>路上一座座的牌坊為新仿造的建築，旅客更可掃瞄二維碼了解其歷史由來。在牌坊街也可品嘗各式地道美食，有豬腳卷、蝦餅、糯米豬腸、蠔仔煎及各種粿點等。附近景點還有甲第巷，它曾是古代潮州城仕宦、商賈、望族聚居之地，其明清宅院、彩色嵌瓷、精製木雕和石雕，甚有特色。</v>
      </c>
      <c r="N9" t="str">
        <f>VLOOKUP(CONCATENATE($L9,"c2"),$B:$I,7,FALSE)</f>
        <v>路上一座座的牌坊为新仿造的建筑，旅客更可扫瞄二维码了解其历史由来。在牌坊街也可品尝各式地道美食，有猪脚卷、虾饼、糯米猪肠、蚝仔煎及各种粿点等。附近景点还有甲第巷，它曾是古代潮州城仕宦、商贾、望族聚居之地，其明清宅院、彩色嵌瓷、精制木雕和石雕，甚有特色。</v>
      </c>
      <c r="O9" t="str">
        <f>VLOOKUP(CONCATENATE($L9,"c2"),$B:$I,8,FALSE)</f>
        <v>“Paifang” (a traditional style Chinese archway to thank their ancestors) have been rebuilt along the street. Visitors can scan the QR codes on the “Paifang” to learn more about its history. In addition to these symbolic constructions, the street is also known for its wide offering of local snacks including “Pig’s Trotter Rings” (fried taro cakes), crispy prawn fritters, glutinous rice in pork intestine and oyster omelette. Next to Paifang Street, it is Jiadi Alley where officials, merchants and nobles used to live during ancient times in Chaozhou. Jiadi Alley is now famous for its ancient buildings of Ming and Qing Dynasty, coloured porcelain, refined wood and stone carvings.</v>
      </c>
      <c r="R9">
        <f t="shared" ref="R9:R31" si="7">ROUNDUP((ROW(T9)-7)/12,0)</f>
        <v>1</v>
      </c>
      <c r="S9" t="str">
        <f>CONCATENATE("""id"": ",$S$1,R9,",")</f>
        <v>"id": 51,</v>
      </c>
    </row>
    <row r="10" spans="1:19" ht="16.5" thickBot="1" x14ac:dyDescent="0.3">
      <c r="A10" t="str">
        <f t="shared" si="0"/>
        <v/>
      </c>
      <c r="B10" t="str">
        <f t="shared" si="1"/>
        <v>1d3</v>
      </c>
      <c r="C10" t="str">
        <f t="shared" si="2"/>
        <v>d3</v>
      </c>
      <c r="D10">
        <f t="shared" si="3"/>
        <v>3</v>
      </c>
      <c r="E10" t="str">
        <f t="shared" si="4"/>
        <v/>
      </c>
      <c r="F10">
        <f t="shared" si="6"/>
        <v>1</v>
      </c>
      <c r="G10" s="10" t="s">
        <v>137</v>
      </c>
      <c r="H10" t="s">
        <v>1067</v>
      </c>
      <c r="I10" t="s">
        <v>615</v>
      </c>
      <c r="L10">
        <f t="shared" si="5"/>
        <v>1</v>
      </c>
      <c r="M10" t="s">
        <v>468</v>
      </c>
      <c r="N10" t="s">
        <v>468</v>
      </c>
      <c r="O10" t="s">
        <v>1375</v>
      </c>
      <c r="R10">
        <f t="shared" si="7"/>
        <v>1</v>
      </c>
      <c r="S10" t="str">
        <f>CONCATENATE("""attraction_en"": """,VLOOKUP(CONCATENATE($R10,"a2"),$B:$I,8,FALSE),""",")</f>
        <v>"attraction_en": "Paifang Street",</v>
      </c>
    </row>
    <row r="11" spans="1:19" ht="15.75" x14ac:dyDescent="0.25">
      <c r="A11" t="str">
        <f t="shared" si="0"/>
        <v/>
      </c>
      <c r="B11" t="str">
        <f t="shared" si="1"/>
        <v>2a1</v>
      </c>
      <c r="C11" t="str">
        <f t="shared" si="2"/>
        <v>a1</v>
      </c>
      <c r="D11">
        <f t="shared" si="3"/>
        <v>1</v>
      </c>
      <c r="E11" t="str">
        <f t="shared" si="4"/>
        <v>a</v>
      </c>
      <c r="F11">
        <f t="shared" si="6"/>
        <v>2</v>
      </c>
      <c r="G11" s="1" t="s">
        <v>8</v>
      </c>
      <c r="H11" t="s">
        <v>944</v>
      </c>
      <c r="I11" t="s">
        <v>518</v>
      </c>
      <c r="L11">
        <f t="shared" si="5"/>
        <v>1</v>
      </c>
      <c r="M11" t="str">
        <f>VLOOKUP(CONCATENATE($L11,"d2"),$B:$I,6,FALSE)</f>
        <v>由高鐵潮汕站乘坐K1綫公交車，往韓師學子客運站方向，於南橋市場站下車，步行約５分鐘。</v>
      </c>
      <c r="N11" t="str">
        <f>VLOOKUP(CONCATENATE($L11,"d2"),$B:$I,7,FALSE)</f>
        <v>由高铁潮汕站乘坐K1线公交车，往韩师学子客运站方向，于南桥市场站下车，步行约５分钟。</v>
      </c>
      <c r="O11" t="str">
        <f>VLOOKUP(CONCATENATE($L11,"d2"),$B:$I,8,FALSE)</f>
        <v>From High Speed Rail Chaoshan Station, take Bus K1 towards Hanshixuezi Coach Terminal. Get off at Nanqiao Market and walk for about 5 minutes.</v>
      </c>
      <c r="R11">
        <f t="shared" si="7"/>
        <v>1</v>
      </c>
      <c r="S11" t="str">
        <f>CONCATENATE("""attraction_tc"": """,VLOOKUP(CONCATENATE($R11,"a2"),$B:$I,6,FALSE),""",")</f>
        <v>"attraction_tc": "牌坊街",</v>
      </c>
    </row>
    <row r="12" spans="1:19" ht="15.75" x14ac:dyDescent="0.25">
      <c r="A12" t="str">
        <f t="shared" si="0"/>
        <v>2a</v>
      </c>
      <c r="B12" t="str">
        <f t="shared" si="1"/>
        <v>2a2</v>
      </c>
      <c r="C12" t="str">
        <f t="shared" si="2"/>
        <v>a2</v>
      </c>
      <c r="D12">
        <f t="shared" si="3"/>
        <v>2</v>
      </c>
      <c r="E12" t="str">
        <f t="shared" si="4"/>
        <v/>
      </c>
      <c r="F12">
        <f t="shared" si="6"/>
        <v>2</v>
      </c>
      <c r="G12" s="9" t="s">
        <v>138</v>
      </c>
      <c r="H12" t="s">
        <v>138</v>
      </c>
      <c r="I12" t="s">
        <v>616</v>
      </c>
      <c r="K12" t="str">
        <f>IF(ISERROR(VLOOKUP(CONCATENATE(L12,"d3"),B:G,6,FALSE)),"","&lt;/p&gt;&lt;p&gt;")</f>
        <v>&lt;/p&gt;&lt;p&gt;</v>
      </c>
      <c r="L12">
        <f t="shared" si="5"/>
        <v>1</v>
      </c>
      <c r="M12" t="str">
        <f>CONCATENATE($K12,IFERROR(VLOOKUP(CONCATENATE($L12,"d3"),$B:$I,6,FALSE),""))</f>
        <v>&lt;/p&gt;&lt;p&gt;亦可由潮汕站乘坐的士，約 35分鐘即可到達。</v>
      </c>
      <c r="N12" t="str">
        <f>CONCATENATE($K12,IFERROR(VLOOKUP(CONCATENATE($L12,"d3"),$B:$I,7,FALSE),""))</f>
        <v>&lt;/p&gt;&lt;p&gt;亦可由潮汕站乘坐的士，约 35分钟即可到达。</v>
      </c>
      <c r="O12" t="str">
        <f>CONCATENATE($K12,IFERROR(VLOOKUP(CONCATENATE($L12,"d3"),$B:$I,8,FALSE),""))</f>
        <v>&lt;/p&gt;&lt;p&gt;Alternatively, you may take a 35-minute taxi ride from Chaoshan Station.</v>
      </c>
      <c r="R12">
        <f t="shared" si="7"/>
        <v>1</v>
      </c>
      <c r="S12" t="str">
        <f>CONCATENATE("""attraction_sc"": """,VLOOKUP(CONCATENATE($R12,"a2"),$B:$I,7,FALSE),""",")</f>
        <v>"attraction_sc": "牌坊街",</v>
      </c>
    </row>
    <row r="13" spans="1:19" ht="15.75" x14ac:dyDescent="0.25">
      <c r="A13" t="str">
        <f t="shared" si="0"/>
        <v/>
      </c>
      <c r="B13" t="str">
        <f t="shared" si="1"/>
        <v>2b1</v>
      </c>
      <c r="C13" t="str">
        <f t="shared" si="2"/>
        <v>b1</v>
      </c>
      <c r="D13">
        <f t="shared" si="3"/>
        <v>1</v>
      </c>
      <c r="E13" t="str">
        <f t="shared" si="4"/>
        <v>b</v>
      </c>
      <c r="F13">
        <f t="shared" si="6"/>
        <v>2</v>
      </c>
      <c r="G13" s="4" t="s">
        <v>2</v>
      </c>
      <c r="H13" t="s">
        <v>2</v>
      </c>
      <c r="I13" t="s">
        <v>511</v>
      </c>
      <c r="L13">
        <f t="shared" si="5"/>
        <v>1</v>
      </c>
      <c r="M13" t="s">
        <v>469</v>
      </c>
      <c r="N13" t="s">
        <v>469</v>
      </c>
      <c r="O13" t="s">
        <v>469</v>
      </c>
      <c r="R13">
        <f t="shared" si="7"/>
        <v>1</v>
      </c>
      <c r="S13" t="str">
        <f>CONCATENATE("""image_en"": """,CONCATENATE("/res/media/web/travel/",LOWER(SUBSTITUTE($I$1," ","_")),"/",LOWER(CONCATENATE(SUBSTITUTE(VLOOKUP(CONCATENATE($R13,"a2"),$B:$I,8,FALSE)," ","_"),".jpg"))),""",")</f>
        <v>"image_en": "/res/media/web/travel/shantou_chaozhou/paifang_street.jpg",</v>
      </c>
    </row>
    <row r="14" spans="1:19" ht="15.75" x14ac:dyDescent="0.25">
      <c r="A14" t="str">
        <f t="shared" si="0"/>
        <v>2b</v>
      </c>
      <c r="B14" t="str">
        <f t="shared" si="1"/>
        <v>2b2</v>
      </c>
      <c r="C14" t="str">
        <f t="shared" si="2"/>
        <v>b2</v>
      </c>
      <c r="D14">
        <f t="shared" si="3"/>
        <v>2</v>
      </c>
      <c r="E14" t="str">
        <f t="shared" si="4"/>
        <v/>
      </c>
      <c r="F14">
        <f t="shared" si="6"/>
        <v>2</v>
      </c>
      <c r="G14" s="9" t="s">
        <v>139</v>
      </c>
      <c r="H14" t="s">
        <v>1068</v>
      </c>
      <c r="I14" t="s">
        <v>617</v>
      </c>
      <c r="L14">
        <f>ROUNDUP((ROW(N14)-1)/12,0)</f>
        <v>2</v>
      </c>
      <c r="M14" t="s">
        <v>465</v>
      </c>
      <c r="N14" t="s">
        <v>465</v>
      </c>
      <c r="O14" t="s">
        <v>465</v>
      </c>
      <c r="R14">
        <f t="shared" si="7"/>
        <v>1</v>
      </c>
      <c r="S14" t="str">
        <f>CONCATENATE("""image_tc"": """,CONCATENATE("/res/media/web/travel/",LOWER(SUBSTITUTE($I$1," ","_")),"/",LOWER(CONCATENATE(SUBSTITUTE(VLOOKUP(CONCATENATE($R14,"a2"),$B:$I,8,FALSE)," ","_"),".jpg"))),""",")</f>
        <v>"image_tc": "/res/media/web/travel/shantou_chaozhou/paifang_street.jpg",</v>
      </c>
    </row>
    <row r="15" spans="1:19" ht="15.75" x14ac:dyDescent="0.25">
      <c r="A15" t="str">
        <f t="shared" si="0"/>
        <v/>
      </c>
      <c r="B15" t="str">
        <f t="shared" si="1"/>
        <v>2c1</v>
      </c>
      <c r="C15" t="str">
        <f t="shared" si="2"/>
        <v>c1</v>
      </c>
      <c r="D15">
        <f t="shared" si="3"/>
        <v>1</v>
      </c>
      <c r="E15" t="str">
        <f t="shared" si="4"/>
        <v>c</v>
      </c>
      <c r="F15">
        <f t="shared" si="6"/>
        <v>2</v>
      </c>
      <c r="G15" s="4" t="s">
        <v>4</v>
      </c>
      <c r="H15" t="s">
        <v>941</v>
      </c>
      <c r="I15" t="s">
        <v>513</v>
      </c>
      <c r="L15">
        <f t="shared" ref="L15:L25" si="8">ROUNDUP((ROW(N15)-1)/12,0)</f>
        <v>2</v>
      </c>
      <c r="M15" t="str">
        <f>VLOOKUP(CONCATENATE($L15,"a2"),$B:$I,6,FALSE)</f>
        <v>潮州古城</v>
      </c>
      <c r="N15" t="str">
        <f>VLOOKUP(CONCATENATE($L15,"a2"),$B:$I,7,FALSE)</f>
        <v>潮州古城</v>
      </c>
      <c r="O15" t="str">
        <f>VLOOKUP(CONCATENATE($L15,"a2"),$B:$I,8,FALSE)</f>
        <v>Chaozhou Ancient City</v>
      </c>
      <c r="R15">
        <f t="shared" si="7"/>
        <v>1</v>
      </c>
      <c r="S15" t="str">
        <f>CONCATENATE("""image_sc"": """,CONCATENATE("/res/media/web/travel/",LOWER(SUBSTITUTE($I$1," ","_")),"/",LOWER(CONCATENATE(SUBSTITUTE(VLOOKUP(CONCATENATE($R15,"a2"),$B:$I,8,FALSE)," ","_"),".jpg"))),""",")</f>
        <v>"image_sc": "/res/media/web/travel/shantou_chaozhou/paifang_street.jpg",</v>
      </c>
    </row>
    <row r="16" spans="1:19" ht="126" x14ac:dyDescent="0.25">
      <c r="A16" t="str">
        <f t="shared" si="0"/>
        <v>2c</v>
      </c>
      <c r="B16" t="str">
        <f t="shared" si="1"/>
        <v>2c2</v>
      </c>
      <c r="C16" t="str">
        <f t="shared" si="2"/>
        <v>c2</v>
      </c>
      <c r="D16">
        <f t="shared" si="3"/>
        <v>2</v>
      </c>
      <c r="E16" t="str">
        <f t="shared" si="4"/>
        <v/>
      </c>
      <c r="F16">
        <f t="shared" si="6"/>
        <v>2</v>
      </c>
      <c r="G16" s="9" t="s">
        <v>140</v>
      </c>
      <c r="H16" t="s">
        <v>1069</v>
      </c>
      <c r="I16" t="s">
        <v>618</v>
      </c>
      <c r="L16">
        <f t="shared" si="8"/>
        <v>2</v>
      </c>
      <c r="M16" t="s">
        <v>466</v>
      </c>
      <c r="N16" t="s">
        <v>466</v>
      </c>
      <c r="O16" t="s">
        <v>466</v>
      </c>
      <c r="R16">
        <f t="shared" si="7"/>
        <v>1</v>
      </c>
      <c r="S16" t="str">
        <f>CONCATENATE("""content_en"": """,CONCATENATE("&lt;p&gt;Address：&lt;br/&gt;",VLOOKUP(CONCATENATE($R16,"b2"),$B:$I,8,FALSE)),"&lt;/p&gt;&lt;p&gt;Content：&lt;br/&gt;",SUBSTITUTE(VLOOKUP(CONCATENATE($R16,"c2"),$B:$I,8,FALSE),"""","\"""),"&lt;/p&gt;&lt;p&gt;Transportation：&lt;br/&gt;",VLOOKUP(CONCATENATE($R16,"d2"),$B:$I,8,FALSE),CONCATENATE($K12,IFERROR(VLOOKUP(CONCATENATE($L12,"d3"),$B:$I,8,FALSE),"")),"&lt;/p&gt;",""",")</f>
        <v>"content_en": "&lt;p&gt;Address：&lt;br/&gt;Paifang Street, Xiangqiao District, Chaozhou&lt;/p&gt;&lt;p&gt;Content：&lt;br/&gt;“Paifang” (a traditional style Chinese archway to thank their ancestors) have been rebuilt along the street. Visitors can scan the QR codes on the “Paifang” to learn more about its history. In addition to these symbolic constructions, the street is also known for its wide offering of local snacks including “Pig’s Trotter Rings” (fried taro cakes), crispy prawn fritters, glutinous rice in pork intestine and oyster omelette. Next to Paifang Street, it is Jiadi Alley where officials, merchants and nobles used to live during ancient times in Chaozhou. Jiadi Alley is now famous for its ancient buildings of Ming and Qing Dynasty, coloured porcelain, refined wood and stone carvings.&lt;/p&gt;&lt;p&gt;Transportation：&lt;br/&gt;From High Speed Rail Chaoshan Station, take Bus K1 towards Hanshixuezi Coach Terminal. Get off at Nanqiao Market and walk for about 5 minutes.&lt;/p&gt;&lt;p&gt;Alternatively, you may take a 35-minute taxi ride from Chaoshan Station.&lt;/p&gt;",</v>
      </c>
    </row>
    <row r="17" spans="1:19" ht="15.75" x14ac:dyDescent="0.25">
      <c r="A17" t="str">
        <f t="shared" si="0"/>
        <v>2a</v>
      </c>
      <c r="B17" t="str">
        <f t="shared" si="1"/>
        <v>2d1</v>
      </c>
      <c r="C17" t="str">
        <f t="shared" si="2"/>
        <v>d1</v>
      </c>
      <c r="D17">
        <f t="shared" si="3"/>
        <v>1</v>
      </c>
      <c r="E17" t="str">
        <f t="shared" si="4"/>
        <v>d</v>
      </c>
      <c r="F17">
        <f t="shared" si="6"/>
        <v>2</v>
      </c>
      <c r="G17" s="4" t="s">
        <v>6</v>
      </c>
      <c r="H17" t="s">
        <v>6</v>
      </c>
      <c r="I17" t="s">
        <v>515</v>
      </c>
      <c r="L17">
        <f t="shared" si="8"/>
        <v>2</v>
      </c>
      <c r="M17" t="str">
        <f>CONCATENATE("&lt;img src=""/res/media/web/travel/",LOWER(SUBSTITUTE($I$1," ","_")),"/",LOWER(CONCATENATE(SUBSTITUTE(VLOOKUP(CONCATENATE($L15,"a2"),$B:$I,8,FALSE)," ","_"),".jpg")),""" alt=""",M15,"""&gt;")</f>
        <v>&lt;img src="/res/media/web/travel/shantou_chaozhou/chaozhou_ancient_city.jpg" alt="潮州古城"&gt;</v>
      </c>
      <c r="N17" t="str">
        <f>CONCATENATE("&lt;img src=""/res/media/web/travel/",LOWER(SUBSTITUTE($I$1," ","_")),"/",LOWER(CONCATENATE(SUBSTITUTE(VLOOKUP(CONCATENATE($L15,"a2"),$B:$I,8,FALSE)," ","_"),".jpg")),""" alt=""",N15,"""&gt;")</f>
        <v>&lt;img src="/res/media/web/travel/shantou_chaozhou/chaozhou_ancient_city.jpg" alt="潮州古城"&gt;</v>
      </c>
      <c r="O17" t="str">
        <f>CONCATENATE("&lt;img src=""/res/media/web/travel/",LOWER(SUBSTITUTE($I$1," ","_")),"/",LOWER(CONCATENATE(SUBSTITUTE(VLOOKUP(CONCATENATE($L15,"a2"),$B:$I,8,FALSE)," ","_"),".jpg")),""" alt=""",O15,"""&gt;")</f>
        <v>&lt;img src="/res/media/web/travel/shantou_chaozhou/chaozhou_ancient_city.jpg" alt="Chaozhou Ancient City"&gt;</v>
      </c>
      <c r="R17">
        <f t="shared" si="7"/>
        <v>1</v>
      </c>
      <c r="S17" t="str">
        <f>CONCATENATE("""content_tc"": """,CONCATENATE("&lt;p&gt;地址：&lt;br/&gt;",VLOOKUP(CONCATENATE($R17,"b2"),$B:$I,6,FALSE)),"&lt;/p&gt;&lt;p&gt;介紹：&lt;br/&gt;",VLOOKUP(CONCATENATE($R17,"c2"),$B:$I,6,FALSE),"&lt;/p&gt;&lt;p&gt;交通：&lt;br/&gt;",VLOOKUP(CONCATENATE($R17,"d2"),$B:$I,6,FALSE),CONCATENATE($K12,IFERROR(VLOOKUP(CONCATENATE($L12,"d3"),$B:$I,6,FALSE),"")),"&lt;/p&gt;",""",")</f>
        <v>"content_tc": "&lt;p&gt;地址：&lt;br/&gt;潮州市湘橋區牌坊街&lt;/p&gt;&lt;p&gt;介紹：&lt;br/&gt;路上一座座的牌坊為新仿造的建築，旅客更可掃瞄二維碼了解其歷史由來。在牌坊街也可品嘗各式地道美食，有豬腳卷、蝦餅、糯米豬腸、蠔仔煎及各種粿點等。附近景點還有甲第巷，它曾是古代潮州城仕宦、商賈、望族聚居之地，其明清宅院、彩色嵌瓷、精製木雕和石雕，甚有特色。&lt;/p&gt;&lt;p&gt;交通：&lt;br/&gt;由高鐵潮汕站乘坐K1綫公交車，往韓師學子客運站方向，於南橋市場站下車，步行約５分鐘。&lt;/p&gt;&lt;p&gt;亦可由潮汕站乘坐的士，約 35分鐘即可到達。&lt;/p&gt;",</v>
      </c>
    </row>
    <row r="18" spans="1:19" ht="31.5" x14ac:dyDescent="0.25">
      <c r="A18" t="str">
        <f t="shared" si="0"/>
        <v>2d</v>
      </c>
      <c r="B18" t="str">
        <f t="shared" si="1"/>
        <v>2d2</v>
      </c>
      <c r="C18" t="str">
        <f t="shared" si="2"/>
        <v>d2</v>
      </c>
      <c r="D18">
        <f t="shared" si="3"/>
        <v>2</v>
      </c>
      <c r="E18" t="str">
        <f t="shared" si="4"/>
        <v/>
      </c>
      <c r="F18">
        <f t="shared" si="6"/>
        <v>2</v>
      </c>
      <c r="G18" s="9" t="s">
        <v>141</v>
      </c>
      <c r="H18" t="s">
        <v>1070</v>
      </c>
      <c r="I18" t="s">
        <v>619</v>
      </c>
      <c r="L18">
        <f t="shared" si="8"/>
        <v>2</v>
      </c>
      <c r="M18" t="s">
        <v>557</v>
      </c>
      <c r="N18" t="s">
        <v>557</v>
      </c>
      <c r="O18" t="s">
        <v>1372</v>
      </c>
      <c r="R18">
        <f t="shared" si="7"/>
        <v>1</v>
      </c>
      <c r="S18" t="str">
        <f>CONCATENATE("""content_sc"": """,CONCATENATE("&lt;p&gt;地址：&lt;br/&gt;",VLOOKUP(CONCATENATE($R18,"b2"),$B:$I,7,FALSE)),"&lt;/p&gt;&lt;p&gt;介紹：&lt;br/&gt;",VLOOKUP(CONCATENATE($R18,"c2"),$B:$I,7,FALSE),"&lt;/p&gt;&lt;p&gt;交通：&lt;br/&gt;",VLOOKUP(CONCATENATE($R18,"d2"),$B:$I,7,FALSE),CONCATENATE($K12,IFERROR(VLOOKUP(CONCATENATE($L12,"d3"),$B:$I,7,FALSE),"")),"&lt;/p&gt;","""")</f>
        <v>"content_sc": "&lt;p&gt;地址：&lt;br/&gt;潮州市湘桥区牌坊街&lt;/p&gt;&lt;p&gt;介紹：&lt;br/&gt;路上一座座的牌坊为新仿造的建筑，旅客更可扫瞄二维码了解其历史由来。在牌坊街也可品尝各式地道美食，有猪脚卷、虾饼、糯米猪肠、蚝仔煎及各种粿点等。附近景点还有甲第巷，它曾是古代潮州城仕宦、商贾、望族聚居之地，其明清宅院、彩色嵌瓷、精制木雕和石雕，甚有特色。&lt;/p&gt;&lt;p&gt;交通：&lt;br/&gt;由高铁潮汕站乘坐K1线公交车，往韩师学子客运站方向，于南桥市场站下车，步行约５分钟。&lt;/p&gt;&lt;p&gt;亦可由潮汕站乘坐的士，约 35分钟即可到达。&lt;/p&gt;"</v>
      </c>
    </row>
    <row r="19" spans="1:19" ht="16.5" thickBot="1" x14ac:dyDescent="0.3">
      <c r="A19" t="str">
        <f t="shared" si="0"/>
        <v/>
      </c>
      <c r="B19" t="str">
        <f t="shared" si="1"/>
        <v>2d3</v>
      </c>
      <c r="C19" t="str">
        <f t="shared" si="2"/>
        <v>d3</v>
      </c>
      <c r="D19">
        <f t="shared" si="3"/>
        <v>3</v>
      </c>
      <c r="E19" t="str">
        <f t="shared" si="4"/>
        <v/>
      </c>
      <c r="F19">
        <f t="shared" si="6"/>
        <v>2</v>
      </c>
      <c r="G19" s="10" t="s">
        <v>142</v>
      </c>
      <c r="H19" t="s">
        <v>1071</v>
      </c>
      <c r="I19" t="s">
        <v>620</v>
      </c>
      <c r="L19">
        <f t="shared" si="8"/>
        <v>2</v>
      </c>
      <c r="M19" t="str">
        <f>VLOOKUP(CONCATENATE($L19,"b2"),$B:$I,6,FALSE)</f>
        <v>潮州市湘橋區韓江兩岸一帶</v>
      </c>
      <c r="N19" t="str">
        <f>VLOOKUP(CONCATENATE($L19,"b2"),$B:$I,7,FALSE)</f>
        <v>潮州市湘桥区韩江两岸一带</v>
      </c>
      <c r="O19" t="str">
        <f>VLOOKUP(CONCATENATE($L19,"b2"),$B:$I,8,FALSE)</f>
        <v>Along the shores of the Han River, Xiangqiao District, Chaozhou</v>
      </c>
      <c r="R19">
        <f t="shared" si="7"/>
        <v>1</v>
      </c>
      <c r="S19" t="str">
        <f>IF(S20="","}","},")</f>
        <v>},</v>
      </c>
    </row>
    <row r="20" spans="1:19" ht="15.75" x14ac:dyDescent="0.25">
      <c r="A20" t="str">
        <f t="shared" si="0"/>
        <v/>
      </c>
      <c r="B20" t="str">
        <f t="shared" si="1"/>
        <v>3a1</v>
      </c>
      <c r="C20" t="str">
        <f t="shared" si="2"/>
        <v>a1</v>
      </c>
      <c r="D20">
        <f t="shared" si="3"/>
        <v>1</v>
      </c>
      <c r="E20" t="str">
        <f t="shared" si="4"/>
        <v>a</v>
      </c>
      <c r="F20">
        <f t="shared" si="6"/>
        <v>3</v>
      </c>
      <c r="G20" s="1" t="s">
        <v>13</v>
      </c>
      <c r="H20" t="s">
        <v>949</v>
      </c>
      <c r="I20" t="s">
        <v>524</v>
      </c>
      <c r="L20">
        <f t="shared" si="8"/>
        <v>2</v>
      </c>
      <c r="M20" t="s">
        <v>467</v>
      </c>
      <c r="N20" t="s">
        <v>467</v>
      </c>
      <c r="O20" t="s">
        <v>1373</v>
      </c>
      <c r="R20">
        <f>ROUNDUP((ROW(T20)-7)/12,0)</f>
        <v>2</v>
      </c>
      <c r="S20" t="s">
        <v>1374</v>
      </c>
    </row>
    <row r="21" spans="1:19" ht="15.75" x14ac:dyDescent="0.25">
      <c r="A21" t="str">
        <f t="shared" si="0"/>
        <v>3a</v>
      </c>
      <c r="B21" t="str">
        <f t="shared" si="1"/>
        <v>3a2</v>
      </c>
      <c r="C21" t="str">
        <f t="shared" si="2"/>
        <v>a2</v>
      </c>
      <c r="D21">
        <f t="shared" si="3"/>
        <v>2</v>
      </c>
      <c r="E21" t="str">
        <f t="shared" si="4"/>
        <v/>
      </c>
      <c r="F21">
        <f t="shared" si="6"/>
        <v>3</v>
      </c>
      <c r="G21" s="9" t="s">
        <v>143</v>
      </c>
      <c r="H21" t="s">
        <v>1072</v>
      </c>
      <c r="I21" t="s">
        <v>621</v>
      </c>
      <c r="L21">
        <f t="shared" si="8"/>
        <v>2</v>
      </c>
      <c r="M21" t="str">
        <f>VLOOKUP(CONCATENATE($L21,"c2"),$B:$I,6,FALSE)</f>
        <v>潮州古城位於潮州市湘橋區韓江兩岸一帶，這裡都是古城建築群，有著深厚的歷史文化氣息。您可以在這一帶找到「潮州八景」中的「湘橋春漲」、「韓祠橡木」、「金山古松」及「鳳凰時雨」等著名景點，整個區域都是「活著的古城」。另外，韓江上的廣濟橋（俗稱湘子橋）是「世界上最早的啟閉式橋樑」，橋墩二十個，橋中間的一段由十八隻木船連接而成，別具氣勢。</v>
      </c>
      <c r="N21" t="str">
        <f>VLOOKUP(CONCATENATE($L21,"c2"),$B:$I,7,FALSE)</f>
        <v>潮州古城位于潮州市湘桥区韩江两岸一带，这里都是古城建筑群，有着深厚的历史文化气息。您可以在这一带找到「潮州八景」中的「湘桥春涨」、「韩祠橡木」、「金山古松」及「凤凰时雨」等著名景点，整个区域都是「活着的古城」。另外，韩江上的广济桥（俗称湘子桥）是「世界上最早的启闭式桥梁」，桥墩二十个，桥中间的一段由十八只木船连接而成，别具气势。</v>
      </c>
      <c r="O21" t="str">
        <f>VLOOKUP(CONCATENATE($L21,"c2"),$B:$I,8,FALSE)</f>
        <v>Located along the shores of the Han River in the Xiangqiao District of Chaozhou, Chaozhou Ancient City is a cluster of constructions with rich historical and cultural values. Famous attractions of Eight Scenes in Chaozhou can be found here, namely Guangji Bridge, Han Wen Gong Temple, Jinshan Ancient Pine and Phoenix Pavilion. In addition, Guangji Bridge (commonly referred as Xiangzi Bridge) at the Han River is also the world’s oldest movable bridge which comprises of 20 piers. At the middle of the bridge, there are 18 wooden boats chained together.</v>
      </c>
      <c r="R21">
        <f t="shared" si="7"/>
        <v>2</v>
      </c>
      <c r="S21" t="str">
        <f>CONCATENATE("""id"": ",$S$1,R21,",")</f>
        <v>"id": 52,</v>
      </c>
    </row>
    <row r="22" spans="1:19" ht="15.75" x14ac:dyDescent="0.25">
      <c r="A22" t="str">
        <f t="shared" si="0"/>
        <v/>
      </c>
      <c r="B22" t="str">
        <f t="shared" si="1"/>
        <v>3b1</v>
      </c>
      <c r="C22" t="str">
        <f t="shared" si="2"/>
        <v>b1</v>
      </c>
      <c r="D22">
        <f t="shared" si="3"/>
        <v>1</v>
      </c>
      <c r="E22" t="str">
        <f t="shared" si="4"/>
        <v>b</v>
      </c>
      <c r="F22">
        <f t="shared" si="6"/>
        <v>3</v>
      </c>
      <c r="G22" s="4" t="s">
        <v>2</v>
      </c>
      <c r="H22" t="s">
        <v>2</v>
      </c>
      <c r="I22" t="s">
        <v>511</v>
      </c>
      <c r="L22">
        <f t="shared" si="8"/>
        <v>2</v>
      </c>
      <c r="M22" t="s">
        <v>468</v>
      </c>
      <c r="N22" t="s">
        <v>468</v>
      </c>
      <c r="O22" t="s">
        <v>1375</v>
      </c>
      <c r="R22">
        <f t="shared" si="7"/>
        <v>2</v>
      </c>
      <c r="S22" t="str">
        <f>CONCATENATE("""attraction_en"": """,VLOOKUP(CONCATENATE($R22,"a2"),$B:$I,8,FALSE),""",")</f>
        <v>"attraction_en": "Chaozhou Ancient City",</v>
      </c>
    </row>
    <row r="23" spans="1:19" ht="15.75" x14ac:dyDescent="0.25">
      <c r="A23" t="str">
        <f t="shared" si="0"/>
        <v>3b</v>
      </c>
      <c r="B23" t="str">
        <f t="shared" si="1"/>
        <v>3b2</v>
      </c>
      <c r="C23" t="str">
        <f t="shared" si="2"/>
        <v>b2</v>
      </c>
      <c r="D23">
        <f t="shared" si="3"/>
        <v>2</v>
      </c>
      <c r="E23" t="str">
        <f t="shared" si="4"/>
        <v/>
      </c>
      <c r="F23">
        <f t="shared" si="6"/>
        <v>3</v>
      </c>
      <c r="G23" s="9" t="s">
        <v>144</v>
      </c>
      <c r="H23" t="s">
        <v>1073</v>
      </c>
      <c r="I23" t="s">
        <v>622</v>
      </c>
      <c r="L23">
        <f t="shared" si="8"/>
        <v>2</v>
      </c>
      <c r="M23" t="str">
        <f>VLOOKUP(CONCATENATE($L23,"d2"),$B:$I,6,FALSE)</f>
        <v>由高鐵潮汕站乘坐K1綫公交車，往韓師學子客運站方向，於城南市場站下車，步行約15分鐘。</v>
      </c>
      <c r="N23" t="str">
        <f>VLOOKUP(CONCATENATE($L23,"d2"),$B:$I,7,FALSE)</f>
        <v>由高铁潮汕站乘坐K1线公交车，往韩师学子客运站方向，于城南市场站下车，步行约15分钟。</v>
      </c>
      <c r="O23" t="str">
        <f>VLOOKUP(CONCATENATE($L23,"d2"),$B:$I,8,FALSE)</f>
        <v>From High Speed Rail Chaoshan Station, take Bus K1 towards Hanshixuezi Coach Terminal. Get off at Nanqiao Market and walk for about 15 minutes.</v>
      </c>
      <c r="R23">
        <f t="shared" si="7"/>
        <v>2</v>
      </c>
      <c r="S23" t="str">
        <f>CONCATENATE("""attraction_tc"": """,VLOOKUP(CONCATENATE($R23,"a2"),$B:$I,6,FALSE),""",")</f>
        <v>"attraction_tc": "潮州古城",</v>
      </c>
    </row>
    <row r="24" spans="1:19" ht="15.75" x14ac:dyDescent="0.25">
      <c r="A24" t="str">
        <f t="shared" si="0"/>
        <v/>
      </c>
      <c r="B24" t="str">
        <f t="shared" si="1"/>
        <v>3c1</v>
      </c>
      <c r="C24" t="str">
        <f t="shared" si="2"/>
        <v>c1</v>
      </c>
      <c r="D24">
        <f t="shared" si="3"/>
        <v>1</v>
      </c>
      <c r="E24" t="str">
        <f t="shared" si="4"/>
        <v>c</v>
      </c>
      <c r="F24">
        <f t="shared" si="6"/>
        <v>3</v>
      </c>
      <c r="G24" s="4" t="s">
        <v>4</v>
      </c>
      <c r="H24" t="s">
        <v>941</v>
      </c>
      <c r="I24" t="s">
        <v>513</v>
      </c>
      <c r="K24" t="str">
        <f>IF(ISERROR(VLOOKUP(CONCATENATE(L24,"d3"),B:G,6,FALSE)),"","&lt;/p&gt;&lt;p&gt;")</f>
        <v>&lt;/p&gt;&lt;p&gt;</v>
      </c>
      <c r="L24">
        <f t="shared" si="8"/>
        <v>2</v>
      </c>
      <c r="M24" t="str">
        <f>CONCATENATE($K24,IFERROR(VLOOKUP(CONCATENATE($L24,"d3"),$B:$I,6,FALSE),""))</f>
        <v>&lt;/p&gt;&lt;p&gt;亦可由潮汕站乘坐的士，約 40分鐘即可到達。</v>
      </c>
      <c r="N24" t="str">
        <f>CONCATENATE($K24,IFERROR(VLOOKUP(CONCATENATE($L24,"d3"),$B:$I,7,FALSE),""))</f>
        <v>&lt;/p&gt;&lt;p&gt;亦可由潮汕站乘坐的士，约 40分钟即可到达。</v>
      </c>
      <c r="O24" t="str">
        <f>CONCATENATE($K24,IFERROR(VLOOKUP(CONCATENATE($L24,"d3"),$B:$I,8,FALSE),""))</f>
        <v>&lt;/p&gt;&lt;p&gt;Alternatively, you may take a 40-minute taxi ride from Chaoshan Station.</v>
      </c>
      <c r="R24">
        <f t="shared" si="7"/>
        <v>2</v>
      </c>
      <c r="S24" t="str">
        <f>CONCATENATE("""attraction_sc"": """,VLOOKUP(CONCATENATE($R24,"a2"),$B:$I,7,FALSE),""",")</f>
        <v>"attraction_sc": "潮州古城",</v>
      </c>
    </row>
    <row r="25" spans="1:19" ht="126" x14ac:dyDescent="0.25">
      <c r="A25" t="str">
        <f t="shared" si="0"/>
        <v>3c</v>
      </c>
      <c r="B25" t="str">
        <f t="shared" si="1"/>
        <v>3c2</v>
      </c>
      <c r="C25" t="str">
        <f t="shared" si="2"/>
        <v>c2</v>
      </c>
      <c r="D25">
        <f t="shared" si="3"/>
        <v>2</v>
      </c>
      <c r="E25" t="str">
        <f t="shared" si="4"/>
        <v/>
      </c>
      <c r="F25">
        <f t="shared" si="6"/>
        <v>3</v>
      </c>
      <c r="G25" s="9" t="s">
        <v>145</v>
      </c>
      <c r="H25" t="s">
        <v>1074</v>
      </c>
      <c r="I25" t="s">
        <v>623</v>
      </c>
      <c r="L25">
        <f t="shared" si="8"/>
        <v>2</v>
      </c>
      <c r="M25" t="s">
        <v>469</v>
      </c>
      <c r="N25" t="s">
        <v>469</v>
      </c>
      <c r="O25" t="s">
        <v>469</v>
      </c>
      <c r="R25">
        <f t="shared" si="7"/>
        <v>2</v>
      </c>
      <c r="S25" t="str">
        <f>CONCATENATE("""image_en"": """,CONCATENATE("/res/media/web/travel/",LOWER(SUBSTITUTE($I$1," ","_")),"/",LOWER(CONCATENATE(SUBSTITUTE(VLOOKUP(CONCATENATE($R25,"a2"),$B:$I,8,FALSE)," ","_"),".jpg"))),""",")</f>
        <v>"image_en": "/res/media/web/travel/shantou_chaozhou/chaozhou_ancient_city.jpg",</v>
      </c>
    </row>
    <row r="26" spans="1:19" ht="15.75" x14ac:dyDescent="0.25">
      <c r="A26" t="str">
        <f t="shared" si="0"/>
        <v/>
      </c>
      <c r="B26" t="str">
        <f t="shared" si="1"/>
        <v>3d1</v>
      </c>
      <c r="C26" t="str">
        <f t="shared" si="2"/>
        <v>d1</v>
      </c>
      <c r="D26">
        <f t="shared" si="3"/>
        <v>1</v>
      </c>
      <c r="E26" t="str">
        <f t="shared" si="4"/>
        <v>d</v>
      </c>
      <c r="F26">
        <f t="shared" si="6"/>
        <v>3</v>
      </c>
      <c r="G26" s="4" t="s">
        <v>6</v>
      </c>
      <c r="H26" t="s">
        <v>6</v>
      </c>
      <c r="I26" t="s">
        <v>515</v>
      </c>
      <c r="L26">
        <f>ROUNDUP((ROW(N26)-1)/12,0)</f>
        <v>3</v>
      </c>
      <c r="M26" t="s">
        <v>465</v>
      </c>
      <c r="N26" t="s">
        <v>465</v>
      </c>
      <c r="O26" t="s">
        <v>465</v>
      </c>
      <c r="R26">
        <f t="shared" si="7"/>
        <v>2</v>
      </c>
      <c r="S26" t="str">
        <f>CONCATENATE("""image_tc"": """,CONCATENATE("/res/media/web/travel/",LOWER(SUBSTITUTE($I$1," ","_")),"/",LOWER(CONCATENATE(SUBSTITUTE(VLOOKUP(CONCATENATE($R26,"a2"),$B:$I,8,FALSE)," ","_"),".jpg"))),""",")</f>
        <v>"image_tc": "/res/media/web/travel/shantou_chaozhou/chaozhou_ancient_city.jpg",</v>
      </c>
    </row>
    <row r="27" spans="1:19" ht="31.5" x14ac:dyDescent="0.25">
      <c r="A27" t="str">
        <f t="shared" si="0"/>
        <v>3d</v>
      </c>
      <c r="B27" t="str">
        <f t="shared" si="1"/>
        <v>3d2</v>
      </c>
      <c r="C27" t="str">
        <f t="shared" si="2"/>
        <v>d2</v>
      </c>
      <c r="D27">
        <f t="shared" si="3"/>
        <v>2</v>
      </c>
      <c r="E27" t="str">
        <f t="shared" si="4"/>
        <v/>
      </c>
      <c r="F27">
        <f t="shared" si="6"/>
        <v>3</v>
      </c>
      <c r="G27" s="9" t="s">
        <v>146</v>
      </c>
      <c r="H27" t="s">
        <v>1075</v>
      </c>
      <c r="I27" t="s">
        <v>624</v>
      </c>
      <c r="L27">
        <f t="shared" ref="L27:L37" si="9">ROUNDUP((ROW(N27)-1)/12,0)</f>
        <v>3</v>
      </c>
      <c r="M27" t="str">
        <f>VLOOKUP(CONCATENATE($L27,"a2"),$B:$I,6,FALSE)</f>
        <v>開元寺</v>
      </c>
      <c r="N27" t="str">
        <f>VLOOKUP(CONCATENATE($L27,"a2"),$B:$I,7,FALSE)</f>
        <v>开元寺</v>
      </c>
      <c r="O27" t="str">
        <f>VLOOKUP(CONCATENATE($L27,"a2"),$B:$I,8,FALSE)</f>
        <v>Kaiyuan Temple</v>
      </c>
      <c r="R27">
        <f t="shared" si="7"/>
        <v>2</v>
      </c>
      <c r="S27" t="str">
        <f>CONCATENATE("""image_sc"": """,CONCATENATE("/res/media/web/travel/",LOWER(SUBSTITUTE($I$1," ","_")),"/",LOWER(CONCATENATE(SUBSTITUTE(VLOOKUP(CONCATENATE($R27,"a2"),$B:$I,8,FALSE)," ","_"),".jpg"))),""",")</f>
        <v>"image_sc": "/res/media/web/travel/shantou_chaozhou/chaozhou_ancient_city.jpg",</v>
      </c>
    </row>
    <row r="28" spans="1:19" ht="16.5" thickBot="1" x14ac:dyDescent="0.3">
      <c r="A28" t="str">
        <f t="shared" si="0"/>
        <v/>
      </c>
      <c r="B28" t="str">
        <f t="shared" si="1"/>
        <v>3d3</v>
      </c>
      <c r="C28" t="str">
        <f t="shared" si="2"/>
        <v>d3</v>
      </c>
      <c r="D28">
        <f t="shared" si="3"/>
        <v>3</v>
      </c>
      <c r="E28" t="str">
        <f t="shared" si="4"/>
        <v/>
      </c>
      <c r="F28">
        <f t="shared" si="6"/>
        <v>3</v>
      </c>
      <c r="G28" s="10" t="s">
        <v>147</v>
      </c>
      <c r="H28" t="s">
        <v>1076</v>
      </c>
      <c r="I28" t="s">
        <v>620</v>
      </c>
      <c r="L28">
        <f t="shared" si="9"/>
        <v>3</v>
      </c>
      <c r="M28" t="s">
        <v>466</v>
      </c>
      <c r="N28" t="s">
        <v>466</v>
      </c>
      <c r="O28" t="s">
        <v>466</v>
      </c>
      <c r="R28">
        <f t="shared" si="7"/>
        <v>2</v>
      </c>
      <c r="S28" t="str">
        <f>CONCATENATE("""content_en"": """,CONCATENATE("&lt;p&gt;Address：&lt;br/&gt;",VLOOKUP(CONCATENATE($R28,"b2"),$B:$I,8,FALSE)),"&lt;/p&gt;&lt;p&gt;Content：&lt;br/&gt;",SUBSTITUTE(VLOOKUP(CONCATENATE($R28,"c2"),$B:$I,8,FALSE),"""","\"""),"&lt;/p&gt;&lt;p&gt;Transportation：&lt;br/&gt;",VLOOKUP(CONCATENATE($R28,"d2"),$B:$I,8,FALSE),CONCATENATE($K24,IFERROR(VLOOKUP(CONCATENATE($L24,"d3"),$B:$I,8,FALSE),"")),"&lt;/p&gt;",""",")</f>
        <v>"content_en": "&lt;p&gt;Address：&lt;br/&gt;Along the shores of the Han River, Xiangqiao District, Chaozhou&lt;/p&gt;&lt;p&gt;Content：&lt;br/&gt;Located along the shores of the Han River in the Xiangqiao District of Chaozhou, Chaozhou Ancient City is a cluster of constructions with rich historical and cultural values. Famous attractions of Eight Scenes in Chaozhou can be found here, namely Guangji Bridge, Han Wen Gong Temple, Jinshan Ancient Pine and Phoenix Pavilion. In addition, Guangji Bridge (commonly referred as Xiangzi Bridge) at the Han River is also the world’s oldest movable bridge which comprises of 20 piers. At the middle of the bridge, there are 18 wooden boats chained together.&lt;/p&gt;&lt;p&gt;Transportation：&lt;br/&gt;From High Speed Rail Chaoshan Station, take Bus K1 towards Hanshixuezi Coach Terminal. Get off at Nanqiao Market and walk for about 15 minutes.&lt;/p&gt;&lt;p&gt;Alternatively, you may take a 40-minute taxi ride from Chaoshan Station.&lt;/p&gt;",</v>
      </c>
    </row>
    <row r="29" spans="1:19" ht="15.75" x14ac:dyDescent="0.25">
      <c r="A29" t="str">
        <f t="shared" si="0"/>
        <v/>
      </c>
      <c r="B29" t="str">
        <f t="shared" si="1"/>
        <v>4a1</v>
      </c>
      <c r="C29" t="str">
        <f t="shared" si="2"/>
        <v>a1</v>
      </c>
      <c r="D29">
        <f t="shared" si="3"/>
        <v>1</v>
      </c>
      <c r="E29" t="str">
        <f t="shared" si="4"/>
        <v>a</v>
      </c>
      <c r="F29">
        <f t="shared" si="6"/>
        <v>4</v>
      </c>
      <c r="G29" s="1" t="s">
        <v>18</v>
      </c>
      <c r="H29" t="s">
        <v>954</v>
      </c>
      <c r="I29" t="s">
        <v>529</v>
      </c>
      <c r="L29">
        <f t="shared" si="9"/>
        <v>3</v>
      </c>
      <c r="M29" t="str">
        <f>CONCATENATE("&lt;img src=""/res/media/web/travel/",LOWER(SUBSTITUTE($I$1," ","_")),"/",LOWER(CONCATENATE(SUBSTITUTE(VLOOKUP(CONCATENATE($L27,"a2"),$B:$I,8,FALSE)," ","_"),".jpg")),""" alt=""",M27,"""&gt;")</f>
        <v>&lt;img src="/res/media/web/travel/shantou_chaozhou/kaiyuan_temple.jpg" alt="開元寺"&gt;</v>
      </c>
      <c r="N29" t="str">
        <f>CONCATENATE("&lt;img src=""/res/media/web/travel/",LOWER(SUBSTITUTE($I$1," ","_")),"/",LOWER(CONCATENATE(SUBSTITUTE(VLOOKUP(CONCATENATE($L27,"a2"),$B:$I,8,FALSE)," ","_"),".jpg")),""" alt=""",N27,"""&gt;")</f>
        <v>&lt;img src="/res/media/web/travel/shantou_chaozhou/kaiyuan_temple.jpg" alt="开元寺"&gt;</v>
      </c>
      <c r="O29" t="str">
        <f>CONCATENATE("&lt;img src=""/res/media/web/travel/",LOWER(SUBSTITUTE($I$1," ","_")),"/",LOWER(CONCATENATE(SUBSTITUTE(VLOOKUP(CONCATENATE($L27,"a2"),$B:$I,8,FALSE)," ","_"),".jpg")),""" alt=""",O27,"""&gt;")</f>
        <v>&lt;img src="/res/media/web/travel/shantou_chaozhou/kaiyuan_temple.jpg" alt="Kaiyuan Temple"&gt;</v>
      </c>
      <c r="R29">
        <f t="shared" si="7"/>
        <v>2</v>
      </c>
      <c r="S29" t="str">
        <f>CONCATENATE("""content_tc"": """,CONCATENATE("&lt;p&gt;地址：&lt;br/&gt;",VLOOKUP(CONCATENATE($R29,"b2"),$B:$I,6,FALSE)),"&lt;/p&gt;&lt;p&gt;介紹：&lt;br/&gt;",VLOOKUP(CONCATENATE($R29,"c2"),$B:$I,6,FALSE),"&lt;/p&gt;&lt;p&gt;交通：&lt;br/&gt;",VLOOKUP(CONCATENATE($R29,"d2"),$B:$I,6,FALSE),CONCATENATE($K24,IFERROR(VLOOKUP(CONCATENATE($L24,"d3"),$B:$I,6,FALSE),"")),"&lt;/p&gt;",""",")</f>
        <v>"content_tc": "&lt;p&gt;地址：&lt;br/&gt;潮州市湘橋區韓江兩岸一帶&lt;/p&gt;&lt;p&gt;介紹：&lt;br/&gt;潮州古城位於潮州市湘橋區韓江兩岸一帶，這裡都是古城建築群，有著深厚的歷史文化氣息。您可以在這一帶找到「潮州八景」中的「湘橋春漲」、「韓祠橡木」、「金山古松」及「鳳凰時雨」等著名景點，整個區域都是「活著的古城」。另外，韓江上的廣濟橋（俗稱湘子橋）是「世界上最早的啟閉式橋樑」，橋墩二十個，橋中間的一段由十八隻木船連接而成，別具氣勢。&lt;/p&gt;&lt;p&gt;交通：&lt;br/&gt;由高鐵潮汕站乘坐K1綫公交車，往韓師學子客運站方向，於城南市場站下車，步行約15分鐘。&lt;/p&gt;&lt;p&gt;亦可由潮汕站乘坐的士，約 40分鐘即可到達。&lt;/p&gt;",</v>
      </c>
    </row>
    <row r="30" spans="1:19" ht="15.75" x14ac:dyDescent="0.25">
      <c r="A30" t="str">
        <f t="shared" si="0"/>
        <v>4a</v>
      </c>
      <c r="B30" t="str">
        <f t="shared" si="1"/>
        <v>4a2</v>
      </c>
      <c r="C30" t="str">
        <f t="shared" si="2"/>
        <v>a2</v>
      </c>
      <c r="D30">
        <f t="shared" si="3"/>
        <v>2</v>
      </c>
      <c r="E30" t="str">
        <f t="shared" si="4"/>
        <v/>
      </c>
      <c r="F30">
        <f t="shared" si="6"/>
        <v>4</v>
      </c>
      <c r="G30" s="9" t="s">
        <v>148</v>
      </c>
      <c r="H30" t="s">
        <v>1077</v>
      </c>
      <c r="I30" t="s">
        <v>625</v>
      </c>
      <c r="L30">
        <f t="shared" si="9"/>
        <v>3</v>
      </c>
      <c r="M30" t="s">
        <v>557</v>
      </c>
      <c r="N30" t="s">
        <v>557</v>
      </c>
      <c r="O30" t="s">
        <v>1372</v>
      </c>
      <c r="R30">
        <f t="shared" si="7"/>
        <v>2</v>
      </c>
      <c r="S30" t="str">
        <f>CONCATENATE("""content_sc"": """,CONCATENATE("&lt;p&gt;地址：&lt;br/&gt;",VLOOKUP(CONCATENATE($R30,"b2"),$B:$I,7,FALSE)),"&lt;/p&gt;&lt;p&gt;介紹：&lt;br/&gt;",VLOOKUP(CONCATENATE($R30,"c2"),$B:$I,7,FALSE),"&lt;/p&gt;&lt;p&gt;交通：&lt;br/&gt;",VLOOKUP(CONCATENATE($R30,"d2"),$B:$I,7,FALSE),CONCATENATE($K24,IFERROR(VLOOKUP(CONCATENATE($L24,"d3"),$B:$I,7,FALSE),"")),"&lt;/p&gt;","""")</f>
        <v>"content_sc": "&lt;p&gt;地址：&lt;br/&gt;潮州市湘桥区韩江两岸一带&lt;/p&gt;&lt;p&gt;介紹：&lt;br/&gt;潮州古城位于潮州市湘桥区韩江两岸一带，这里都是古城建筑群，有着深厚的历史文化气息。您可以在这一带找到「潮州八景」中的「湘桥春涨」、「韩祠橡木」、「金山古松」及「凤凰时雨」等著名景点，整个区域都是「活着的古城」。另外，韩江上的广济桥（俗称湘子桥）是「世界上最早的启闭式桥梁」，桥墩二十个，桥中间的一段由十八只木船连接而成，别具气势。&lt;/p&gt;&lt;p&gt;交通：&lt;br/&gt;由高铁潮汕站乘坐K1线公交车，往韩师学子客运站方向，于城南市场站下车，步行约15分钟。&lt;/p&gt;&lt;p&gt;亦可由潮汕站乘坐的士，约 40分钟即可到达。&lt;/p&gt;"</v>
      </c>
    </row>
    <row r="31" spans="1:19" ht="15.75" x14ac:dyDescent="0.25">
      <c r="A31" t="str">
        <f t="shared" si="0"/>
        <v/>
      </c>
      <c r="B31" t="str">
        <f t="shared" si="1"/>
        <v>4b1</v>
      </c>
      <c r="C31" t="str">
        <f t="shared" si="2"/>
        <v>b1</v>
      </c>
      <c r="D31">
        <f t="shared" si="3"/>
        <v>1</v>
      </c>
      <c r="E31" t="str">
        <f t="shared" si="4"/>
        <v>b</v>
      </c>
      <c r="F31">
        <f t="shared" si="6"/>
        <v>4</v>
      </c>
      <c r="G31" s="4" t="s">
        <v>2</v>
      </c>
      <c r="H31" t="s">
        <v>2</v>
      </c>
      <c r="I31" t="s">
        <v>511</v>
      </c>
      <c r="L31">
        <f t="shared" si="9"/>
        <v>3</v>
      </c>
      <c r="M31" t="str">
        <f>VLOOKUP(CONCATENATE($L31,"b2"),$B:$I,6,FALSE)</f>
        <v>潮州市湘橋區開元路32號</v>
      </c>
      <c r="N31" t="str">
        <f>VLOOKUP(CONCATENATE($L31,"b2"),$B:$I,7,FALSE)</f>
        <v>潮州市湘桥区开元路32号</v>
      </c>
      <c r="O31" t="str">
        <f>VLOOKUP(CONCATENATE($L31,"b2"),$B:$I,8,FALSE)</f>
        <v>32 Kaiyuan Road, Xiangqiao District, Chaozhou</v>
      </c>
      <c r="R31">
        <f t="shared" si="7"/>
        <v>2</v>
      </c>
      <c r="S31" t="str">
        <f>IF(S32="","}","},")</f>
        <v>},</v>
      </c>
    </row>
    <row r="32" spans="1:19" ht="15.75" x14ac:dyDescent="0.25">
      <c r="A32" t="str">
        <f t="shared" si="0"/>
        <v>4b</v>
      </c>
      <c r="B32" t="str">
        <f t="shared" si="1"/>
        <v>4b2</v>
      </c>
      <c r="C32" t="str">
        <f t="shared" si="2"/>
        <v>b2</v>
      </c>
      <c r="D32">
        <f t="shared" si="3"/>
        <v>2</v>
      </c>
      <c r="E32" t="str">
        <f t="shared" si="4"/>
        <v/>
      </c>
      <c r="F32">
        <f t="shared" si="6"/>
        <v>4</v>
      </c>
      <c r="G32" s="9" t="s">
        <v>149</v>
      </c>
      <c r="H32" t="s">
        <v>1078</v>
      </c>
      <c r="I32" t="s">
        <v>626</v>
      </c>
      <c r="L32">
        <f t="shared" si="9"/>
        <v>3</v>
      </c>
      <c r="M32" t="s">
        <v>467</v>
      </c>
      <c r="N32" t="s">
        <v>467</v>
      </c>
      <c r="O32" t="s">
        <v>1373</v>
      </c>
      <c r="R32">
        <f>ROUNDUP((ROW(T32)-7)/12,0)</f>
        <v>3</v>
      </c>
      <c r="S32" t="s">
        <v>1374</v>
      </c>
    </row>
    <row r="33" spans="1:19" ht="15.75" x14ac:dyDescent="0.25">
      <c r="A33" t="str">
        <f t="shared" si="0"/>
        <v/>
      </c>
      <c r="B33" t="str">
        <f t="shared" si="1"/>
        <v>4c1</v>
      </c>
      <c r="C33" t="str">
        <f t="shared" si="2"/>
        <v>c1</v>
      </c>
      <c r="D33">
        <f t="shared" si="3"/>
        <v>1</v>
      </c>
      <c r="E33" t="str">
        <f t="shared" si="4"/>
        <v>c</v>
      </c>
      <c r="F33">
        <f t="shared" si="6"/>
        <v>4</v>
      </c>
      <c r="G33" s="4" t="s">
        <v>4</v>
      </c>
      <c r="H33" t="s">
        <v>941</v>
      </c>
      <c r="I33" t="s">
        <v>513</v>
      </c>
      <c r="L33">
        <f t="shared" si="9"/>
        <v>3</v>
      </c>
      <c r="M33" t="str">
        <f>VLOOKUP(CONCATENATE($L33,"c2"),$B:$I,6,FALSE)</f>
        <v>開元寺始建於唐代開元二十六年，向為歷朝祝福君主、宣講官府律令之所。整座寺院至今保留了唐代平面局面，殿閣壯觀，而且香火鼎盛，更被列入全國重點文物保護單位。寺中的泰佛殿由旅泰僑捐款籌建，建築設計仿照泰國雲石寺，殿牆為白色，屋角、窗頂尖形，瓦似魚鱗並染青或黃色，充滿了泰國古代藝術的造型。大殿供奉泰式釋迦牟尼佛，東側供有四面金佛，是中泰文化交流的標誌之一。</v>
      </c>
      <c r="N33" t="str">
        <f>VLOOKUP(CONCATENATE($L33,"c2"),$B:$I,7,FALSE)</f>
        <v>开元寺始建于唐代开元二十六年，向为历朝祝福君主、宣讲官府律令之所。整座寺院至今保留了唐代平面局面，殿阁壮观，而且香火鼎盛，更被列入全国重点文物保护单位。寺中的泰佛殿由旅泰侨捐款筹建，建筑设计仿照泰国云石寺，殿墙为白色，屋角、窗顶尖形，瓦似鱼鳞并染青或黄色，充满了泰国古代艺术的造型。大殿供奉泰式释迦牟尼佛，东侧供有四面金佛，是中泰文化交流的标志之一。</v>
      </c>
      <c r="O33" t="str">
        <f>VLOOKUP(CONCATENATE($L33,"c2"),$B:$I,8,FALSE)</f>
        <v>Built from the 26th year of the Kaiyuan Reign of the Tang Dynasty, Kaiyuan Temple was used for delivering blessings to the emperors and making official announcements. The temple retained its Tang Dynasty layout over the years with solemn and magnificent halls brought to life by blazing incense, and is listed as a Major Historical and Cultural Site Protected at the National Level. The temple’s Taifo Hall (Thai Buddha Hall) was built with donations from Thai Chinese in the style of Wat Benchamabophit in Thailand. With white walls, sharp corners and windows and tiles resembling fish scales dyed in green and yellow, the hall was filled with ancient Thai artistic flavours.  Taifo Hall, which worships the Sakyamuni Buddha and boasts a golden four-faced Buddha in the east wing, is an icon of cultural interactions between China and Thailand.</v>
      </c>
      <c r="R33">
        <f t="shared" ref="R33:R43" si="10">ROUNDUP((ROW(T33)-7)/12,0)</f>
        <v>3</v>
      </c>
      <c r="S33" t="str">
        <f>CONCATENATE("""id"": ",$S$1,R33,",")</f>
        <v>"id": 53,</v>
      </c>
    </row>
    <row r="34" spans="1:19" ht="126" x14ac:dyDescent="0.25">
      <c r="A34" t="str">
        <f t="shared" si="0"/>
        <v>4c</v>
      </c>
      <c r="B34" t="str">
        <f t="shared" si="1"/>
        <v>4c2</v>
      </c>
      <c r="C34" t="str">
        <f t="shared" si="2"/>
        <v>c2</v>
      </c>
      <c r="D34">
        <f t="shared" si="3"/>
        <v>2</v>
      </c>
      <c r="E34" t="str">
        <f t="shared" si="4"/>
        <v/>
      </c>
      <c r="F34">
        <f t="shared" si="6"/>
        <v>4</v>
      </c>
      <c r="G34" s="9" t="s">
        <v>150</v>
      </c>
      <c r="H34" t="s">
        <v>1079</v>
      </c>
      <c r="I34" t="s">
        <v>627</v>
      </c>
      <c r="L34">
        <f t="shared" si="9"/>
        <v>3</v>
      </c>
      <c r="M34" t="s">
        <v>468</v>
      </c>
      <c r="N34" t="s">
        <v>468</v>
      </c>
      <c r="O34" t="s">
        <v>1375</v>
      </c>
      <c r="R34">
        <f t="shared" si="10"/>
        <v>3</v>
      </c>
      <c r="S34" t="str">
        <f>CONCATENATE("""attraction_en"": """,VLOOKUP(CONCATENATE($R34,"a2"),$B:$I,8,FALSE),""",")</f>
        <v>"attraction_en": "Kaiyuan Temple",</v>
      </c>
    </row>
    <row r="35" spans="1:19" ht="15.75" x14ac:dyDescent="0.25">
      <c r="A35" t="str">
        <f t="shared" si="0"/>
        <v/>
      </c>
      <c r="B35" t="str">
        <f t="shared" si="1"/>
        <v>4d1</v>
      </c>
      <c r="C35" t="str">
        <f t="shared" si="2"/>
        <v>d1</v>
      </c>
      <c r="D35">
        <f t="shared" si="3"/>
        <v>1</v>
      </c>
      <c r="E35" t="str">
        <f t="shared" si="4"/>
        <v>d</v>
      </c>
      <c r="F35">
        <f t="shared" si="6"/>
        <v>4</v>
      </c>
      <c r="G35" s="4" t="s">
        <v>6</v>
      </c>
      <c r="H35" t="s">
        <v>6</v>
      </c>
      <c r="I35" t="s">
        <v>515</v>
      </c>
      <c r="L35">
        <f t="shared" si="9"/>
        <v>3</v>
      </c>
      <c r="M35" t="str">
        <f>VLOOKUP(CONCATENATE($L35,"d2"),$B:$I,6,FALSE)</f>
        <v>由高鐵潮汕站乘坐K1綫公交車，往韓師學子客運站方向，於城南市場站下車，步行約10分鐘。</v>
      </c>
      <c r="N35" t="str">
        <f>VLOOKUP(CONCATENATE($L35,"d2"),$B:$I,7,FALSE)</f>
        <v>由高铁潮汕站乘坐K1线公交车，往韩师学子客运站方向，于城南市场站下车，步行约10分钟。</v>
      </c>
      <c r="O35" t="str">
        <f>VLOOKUP(CONCATENATE($L35,"d2"),$B:$I,8,FALSE)</f>
        <v>From High Speed Rail Chaoshan Station, take Bus K1 towards Hanshixuezi Coach Terminal. Get off at Chengnan Market and walk for about 10 minutes.</v>
      </c>
      <c r="R35">
        <f t="shared" si="10"/>
        <v>3</v>
      </c>
      <c r="S35" t="str">
        <f>CONCATENATE("""attraction_tc"": """,VLOOKUP(CONCATENATE($R35,"a2"),$B:$I,6,FALSE),""",")</f>
        <v>"attraction_tc": "開元寺",</v>
      </c>
    </row>
    <row r="36" spans="1:19" ht="31.5" x14ac:dyDescent="0.25">
      <c r="A36" t="str">
        <f t="shared" si="0"/>
        <v>4d</v>
      </c>
      <c r="B36" t="str">
        <f t="shared" si="1"/>
        <v>4d2</v>
      </c>
      <c r="C36" t="str">
        <f t="shared" si="2"/>
        <v>d2</v>
      </c>
      <c r="D36">
        <f t="shared" si="3"/>
        <v>2</v>
      </c>
      <c r="E36" t="str">
        <f t="shared" si="4"/>
        <v/>
      </c>
      <c r="F36">
        <f t="shared" si="6"/>
        <v>4</v>
      </c>
      <c r="G36" s="9" t="s">
        <v>151</v>
      </c>
      <c r="H36" t="s">
        <v>1080</v>
      </c>
      <c r="I36" t="s">
        <v>628</v>
      </c>
      <c r="K36" t="str">
        <f>IF(ISERROR(VLOOKUP(CONCATENATE(L36,"d3"),B:G,6,FALSE)),"","&lt;/p&gt;&lt;p&gt;")</f>
        <v>&lt;/p&gt;&lt;p&gt;</v>
      </c>
      <c r="L36">
        <f t="shared" si="9"/>
        <v>3</v>
      </c>
      <c r="M36" t="str">
        <f>CONCATENATE($K36,IFERROR(VLOOKUP(CONCATENATE($L36,"d3"),$B:$I,6,FALSE),""))</f>
        <v>&lt;/p&gt;&lt;p&gt;亦可由潮汕站乘坐的士，約40 分鐘即可到達。</v>
      </c>
      <c r="N36" t="str">
        <f>CONCATENATE($K36,IFERROR(VLOOKUP(CONCATENATE($L36,"d3"),$B:$I,7,FALSE),""))</f>
        <v>&lt;/p&gt;&lt;p&gt;亦可由潮汕站乘坐的士，约40 分钟即可到达。</v>
      </c>
      <c r="O36" t="str">
        <f>CONCATENATE($K36,IFERROR(VLOOKUP(CONCATENATE($L36,"d3"),$B:$I,8,FALSE),""))</f>
        <v>&lt;/p&gt;&lt;p&gt;Alternatively, you may take a 40-minute taxi ride from Chaoshan Station.</v>
      </c>
      <c r="R36">
        <f t="shared" si="10"/>
        <v>3</v>
      </c>
      <c r="S36" t="str">
        <f>CONCATENATE("""attraction_sc"": """,VLOOKUP(CONCATENATE($R36,"a2"),$B:$I,7,FALSE),""",")</f>
        <v>"attraction_sc": "开元寺",</v>
      </c>
    </row>
    <row r="37" spans="1:19" ht="16.5" thickBot="1" x14ac:dyDescent="0.3">
      <c r="A37" t="str">
        <f t="shared" si="0"/>
        <v/>
      </c>
      <c r="B37" t="str">
        <f t="shared" si="1"/>
        <v>4d3</v>
      </c>
      <c r="C37" t="str">
        <f t="shared" si="2"/>
        <v>d3</v>
      </c>
      <c r="D37">
        <f t="shared" si="3"/>
        <v>3</v>
      </c>
      <c r="E37" t="str">
        <f t="shared" si="4"/>
        <v/>
      </c>
      <c r="F37">
        <f t="shared" si="6"/>
        <v>4</v>
      </c>
      <c r="G37" s="10" t="s">
        <v>152</v>
      </c>
      <c r="H37" t="s">
        <v>1081</v>
      </c>
      <c r="I37" t="s">
        <v>629</v>
      </c>
      <c r="L37">
        <f t="shared" si="9"/>
        <v>3</v>
      </c>
      <c r="M37" t="s">
        <v>469</v>
      </c>
      <c r="N37" t="s">
        <v>469</v>
      </c>
      <c r="O37" t="s">
        <v>469</v>
      </c>
      <c r="R37">
        <f t="shared" si="10"/>
        <v>3</v>
      </c>
      <c r="S37" t="str">
        <f>CONCATENATE("""image_en"": """,CONCATENATE("/res/media/web/travel/",LOWER(SUBSTITUTE($I$1," ","_")),"/",LOWER(CONCATENATE(SUBSTITUTE(VLOOKUP(CONCATENATE($R37,"a2"),$B:$I,8,FALSE)," ","_"),".jpg"))),""",")</f>
        <v>"image_en": "/res/media/web/travel/shantou_chaozhou/kaiyuan_temple.jpg",</v>
      </c>
    </row>
    <row r="38" spans="1:19" ht="15.75" x14ac:dyDescent="0.25">
      <c r="A38" t="str">
        <f t="shared" si="0"/>
        <v/>
      </c>
      <c r="B38" t="str">
        <f t="shared" si="1"/>
        <v>5a1</v>
      </c>
      <c r="C38" t="str">
        <f t="shared" si="2"/>
        <v>a1</v>
      </c>
      <c r="D38">
        <f t="shared" si="3"/>
        <v>1</v>
      </c>
      <c r="E38" t="str">
        <f t="shared" si="4"/>
        <v>a</v>
      </c>
      <c r="F38">
        <f t="shared" si="6"/>
        <v>5</v>
      </c>
      <c r="G38" s="1" t="s">
        <v>22</v>
      </c>
      <c r="H38" t="s">
        <v>958</v>
      </c>
      <c r="I38" t="s">
        <v>535</v>
      </c>
      <c r="L38">
        <f>ROUNDUP((ROW(N38)-1)/12,0)</f>
        <v>4</v>
      </c>
      <c r="M38" t="s">
        <v>465</v>
      </c>
      <c r="N38" t="s">
        <v>465</v>
      </c>
      <c r="O38" t="s">
        <v>465</v>
      </c>
      <c r="R38">
        <f t="shared" si="10"/>
        <v>3</v>
      </c>
      <c r="S38" t="str">
        <f>CONCATENATE("""image_tc"": """,CONCATENATE("/res/media/web/travel/",LOWER(SUBSTITUTE($I$1," ","_")),"/",LOWER(CONCATENATE(SUBSTITUTE(VLOOKUP(CONCATENATE($R38,"a2"),$B:$I,8,FALSE)," ","_"),".jpg"))),""",")</f>
        <v>"image_tc": "/res/media/web/travel/shantou_chaozhou/kaiyuan_temple.jpg",</v>
      </c>
    </row>
    <row r="39" spans="1:19" ht="15.75" x14ac:dyDescent="0.25">
      <c r="A39" t="str">
        <f t="shared" si="0"/>
        <v>5a</v>
      </c>
      <c r="B39" t="str">
        <f t="shared" si="1"/>
        <v>5a2</v>
      </c>
      <c r="C39" t="str">
        <f t="shared" si="2"/>
        <v>a2</v>
      </c>
      <c r="D39">
        <f t="shared" si="3"/>
        <v>2</v>
      </c>
      <c r="E39" t="str">
        <f t="shared" si="4"/>
        <v/>
      </c>
      <c r="F39">
        <f t="shared" si="6"/>
        <v>5</v>
      </c>
      <c r="G39" s="9" t="s">
        <v>153</v>
      </c>
      <c r="H39" t="s">
        <v>1082</v>
      </c>
      <c r="I39" t="s">
        <v>630</v>
      </c>
      <c r="L39">
        <f t="shared" ref="L39:L49" si="11">ROUNDUP((ROW(N39)-1)/12,0)</f>
        <v>4</v>
      </c>
      <c r="M39" t="str">
        <f>VLOOKUP(CONCATENATE($L39,"a2"),$B:$I,6,FALSE)</f>
        <v>小公園</v>
      </c>
      <c r="N39" t="str">
        <f>VLOOKUP(CONCATENATE($L39,"a2"),$B:$I,7,FALSE)</f>
        <v>小公园</v>
      </c>
      <c r="O39" t="str">
        <f>VLOOKUP(CONCATENATE($L39,"a2"),$B:$I,8,FALSE)</f>
        <v>Shantou Old Community</v>
      </c>
      <c r="R39">
        <f t="shared" si="10"/>
        <v>3</v>
      </c>
      <c r="S39" t="str">
        <f>CONCATENATE("""image_sc"": """,CONCATENATE("/res/media/web/travel/",LOWER(SUBSTITUTE($I$1," ","_")),"/",LOWER(CONCATENATE(SUBSTITUTE(VLOOKUP(CONCATENATE($R39,"a2"),$B:$I,8,FALSE)," ","_"),".jpg"))),""",")</f>
        <v>"image_sc": "/res/media/web/travel/shantou_chaozhou/kaiyuan_temple.jpg",</v>
      </c>
    </row>
    <row r="40" spans="1:19" ht="15.75" x14ac:dyDescent="0.25">
      <c r="A40" t="str">
        <f t="shared" si="0"/>
        <v/>
      </c>
      <c r="B40" t="str">
        <f t="shared" si="1"/>
        <v>5b1</v>
      </c>
      <c r="C40" t="str">
        <f t="shared" si="2"/>
        <v>b1</v>
      </c>
      <c r="D40">
        <f t="shared" si="3"/>
        <v>1</v>
      </c>
      <c r="E40" t="str">
        <f t="shared" si="4"/>
        <v>b</v>
      </c>
      <c r="F40">
        <f t="shared" si="6"/>
        <v>5</v>
      </c>
      <c r="G40" s="4" t="s">
        <v>2</v>
      </c>
      <c r="H40" t="s">
        <v>2</v>
      </c>
      <c r="I40" t="s">
        <v>511</v>
      </c>
      <c r="L40">
        <f t="shared" si="11"/>
        <v>4</v>
      </c>
      <c r="M40" t="s">
        <v>466</v>
      </c>
      <c r="N40" t="s">
        <v>466</v>
      </c>
      <c r="O40" t="s">
        <v>466</v>
      </c>
      <c r="R40">
        <f t="shared" si="10"/>
        <v>3</v>
      </c>
      <c r="S40" t="str">
        <f>CONCATENATE("""content_en"": """,CONCATENATE("&lt;p&gt;Address：&lt;br/&gt;",VLOOKUP(CONCATENATE($R40,"b2"),$B:$I,8,FALSE)),"&lt;/p&gt;&lt;p&gt;Content：&lt;br/&gt;",SUBSTITUTE(VLOOKUP(CONCATENATE($R40,"c2"),$B:$I,8,FALSE),"""","\"""),"&lt;/p&gt;&lt;p&gt;Transportation：&lt;br/&gt;",VLOOKUP(CONCATENATE($R40,"d2"),$B:$I,8,FALSE),CONCATENATE($K36,IFERROR(VLOOKUP(CONCATENATE($L36,"d3"),$B:$I,8,FALSE),"")),"&lt;/p&gt;",""",")</f>
        <v>"content_en": "&lt;p&gt;Address：&lt;br/&gt;32 Kaiyuan Road, Xiangqiao District, Chaozhou&lt;/p&gt;&lt;p&gt;Content：&lt;br/&gt;Built from the 26th year of the Kaiyuan Reign of the Tang Dynasty, Kaiyuan Temple was used for delivering blessings to the emperors and making official announcements. The temple retained its Tang Dynasty layout over the years with solemn and magnificent halls brought to life by blazing incense, and is listed as a Major Historical and Cultural Site Protected at the National Level. The temple’s Taifo Hall (Thai Buddha Hall) was built with donations from Thai Chinese in the style of Wat Benchamabophit in Thailand. With white walls, sharp corners and windows and tiles resembling fish scales dyed in green and yellow, the hall was filled with ancient Thai artistic flavours.  Taifo Hall, which worships the Sakyamuni Buddha and boasts a golden four-faced Buddha in the east wing, is an icon of cultural interactions between China and Thailand.&lt;/p&gt;&lt;p&gt;Transportation：&lt;br/&gt;From High Speed Rail Chaoshan Station, take Bus K1 towards Hanshixuezi Coach Terminal. Get off at Chengnan Market and walk for about 10 minutes.&lt;/p&gt;&lt;p&gt;Alternatively, you may take a 40-minute taxi ride from Chaoshan Station.&lt;/p&gt;",</v>
      </c>
    </row>
    <row r="41" spans="1:19" ht="15.75" x14ac:dyDescent="0.25">
      <c r="A41" t="str">
        <f t="shared" si="0"/>
        <v>5b</v>
      </c>
      <c r="B41" t="str">
        <f t="shared" si="1"/>
        <v>5b2</v>
      </c>
      <c r="C41" t="str">
        <f t="shared" si="2"/>
        <v>b2</v>
      </c>
      <c r="D41">
        <f t="shared" si="3"/>
        <v>2</v>
      </c>
      <c r="E41" t="str">
        <f t="shared" si="4"/>
        <v/>
      </c>
      <c r="F41">
        <f t="shared" si="6"/>
        <v>5</v>
      </c>
      <c r="G41" s="9" t="s">
        <v>154</v>
      </c>
      <c r="H41" t="s">
        <v>1083</v>
      </c>
      <c r="I41" t="s">
        <v>631</v>
      </c>
      <c r="L41">
        <f t="shared" si="11"/>
        <v>4</v>
      </c>
      <c r="M41" t="str">
        <f>CONCATENATE("&lt;img src=""/res/media/web/travel/",LOWER(SUBSTITUTE($I$1," ","_")),"/",LOWER(CONCATENATE(SUBSTITUTE(VLOOKUP(CONCATENATE($L39,"a2"),$B:$I,8,FALSE)," ","_"),".jpg")),""" alt=""",M39,"""&gt;")</f>
        <v>&lt;img src="/res/media/web/travel/shantou_chaozhou/shantou_old_community.jpg" alt="小公園"&gt;</v>
      </c>
      <c r="N41" t="str">
        <f>CONCATENATE("&lt;img src=""/res/media/web/travel/",LOWER(SUBSTITUTE($I$1," ","_")),"/",LOWER(CONCATENATE(SUBSTITUTE(VLOOKUP(CONCATENATE($L39,"a2"),$B:$I,8,FALSE)," ","_"),".jpg")),""" alt=""",N39,"""&gt;")</f>
        <v>&lt;img src="/res/media/web/travel/shantou_chaozhou/shantou_old_community.jpg" alt="小公园"&gt;</v>
      </c>
      <c r="O41" t="str">
        <f>CONCATENATE("&lt;img src=""/res/media/web/travel/",LOWER(SUBSTITUTE($I$1," ","_")),"/",LOWER(CONCATENATE(SUBSTITUTE(VLOOKUP(CONCATENATE($L39,"a2"),$B:$I,8,FALSE)," ","_"),".jpg")),""" alt=""",O39,"""&gt;")</f>
        <v>&lt;img src="/res/media/web/travel/shantou_chaozhou/shantou_old_community.jpg" alt="Shantou Old Community"&gt;</v>
      </c>
      <c r="R41">
        <f t="shared" si="10"/>
        <v>3</v>
      </c>
      <c r="S41" t="str">
        <f>CONCATENATE("""content_tc"": """,CONCATENATE("&lt;p&gt;地址：&lt;br/&gt;",VLOOKUP(CONCATENATE($R41,"b2"),$B:$I,6,FALSE)),"&lt;/p&gt;&lt;p&gt;介紹：&lt;br/&gt;",VLOOKUP(CONCATENATE($R41,"c2"),$B:$I,6,FALSE),"&lt;/p&gt;&lt;p&gt;交通：&lt;br/&gt;",VLOOKUP(CONCATENATE($R41,"d2"),$B:$I,6,FALSE),CONCATENATE($K36,IFERROR(VLOOKUP(CONCATENATE($L36,"d3"),$B:$I,6,FALSE),"")),"&lt;/p&gt;",""",")</f>
        <v>"content_tc": "&lt;p&gt;地址：&lt;br/&gt;潮州市湘橋區開元路32號&lt;/p&gt;&lt;p&gt;介紹：&lt;br/&gt;開元寺始建於唐代開元二十六年，向為歷朝祝福君主、宣講官府律令之所。整座寺院至今保留了唐代平面局面，殿閣壯觀，而且香火鼎盛，更被列入全國重點文物保護單位。寺中的泰佛殿由旅泰僑捐款籌建，建築設計仿照泰國雲石寺，殿牆為白色，屋角、窗頂尖形，瓦似魚鱗並染青或黃色，充滿了泰國古代藝術的造型。大殿供奉泰式釋迦牟尼佛，東側供有四面金佛，是中泰文化交流的標誌之一。&lt;/p&gt;&lt;p&gt;交通：&lt;br/&gt;由高鐵潮汕站乘坐K1綫公交車，往韓師學子客運站方向，於城南市場站下車，步行約10分鐘。&lt;/p&gt;&lt;p&gt;亦可由潮汕站乘坐的士，約40 分鐘即可到達。&lt;/p&gt;",</v>
      </c>
    </row>
    <row r="42" spans="1:19" ht="15.75" x14ac:dyDescent="0.25">
      <c r="A42" t="str">
        <f t="shared" si="0"/>
        <v/>
      </c>
      <c r="B42" t="str">
        <f t="shared" si="1"/>
        <v>5c1</v>
      </c>
      <c r="C42" t="str">
        <f t="shared" si="2"/>
        <v>c1</v>
      </c>
      <c r="D42">
        <f t="shared" si="3"/>
        <v>1</v>
      </c>
      <c r="E42" t="str">
        <f t="shared" si="4"/>
        <v>c</v>
      </c>
      <c r="F42">
        <f t="shared" si="6"/>
        <v>5</v>
      </c>
      <c r="G42" s="4" t="s">
        <v>4</v>
      </c>
      <c r="H42" t="s">
        <v>941</v>
      </c>
      <c r="I42" t="s">
        <v>513</v>
      </c>
      <c r="L42">
        <f t="shared" si="11"/>
        <v>4</v>
      </c>
      <c r="M42" t="s">
        <v>557</v>
      </c>
      <c r="N42" t="s">
        <v>557</v>
      </c>
      <c r="O42" t="s">
        <v>1372</v>
      </c>
      <c r="R42">
        <f t="shared" si="10"/>
        <v>3</v>
      </c>
      <c r="S42" t="str">
        <f>CONCATENATE("""content_sc"": """,CONCATENATE("&lt;p&gt;地址：&lt;br/&gt;",VLOOKUP(CONCATENATE($R42,"b2"),$B:$I,7,FALSE)),"&lt;/p&gt;&lt;p&gt;介紹：&lt;br/&gt;",VLOOKUP(CONCATENATE($R42,"c2"),$B:$I,7,FALSE),"&lt;/p&gt;&lt;p&gt;交通：&lt;br/&gt;",VLOOKUP(CONCATENATE($R42,"d2"),$B:$I,7,FALSE),CONCATENATE($K36,IFERROR(VLOOKUP(CONCATENATE($L36,"d3"),$B:$I,7,FALSE),"")),"&lt;/p&gt;","""")</f>
        <v>"content_sc": "&lt;p&gt;地址：&lt;br/&gt;潮州市湘桥区开元路32号&lt;/p&gt;&lt;p&gt;介紹：&lt;br/&gt;开元寺始建于唐代开元二十六年，向为历朝祝福君主、宣讲官府律令之所。整座寺院至今保留了唐代平面局面，殿阁壮观，而且香火鼎盛，更被列入全国重点文物保护单位。寺中的泰佛殿由旅泰侨捐款筹建，建筑设计仿照泰国云石寺，殿墙为白色，屋角、窗顶尖形，瓦似鱼鳞并染青或黄色，充满了泰国古代艺术的造型。大殿供奉泰式释迦牟尼佛，东侧供有四面金佛，是中泰文化交流的标志之一。&lt;/p&gt;&lt;p&gt;交通：&lt;br/&gt;由高铁潮汕站乘坐K1线公交车，往韩师学子客运站方向，于城南市场站下车，步行约10分钟。&lt;/p&gt;&lt;p&gt;亦可由潮汕站乘坐的士，约40 分钟即可到达。&lt;/p&gt;"</v>
      </c>
    </row>
    <row r="43" spans="1:19" ht="110.25" x14ac:dyDescent="0.25">
      <c r="A43" t="str">
        <f t="shared" si="0"/>
        <v>5c</v>
      </c>
      <c r="B43" t="str">
        <f t="shared" si="1"/>
        <v>5c2</v>
      </c>
      <c r="C43" t="str">
        <f t="shared" si="2"/>
        <v>c2</v>
      </c>
      <c r="D43">
        <f t="shared" si="3"/>
        <v>2</v>
      </c>
      <c r="E43" t="str">
        <f t="shared" si="4"/>
        <v/>
      </c>
      <c r="F43">
        <f t="shared" si="6"/>
        <v>5</v>
      </c>
      <c r="G43" s="9" t="s">
        <v>155</v>
      </c>
      <c r="H43" t="s">
        <v>1084</v>
      </c>
      <c r="I43" t="s">
        <v>632</v>
      </c>
      <c r="L43">
        <f t="shared" si="11"/>
        <v>4</v>
      </c>
      <c r="M43" t="str">
        <f>VLOOKUP(CONCATENATE($L43,"b2"),$B:$I,6,FALSE)</f>
        <v>汕頭市金平區小公園</v>
      </c>
      <c r="N43" t="str">
        <f>VLOOKUP(CONCATENATE($L43,"b2"),$B:$I,7,FALSE)</f>
        <v>汕头市金平区小公园</v>
      </c>
      <c r="O43" t="str">
        <f>VLOOKUP(CONCATENATE($L43,"b2"),$B:$I,8,FALSE)</f>
        <v>Shantou Old Community, Jinping District, Shantou</v>
      </c>
      <c r="R43">
        <f t="shared" si="10"/>
        <v>3</v>
      </c>
      <c r="S43" t="str">
        <f>IF(S44="","}","},")</f>
        <v>},</v>
      </c>
    </row>
    <row r="44" spans="1:19" ht="15.75" x14ac:dyDescent="0.25">
      <c r="A44" t="str">
        <f t="shared" si="0"/>
        <v/>
      </c>
      <c r="B44" t="str">
        <f t="shared" si="1"/>
        <v>5d1</v>
      </c>
      <c r="C44" t="str">
        <f t="shared" si="2"/>
        <v>d1</v>
      </c>
      <c r="D44">
        <f t="shared" si="3"/>
        <v>1</v>
      </c>
      <c r="E44" t="str">
        <f t="shared" si="4"/>
        <v>d</v>
      </c>
      <c r="F44">
        <f t="shared" si="6"/>
        <v>5</v>
      </c>
      <c r="G44" s="4" t="s">
        <v>6</v>
      </c>
      <c r="H44" t="s">
        <v>6</v>
      </c>
      <c r="I44" t="s">
        <v>515</v>
      </c>
      <c r="L44">
        <f t="shared" si="11"/>
        <v>4</v>
      </c>
      <c r="M44" t="s">
        <v>467</v>
      </c>
      <c r="N44" t="s">
        <v>467</v>
      </c>
      <c r="O44" t="s">
        <v>1373</v>
      </c>
      <c r="R44">
        <f>ROUNDUP((ROW(T44)-7)/12,0)</f>
        <v>4</v>
      </c>
      <c r="S44" t="s">
        <v>1374</v>
      </c>
    </row>
    <row r="45" spans="1:19" ht="47.25" x14ac:dyDescent="0.25">
      <c r="A45" t="str">
        <f t="shared" si="0"/>
        <v>5d</v>
      </c>
      <c r="B45" t="str">
        <f t="shared" si="1"/>
        <v>5d2</v>
      </c>
      <c r="C45" t="str">
        <f t="shared" si="2"/>
        <v>d2</v>
      </c>
      <c r="D45">
        <f t="shared" si="3"/>
        <v>2</v>
      </c>
      <c r="E45" t="str">
        <f t="shared" si="4"/>
        <v/>
      </c>
      <c r="F45">
        <f t="shared" si="6"/>
        <v>5</v>
      </c>
      <c r="G45" s="9" t="s">
        <v>156</v>
      </c>
      <c r="H45" t="s">
        <v>1085</v>
      </c>
      <c r="I45" t="s">
        <v>633</v>
      </c>
      <c r="L45">
        <f t="shared" si="11"/>
        <v>4</v>
      </c>
      <c r="M45" t="str">
        <f>VLOOKUP(CONCATENATE($L45,"c2"),$B:$I,6,FALSE)</f>
        <v>汕頭小公園位於汕頭市舊城區的商業及文化中心，是老城區的核心地標。小公園是以中山紀念亭為核心向外環形放射的區域，是全國唯一呈放射狀的騎樓街道，規模更超過廣州「上下九」。在這裡有中西合壁的騎樓建築群，見證著汕頭經濟和文化發展的歷史，在街道上走著，彷彿回到往日的汕頭，是一個充滿懷舊味道的地方。附近街道亦有不少著名的牛肉火鍋店，讓你可以品嚐地道美食。</v>
      </c>
      <c r="N45" t="str">
        <f>VLOOKUP(CONCATENATE($L45,"c2"),$B:$I,7,FALSE)</f>
        <v>汕头小公园位于汕头市旧城区的商业及文化中心，是老城区的核心地标。小公园是以中山纪念亭为核心向外环形放射的区域，是全国唯一呈放射状的骑楼街道，规模更超过广州「上下九」。在这里有中西合壁的骑楼建筑群，见证着汕头经济和文化发展的历史，在街道上走着，彷佛回到往日的汕头，是一个充满怀旧味道的地方。附近街道亦有不少著名的牛肉火锅店，让你可以品尝地道美食。</v>
      </c>
      <c r="O45" t="str">
        <f>VLOOKUP(CONCATENATE($L45,"c2"),$B:$I,8,FALSE)</f>
        <v>Shantou Old Community is the commercial and cultural centre and landmark in the Shantou Old City. With the Sun Yat-sen Memorial Pavilion at its centre, the community is the only area in China with a radial qi lou street pattern, even bigger than that of Shangxiajiu Pedestrian Street in Guangzhou. The qi lou cluster here, styled in a mix of Oriental and Western elements, was a testament to Shantou’s economic and cultural development over the years. Walking around in the community is like taking a trip back in time. There are a number of famous beef hotpot restaurants in the area for those looking for a taste of the local flavours.</v>
      </c>
      <c r="R45">
        <f t="shared" ref="R45:R55" si="12">ROUNDUP((ROW(T45)-7)/12,0)</f>
        <v>4</v>
      </c>
      <c r="S45" t="str">
        <f>CONCATENATE("""id"": ",$S$1,R45,",")</f>
        <v>"id": 54,</v>
      </c>
    </row>
    <row r="46" spans="1:19" ht="16.5" thickBot="1" x14ac:dyDescent="0.3">
      <c r="A46" t="str">
        <f t="shared" si="0"/>
        <v/>
      </c>
      <c r="B46" t="str">
        <f t="shared" si="1"/>
        <v>5d3</v>
      </c>
      <c r="C46" t="str">
        <f t="shared" si="2"/>
        <v>d3</v>
      </c>
      <c r="D46">
        <f t="shared" si="3"/>
        <v>3</v>
      </c>
      <c r="E46" t="str">
        <f t="shared" si="4"/>
        <v/>
      </c>
      <c r="F46">
        <f t="shared" si="6"/>
        <v>5</v>
      </c>
      <c r="G46" s="10" t="s">
        <v>157</v>
      </c>
      <c r="H46" t="s">
        <v>1086</v>
      </c>
      <c r="I46" t="s">
        <v>634</v>
      </c>
      <c r="L46">
        <f t="shared" si="11"/>
        <v>4</v>
      </c>
      <c r="M46" t="s">
        <v>468</v>
      </c>
      <c r="N46" t="s">
        <v>468</v>
      </c>
      <c r="O46" t="s">
        <v>1375</v>
      </c>
      <c r="R46">
        <f t="shared" si="12"/>
        <v>4</v>
      </c>
      <c r="S46" t="str">
        <f>CONCATENATE("""attraction_en"": """,VLOOKUP(CONCATENATE($R46,"a2"),$B:$I,8,FALSE),""",")</f>
        <v>"attraction_en": "Shantou Old Community",</v>
      </c>
    </row>
    <row r="47" spans="1:19" x14ac:dyDescent="0.25">
      <c r="L47">
        <f t="shared" si="11"/>
        <v>4</v>
      </c>
      <c r="M47" t="str">
        <f>VLOOKUP(CONCATENATE($L47,"d2"),$B:$I,6,FALSE)</f>
        <v>由高鐵潮汕站乘坐高鐵快綫汕頭西綫公交車，往西堤客運站方向，於金港廣場站下車，步行約15分鐘。</v>
      </c>
      <c r="N47" t="str">
        <f>VLOOKUP(CONCATENATE($L47,"d2"),$B:$I,7,FALSE)</f>
        <v>由高铁潮汕站乘坐高铁快线汕头西线公交车，往西堤客运站方向，于金港广场站下车，步行约15分钟。</v>
      </c>
      <c r="O47" t="str">
        <f>VLOOKUP(CONCATENATE($L47,"d2"),$B:$I,8,FALSE)</f>
        <v>From High Speed Rail Chaoshan Station, take the High Speed Express Shantou West Line towards Xidi Bus Terminal.  Get off at Jingang Plaza and walk for about 15 minutes.</v>
      </c>
      <c r="R47">
        <f t="shared" si="12"/>
        <v>4</v>
      </c>
      <c r="S47" t="str">
        <f>CONCATENATE("""attraction_tc"": """,VLOOKUP(CONCATENATE($R47,"a2"),$B:$I,6,FALSE),""",")</f>
        <v>"attraction_tc": "小公園",</v>
      </c>
    </row>
    <row r="48" spans="1:19" x14ac:dyDescent="0.25">
      <c r="K48" t="str">
        <f>IF(ISERROR(VLOOKUP(CONCATENATE(L48,"d3"),B:G,6,FALSE)),"","&lt;/p&gt;&lt;p&gt;")</f>
        <v>&lt;/p&gt;&lt;p&gt;</v>
      </c>
      <c r="L48">
        <f t="shared" si="11"/>
        <v>4</v>
      </c>
      <c r="M48" t="str">
        <f>CONCATENATE($K48,IFERROR(VLOOKUP(CONCATENATE($L48,"d3"),$B:$I,6,FALSE),""))</f>
        <v>&lt;/p&gt;&lt;p&gt;亦可由潮汕站乘坐的士，約50 分鐘即可到達。</v>
      </c>
      <c r="N48" t="str">
        <f>CONCATENATE($K48,IFERROR(VLOOKUP(CONCATENATE($L48,"d3"),$B:$I,7,FALSE),""))</f>
        <v>&lt;/p&gt;&lt;p&gt;亦可由潮汕站乘坐的士，约50 分钟即可到达。</v>
      </c>
      <c r="O48" t="str">
        <f>CONCATENATE($K48,IFERROR(VLOOKUP(CONCATENATE($L48,"d3"),$B:$I,8,FALSE),""))</f>
        <v>&lt;/p&gt;&lt;p&gt;Alternatively, you may take a 50-minute taxi ride from Chaoshan Station.</v>
      </c>
      <c r="R48">
        <f t="shared" si="12"/>
        <v>4</v>
      </c>
      <c r="S48" t="str">
        <f>CONCATENATE("""attraction_sc"": """,VLOOKUP(CONCATENATE($R48,"a2"),$B:$I,7,FALSE),""",")</f>
        <v>"attraction_sc": "小公园",</v>
      </c>
    </row>
    <row r="49" spans="9:19" x14ac:dyDescent="0.25">
      <c r="I49" t="str">
        <f>IF(ISERROR(VLOOKUP(CONCATENATE(J49,"d3"),B:G,6,FALSE)),"","&lt;p&gt;")</f>
        <v/>
      </c>
      <c r="L49">
        <f t="shared" si="11"/>
        <v>4</v>
      </c>
      <c r="M49" t="s">
        <v>469</v>
      </c>
      <c r="N49" t="s">
        <v>469</v>
      </c>
      <c r="O49" t="s">
        <v>469</v>
      </c>
      <c r="R49">
        <f t="shared" si="12"/>
        <v>4</v>
      </c>
      <c r="S49" t="str">
        <f>CONCATENATE("""image_en"": """,CONCATENATE("/res/media/web/travel/",LOWER(SUBSTITUTE($I$1," ","_")),"/",LOWER(CONCATENATE(SUBSTITUTE(VLOOKUP(CONCATENATE($R49,"a2"),$B:$I,8,FALSE)," ","_"),".jpg"))),""",")</f>
        <v>"image_en": "/res/media/web/travel/shantou_chaozhou/shantou_old_community.jpg",</v>
      </c>
    </row>
    <row r="50" spans="9:19" x14ac:dyDescent="0.25">
      <c r="I50" t="str">
        <f>IF(ISERROR(VLOOKUP(CONCATENATE(J50,"d4"),B:G,6,FALSE)),"","&lt;br&gt;")</f>
        <v/>
      </c>
      <c r="L50">
        <f>ROUNDUP((ROW(N50)-1)/12,0)</f>
        <v>5</v>
      </c>
      <c r="M50" t="s">
        <v>465</v>
      </c>
      <c r="N50" t="s">
        <v>465</v>
      </c>
      <c r="O50" t="s">
        <v>465</v>
      </c>
      <c r="R50">
        <f t="shared" si="12"/>
        <v>4</v>
      </c>
      <c r="S50" t="str">
        <f>CONCATENATE("""image_tc"": """,CONCATENATE("/res/media/web/travel/",LOWER(SUBSTITUTE($I$1," ","_")),"/",LOWER(CONCATENATE(SUBSTITUTE(VLOOKUP(CONCATENATE($R50,"a2"),$B:$I,8,FALSE)," ","_"),".jpg"))),""",")</f>
        <v>"image_tc": "/res/media/web/travel/shantou_chaozhou/shantou_old_community.jpg",</v>
      </c>
    </row>
    <row r="51" spans="9:19" x14ac:dyDescent="0.25">
      <c r="I51" t="str">
        <f>IF(ISERROR(VLOOKUP(CONCATENATE(J51,"d5"),B:G,6,FALSE)),"","&lt;br&gt;")</f>
        <v/>
      </c>
      <c r="L51">
        <f t="shared" ref="L51:L61" si="13">ROUNDUP((ROW(N51)-1)/12,0)</f>
        <v>5</v>
      </c>
      <c r="M51" t="str">
        <f>VLOOKUP(CONCATENATE($L51,"a2"),$B:$I,6,FALSE)</f>
        <v>達濠古城</v>
      </c>
      <c r="N51" t="str">
        <f>VLOOKUP(CONCATENATE($L51,"a2"),$B:$I,7,FALSE)</f>
        <v>达濠古城</v>
      </c>
      <c r="O51" t="str">
        <f>VLOOKUP(CONCATENATE($L51,"a2"),$B:$I,8,FALSE)</f>
        <v>Dahao Ancient City</v>
      </c>
      <c r="R51">
        <f t="shared" si="12"/>
        <v>4</v>
      </c>
      <c r="S51" t="str">
        <f>CONCATENATE("""image_sc"": """,CONCATENATE("/res/media/web/travel/",LOWER(SUBSTITUTE($I$1," ","_")),"/",LOWER(CONCATENATE(SUBSTITUTE(VLOOKUP(CONCATENATE($R51,"a2"),$B:$I,8,FALSE)," ","_"),".jpg"))),""",")</f>
        <v>"image_sc": "/res/media/web/travel/shantou_chaozhou/shantou_old_community.jpg",</v>
      </c>
    </row>
    <row r="52" spans="9:19" x14ac:dyDescent="0.25">
      <c r="L52">
        <f t="shared" si="13"/>
        <v>5</v>
      </c>
      <c r="M52" t="s">
        <v>466</v>
      </c>
      <c r="N52" t="s">
        <v>466</v>
      </c>
      <c r="O52" t="s">
        <v>466</v>
      </c>
      <c r="R52">
        <f t="shared" si="12"/>
        <v>4</v>
      </c>
      <c r="S52" t="str">
        <f>CONCATENATE("""content_en"": """,CONCATENATE("&lt;p&gt;Address：&lt;br/&gt;",VLOOKUP(CONCATENATE($R52,"b2"),$B:$I,8,FALSE)),"&lt;/p&gt;&lt;p&gt;Content：&lt;br/&gt;",SUBSTITUTE(VLOOKUP(CONCATENATE($R52,"c2"),$B:$I,8,FALSE),"""","\"""),"&lt;/p&gt;&lt;p&gt;Transportation：&lt;br/&gt;",VLOOKUP(CONCATENATE($R52,"d2"),$B:$I,8,FALSE),CONCATENATE($K48,IFERROR(VLOOKUP(CONCATENATE($L48,"d3"),$B:$I,8,FALSE),"")),"&lt;/p&gt;",""",")</f>
        <v>"content_en": "&lt;p&gt;Address：&lt;br/&gt;Shantou Old Community, Jinping District, Shantou&lt;/p&gt;&lt;p&gt;Content：&lt;br/&gt;Shantou Old Community is the commercial and cultural centre and landmark in the Shantou Old City. With the Sun Yat-sen Memorial Pavilion at its centre, the community is the only area in China with a radial qi lou street pattern, even bigger than that of Shangxiajiu Pedestrian Street in Guangzhou. The qi lou cluster here, styled in a mix of Oriental and Western elements, was a testament to Shantou’s economic and cultural development over the years. Walking around in the community is like taking a trip back in time. There are a number of famous beef hotpot restaurants in the area for those looking for a taste of the local flavours.&lt;/p&gt;&lt;p&gt;Transportation：&lt;br/&gt;From High Speed Rail Chaoshan Station, take the High Speed Express Shantou West Line towards Xidi Bus Terminal.  Get off at Jingang Plaza and walk for about 15 minutes.&lt;/p&gt;&lt;p&gt;Alternatively, you may take a 50-minute taxi ride from Chaoshan Station.&lt;/p&gt;",</v>
      </c>
    </row>
    <row r="53" spans="9:19" x14ac:dyDescent="0.25">
      <c r="L53">
        <f t="shared" si="13"/>
        <v>5</v>
      </c>
      <c r="M53" t="str">
        <f>CONCATENATE("&lt;img src=""/res/media/web/travel/",LOWER(SUBSTITUTE($I$1," ","_")),"/",LOWER(CONCATENATE(SUBSTITUTE(VLOOKUP(CONCATENATE($L51,"a2"),$B:$I,8,FALSE)," ","_"),".jpg")),""" alt=""",M51,"""&gt;")</f>
        <v>&lt;img src="/res/media/web/travel/shantou_chaozhou/dahao_ancient_city.jpg" alt="達濠古城"&gt;</v>
      </c>
      <c r="N53" t="str">
        <f>CONCATENATE("&lt;img src=""/res/media/web/travel/",LOWER(SUBSTITUTE($I$1," ","_")),"/",LOWER(CONCATENATE(SUBSTITUTE(VLOOKUP(CONCATENATE($L51,"a2"),$B:$I,8,FALSE)," ","_"),".jpg")),""" alt=""",N51,"""&gt;")</f>
        <v>&lt;img src="/res/media/web/travel/shantou_chaozhou/dahao_ancient_city.jpg" alt="达濠古城"&gt;</v>
      </c>
      <c r="O53" t="str">
        <f>CONCATENATE("&lt;img src=""/res/media/web/travel/",LOWER(SUBSTITUTE($I$1," ","_")),"/",LOWER(CONCATENATE(SUBSTITUTE(VLOOKUP(CONCATENATE($L51,"a2"),$B:$I,8,FALSE)," ","_"),".jpg")),""" alt=""",O51,"""&gt;")</f>
        <v>&lt;img src="/res/media/web/travel/shantou_chaozhou/dahao_ancient_city.jpg" alt="Dahao Ancient City"&gt;</v>
      </c>
      <c r="R53">
        <f t="shared" si="12"/>
        <v>4</v>
      </c>
      <c r="S53" t="str">
        <f>CONCATENATE("""content_tc"": """,CONCATENATE("&lt;p&gt;地址：&lt;br/&gt;",VLOOKUP(CONCATENATE($R53,"b2"),$B:$I,6,FALSE)),"&lt;/p&gt;&lt;p&gt;介紹：&lt;br/&gt;",VLOOKUP(CONCATENATE($R53,"c2"),$B:$I,6,FALSE),"&lt;/p&gt;&lt;p&gt;交通：&lt;br/&gt;",VLOOKUP(CONCATENATE($R53,"d2"),$B:$I,6,FALSE),CONCATENATE($K48,IFERROR(VLOOKUP(CONCATENATE($L48,"d3"),$B:$I,6,FALSE),"")),"&lt;/p&gt;",""",")</f>
        <v>"content_tc": "&lt;p&gt;地址：&lt;br/&gt;汕頭市金平區小公園&lt;/p&gt;&lt;p&gt;介紹：&lt;br/&gt;汕頭小公園位於汕頭市舊城區的商業及文化中心，是老城區的核心地標。小公園是以中山紀念亭為核心向外環形放射的區域，是全國唯一呈放射狀的騎樓街道，規模更超過廣州「上下九」。在這裡有中西合壁的騎樓建築群，見證著汕頭經濟和文化發展的歷史，在街道上走著，彷彿回到往日的汕頭，是一個充滿懷舊味道的地方。附近街道亦有不少著名的牛肉火鍋店，讓你可以品嚐地道美食。&lt;/p&gt;&lt;p&gt;交通：&lt;br/&gt;由高鐵潮汕站乘坐高鐵快綫汕頭西綫公交車，往西堤客運站方向，於金港廣場站下車，步行約15分鐘。&lt;/p&gt;&lt;p&gt;亦可由潮汕站乘坐的士，約50 分鐘即可到達。&lt;/p&gt;",</v>
      </c>
    </row>
    <row r="54" spans="9:19" x14ac:dyDescent="0.25">
      <c r="L54">
        <f t="shared" si="13"/>
        <v>5</v>
      </c>
      <c r="M54" t="s">
        <v>557</v>
      </c>
      <c r="N54" t="s">
        <v>557</v>
      </c>
      <c r="O54" t="s">
        <v>1372</v>
      </c>
      <c r="R54">
        <f t="shared" si="12"/>
        <v>4</v>
      </c>
      <c r="S54" t="str">
        <f>CONCATENATE("""content_sc"": """,CONCATENATE("&lt;p&gt;地址：&lt;br/&gt;",VLOOKUP(CONCATENATE($R54,"b2"),$B:$I,7,FALSE)),"&lt;/p&gt;&lt;p&gt;介紹：&lt;br/&gt;",VLOOKUP(CONCATENATE($R54,"c2"),$B:$I,7,FALSE),"&lt;/p&gt;&lt;p&gt;交通：&lt;br/&gt;",VLOOKUP(CONCATENATE($R54,"d2"),$B:$I,7,FALSE),CONCATENATE($K48,IFERROR(VLOOKUP(CONCATENATE($L48,"d3"),$B:$I,7,FALSE),"")),"&lt;/p&gt;","""")</f>
        <v>"content_sc": "&lt;p&gt;地址：&lt;br/&gt;汕头市金平区小公园&lt;/p&gt;&lt;p&gt;介紹：&lt;br/&gt;汕头小公园位于汕头市旧城区的商业及文化中心，是老城区的核心地标。小公园是以中山纪念亭为核心向外环形放射的区域，是全国唯一呈放射状的骑楼街道，规模更超过广州「上下九」。在这里有中西合壁的骑楼建筑群，见证着汕头经济和文化发展的历史，在街道上走着，彷佛回到往日的汕头，是一个充满怀旧味道的地方。附近街道亦有不少著名的牛肉火锅店，让你可以品尝地道美食。&lt;/p&gt;&lt;p&gt;交通：&lt;br/&gt;由高铁潮汕站乘坐高铁快线汕头西线公交车，往西堤客运站方向，于金港广场站下车，步行约15分钟。&lt;/p&gt;&lt;p&gt;亦可由潮汕站乘坐的士，约50 分钟即可到达。&lt;/p&gt;"</v>
      </c>
    </row>
    <row r="55" spans="9:19" x14ac:dyDescent="0.25">
      <c r="L55">
        <f t="shared" si="13"/>
        <v>5</v>
      </c>
      <c r="M55" t="str">
        <f>VLOOKUP(CONCATENATE($L55,"b2"),$B:$I,6,FALSE)</f>
        <v>汕頭市濠江區竹園東街</v>
      </c>
      <c r="N55" t="str">
        <f>VLOOKUP(CONCATENATE($L55,"b2"),$B:$I,7,FALSE)</f>
        <v>汕头市濠江区竹园东街</v>
      </c>
      <c r="O55" t="str">
        <f>VLOOKUP(CONCATENATE($L55,"b2"),$B:$I,8,FALSE)</f>
        <v>Zhuyuan East Street, Haojiang District, Shantou</v>
      </c>
      <c r="R55">
        <f t="shared" si="12"/>
        <v>4</v>
      </c>
      <c r="S55" t="str">
        <f>IF(S56="","}","},")</f>
        <v>},</v>
      </c>
    </row>
    <row r="56" spans="9:19" x14ac:dyDescent="0.25">
      <c r="L56">
        <f t="shared" si="13"/>
        <v>5</v>
      </c>
      <c r="M56" t="s">
        <v>467</v>
      </c>
      <c r="N56" t="s">
        <v>467</v>
      </c>
      <c r="O56" t="s">
        <v>1373</v>
      </c>
      <c r="R56">
        <f>ROUNDUP((ROW(T56)-7)/12,0)</f>
        <v>5</v>
      </c>
      <c r="S56" t="s">
        <v>1374</v>
      </c>
    </row>
    <row r="57" spans="9:19" x14ac:dyDescent="0.25">
      <c r="L57">
        <f t="shared" si="13"/>
        <v>5</v>
      </c>
      <c r="M57" t="str">
        <f>VLOOKUP(CONCATENATE($L57,"c2"),$B:$I,6,FALSE)</f>
        <v>達濠古城建於清朝康熙五十六年，是全國唯一保存最完好的袖珍古城，面積只有1萬4千平方米，佔地僅有差不多2個標準足球場的大小。達濠古城呈長方型。設東西兩個城門，「西濠門」和「達善門」。古城牆高5米，厚1.3米，四個轉角都築有瞭望台。從東門到西門有一條長約100米、寬3米的小路相通，就是小城唯一的街道。</v>
      </c>
      <c r="N57" t="str">
        <f>VLOOKUP(CONCATENATE($L57,"c2"),$B:$I,7,FALSE)</f>
        <v>达濠古城建于清朝康熙五十六年，是全国唯一保存最完好的袖珍古城，面积只有1万4千平方米，占地仅有差不多2个标准足球场的大小。达濠古城呈长方型。设东西两个城门，「西濠门」和「达善门」。古城墙高5米，厚1.3米，四个转角都筑有瞭望台。从东门到西门有一条长约100米、宽3米的小路相通，就是小城唯一的街道。</v>
      </c>
      <c r="O57" t="str">
        <f>VLOOKUP(CONCATENATE($L57,"c2"),$B:$I,8,FALSE)</f>
        <v>Built in the 56th year of the Kangxi Reign of the Qing Dynasty, Dahao Ancient City is the best preserved pocket-sized ancient city in China. With an area of just 14,000 square metres, the city is around the size of two standard football pitches. The rectangular-shaped city has two gates at the eastern and western ends, named Xihaomen and Dashanmen respectively. The city wall is 5 metres high, 1.3 metres thick and has watch towers at all four corners. A small path, around 100 metres long and 3 metres wide, connects the eastern and western gates and is the only street in the city.</v>
      </c>
      <c r="R57">
        <f t="shared" ref="R57:R67" si="14">ROUNDUP((ROW(T57)-7)/12,0)</f>
        <v>5</v>
      </c>
      <c r="S57" t="str">
        <f>CONCATENATE("""id"": ",$S$1,R57,",")</f>
        <v>"id": 55,</v>
      </c>
    </row>
    <row r="58" spans="9:19" x14ac:dyDescent="0.25">
      <c r="L58">
        <f t="shared" si="13"/>
        <v>5</v>
      </c>
      <c r="M58" t="s">
        <v>468</v>
      </c>
      <c r="N58" t="s">
        <v>468</v>
      </c>
      <c r="O58" t="s">
        <v>1375</v>
      </c>
      <c r="R58">
        <f t="shared" si="14"/>
        <v>5</v>
      </c>
      <c r="S58" t="str">
        <f>CONCATENATE("""attraction_en"": """,VLOOKUP(CONCATENATE($R58,"a2"),$B:$I,8,FALSE),""",")</f>
        <v>"attraction_en": "Dahao Ancient City",</v>
      </c>
    </row>
    <row r="59" spans="9:19" x14ac:dyDescent="0.25">
      <c r="L59">
        <f t="shared" si="13"/>
        <v>5</v>
      </c>
      <c r="M59" t="str">
        <f>VLOOKUP(CONCATENATE($L59,"d2"),$B:$I,6,FALSE)</f>
        <v>由高鐵潮汕站乘坐181路公交車，往汕大附一醫院方向，於東廈中學站轉乘35路公交車，往廣澳深水港方向，於鑫程商務酒店站下車，步行約2分鐘。</v>
      </c>
      <c r="N59" t="str">
        <f>VLOOKUP(CONCATENATE($L59,"d2"),$B:$I,7,FALSE)</f>
        <v>由高铁潮汕站乘坐181路公交车，往汕大附一医院方向，于东厦中学站换乘35路公交车，往广澳深水港方向，于鑫程商务酒店站下车，步行约2分钟。</v>
      </c>
      <c r="O59" t="str">
        <f>VLOOKUP(CONCATENATE($L59,"d2"),$B:$I,8,FALSE)</f>
        <v>From High Speed Rail Chaoshan Station, take Bus 181 towards the First Affiliated Hospital of Shantou University Medical College. Change to Bus 35 towards Guang’ao Port at Dongxia Secondary School. Get off at Xincheng Business Hotel and walk for about 2 minutes.</v>
      </c>
      <c r="R59">
        <f t="shared" si="14"/>
        <v>5</v>
      </c>
      <c r="S59" t="str">
        <f>CONCATENATE("""attraction_tc"": """,VLOOKUP(CONCATENATE($R59,"a2"),$B:$I,6,FALSE),""",")</f>
        <v>"attraction_tc": "達濠古城",</v>
      </c>
    </row>
    <row r="60" spans="9:19" x14ac:dyDescent="0.25">
      <c r="K60" t="str">
        <f>IF(ISERROR(VLOOKUP(CONCATENATE(L60,"d3"),B:G,6,FALSE)),"","&lt;/p&gt;&lt;p&gt;")</f>
        <v>&lt;/p&gt;&lt;p&gt;</v>
      </c>
      <c r="L60">
        <f t="shared" si="13"/>
        <v>5</v>
      </c>
      <c r="M60" t="str">
        <f>CONCATENATE($K60,IFERROR(VLOOKUP(CONCATENATE($L60,"d3"),$B:$I,6,FALSE),""))</f>
        <v>&lt;/p&gt;&lt;p&gt;亦可由潮汕站乘坐的士，約 55分鐘即可到達。</v>
      </c>
      <c r="N60" t="str">
        <f>CONCATENATE($K60,IFERROR(VLOOKUP(CONCATENATE($L60,"d3"),$B:$I,7,FALSE),""))</f>
        <v>&lt;/p&gt;&lt;p&gt;亦可由潮汕站乘坐的士，约 55分钟即可到达。</v>
      </c>
      <c r="O60" t="str">
        <f>CONCATENATE($K60,IFERROR(VLOOKUP(CONCATENATE($L60,"d3"),$B:$I,8,FALSE),""))</f>
        <v>&lt;/p&gt;&lt;p&gt;Alternatively, you may take a 55-minute taxi ride from Chaoshan Station.</v>
      </c>
      <c r="R60">
        <f t="shared" si="14"/>
        <v>5</v>
      </c>
      <c r="S60" t="str">
        <f>CONCATENATE("""attraction_sc"": """,VLOOKUP(CONCATENATE($R60,"a2"),$B:$I,7,FALSE),""",")</f>
        <v>"attraction_sc": "达濠古城",</v>
      </c>
    </row>
    <row r="61" spans="9:19" x14ac:dyDescent="0.25">
      <c r="I61" t="str">
        <f>IF(ISERROR(VLOOKUP(CONCATENATE(J61,"c3"),B:G,6,FALSE)),"","&lt;br&gt;")</f>
        <v/>
      </c>
      <c r="L61">
        <f t="shared" si="13"/>
        <v>5</v>
      </c>
      <c r="M61" t="s">
        <v>469</v>
      </c>
      <c r="N61" t="s">
        <v>469</v>
      </c>
      <c r="O61" t="s">
        <v>469</v>
      </c>
      <c r="R61">
        <f t="shared" si="14"/>
        <v>5</v>
      </c>
      <c r="S61" t="str">
        <f>CONCATENATE("""image_en"": """,CONCATENATE("/res/media/web/travel/",LOWER(SUBSTITUTE($I$1," ","_")),"/",LOWER(CONCATENATE(SUBSTITUTE(VLOOKUP(CONCATENATE($R61,"a2"),$B:$I,8,FALSE)," ","_"),".jpg"))),""",")</f>
        <v>"image_en": "/res/media/web/travel/shantou_chaozhou/dahao_ancient_city.jpg",</v>
      </c>
    </row>
    <row r="62" spans="9:19" x14ac:dyDescent="0.25">
      <c r="I62" t="str">
        <f>IF(ISERROR(VLOOKUP(CONCATENATE(J62,"c4"),B:G,6,FALSE)),"","&lt;br&gt;")</f>
        <v/>
      </c>
      <c r="R62">
        <f t="shared" si="14"/>
        <v>5</v>
      </c>
      <c r="S62" t="str">
        <f>CONCATENATE("""image_tc"": """,CONCATENATE("/res/media/web/travel/",LOWER(SUBSTITUTE($I$1," ","_")),"/",LOWER(CONCATENATE(SUBSTITUTE(VLOOKUP(CONCATENATE($R62,"a2"),$B:$I,8,FALSE)," ","_"),".jpg"))),""",")</f>
        <v>"image_tc": "/res/media/web/travel/shantou_chaozhou/dahao_ancient_city.jpg",</v>
      </c>
    </row>
    <row r="63" spans="9:19" x14ac:dyDescent="0.25">
      <c r="I63" t="str">
        <f>IF(ISERROR(VLOOKUP(CONCATENATE(J63,"c5"),B:G,6,FALSE)),"","&lt;br&gt;")</f>
        <v/>
      </c>
      <c r="R63">
        <f t="shared" si="14"/>
        <v>5</v>
      </c>
      <c r="S63" t="str">
        <f>CONCATENATE("""image_sc"": """,CONCATENATE("/res/media/web/travel/",LOWER(SUBSTITUTE($I$1," ","_")),"/",LOWER(CONCATENATE(SUBSTITUTE(VLOOKUP(CONCATENATE($R63,"a2"),$B:$I,8,FALSE)," ","_"),".jpg"))),""",")</f>
        <v>"image_sc": "/res/media/web/travel/shantou_chaozhou/dahao_ancient_city.jpg",</v>
      </c>
    </row>
    <row r="64" spans="9:19" x14ac:dyDescent="0.25">
      <c r="R64">
        <f t="shared" si="14"/>
        <v>5</v>
      </c>
      <c r="S64" t="str">
        <f>CONCATENATE("""content_en"": """,CONCATENATE("&lt;p&gt;Address：&lt;br/&gt;",VLOOKUP(CONCATENATE($R64,"b2"),$B:$I,8,FALSE)),"&lt;/p&gt;&lt;p&gt;Content：&lt;br/&gt;",SUBSTITUTE(VLOOKUP(CONCATENATE($R64,"c2"),$B:$I,8,FALSE),"""","\"""),"&lt;/p&gt;&lt;p&gt;Transportation：&lt;br/&gt;",VLOOKUP(CONCATENATE($R64,"d2"),$B:$I,8,FALSE),CONCATENATE($K60,IFERROR(VLOOKUP(CONCATENATE($L60,"d3"),$B:$I,8,FALSE),"")),"&lt;/p&gt;",""",")</f>
        <v>"content_en": "&lt;p&gt;Address：&lt;br/&gt;Zhuyuan East Street, Haojiang District, Shantou&lt;/p&gt;&lt;p&gt;Content：&lt;br/&gt;Built in the 56th year of the Kangxi Reign of the Qing Dynasty, Dahao Ancient City is the best preserved pocket-sized ancient city in China. With an area of just 14,000 square metres, the city is around the size of two standard football pitches. The rectangular-shaped city has two gates at the eastern and western ends, named Xihaomen and Dashanmen respectively. The city wall is 5 metres high, 1.3 metres thick and has watch towers at all four corners. A small path, around 100 metres long and 3 metres wide, connects the eastern and western gates and is the only street in the city.&lt;/p&gt;&lt;p&gt;Transportation：&lt;br/&gt;From High Speed Rail Chaoshan Station, take Bus 181 towards the First Affiliated Hospital of Shantou University Medical College. Change to Bus 35 towards Guang’ao Port at Dongxia Secondary School. Get off at Xincheng Business Hotel and walk for about 2 minutes.&lt;/p&gt;&lt;p&gt;Alternatively, you may take a 55-minute taxi ride from Chaoshan Station.&lt;/p&gt;",</v>
      </c>
    </row>
    <row r="65" spans="9:19" x14ac:dyDescent="0.25">
      <c r="R65">
        <f t="shared" si="14"/>
        <v>5</v>
      </c>
      <c r="S65" t="str">
        <f>CONCATENATE("""content_tc"": """,CONCATENATE("&lt;p&gt;地址：&lt;br/&gt;",VLOOKUP(CONCATENATE($R65,"b2"),$B:$I,6,FALSE)),"&lt;/p&gt;&lt;p&gt;介紹：&lt;br/&gt;",VLOOKUP(CONCATENATE($R65,"c2"),$B:$I,6,FALSE),"&lt;/p&gt;&lt;p&gt;交通：&lt;br/&gt;",VLOOKUP(CONCATENATE($R65,"d2"),$B:$I,6,FALSE),CONCATENATE($K60,IFERROR(VLOOKUP(CONCATENATE($L60,"d3"),$B:$I,6,FALSE),"")),"&lt;/p&gt;",""",")</f>
        <v>"content_tc": "&lt;p&gt;地址：&lt;br/&gt;汕頭市濠江區竹園東街&lt;/p&gt;&lt;p&gt;介紹：&lt;br/&gt;達濠古城建於清朝康熙五十六年，是全國唯一保存最完好的袖珍古城，面積只有1萬4千平方米，佔地僅有差不多2個標準足球場的大小。達濠古城呈長方型。設東西兩個城門，「西濠門」和「達善門」。古城牆高5米，厚1.3米，四個轉角都築有瞭望台。從東門到西門有一條長約100米、寬3米的小路相通，就是小城唯一的街道。&lt;/p&gt;&lt;p&gt;交通：&lt;br/&gt;由高鐵潮汕站乘坐181路公交車，往汕大附一醫院方向，於東廈中學站轉乘35路公交車，往廣澳深水港方向，於鑫程商務酒店站下車，步行約2分鐘。&lt;/p&gt;&lt;p&gt;亦可由潮汕站乘坐的士，約 55分鐘即可到達。&lt;/p&gt;",</v>
      </c>
    </row>
    <row r="66" spans="9:19" x14ac:dyDescent="0.25">
      <c r="I66" t="str">
        <f>IF(ISERROR(VLOOKUP(CONCATENATE(J66,"d3"),B:G,6,FALSE)),"","&lt;p&gt;")</f>
        <v/>
      </c>
      <c r="R66">
        <f t="shared" si="14"/>
        <v>5</v>
      </c>
      <c r="S66" t="str">
        <f>CONCATENATE("""content_sc"": """,CONCATENATE("&lt;p&gt;地址：&lt;br/&gt;",VLOOKUP(CONCATENATE($R66,"b2"),$B:$I,7,FALSE)),"&lt;/p&gt;&lt;p&gt;介紹：&lt;br/&gt;",VLOOKUP(CONCATENATE($R66,"c2"),$B:$I,7,FALSE),"&lt;/p&gt;&lt;p&gt;交通：&lt;br/&gt;",VLOOKUP(CONCATENATE($R66,"d2"),$B:$I,7,FALSE),CONCATENATE($K60,IFERROR(VLOOKUP(CONCATENATE($L60,"d3"),$B:$I,7,FALSE),"")),"&lt;/p&gt;","""")</f>
        <v>"content_sc": "&lt;p&gt;地址：&lt;br/&gt;汕头市濠江区竹园东街&lt;/p&gt;&lt;p&gt;介紹：&lt;br/&gt;达濠古城建于清朝康熙五十六年，是全国唯一保存最完好的袖珍古城，面积只有1万4千平方米，占地仅有差不多2个标准足球场的大小。达濠古城呈长方型。设东西两个城门，「西濠门」和「达善门」。古城墙高5米，厚1.3米，四个转角都筑有瞭望台。从东门到西门有一条长约100米、宽3米的小路相通，就是小城唯一的街道。&lt;/p&gt;&lt;p&gt;交通：&lt;br/&gt;由高铁潮汕站乘坐181路公交车，往汕大附一医院方向，于东厦中学站换乘35路公交车，往广澳深水港方向，于鑫程商务酒店站下车，步行约2分钟。&lt;/p&gt;&lt;p&gt;亦可由潮汕站乘坐的士，约 55分钟即可到达。&lt;/p&gt;"</v>
      </c>
    </row>
    <row r="67" spans="9:19" x14ac:dyDescent="0.25">
      <c r="I67" t="str">
        <f>IF(ISERROR(VLOOKUP(CONCATENATE(J67,"d4"),B:G,6,FALSE)),"","&lt;br&gt;")</f>
        <v/>
      </c>
      <c r="R67">
        <f t="shared" si="14"/>
        <v>5</v>
      </c>
      <c r="S67" t="str">
        <f>IF(S68="","}","},")</f>
        <v>}</v>
      </c>
    </row>
    <row r="68" spans="9:19" x14ac:dyDescent="0.25">
      <c r="I68" t="str">
        <f>IF(ISERROR(VLOOKUP(CONCATENATE(J68,"d5"),B:G,6,FALSE)),"","&lt;br&gt;")</f>
        <v/>
      </c>
    </row>
    <row r="78" spans="9:19" x14ac:dyDescent="0.25">
      <c r="I78" t="str">
        <f>IF(ISERROR(VLOOKUP(CONCATENATE(J78,"c3"),B:G,6,FALSE)),"","&lt;br&gt;")</f>
        <v/>
      </c>
    </row>
    <row r="79" spans="9:19" x14ac:dyDescent="0.25">
      <c r="I79" t="str">
        <f>IF(ISERROR(VLOOKUP(CONCATENATE(J79,"c4"),B:G,6,FALSE)),"","&lt;br&gt;")</f>
        <v/>
      </c>
    </row>
    <row r="80" spans="9:19" x14ac:dyDescent="0.25">
      <c r="I80" t="str">
        <f>IF(ISERROR(VLOOKUP(CONCATENATE(J80,"c5"),B:G,6,FALSE)),"","&lt;br&gt;")</f>
        <v/>
      </c>
    </row>
    <row r="83" spans="9:9" x14ac:dyDescent="0.25">
      <c r="I83" t="str">
        <f>IF(ISERROR(VLOOKUP(CONCATENATE(J83,"d3"),B:G,6,FALSE)),"","&lt;p&gt;")</f>
        <v/>
      </c>
    </row>
    <row r="84" spans="9:9" x14ac:dyDescent="0.25">
      <c r="I84" t="str">
        <f>IF(ISERROR(VLOOKUP(CONCATENATE(J84,"d4"),B:G,6,FALSE)),"","&lt;br&gt;")</f>
        <v/>
      </c>
    </row>
    <row r="85" spans="9:9" x14ac:dyDescent="0.25">
      <c r="I85" t="str">
        <f>IF(ISERROR(VLOOKUP(CONCATENATE(J85,"d5"),B:G,6,FALSE)),"","&lt;br&gt;")</f>
        <v/>
      </c>
    </row>
    <row r="95" spans="9:9" x14ac:dyDescent="0.25">
      <c r="I95" t="str">
        <f>IF(ISERROR(VLOOKUP(CONCATENATE(J95,"c3"),B:G,6,FALSE)),"","&lt;br&gt;")</f>
        <v/>
      </c>
    </row>
    <row r="96" spans="9:9" x14ac:dyDescent="0.25">
      <c r="I96" t="str">
        <f>IF(ISERROR(VLOOKUP(CONCATENATE(J96,"c4"),B:G,6,FALSE)),"","&lt;br&gt;")</f>
        <v/>
      </c>
    </row>
    <row r="97" spans="9:9" x14ac:dyDescent="0.25">
      <c r="I97" t="str">
        <f>IF(ISERROR(VLOOKUP(CONCATENATE(J97,"c5"),B:G,6,FALSE)),"","&lt;br&gt;")</f>
        <v/>
      </c>
    </row>
    <row r="100" spans="9:9" x14ac:dyDescent="0.25">
      <c r="I100" t="str">
        <f>IF(ISERROR(VLOOKUP(CONCATENATE(J100,"d3"),B:G,6,FALSE)),"","&lt;p&gt;")</f>
        <v/>
      </c>
    </row>
    <row r="101" spans="9:9" x14ac:dyDescent="0.25">
      <c r="I101" t="str">
        <f>IF(ISERROR(VLOOKUP(CONCATENATE(J101,"d4"),B:G,6,FALSE)),"","&lt;br&gt;")</f>
        <v/>
      </c>
    </row>
    <row r="102" spans="9:9" x14ac:dyDescent="0.25">
      <c r="I102" t="str">
        <f>IF(ISERROR(VLOOKUP(CONCATENATE(J102,"d5"),B:G,6,FALSE)),"","&lt;br&gt;")</f>
        <v/>
      </c>
    </row>
    <row r="112" spans="9:9" x14ac:dyDescent="0.25">
      <c r="I112" t="str">
        <f>IF(ISERROR(VLOOKUP(CONCATENATE(J112,"c3"),B:G,6,FALSE)),"","&lt;br&gt;")</f>
        <v/>
      </c>
    </row>
    <row r="113" spans="9:9" x14ac:dyDescent="0.25">
      <c r="I113" t="str">
        <f>IF(ISERROR(VLOOKUP(CONCATENATE(J113,"c4"),B:G,6,FALSE)),"","&lt;br&gt;")</f>
        <v/>
      </c>
    </row>
    <row r="114" spans="9:9" x14ac:dyDescent="0.25">
      <c r="I114" t="str">
        <f>IF(ISERROR(VLOOKUP(CONCATENATE(J114,"c5"),B:G,6,FALSE)),"","&lt;br&gt;")</f>
        <v/>
      </c>
    </row>
    <row r="117" spans="9:9" x14ac:dyDescent="0.25">
      <c r="I117" t="str">
        <f>IF(ISERROR(VLOOKUP(CONCATENATE(J117,"d3"),B:G,6,FALSE)),"","&lt;p&gt;")</f>
        <v/>
      </c>
    </row>
    <row r="118" spans="9:9" x14ac:dyDescent="0.25">
      <c r="I118" t="str">
        <f>IF(ISERROR(VLOOKUP(CONCATENATE(J118,"d4"),B:G,6,FALSE)),"","&lt;br&gt;")</f>
        <v/>
      </c>
    </row>
    <row r="119" spans="9:9" x14ac:dyDescent="0.25">
      <c r="I119" t="str">
        <f>IF(ISERROR(VLOOKUP(CONCATENATE(J119,"d5"),B:G,6,FALSE)),"","&lt;br&gt;")</f>
        <v/>
      </c>
    </row>
    <row r="129" spans="9:9" x14ac:dyDescent="0.25">
      <c r="I129" t="str">
        <f>IF(ISERROR(VLOOKUP(CONCATENATE(J129,"c3"),B:G,6,FALSE)),"","&lt;br&gt;")</f>
        <v/>
      </c>
    </row>
    <row r="130" spans="9:9" x14ac:dyDescent="0.25">
      <c r="I130" t="str">
        <f>IF(ISERROR(VLOOKUP(CONCATENATE(J130,"c4"),B:G,6,FALSE)),"","&lt;br&gt;")</f>
        <v/>
      </c>
    </row>
    <row r="131" spans="9:9" x14ac:dyDescent="0.25">
      <c r="I131" t="str">
        <f>IF(ISERROR(VLOOKUP(CONCATENATE(J131,"c5"),B:G,6,FALSE)),"","&lt;br&gt;")</f>
        <v/>
      </c>
    </row>
    <row r="134" spans="9:9" x14ac:dyDescent="0.25">
      <c r="I134" t="str">
        <f>IF(ISERROR(VLOOKUP(CONCATENATE(J134,"d3"),B:G,6,FALSE)),"","&lt;p&gt;")</f>
        <v/>
      </c>
    </row>
    <row r="135" spans="9:9" x14ac:dyDescent="0.25">
      <c r="I135" t="str">
        <f>IF(ISERROR(VLOOKUP(CONCATENATE(J135,"d4"),B:G,6,FALSE)),"","&lt;br&gt;")</f>
        <v/>
      </c>
    </row>
    <row r="136" spans="9:9" x14ac:dyDescent="0.25">
      <c r="I136" t="str">
        <f>IF(ISERROR(VLOOKUP(CONCATENATE(J136,"d5"),B:G,6,FALSE)),"","&lt;br&gt;")</f>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6"/>
  <sheetViews>
    <sheetView topLeftCell="G44" workbookViewId="0">
      <selection activeCell="S2" sqref="S2:S67"/>
    </sheetView>
  </sheetViews>
  <sheetFormatPr defaultRowHeight="15" x14ac:dyDescent="0.25"/>
  <cols>
    <col min="7" max="7" width="72.42578125" customWidth="1"/>
  </cols>
  <sheetData>
    <row r="1" spans="1:19" ht="17.25" thickBot="1" x14ac:dyDescent="0.3">
      <c r="G1" s="13" t="s">
        <v>158</v>
      </c>
      <c r="H1" t="s">
        <v>1087</v>
      </c>
      <c r="I1" t="s">
        <v>636</v>
      </c>
      <c r="S1">
        <v>6</v>
      </c>
    </row>
    <row r="2" spans="1:19" ht="15.75" x14ac:dyDescent="0.25">
      <c r="B2" t="str">
        <f>IF(G2="","",CONCATENATE(F2,C2))</f>
        <v>1a1</v>
      </c>
      <c r="C2" t="str">
        <f>IF(E2="",CONCATENATE(LEFT(C1,1),D2),CONCATENATE(E2,D2))</f>
        <v>a1</v>
      </c>
      <c r="D2">
        <f>IF(E2="",D1+1,1)</f>
        <v>1</v>
      </c>
      <c r="E2" t="str">
        <f>IF(NOT(LEFT(G2,2)="景點"),IF(NOT(LEFT(G2,2)="地址"),IF(NOT(LEFT(G2,2)="介紹"),IF(NOT(LEFT(G2,2)="交通"),"","d"),"c"),"b"),IF(LEN(G2)&lt;7,"a",""))</f>
        <v>a</v>
      </c>
      <c r="F2">
        <v>1</v>
      </c>
      <c r="G2" s="1" t="s">
        <v>0</v>
      </c>
      <c r="H2" t="s">
        <v>938</v>
      </c>
      <c r="I2" t="s">
        <v>509</v>
      </c>
      <c r="L2">
        <f>ROUNDUP((ROW(N2)-1)/12,0)</f>
        <v>1</v>
      </c>
      <c r="M2" t="s">
        <v>465</v>
      </c>
      <c r="N2" t="s">
        <v>465</v>
      </c>
      <c r="O2" t="s">
        <v>465</v>
      </c>
      <c r="R2">
        <v>0</v>
      </c>
      <c r="S2" t="s">
        <v>1374</v>
      </c>
    </row>
    <row r="3" spans="1:19" ht="15.75" x14ac:dyDescent="0.25">
      <c r="A3" t="str">
        <f t="shared" ref="A3:A46" si="0">IF(ISERROR(FIND("景點",G2)),IF(ISERROR(FIND("地址",G2)),IF(ISERROR(FIND("介紹",G2)),IF(ISERROR(FIND("交通",G2)),"",CONCATENATE(F3,"d")),CONCATENATE(F3,"c")),CONCATENATE(F3,"b")),CONCATENATE(F3,"a"))</f>
        <v>1a</v>
      </c>
      <c r="B3" t="str">
        <f t="shared" ref="B3:B46" si="1">IF(G3="","",CONCATENATE(F3,C3))</f>
        <v>1a2</v>
      </c>
      <c r="C3" t="str">
        <f t="shared" ref="C3:C46" si="2">IF(E3="",CONCATENATE(LEFT(C2,1),D3),CONCATENATE(E3,D3))</f>
        <v>a2</v>
      </c>
      <c r="D3">
        <f t="shared" ref="D3:D46" si="3">IF(E3="",D2+1,1)</f>
        <v>2</v>
      </c>
      <c r="E3" t="str">
        <f t="shared" ref="E3:E46" si="4">IF(NOT(LEFT(G3,2)="景點"),IF(NOT(LEFT(G3,2)="地址"),IF(NOT(LEFT(G3,2)="介紹"),IF(NOT(LEFT(G3,2)="交通"),"","d"),"c"),"b"),IF(LEN(G3)&lt;7,"a",""))</f>
        <v/>
      </c>
      <c r="F3">
        <f>IF(ISERROR(FIND("景點",G3)),F2,IF(LEN(G3)&lt;7,F2+1,F2))</f>
        <v>1</v>
      </c>
      <c r="G3" s="9" t="s">
        <v>159</v>
      </c>
      <c r="H3" t="s">
        <v>1088</v>
      </c>
      <c r="I3" t="s">
        <v>637</v>
      </c>
      <c r="L3">
        <f t="shared" ref="L3:L13" si="5">ROUNDUP((ROW(N3)-1)/12,0)</f>
        <v>1</v>
      </c>
      <c r="M3" t="str">
        <f>VLOOKUP(CONCATENATE($L3,"a2"),$B:$I,6,FALSE)</f>
        <v>東方明珠廣播電視塔</v>
      </c>
      <c r="N3" t="str">
        <f>VLOOKUP(CONCATENATE($L3,"a2"),$B:$I,7,FALSE)</f>
        <v>东方明珠广播电视塔</v>
      </c>
      <c r="O3" t="str">
        <f>VLOOKUP(CONCATENATE($L3,"a2"),$B:$I,8,FALSE)</f>
        <v>Oriental Pearl Tower</v>
      </c>
      <c r="R3">
        <v>0</v>
      </c>
      <c r="S3" t="s">
        <v>1382</v>
      </c>
    </row>
    <row r="4" spans="1:19" ht="15.75" x14ac:dyDescent="0.25">
      <c r="A4" t="str">
        <f t="shared" si="0"/>
        <v/>
      </c>
      <c r="B4" t="str">
        <f t="shared" si="1"/>
        <v>1b1</v>
      </c>
      <c r="C4" t="str">
        <f t="shared" si="2"/>
        <v>b1</v>
      </c>
      <c r="D4">
        <f t="shared" si="3"/>
        <v>1</v>
      </c>
      <c r="E4" t="str">
        <f t="shared" si="4"/>
        <v>b</v>
      </c>
      <c r="F4">
        <f t="shared" ref="F4:F46" si="6">IF(ISERROR(FIND("景點",G4)),F3,IF(LEN(G4)&lt;7,F3+1,F3))</f>
        <v>1</v>
      </c>
      <c r="G4" s="4" t="s">
        <v>2</v>
      </c>
      <c r="H4" t="s">
        <v>2</v>
      </c>
      <c r="I4" t="s">
        <v>511</v>
      </c>
      <c r="L4">
        <f t="shared" si="5"/>
        <v>1</v>
      </c>
      <c r="M4" t="s">
        <v>466</v>
      </c>
      <c r="N4" t="s">
        <v>466</v>
      </c>
      <c r="O4" t="s">
        <v>466</v>
      </c>
      <c r="R4">
        <v>0</v>
      </c>
      <c r="S4" t="str">
        <f>CONCATENATE("""city_en"": """,I1," Attractions"",")</f>
        <v>"city_en": "Shanghai Attractions",</v>
      </c>
    </row>
    <row r="5" spans="1:19" ht="15.75" x14ac:dyDescent="0.25">
      <c r="A5" t="str">
        <f t="shared" si="0"/>
        <v>1b</v>
      </c>
      <c r="B5" t="str">
        <f t="shared" si="1"/>
        <v>1b2</v>
      </c>
      <c r="C5" t="str">
        <f t="shared" si="2"/>
        <v>b2</v>
      </c>
      <c r="D5">
        <f t="shared" si="3"/>
        <v>2</v>
      </c>
      <c r="E5" t="str">
        <f t="shared" si="4"/>
        <v/>
      </c>
      <c r="F5">
        <f t="shared" si="6"/>
        <v>1</v>
      </c>
      <c r="G5" s="9" t="s">
        <v>160</v>
      </c>
      <c r="H5" t="s">
        <v>1089</v>
      </c>
      <c r="I5" t="s">
        <v>638</v>
      </c>
      <c r="L5">
        <f t="shared" si="5"/>
        <v>1</v>
      </c>
      <c r="M5" t="str">
        <f>CONCATENATE("&lt;img src=""/res/media/web/travel/",LOWER(SUBSTITUTE($I$1," ","_")),"/",LOWER(CONCATENATE(SUBSTITUTE(VLOOKUP(CONCATENATE($L3,"a2"),$B:$I,8,FALSE)," ","_"),".jpg")),""" alt=""",M3,"""&gt;")</f>
        <v>&lt;img src="/res/media/web/travel/shanghai/oriental_pearl_tower.jpg" alt="東方明珠廣播電視塔"&gt;</v>
      </c>
      <c r="N5" t="str">
        <f>CONCATENATE("&lt;img src=""/res/media/web/travel/",LOWER(SUBSTITUTE($I$1," ","_")),"/",LOWER(CONCATENATE(SUBSTITUTE(VLOOKUP(CONCATENATE($L3,"a2"),$B:$I,8,FALSE)," ","_"),".jpg")),""" alt=""",N3,"""&gt;")</f>
        <v>&lt;img src="/res/media/web/travel/shanghai/oriental_pearl_tower.jpg" alt="东方明珠广播电视塔"&gt;</v>
      </c>
      <c r="O5" t="str">
        <f>CONCATENATE("&lt;img src=""/res/media/web/travel/",LOWER(SUBSTITUTE($I$1," ","_")),"/",LOWER(CONCATENATE(SUBSTITUTE(VLOOKUP(CONCATENATE($L3,"a2"),$B:$I,8,FALSE)," ","_"),".jpg")),""" alt=""",O3,"""&gt;")</f>
        <v>&lt;img src="/res/media/web/travel/shanghai/oriental_pearl_tower.jpg" alt="Oriental Pearl Tower"&gt;</v>
      </c>
      <c r="R5">
        <v>0</v>
      </c>
      <c r="S5" t="str">
        <f>CONCATENATE("""city_tc"": """,G1,"景點"",")</f>
        <v>"city_tc": "上海 景點",</v>
      </c>
    </row>
    <row r="6" spans="1:19" ht="15.75" x14ac:dyDescent="0.25">
      <c r="A6" t="str">
        <f t="shared" si="0"/>
        <v/>
      </c>
      <c r="B6" t="str">
        <f t="shared" si="1"/>
        <v>1c1</v>
      </c>
      <c r="C6" t="str">
        <f t="shared" si="2"/>
        <v>c1</v>
      </c>
      <c r="D6">
        <f t="shared" si="3"/>
        <v>1</v>
      </c>
      <c r="E6" t="str">
        <f t="shared" si="4"/>
        <v>c</v>
      </c>
      <c r="F6">
        <f t="shared" si="6"/>
        <v>1</v>
      </c>
      <c r="G6" s="4" t="s">
        <v>4</v>
      </c>
      <c r="H6" t="s">
        <v>941</v>
      </c>
      <c r="I6" t="s">
        <v>513</v>
      </c>
      <c r="L6">
        <f t="shared" si="5"/>
        <v>1</v>
      </c>
      <c r="M6" t="s">
        <v>557</v>
      </c>
      <c r="N6" t="s">
        <v>557</v>
      </c>
      <c r="O6" t="s">
        <v>1372</v>
      </c>
      <c r="R6">
        <v>0</v>
      </c>
      <c r="S6" t="str">
        <f>CONCATENATE("""city_sc"": """,H1,"景点"",")</f>
        <v>"city_sc": "上海 景点",</v>
      </c>
    </row>
    <row r="7" spans="1:19" ht="63" x14ac:dyDescent="0.25">
      <c r="A7" t="str">
        <f t="shared" si="0"/>
        <v>1c</v>
      </c>
      <c r="B7" t="str">
        <f t="shared" si="1"/>
        <v>1c2</v>
      </c>
      <c r="C7" t="str">
        <f t="shared" si="2"/>
        <v>c2</v>
      </c>
      <c r="D7">
        <f t="shared" si="3"/>
        <v>2</v>
      </c>
      <c r="E7" t="str">
        <f t="shared" si="4"/>
        <v/>
      </c>
      <c r="F7">
        <f t="shared" si="6"/>
        <v>1</v>
      </c>
      <c r="G7" s="3" t="s">
        <v>161</v>
      </c>
      <c r="H7" t="s">
        <v>1090</v>
      </c>
      <c r="I7" t="s">
        <v>639</v>
      </c>
      <c r="L7">
        <f t="shared" si="5"/>
        <v>1</v>
      </c>
      <c r="M7" t="str">
        <f>VLOOKUP(CONCATENATE($L7,"b2"),$B:$I,6,FALSE)</f>
        <v>上海市浦東新區世紀大道1號</v>
      </c>
      <c r="N7" t="str">
        <f>VLOOKUP(CONCATENATE($L7,"b2"),$B:$I,7,FALSE)</f>
        <v>上海市浦东新区世纪大道1号</v>
      </c>
      <c r="O7" t="str">
        <f>VLOOKUP(CONCATENATE($L7,"b2"),$B:$I,8,FALSE)</f>
        <v>1 Century Avenue, Pudong New Area, Shanghai</v>
      </c>
      <c r="R7">
        <v>0</v>
      </c>
      <c r="S7" t="s">
        <v>1377</v>
      </c>
    </row>
    <row r="8" spans="1:19" ht="15.75" x14ac:dyDescent="0.25">
      <c r="A8" t="str">
        <f t="shared" si="0"/>
        <v/>
      </c>
      <c r="B8" t="str">
        <f t="shared" si="1"/>
        <v>1d1</v>
      </c>
      <c r="C8" t="str">
        <f t="shared" si="2"/>
        <v>d1</v>
      </c>
      <c r="D8">
        <f t="shared" si="3"/>
        <v>1</v>
      </c>
      <c r="E8" t="str">
        <f t="shared" si="4"/>
        <v>d</v>
      </c>
      <c r="F8">
        <f t="shared" si="6"/>
        <v>1</v>
      </c>
      <c r="G8" s="4" t="s">
        <v>6</v>
      </c>
      <c r="H8" t="s">
        <v>6</v>
      </c>
      <c r="I8" t="s">
        <v>515</v>
      </c>
      <c r="L8">
        <f t="shared" si="5"/>
        <v>1</v>
      </c>
      <c r="M8" t="s">
        <v>467</v>
      </c>
      <c r="N8" t="s">
        <v>467</v>
      </c>
      <c r="O8" t="s">
        <v>1373</v>
      </c>
      <c r="R8">
        <f>ROUNDUP((ROW(T8)-7)/12,0)</f>
        <v>1</v>
      </c>
      <c r="S8" t="s">
        <v>1374</v>
      </c>
    </row>
    <row r="9" spans="1:19" ht="31.5" x14ac:dyDescent="0.25">
      <c r="A9" t="str">
        <f t="shared" si="0"/>
        <v>1d</v>
      </c>
      <c r="B9" t="str">
        <f t="shared" si="1"/>
        <v>1d2</v>
      </c>
      <c r="C9" t="str">
        <f t="shared" si="2"/>
        <v>d2</v>
      </c>
      <c r="D9">
        <f t="shared" si="3"/>
        <v>2</v>
      </c>
      <c r="E9" t="str">
        <f t="shared" si="4"/>
        <v/>
      </c>
      <c r="F9">
        <f t="shared" si="6"/>
        <v>1</v>
      </c>
      <c r="G9" s="9" t="s">
        <v>162</v>
      </c>
      <c r="H9" t="s">
        <v>1091</v>
      </c>
      <c r="I9" t="s">
        <v>640</v>
      </c>
      <c r="L9">
        <f t="shared" si="5"/>
        <v>1</v>
      </c>
      <c r="M9" t="str">
        <f>VLOOKUP(CONCATENATE($L9,"c2"),$B:$I,6,FALSE)</f>
        <v>5A級旅遊景區，建於1991年，是上海市最具標誌性的建築物。觀光層位於351米高的太空艙，這裡是觀賞外灘的最佳地方，大膽的您也可以在玻璃棧道上走走，十分刺激。除了欣賞美景外，塔內也有老上海風情街、明珠生活美學館、空中旋轉餐廳等，讓您一併享受購物樂趣和品嘗美食。</v>
      </c>
      <c r="N9" t="str">
        <f>VLOOKUP(CONCATENATE($L9,"c2"),$B:$I,7,FALSE)</f>
        <v>5A级旅游景区，建于1991年，是上海市最具标志性的建筑物。观光层位于351米高的太空舱，这里是观赏外滩的最佳地方，大胆的您也可以在玻璃栈道上走走，十分刺激。除了欣赏美景外，塔内也有老上海风情街、明珠生活美学馆、空中旋转餐厅等，让您一并享受购物乐趣和品尝美食。</v>
      </c>
      <c r="O9" t="str">
        <f>VLOOKUP(CONCATENATE($L9,"c2"),$B:$I,8,FALSE)</f>
        <v>Built in 1991, the Oriental Pearl Tower is renowned as a 5A Tourist Attraction of China and the most iconic building in Shanghai. The space capsule on the sightseeing floor located at 351 metres above ground offers the best view of The Bund. Visitors looking for some thrills can walk on the glass corridor. In addition to a gorgeous view of the city, visitors will surely delight by shopping &amp; dinning at the Old Shanghai Street, Pearl Lifestyle Museum and a rotating sky restaurant.</v>
      </c>
      <c r="R9">
        <f t="shared" ref="R9:R31" si="7">ROUNDUP((ROW(T9)-7)/12,0)</f>
        <v>1</v>
      </c>
      <c r="S9" t="str">
        <f>CONCATENATE("""id"": ",$S$1,R9,",")</f>
        <v>"id": 61,</v>
      </c>
    </row>
    <row r="10" spans="1:19" ht="16.5" thickBot="1" x14ac:dyDescent="0.3">
      <c r="A10" t="str">
        <f t="shared" si="0"/>
        <v/>
      </c>
      <c r="B10" t="str">
        <f t="shared" si="1"/>
        <v>1d3</v>
      </c>
      <c r="C10" t="str">
        <f t="shared" si="2"/>
        <v>d3</v>
      </c>
      <c r="D10">
        <f t="shared" si="3"/>
        <v>3</v>
      </c>
      <c r="E10" t="str">
        <f t="shared" si="4"/>
        <v/>
      </c>
      <c r="F10">
        <f t="shared" si="6"/>
        <v>1</v>
      </c>
      <c r="G10" s="10" t="s">
        <v>163</v>
      </c>
      <c r="H10" t="s">
        <v>1092</v>
      </c>
      <c r="I10" t="s">
        <v>641</v>
      </c>
      <c r="L10">
        <f t="shared" si="5"/>
        <v>1</v>
      </c>
      <c r="M10" t="s">
        <v>468</v>
      </c>
      <c r="N10" t="s">
        <v>468</v>
      </c>
      <c r="O10" t="s">
        <v>1375</v>
      </c>
      <c r="R10">
        <f t="shared" si="7"/>
        <v>1</v>
      </c>
      <c r="S10" t="str">
        <f>CONCATENATE("""attraction_en"": """,VLOOKUP(CONCATENATE($R10,"a2"),$B:$I,8,FALSE),""",")</f>
        <v>"attraction_en": "Oriental Pearl Tower",</v>
      </c>
    </row>
    <row r="11" spans="1:19" ht="15.75" x14ac:dyDescent="0.25">
      <c r="A11" t="str">
        <f t="shared" si="0"/>
        <v/>
      </c>
      <c r="B11" t="str">
        <f t="shared" si="1"/>
        <v>2a1</v>
      </c>
      <c r="C11" t="str">
        <f t="shared" si="2"/>
        <v>a1</v>
      </c>
      <c r="D11">
        <f t="shared" si="3"/>
        <v>1</v>
      </c>
      <c r="E11" t="str">
        <f t="shared" si="4"/>
        <v>a</v>
      </c>
      <c r="F11">
        <f t="shared" si="6"/>
        <v>2</v>
      </c>
      <c r="G11" s="1" t="s">
        <v>8</v>
      </c>
      <c r="H11" t="s">
        <v>944</v>
      </c>
      <c r="I11" t="s">
        <v>518</v>
      </c>
      <c r="L11">
        <f t="shared" si="5"/>
        <v>1</v>
      </c>
      <c r="M11" t="str">
        <f>VLOOKUP(CONCATENATE($L11,"d2"),$B:$I,6,FALSE)</f>
        <v>於高鐵上海虹橋站乘坐地鐵2號綫，往廣蘭路方向，於陸家嘴站下車，步行約9分鐘。</v>
      </c>
      <c r="N11" t="str">
        <f>VLOOKUP(CONCATENATE($L11,"d2"),$B:$I,7,FALSE)</f>
        <v>于高铁上海虹桥站乘坐地铁2号线，往广兰路方向，于陆家嘴站下车，步行约9分钟。</v>
      </c>
      <c r="O11" t="str">
        <f>VLOOKUP(CONCATENATE($L11,"d2"),$B:$I,8,FALSE)</f>
        <v>From High Speed Rail Shanghaihongqiao Station, take Metro Line 2 towards Guanglan Road. Get off at Lujiazui Station and walk for about 9 minutes.</v>
      </c>
      <c r="R11">
        <f t="shared" si="7"/>
        <v>1</v>
      </c>
      <c r="S11" t="str">
        <f>CONCATENATE("""attraction_tc"": """,VLOOKUP(CONCATENATE($R11,"a2"),$B:$I,6,FALSE),""",")</f>
        <v>"attraction_tc": "東方明珠廣播電視塔",</v>
      </c>
    </row>
    <row r="12" spans="1:19" ht="15.75" x14ac:dyDescent="0.25">
      <c r="A12" t="str">
        <f t="shared" si="0"/>
        <v>2a</v>
      </c>
      <c r="B12" t="str">
        <f t="shared" si="1"/>
        <v>2a2</v>
      </c>
      <c r="C12" t="str">
        <f t="shared" si="2"/>
        <v>a2</v>
      </c>
      <c r="D12">
        <f t="shared" si="3"/>
        <v>2</v>
      </c>
      <c r="E12" t="str">
        <f t="shared" si="4"/>
        <v/>
      </c>
      <c r="F12">
        <f t="shared" si="6"/>
        <v>2</v>
      </c>
      <c r="G12" s="9" t="s">
        <v>164</v>
      </c>
      <c r="H12" t="s">
        <v>1093</v>
      </c>
      <c r="I12" t="s">
        <v>642</v>
      </c>
      <c r="K12" t="str">
        <f>IF(ISERROR(VLOOKUP(CONCATENATE(L12,"d3"),B:G,6,FALSE)),"","&lt;/p&gt;&lt;p&gt;")</f>
        <v>&lt;/p&gt;&lt;p&gt;</v>
      </c>
      <c r="L12">
        <f t="shared" si="5"/>
        <v>1</v>
      </c>
      <c r="M12" t="str">
        <f>CONCATENATE($K12,IFERROR(VLOOKUP(CONCATENATE($L12,"d3"),$B:$I,6,FALSE),""))</f>
        <v>&lt;/p&gt;&lt;p&gt;亦可由上海虹橋站乘坐的士，約50 分鐘即可到達。</v>
      </c>
      <c r="N12" t="str">
        <f>CONCATENATE($K12,IFERROR(VLOOKUP(CONCATENATE($L12,"d3"),$B:$I,7,FALSE),""))</f>
        <v>&lt;/p&gt;&lt;p&gt;亦可由上海虹桥站乘坐的士，约50 分钟即可到达。</v>
      </c>
      <c r="O12" t="str">
        <f>CONCATENATE($K12,IFERROR(VLOOKUP(CONCATENATE($L12,"d3"),$B:$I,8,FALSE),""))</f>
        <v>&lt;/p&gt;&lt;p&gt;Alternatively, you may take a 50-minute taxi ride from Shanghaihongqiao Station.</v>
      </c>
      <c r="R12">
        <f t="shared" si="7"/>
        <v>1</v>
      </c>
      <c r="S12" t="str">
        <f>CONCATENATE("""attraction_sc"": """,VLOOKUP(CONCATENATE($R12,"a2"),$B:$I,7,FALSE),""",")</f>
        <v>"attraction_sc": "东方明珠广播电视塔",</v>
      </c>
    </row>
    <row r="13" spans="1:19" ht="15.75" x14ac:dyDescent="0.25">
      <c r="A13" t="str">
        <f t="shared" si="0"/>
        <v/>
      </c>
      <c r="B13" t="str">
        <f t="shared" si="1"/>
        <v>2b1</v>
      </c>
      <c r="C13" t="str">
        <f t="shared" si="2"/>
        <v>b1</v>
      </c>
      <c r="D13">
        <f t="shared" si="3"/>
        <v>1</v>
      </c>
      <c r="E13" t="str">
        <f t="shared" si="4"/>
        <v>b</v>
      </c>
      <c r="F13">
        <f t="shared" si="6"/>
        <v>2</v>
      </c>
      <c r="G13" s="4" t="s">
        <v>2</v>
      </c>
      <c r="H13" t="s">
        <v>2</v>
      </c>
      <c r="I13" t="s">
        <v>511</v>
      </c>
      <c r="L13">
        <f t="shared" si="5"/>
        <v>1</v>
      </c>
      <c r="M13" t="s">
        <v>469</v>
      </c>
      <c r="N13" t="s">
        <v>469</v>
      </c>
      <c r="O13" t="s">
        <v>469</v>
      </c>
      <c r="R13">
        <f t="shared" si="7"/>
        <v>1</v>
      </c>
      <c r="S13" t="str">
        <f>CONCATENATE("""image_en"": """,CONCATENATE("/res/media/web/travel/",LOWER(SUBSTITUTE($I$1," ","_")),"/",LOWER(CONCATENATE(SUBSTITUTE(VLOOKUP(CONCATENATE($R13,"a2"),$B:$I,8,FALSE)," ","_"),".jpg"))),""",")</f>
        <v>"image_en": "/res/media/web/travel/shanghai/oriental_pearl_tower.jpg",</v>
      </c>
    </row>
    <row r="14" spans="1:19" ht="15.75" x14ac:dyDescent="0.25">
      <c r="A14" t="str">
        <f t="shared" si="0"/>
        <v>2b</v>
      </c>
      <c r="B14" t="str">
        <f t="shared" si="1"/>
        <v>2b2</v>
      </c>
      <c r="C14" t="str">
        <f t="shared" si="2"/>
        <v>b2</v>
      </c>
      <c r="D14">
        <f t="shared" si="3"/>
        <v>2</v>
      </c>
      <c r="E14" t="str">
        <f t="shared" si="4"/>
        <v/>
      </c>
      <c r="F14">
        <f t="shared" si="6"/>
        <v>2</v>
      </c>
      <c r="G14" s="9" t="s">
        <v>165</v>
      </c>
      <c r="H14" t="s">
        <v>1094</v>
      </c>
      <c r="I14" t="s">
        <v>643</v>
      </c>
      <c r="L14">
        <f>ROUNDUP((ROW(N14)-1)/12,0)</f>
        <v>2</v>
      </c>
      <c r="M14" t="s">
        <v>465</v>
      </c>
      <c r="N14" t="s">
        <v>465</v>
      </c>
      <c r="O14" t="s">
        <v>465</v>
      </c>
      <c r="R14">
        <f t="shared" si="7"/>
        <v>1</v>
      </c>
      <c r="S14" t="str">
        <f>CONCATENATE("""image_tc"": """,CONCATENATE("/res/media/web/travel/",LOWER(SUBSTITUTE($I$1," ","_")),"/",LOWER(CONCATENATE(SUBSTITUTE(VLOOKUP(CONCATENATE($R14,"a2"),$B:$I,8,FALSE)," ","_"),".jpg"))),""",")</f>
        <v>"image_tc": "/res/media/web/travel/shanghai/oriental_pearl_tower.jpg",</v>
      </c>
    </row>
    <row r="15" spans="1:19" ht="15.75" x14ac:dyDescent="0.25">
      <c r="A15" t="str">
        <f t="shared" si="0"/>
        <v/>
      </c>
      <c r="B15" t="str">
        <f t="shared" si="1"/>
        <v>2c1</v>
      </c>
      <c r="C15" t="str">
        <f t="shared" si="2"/>
        <v>c1</v>
      </c>
      <c r="D15">
        <f t="shared" si="3"/>
        <v>1</v>
      </c>
      <c r="E15" t="str">
        <f t="shared" si="4"/>
        <v>c</v>
      </c>
      <c r="F15">
        <f t="shared" si="6"/>
        <v>2</v>
      </c>
      <c r="G15" s="4" t="s">
        <v>4</v>
      </c>
      <c r="H15" t="s">
        <v>941</v>
      </c>
      <c r="I15" t="s">
        <v>513</v>
      </c>
      <c r="L15">
        <f t="shared" ref="L15:L25" si="8">ROUNDUP((ROW(N15)-1)/12,0)</f>
        <v>2</v>
      </c>
      <c r="M15" t="str">
        <f>VLOOKUP(CONCATENATE($L15,"a2"),$B:$I,6,FALSE)</f>
        <v>豫園</v>
      </c>
      <c r="N15" t="str">
        <f>VLOOKUP(CONCATENATE($L15,"a2"),$B:$I,7,FALSE)</f>
        <v>豫园</v>
      </c>
      <c r="O15" t="str">
        <f>VLOOKUP(CONCATENATE($L15,"a2"),$B:$I,8,FALSE)</f>
        <v>Yuyuan Garden</v>
      </c>
      <c r="R15">
        <f t="shared" si="7"/>
        <v>1</v>
      </c>
      <c r="S15" t="str">
        <f>CONCATENATE("""image_sc"": """,CONCATENATE("/res/media/web/travel/",LOWER(SUBSTITUTE($I$1," ","_")),"/",LOWER(CONCATENATE(SUBSTITUTE(VLOOKUP(CONCATENATE($R15,"a2"),$B:$I,8,FALSE)," ","_"),".jpg"))),""",")</f>
        <v>"image_sc": "/res/media/web/travel/shanghai/oriental_pearl_tower.jpg",</v>
      </c>
    </row>
    <row r="16" spans="1:19" ht="94.5" x14ac:dyDescent="0.25">
      <c r="A16" t="str">
        <f t="shared" si="0"/>
        <v>2c</v>
      </c>
      <c r="B16" t="str">
        <f t="shared" si="1"/>
        <v>2c2</v>
      </c>
      <c r="C16" t="str">
        <f t="shared" si="2"/>
        <v>c2</v>
      </c>
      <c r="D16">
        <f t="shared" si="3"/>
        <v>2</v>
      </c>
      <c r="E16" t="str">
        <f t="shared" si="4"/>
        <v/>
      </c>
      <c r="F16">
        <f t="shared" si="6"/>
        <v>2</v>
      </c>
      <c r="G16" s="3" t="s">
        <v>166</v>
      </c>
      <c r="H16" t="s">
        <v>1095</v>
      </c>
      <c r="I16" t="s">
        <v>644</v>
      </c>
      <c r="L16">
        <f t="shared" si="8"/>
        <v>2</v>
      </c>
      <c r="M16" t="s">
        <v>466</v>
      </c>
      <c r="N16" t="s">
        <v>466</v>
      </c>
      <c r="O16" t="s">
        <v>466</v>
      </c>
      <c r="R16">
        <f t="shared" si="7"/>
        <v>1</v>
      </c>
      <c r="S16" t="str">
        <f>CONCATENATE("""content_en"": """,CONCATENATE("&lt;p&gt;Address：&lt;br/&gt;",VLOOKUP(CONCATENATE($R16,"b2"),$B:$I,8,FALSE)),"&lt;/p&gt;&lt;p&gt;Content：&lt;br/&gt;",SUBSTITUTE(VLOOKUP(CONCATENATE($R16,"c2"),$B:$I,8,FALSE),"""","\"""),"&lt;/p&gt;&lt;p&gt;Transportation：&lt;br/&gt;",VLOOKUP(CONCATENATE($R16,"d2"),$B:$I,8,FALSE),CONCATENATE($K12,IFERROR(VLOOKUP(CONCATENATE($L12,"d3"),$B:$I,8,FALSE),"")),"&lt;/p&gt;",""",")</f>
        <v>"content_en": "&lt;p&gt;Address：&lt;br/&gt;1 Century Avenue, Pudong New Area, Shanghai&lt;/p&gt;&lt;p&gt;Content：&lt;br/&gt;Built in 1991, the Oriental Pearl Tower is renowned as a 5A Tourist Attraction of China and the most iconic building in Shanghai. The space capsule on the sightseeing floor located at 351 metres above ground offers the best view of The Bund. Visitors looking for some thrills can walk on the glass corridor. In addition to a gorgeous view of the city, visitors will surely delight by shopping &amp; dinning at the Old Shanghai Street, Pearl Lifestyle Museum and a rotating sky restaurant.&lt;/p&gt;&lt;p&gt;Transportation：&lt;br/&gt;From High Speed Rail Shanghaihongqiao Station, take Metro Line 2 towards Guanglan Road. Get off at Lujiazui Station and walk for about 9 minutes.&lt;/p&gt;&lt;p&gt;Alternatively, you may take a 50-minute taxi ride from Shanghaihongqiao Station.&lt;/p&gt;",</v>
      </c>
    </row>
    <row r="17" spans="1:19" ht="15.75" x14ac:dyDescent="0.25">
      <c r="A17" t="str">
        <f t="shared" si="0"/>
        <v>2a</v>
      </c>
      <c r="B17" t="str">
        <f t="shared" si="1"/>
        <v>2d1</v>
      </c>
      <c r="C17" t="str">
        <f t="shared" si="2"/>
        <v>d1</v>
      </c>
      <c r="D17">
        <f t="shared" si="3"/>
        <v>1</v>
      </c>
      <c r="E17" t="str">
        <f t="shared" si="4"/>
        <v>d</v>
      </c>
      <c r="F17">
        <f t="shared" si="6"/>
        <v>2</v>
      </c>
      <c r="G17" s="4" t="s">
        <v>6</v>
      </c>
      <c r="H17" t="s">
        <v>6</v>
      </c>
      <c r="I17" t="s">
        <v>515</v>
      </c>
      <c r="L17">
        <f t="shared" si="8"/>
        <v>2</v>
      </c>
      <c r="M17" t="str">
        <f>CONCATENATE("&lt;img src=""/res/media/web/travel/",LOWER(SUBSTITUTE($I$1," ","_")),"/",LOWER(CONCATENATE(SUBSTITUTE(VLOOKUP(CONCATENATE($L15,"a2"),$B:$I,8,FALSE)," ","_"),".jpg")),""" alt=""",M15,"""&gt;")</f>
        <v>&lt;img src="/res/media/web/travel/shanghai/yuyuan_garden.jpg" alt="豫園"&gt;</v>
      </c>
      <c r="N17" t="str">
        <f>CONCATENATE("&lt;img src=""/res/media/web/travel/",LOWER(SUBSTITUTE($I$1," ","_")),"/",LOWER(CONCATENATE(SUBSTITUTE(VLOOKUP(CONCATENATE($L15,"a2"),$B:$I,8,FALSE)," ","_"),".jpg")),""" alt=""",N15,"""&gt;")</f>
        <v>&lt;img src="/res/media/web/travel/shanghai/yuyuan_garden.jpg" alt="豫园"&gt;</v>
      </c>
      <c r="O17" t="str">
        <f>CONCATENATE("&lt;img src=""/res/media/web/travel/",LOWER(SUBSTITUTE($I$1," ","_")),"/",LOWER(CONCATENATE(SUBSTITUTE(VLOOKUP(CONCATENATE($L15,"a2"),$B:$I,8,FALSE)," ","_"),".jpg")),""" alt=""",O15,"""&gt;")</f>
        <v>&lt;img src="/res/media/web/travel/shanghai/yuyuan_garden.jpg" alt="Yuyuan Garden"&gt;</v>
      </c>
      <c r="R17">
        <f t="shared" si="7"/>
        <v>1</v>
      </c>
      <c r="S17" t="str">
        <f>CONCATENATE("""content_tc"": """,CONCATENATE("&lt;p&gt;地址：&lt;br/&gt;",VLOOKUP(CONCATENATE($R17,"b2"),$B:$I,6,FALSE)),"&lt;/p&gt;&lt;p&gt;介紹：&lt;br/&gt;",VLOOKUP(CONCATENATE($R17,"c2"),$B:$I,6,FALSE),"&lt;/p&gt;&lt;p&gt;交通：&lt;br/&gt;",VLOOKUP(CONCATENATE($R17,"d2"),$B:$I,6,FALSE),CONCATENATE($K12,IFERROR(VLOOKUP(CONCATENATE($L12,"d3"),$B:$I,6,FALSE),"")),"&lt;/p&gt;",""",")</f>
        <v>"content_tc": "&lt;p&gt;地址：&lt;br/&gt;上海市浦東新區世紀大道1號&lt;/p&gt;&lt;p&gt;介紹：&lt;br/&gt;5A級旅遊景區，建於1991年，是上海市最具標誌性的建築物。觀光層位於351米高的太空艙，這裡是觀賞外灘的最佳地方，大膽的您也可以在玻璃棧道上走走，十分刺激。除了欣賞美景外，塔內也有老上海風情街、明珠生活美學館、空中旋轉餐廳等，讓您一併享受購物樂趣和品嘗美食。&lt;/p&gt;&lt;p&gt;交通：&lt;br/&gt;於高鐵上海虹橋站乘坐地鐵2號綫，往廣蘭路方向，於陸家嘴站下車，步行約9分鐘。&lt;/p&gt;&lt;p&gt;亦可由上海虹橋站乘坐的士，約50 分鐘即可到達。&lt;/p&gt;",</v>
      </c>
    </row>
    <row r="18" spans="1:19" ht="31.5" x14ac:dyDescent="0.25">
      <c r="A18" t="str">
        <f t="shared" si="0"/>
        <v>2d</v>
      </c>
      <c r="B18" t="str">
        <f t="shared" si="1"/>
        <v>2d2</v>
      </c>
      <c r="C18" t="str">
        <f t="shared" si="2"/>
        <v>d2</v>
      </c>
      <c r="D18">
        <f t="shared" si="3"/>
        <v>2</v>
      </c>
      <c r="E18" t="str">
        <f t="shared" si="4"/>
        <v/>
      </c>
      <c r="F18">
        <f t="shared" si="6"/>
        <v>2</v>
      </c>
      <c r="G18" s="9" t="s">
        <v>167</v>
      </c>
      <c r="H18" t="s">
        <v>1096</v>
      </c>
      <c r="I18" t="s">
        <v>645</v>
      </c>
      <c r="L18">
        <f t="shared" si="8"/>
        <v>2</v>
      </c>
      <c r="M18" t="s">
        <v>557</v>
      </c>
      <c r="N18" t="s">
        <v>557</v>
      </c>
      <c r="O18" t="s">
        <v>1372</v>
      </c>
      <c r="R18">
        <f t="shared" si="7"/>
        <v>1</v>
      </c>
      <c r="S18" t="str">
        <f>CONCATENATE("""content_sc"": """,CONCATENATE("&lt;p&gt;地址：&lt;br/&gt;",VLOOKUP(CONCATENATE($R18,"b2"),$B:$I,7,FALSE)),"&lt;/p&gt;&lt;p&gt;介紹：&lt;br/&gt;",VLOOKUP(CONCATENATE($R18,"c2"),$B:$I,7,FALSE),"&lt;/p&gt;&lt;p&gt;交通：&lt;br/&gt;",VLOOKUP(CONCATENATE($R18,"d2"),$B:$I,7,FALSE),CONCATENATE($K12,IFERROR(VLOOKUP(CONCATENATE($L12,"d3"),$B:$I,7,FALSE),"")),"&lt;/p&gt;","""")</f>
        <v>"content_sc": "&lt;p&gt;地址：&lt;br/&gt;上海市浦东新区世纪大道1号&lt;/p&gt;&lt;p&gt;介紹：&lt;br/&gt;5A级旅游景区，建于1991年，是上海市最具标志性的建筑物。观光层位于351米高的太空舱，这里是观赏外滩的最佳地方，大胆的您也可以在玻璃栈道上走走，十分刺激。除了欣赏美景外，塔内也有老上海风情街、明珠生活美学馆、空中旋转餐厅等，让您一并享受购物乐趣和品尝美食。&lt;/p&gt;&lt;p&gt;交通：&lt;br/&gt;于高铁上海虹桥站乘坐地铁2号线，往广兰路方向，于陆家嘴站下车，步行约9分钟。&lt;/p&gt;&lt;p&gt;亦可由上海虹桥站乘坐的士，约50 分钟即可到达。&lt;/p&gt;"</v>
      </c>
    </row>
    <row r="19" spans="1:19" ht="16.5" thickBot="1" x14ac:dyDescent="0.3">
      <c r="A19" t="str">
        <f t="shared" si="0"/>
        <v/>
      </c>
      <c r="B19" t="str">
        <f t="shared" si="1"/>
        <v>2d3</v>
      </c>
      <c r="C19" t="str">
        <f t="shared" si="2"/>
        <v>d3</v>
      </c>
      <c r="D19">
        <f t="shared" si="3"/>
        <v>3</v>
      </c>
      <c r="E19" t="str">
        <f t="shared" si="4"/>
        <v/>
      </c>
      <c r="F19">
        <f t="shared" si="6"/>
        <v>2</v>
      </c>
      <c r="G19" s="10" t="s">
        <v>168</v>
      </c>
      <c r="H19" t="s">
        <v>1097</v>
      </c>
      <c r="I19" t="s">
        <v>646</v>
      </c>
      <c r="L19">
        <f t="shared" si="8"/>
        <v>2</v>
      </c>
      <c r="M19" t="str">
        <f>VLOOKUP(CONCATENATE($L19,"b2"),$B:$I,6,FALSE)</f>
        <v>上海市黃浦區安仁街132號</v>
      </c>
      <c r="N19" t="str">
        <f>VLOOKUP(CONCATENATE($L19,"b2"),$B:$I,7,FALSE)</f>
        <v>上海市黄浦区安仁街132号</v>
      </c>
      <c r="O19" t="str">
        <f>VLOOKUP(CONCATENATE($L19,"b2"),$B:$I,8,FALSE)</f>
        <v>132 Anren Street, Huangpu District, Shanghai</v>
      </c>
      <c r="R19">
        <f t="shared" si="7"/>
        <v>1</v>
      </c>
      <c r="S19" t="str">
        <f>IF(S20="","}","},")</f>
        <v>},</v>
      </c>
    </row>
    <row r="20" spans="1:19" ht="15.75" x14ac:dyDescent="0.25">
      <c r="A20" t="str">
        <f t="shared" si="0"/>
        <v/>
      </c>
      <c r="B20" t="str">
        <f t="shared" si="1"/>
        <v>3a1</v>
      </c>
      <c r="C20" t="str">
        <f t="shared" si="2"/>
        <v>a1</v>
      </c>
      <c r="D20">
        <f t="shared" si="3"/>
        <v>1</v>
      </c>
      <c r="E20" t="str">
        <f t="shared" si="4"/>
        <v>a</v>
      </c>
      <c r="F20">
        <f t="shared" si="6"/>
        <v>3</v>
      </c>
      <c r="G20" s="1" t="s">
        <v>13</v>
      </c>
      <c r="H20" t="s">
        <v>949</v>
      </c>
      <c r="I20" t="s">
        <v>524</v>
      </c>
      <c r="L20">
        <f t="shared" si="8"/>
        <v>2</v>
      </c>
      <c r="M20" t="s">
        <v>467</v>
      </c>
      <c r="N20" t="s">
        <v>467</v>
      </c>
      <c r="O20" t="s">
        <v>1373</v>
      </c>
      <c r="R20">
        <f>ROUNDUP((ROW(T20)-7)/12,0)</f>
        <v>2</v>
      </c>
      <c r="S20" t="s">
        <v>1374</v>
      </c>
    </row>
    <row r="21" spans="1:19" ht="15.75" x14ac:dyDescent="0.25">
      <c r="A21" t="str">
        <f t="shared" si="0"/>
        <v>3a</v>
      </c>
      <c r="B21" t="str">
        <f t="shared" si="1"/>
        <v>3a2</v>
      </c>
      <c r="C21" t="str">
        <f t="shared" si="2"/>
        <v>a2</v>
      </c>
      <c r="D21">
        <f t="shared" si="3"/>
        <v>2</v>
      </c>
      <c r="E21" t="str">
        <f t="shared" si="4"/>
        <v/>
      </c>
      <c r="F21">
        <f t="shared" si="6"/>
        <v>3</v>
      </c>
      <c r="G21" s="9" t="s">
        <v>169</v>
      </c>
      <c r="H21" t="s">
        <v>169</v>
      </c>
      <c r="I21" t="s">
        <v>647</v>
      </c>
      <c r="L21">
        <f t="shared" si="8"/>
        <v>2</v>
      </c>
      <c r="M21" t="str">
        <f>VLOOKUP(CONCATENATE($L21,"c2"),$B:$I,6,FALSE)</f>
        <v>3A級旅遊景區，也是全國重點文物保護單位。豫園有「豫悅老親」的意思，它始建於明朝，至今已有4百多年歷史。園內有江南三大名石之稱的玉玲瓏、小刀會起義指揮所的點春堂、園側有城隍廟等著名景點。豫園更有「奇秀甲於東南」，「東南名園冠」的美名，被譽為上海五大古典園林之一，是上海必遊之處。另外，園側的城隍廟及商店街等亦是旅遊熱點，邊走邊買，也賞賞地道美味。</v>
      </c>
      <c r="N21" t="str">
        <f>VLOOKUP(CONCATENATE($L21,"c2"),$B:$I,7,FALSE)</f>
        <v>3A级旅游景区，也是全国重点文物保护单位。豫园有「豫悦老亲」的意思，它始建于明朝，至今已有4百多年历史。园内有江南三大名石之称的玉玲珑、小刀会起义指挥所的点春堂、园侧有城隍庙等著名景点。豫园更有「奇秀甲于东南」，「东南名园冠」的美名，被誉为上海五大古典园林之一，是上海必游之处。另外，园侧的城隍庙及商店街等亦是旅游热点，边走边买，也赏赏地道美味。</v>
      </c>
      <c r="O21" t="str">
        <f>VLOOKUP(CONCATENATE($L21,"c2"),$B:$I,8,FALSE)</f>
        <v>A 3A Tourist Attraction and a Major Historical and Cultural Site Protected at the National Level, the Yuyuan Garden carries the meaning of “pleasing the elderly”. Originally built during the Ming Dynasty, the garden has stood the test of time for over four centuries. Highlights of the garden include the Exquisite Jade Rock (one of the three famous rocks of Jiangnan), Dianchuntang (the Small Swords Society’s command centre of theTaiping Rebellion), and the Chenghuang Temple next to  the garden. Widely regarded as the best in Southeast China and one of the top five classic gardens in Shanghai, Yuyuan Garden is a must-see attraction. In addition, the Chenghuang Temple and shopping streets surrounding the garden are also tourist hotspots with their cultural, product and food offerings.</v>
      </c>
      <c r="R21">
        <f t="shared" si="7"/>
        <v>2</v>
      </c>
      <c r="S21" t="str">
        <f>CONCATENATE("""id"": ",$S$1,R21,",")</f>
        <v>"id": 62,</v>
      </c>
    </row>
    <row r="22" spans="1:19" ht="15.75" x14ac:dyDescent="0.25">
      <c r="A22" t="str">
        <f t="shared" si="0"/>
        <v/>
      </c>
      <c r="B22" t="str">
        <f t="shared" si="1"/>
        <v>3b1</v>
      </c>
      <c r="C22" t="str">
        <f t="shared" si="2"/>
        <v>b1</v>
      </c>
      <c r="D22">
        <f t="shared" si="3"/>
        <v>1</v>
      </c>
      <c r="E22" t="str">
        <f t="shared" si="4"/>
        <v>b</v>
      </c>
      <c r="F22">
        <f t="shared" si="6"/>
        <v>3</v>
      </c>
      <c r="G22" s="4" t="s">
        <v>2</v>
      </c>
      <c r="H22" t="s">
        <v>2</v>
      </c>
      <c r="I22" t="s">
        <v>511</v>
      </c>
      <c r="L22">
        <f t="shared" si="8"/>
        <v>2</v>
      </c>
      <c r="M22" t="s">
        <v>468</v>
      </c>
      <c r="N22" t="s">
        <v>468</v>
      </c>
      <c r="O22" t="s">
        <v>1375</v>
      </c>
      <c r="R22">
        <f t="shared" si="7"/>
        <v>2</v>
      </c>
      <c r="S22" t="str">
        <f>CONCATENATE("""attraction_en"": """,VLOOKUP(CONCATENATE($R22,"a2"),$B:$I,8,FALSE),""",")</f>
        <v>"attraction_en": "Yuyuan Garden",</v>
      </c>
    </row>
    <row r="23" spans="1:19" ht="15.75" x14ac:dyDescent="0.25">
      <c r="A23" t="str">
        <f t="shared" si="0"/>
        <v>3b</v>
      </c>
      <c r="B23" t="str">
        <f t="shared" si="1"/>
        <v>3b2</v>
      </c>
      <c r="C23" t="str">
        <f t="shared" si="2"/>
        <v>b2</v>
      </c>
      <c r="D23">
        <f t="shared" si="3"/>
        <v>2</v>
      </c>
      <c r="E23" t="str">
        <f t="shared" si="4"/>
        <v/>
      </c>
      <c r="F23">
        <f t="shared" si="6"/>
        <v>3</v>
      </c>
      <c r="G23" s="9" t="s">
        <v>170</v>
      </c>
      <c r="H23" t="s">
        <v>1098</v>
      </c>
      <c r="I23" t="s">
        <v>648</v>
      </c>
      <c r="L23">
        <f t="shared" si="8"/>
        <v>2</v>
      </c>
      <c r="M23" t="str">
        <f>VLOOKUP(CONCATENATE($L23,"d2"),$B:$I,6,FALSE)</f>
        <v>於高鐵上海虹橋乘坐地鐵10號綫，往新江灣城方向，於豫園站下車，步行約2分鐘。</v>
      </c>
      <c r="N23" t="str">
        <f>VLOOKUP(CONCATENATE($L23,"d2"),$B:$I,7,FALSE)</f>
        <v>于高铁上海虹桥乘坐地铁10号线，往新江湾城方向，于豫园站下车，步行约2分钟。</v>
      </c>
      <c r="O23" t="str">
        <f>VLOOKUP(CONCATENATE($L23,"d2"),$B:$I,8,FALSE)</f>
        <v>From High Speed Rail Shanghaihongqiao Station, take Metro Line 10 towards Xinjiangwancheng. Get off at Yuyuan Garden Station and walk for about 2 minutes.</v>
      </c>
      <c r="R23">
        <f t="shared" si="7"/>
        <v>2</v>
      </c>
      <c r="S23" t="str">
        <f>CONCATENATE("""attraction_tc"": """,VLOOKUP(CONCATENATE($R23,"a2"),$B:$I,6,FALSE),""",")</f>
        <v>"attraction_tc": "豫園",</v>
      </c>
    </row>
    <row r="24" spans="1:19" ht="15.75" x14ac:dyDescent="0.25">
      <c r="A24" t="str">
        <f t="shared" si="0"/>
        <v/>
      </c>
      <c r="B24" t="str">
        <f t="shared" si="1"/>
        <v>3c1</v>
      </c>
      <c r="C24" t="str">
        <f t="shared" si="2"/>
        <v>c1</v>
      </c>
      <c r="D24">
        <f t="shared" si="3"/>
        <v>1</v>
      </c>
      <c r="E24" t="str">
        <f t="shared" si="4"/>
        <v>c</v>
      </c>
      <c r="F24">
        <f t="shared" si="6"/>
        <v>3</v>
      </c>
      <c r="G24" s="4" t="s">
        <v>4</v>
      </c>
      <c r="H24" t="s">
        <v>941</v>
      </c>
      <c r="I24" t="s">
        <v>513</v>
      </c>
      <c r="K24" t="str">
        <f>IF(ISERROR(VLOOKUP(CONCATENATE(L24,"d3"),B:G,6,FALSE)),"","&lt;/p&gt;&lt;p&gt;")</f>
        <v>&lt;/p&gt;&lt;p&gt;</v>
      </c>
      <c r="L24">
        <f t="shared" si="8"/>
        <v>2</v>
      </c>
      <c r="M24" t="str">
        <f>CONCATENATE($K24,IFERROR(VLOOKUP(CONCATENATE($L24,"d3"),$B:$I,6,FALSE),""))</f>
        <v>&lt;/p&gt;&lt;p&gt;亦可由上海虹橋站乘坐的士，約 55分鐘即可到達。</v>
      </c>
      <c r="N24" t="str">
        <f>CONCATENATE($K24,IFERROR(VLOOKUP(CONCATENATE($L24,"d3"),$B:$I,7,FALSE),""))</f>
        <v>&lt;/p&gt;&lt;p&gt;亦可由上海虹桥站乘坐的士，约 55分钟即可到达。</v>
      </c>
      <c r="O24" t="str">
        <f>CONCATENATE($K24,IFERROR(VLOOKUP(CONCATENATE($L24,"d3"),$B:$I,8,FALSE),""))</f>
        <v>&lt;/p&gt;&lt;p&gt;Alternatively, you may take a 55-minute taxi ride from Shanghaihongqiao Station.</v>
      </c>
      <c r="R24">
        <f t="shared" si="7"/>
        <v>2</v>
      </c>
      <c r="S24" t="str">
        <f>CONCATENATE("""attraction_sc"": """,VLOOKUP(CONCATENATE($R24,"a2"),$B:$I,7,FALSE),""",")</f>
        <v>"attraction_sc": "豫园",</v>
      </c>
    </row>
    <row r="25" spans="1:19" ht="78.75" x14ac:dyDescent="0.25">
      <c r="A25" t="str">
        <f t="shared" si="0"/>
        <v>3c</v>
      </c>
      <c r="B25" t="str">
        <f t="shared" si="1"/>
        <v>3c2</v>
      </c>
      <c r="C25" t="str">
        <f t="shared" si="2"/>
        <v>c2</v>
      </c>
      <c r="D25">
        <f t="shared" si="3"/>
        <v>2</v>
      </c>
      <c r="E25" t="str">
        <f t="shared" si="4"/>
        <v/>
      </c>
      <c r="F25">
        <f t="shared" si="6"/>
        <v>3</v>
      </c>
      <c r="G25" s="9" t="s">
        <v>171</v>
      </c>
      <c r="H25" t="s">
        <v>1099</v>
      </c>
      <c r="I25" t="s">
        <v>649</v>
      </c>
      <c r="L25">
        <f t="shared" si="8"/>
        <v>2</v>
      </c>
      <c r="M25" t="s">
        <v>469</v>
      </c>
      <c r="N25" t="s">
        <v>469</v>
      </c>
      <c r="O25" t="s">
        <v>469</v>
      </c>
      <c r="R25">
        <f t="shared" si="7"/>
        <v>2</v>
      </c>
      <c r="S25" t="str">
        <f>CONCATENATE("""image_en"": """,CONCATENATE("/res/media/web/travel/",LOWER(SUBSTITUTE($I$1," ","_")),"/",LOWER(CONCATENATE(SUBSTITUTE(VLOOKUP(CONCATENATE($R25,"a2"),$B:$I,8,FALSE)," ","_"),".jpg"))),""",")</f>
        <v>"image_en": "/res/media/web/travel/shanghai/yuyuan_garden.jpg",</v>
      </c>
    </row>
    <row r="26" spans="1:19" ht="15.75" x14ac:dyDescent="0.25">
      <c r="A26" t="str">
        <f t="shared" si="0"/>
        <v>3a</v>
      </c>
      <c r="B26" t="str">
        <f t="shared" si="1"/>
        <v>3d1</v>
      </c>
      <c r="C26" t="str">
        <f t="shared" si="2"/>
        <v>d1</v>
      </c>
      <c r="D26">
        <f t="shared" si="3"/>
        <v>1</v>
      </c>
      <c r="E26" t="str">
        <f t="shared" si="4"/>
        <v>d</v>
      </c>
      <c r="F26">
        <f t="shared" si="6"/>
        <v>3</v>
      </c>
      <c r="G26" s="4" t="s">
        <v>6</v>
      </c>
      <c r="H26" t="s">
        <v>6</v>
      </c>
      <c r="I26" t="s">
        <v>515</v>
      </c>
      <c r="L26">
        <f>ROUNDUP((ROW(N26)-1)/12,0)</f>
        <v>3</v>
      </c>
      <c r="M26" t="s">
        <v>465</v>
      </c>
      <c r="N26" t="s">
        <v>465</v>
      </c>
      <c r="O26" t="s">
        <v>465</v>
      </c>
      <c r="R26">
        <f t="shared" si="7"/>
        <v>2</v>
      </c>
      <c r="S26" t="str">
        <f>CONCATENATE("""image_tc"": """,CONCATENATE("/res/media/web/travel/",LOWER(SUBSTITUTE($I$1," ","_")),"/",LOWER(CONCATENATE(SUBSTITUTE(VLOOKUP(CONCATENATE($R26,"a2"),$B:$I,8,FALSE)," ","_"),".jpg"))),""",")</f>
        <v>"image_tc": "/res/media/web/travel/shanghai/yuyuan_garden.jpg",</v>
      </c>
    </row>
    <row r="27" spans="1:19" ht="31.5" x14ac:dyDescent="0.25">
      <c r="A27" t="str">
        <f t="shared" si="0"/>
        <v>3d</v>
      </c>
      <c r="B27" t="str">
        <f t="shared" si="1"/>
        <v>3d2</v>
      </c>
      <c r="C27" t="str">
        <f t="shared" si="2"/>
        <v>d2</v>
      </c>
      <c r="D27">
        <f t="shared" si="3"/>
        <v>2</v>
      </c>
      <c r="E27" t="str">
        <f t="shared" si="4"/>
        <v/>
      </c>
      <c r="F27">
        <f t="shared" si="6"/>
        <v>3</v>
      </c>
      <c r="G27" s="9" t="s">
        <v>172</v>
      </c>
      <c r="H27" t="s">
        <v>1100</v>
      </c>
      <c r="I27" t="s">
        <v>650</v>
      </c>
      <c r="L27">
        <f t="shared" ref="L27:L37" si="9">ROUNDUP((ROW(N27)-1)/12,0)</f>
        <v>3</v>
      </c>
      <c r="M27" t="str">
        <f>VLOOKUP(CONCATENATE($L27,"a2"),$B:$I,6,FALSE)</f>
        <v>南京路步行街</v>
      </c>
      <c r="N27" t="str">
        <f>VLOOKUP(CONCATENATE($L27,"a2"),$B:$I,7,FALSE)</f>
        <v>南京路步行街</v>
      </c>
      <c r="O27" t="str">
        <f>VLOOKUP(CONCATENATE($L27,"a2"),$B:$I,8,FALSE)</f>
        <v>Nanjing Road Pedestrian Street</v>
      </c>
      <c r="R27">
        <f t="shared" si="7"/>
        <v>2</v>
      </c>
      <c r="S27" t="str">
        <f>CONCATENATE("""image_sc"": """,CONCATENATE("/res/media/web/travel/",LOWER(SUBSTITUTE($I$1," ","_")),"/",LOWER(CONCATENATE(SUBSTITUTE(VLOOKUP(CONCATENATE($R27,"a2"),$B:$I,8,FALSE)," ","_"),".jpg"))),""",")</f>
        <v>"image_sc": "/res/media/web/travel/shanghai/yuyuan_garden.jpg",</v>
      </c>
    </row>
    <row r="28" spans="1:19" ht="16.5" thickBot="1" x14ac:dyDescent="0.3">
      <c r="A28" t="str">
        <f t="shared" si="0"/>
        <v/>
      </c>
      <c r="B28" t="str">
        <f t="shared" si="1"/>
        <v>3d3</v>
      </c>
      <c r="C28" t="str">
        <f t="shared" si="2"/>
        <v>d3</v>
      </c>
      <c r="D28">
        <f t="shared" si="3"/>
        <v>3</v>
      </c>
      <c r="E28" t="str">
        <f t="shared" si="4"/>
        <v/>
      </c>
      <c r="F28">
        <f t="shared" si="6"/>
        <v>3</v>
      </c>
      <c r="G28" s="10" t="s">
        <v>163</v>
      </c>
      <c r="H28" t="s">
        <v>1092</v>
      </c>
      <c r="I28" t="s">
        <v>641</v>
      </c>
      <c r="L28">
        <f t="shared" si="9"/>
        <v>3</v>
      </c>
      <c r="M28" t="s">
        <v>466</v>
      </c>
      <c r="N28" t="s">
        <v>466</v>
      </c>
      <c r="O28" t="s">
        <v>466</v>
      </c>
      <c r="R28">
        <f t="shared" si="7"/>
        <v>2</v>
      </c>
      <c r="S28" t="str">
        <f>CONCATENATE("""content_en"": """,CONCATENATE("&lt;p&gt;Address：&lt;br/&gt;",VLOOKUP(CONCATENATE($R28,"b2"),$B:$I,8,FALSE)),"&lt;/p&gt;&lt;p&gt;Content：&lt;br/&gt;",SUBSTITUTE(VLOOKUP(CONCATENATE($R28,"c2"),$B:$I,8,FALSE),"""","\"""),"&lt;/p&gt;&lt;p&gt;Transportation：&lt;br/&gt;",VLOOKUP(CONCATENATE($R28,"d2"),$B:$I,8,FALSE),CONCATENATE($K24,IFERROR(VLOOKUP(CONCATENATE($L24,"d3"),$B:$I,8,FALSE),"")),"&lt;/p&gt;",""",")</f>
        <v>"content_en": "&lt;p&gt;Address：&lt;br/&gt;132 Anren Street, Huangpu District, Shanghai&lt;/p&gt;&lt;p&gt;Content：&lt;br/&gt;A 3A Tourist Attraction and a Major Historical and Cultural Site Protected at the National Level, the Yuyuan Garden carries the meaning of “pleasing the elderly”. Originally built during the Ming Dynasty, the garden has stood the test of time for over four centuries. Highlights of the garden include the Exquisite Jade Rock (one of the three famous rocks of Jiangnan), Dianchuntang (the Small Swords Society’s command centre of theTaiping Rebellion), and the Chenghuang Temple next to  the garden. Widely regarded as the best in Southeast China and one of the top five classic gardens in Shanghai, Yuyuan Garden is a must-see attraction. In addition, the Chenghuang Temple and shopping streets surrounding the garden are also tourist hotspots with their cultural, product and food offerings.&lt;/p&gt;&lt;p&gt;Transportation：&lt;br/&gt;From High Speed Rail Shanghaihongqiao Station, take Metro Line 10 towards Xinjiangwancheng. Get off at Yuyuan Garden Station and walk for about 2 minutes.&lt;/p&gt;&lt;p&gt;Alternatively, you may take a 55-minute taxi ride from Shanghaihongqiao Station.&lt;/p&gt;",</v>
      </c>
    </row>
    <row r="29" spans="1:19" ht="15.75" x14ac:dyDescent="0.25">
      <c r="A29" t="str">
        <f t="shared" si="0"/>
        <v/>
      </c>
      <c r="B29" t="str">
        <f t="shared" si="1"/>
        <v>4a1</v>
      </c>
      <c r="C29" t="str">
        <f t="shared" si="2"/>
        <v>a1</v>
      </c>
      <c r="D29">
        <f t="shared" si="3"/>
        <v>1</v>
      </c>
      <c r="E29" t="str">
        <f t="shared" si="4"/>
        <v>a</v>
      </c>
      <c r="F29">
        <f t="shared" si="6"/>
        <v>4</v>
      </c>
      <c r="G29" s="1" t="s">
        <v>18</v>
      </c>
      <c r="H29" t="s">
        <v>954</v>
      </c>
      <c r="I29" t="s">
        <v>529</v>
      </c>
      <c r="L29">
        <f t="shared" si="9"/>
        <v>3</v>
      </c>
      <c r="M29" t="str">
        <f>CONCATENATE("&lt;img src=""/res/media/web/travel/",LOWER(SUBSTITUTE($I$1," ","_")),"/",LOWER(CONCATENATE(SUBSTITUTE(VLOOKUP(CONCATENATE($L27,"a2"),$B:$I,8,FALSE)," ","_"),".jpg")),""" alt=""",M27,"""&gt;")</f>
        <v>&lt;img src="/res/media/web/travel/shanghai/nanjing_road_pedestrian_street.jpg" alt="南京路步行街"&gt;</v>
      </c>
      <c r="N29" t="str">
        <f>CONCATENATE("&lt;img src=""/res/media/web/travel/",LOWER(SUBSTITUTE($I$1," ","_")),"/",LOWER(CONCATENATE(SUBSTITUTE(VLOOKUP(CONCATENATE($L27,"a2"),$B:$I,8,FALSE)," ","_"),".jpg")),""" alt=""",N27,"""&gt;")</f>
        <v>&lt;img src="/res/media/web/travel/shanghai/nanjing_road_pedestrian_street.jpg" alt="南京路步行街"&gt;</v>
      </c>
      <c r="O29" t="str">
        <f>CONCATENATE("&lt;img src=""/res/media/web/travel/",LOWER(SUBSTITUTE($I$1," ","_")),"/",LOWER(CONCATENATE(SUBSTITUTE(VLOOKUP(CONCATENATE($L27,"a2"),$B:$I,8,FALSE)," ","_"),".jpg")),""" alt=""",O27,"""&gt;")</f>
        <v>&lt;img src="/res/media/web/travel/shanghai/nanjing_road_pedestrian_street.jpg" alt="Nanjing Road Pedestrian Street"&gt;</v>
      </c>
      <c r="R29">
        <f t="shared" si="7"/>
        <v>2</v>
      </c>
      <c r="S29" t="str">
        <f>CONCATENATE("""content_tc"": """,CONCATENATE("&lt;p&gt;地址：&lt;br/&gt;",VLOOKUP(CONCATENATE($R29,"b2"),$B:$I,6,FALSE)),"&lt;/p&gt;&lt;p&gt;介紹：&lt;br/&gt;",VLOOKUP(CONCATENATE($R29,"c2"),$B:$I,6,FALSE),"&lt;/p&gt;&lt;p&gt;交通：&lt;br/&gt;",VLOOKUP(CONCATENATE($R29,"d2"),$B:$I,6,FALSE),CONCATENATE($K24,IFERROR(VLOOKUP(CONCATENATE($L24,"d3"),$B:$I,6,FALSE),"")),"&lt;/p&gt;",""",")</f>
        <v>"content_tc": "&lt;p&gt;地址：&lt;br/&gt;上海市黃浦區安仁街132號&lt;/p&gt;&lt;p&gt;介紹：&lt;br/&gt;3A級旅遊景區，也是全國重點文物保護單位。豫園有「豫悅老親」的意思，它始建於明朝，至今已有4百多年歷史。園內有江南三大名石之稱的玉玲瓏、小刀會起義指揮所的點春堂、園側有城隍廟等著名景點。豫園更有「奇秀甲於東南」，「東南名園冠」的美名，被譽為上海五大古典園林之一，是上海必遊之處。另外，園側的城隍廟及商店街等亦是旅遊熱點，邊走邊買，也賞賞地道美味。&lt;/p&gt;&lt;p&gt;交通：&lt;br/&gt;於高鐵上海虹橋乘坐地鐵10號綫，往新江灣城方向，於豫園站下車，步行約2分鐘。&lt;/p&gt;&lt;p&gt;亦可由上海虹橋站乘坐的士，約 55分鐘即可到達。&lt;/p&gt;",</v>
      </c>
    </row>
    <row r="30" spans="1:19" ht="15.75" x14ac:dyDescent="0.25">
      <c r="A30" t="str">
        <f t="shared" si="0"/>
        <v>4a</v>
      </c>
      <c r="B30" t="str">
        <f t="shared" si="1"/>
        <v>4a2</v>
      </c>
      <c r="C30" t="str">
        <f t="shared" si="2"/>
        <v>a2</v>
      </c>
      <c r="D30">
        <f t="shared" si="3"/>
        <v>2</v>
      </c>
      <c r="E30" t="str">
        <f t="shared" si="4"/>
        <v/>
      </c>
      <c r="F30">
        <f t="shared" si="6"/>
        <v>4</v>
      </c>
      <c r="G30" s="9" t="s">
        <v>173</v>
      </c>
      <c r="H30" t="s">
        <v>1101</v>
      </c>
      <c r="I30" t="s">
        <v>651</v>
      </c>
      <c r="L30">
        <f t="shared" si="9"/>
        <v>3</v>
      </c>
      <c r="M30" t="s">
        <v>557</v>
      </c>
      <c r="N30" t="s">
        <v>557</v>
      </c>
      <c r="O30" t="s">
        <v>1372</v>
      </c>
      <c r="R30">
        <f t="shared" si="7"/>
        <v>2</v>
      </c>
      <c r="S30" t="str">
        <f>CONCATENATE("""content_sc"": """,CONCATENATE("&lt;p&gt;地址：&lt;br/&gt;",VLOOKUP(CONCATENATE($R30,"b2"),$B:$I,7,FALSE)),"&lt;/p&gt;&lt;p&gt;介紹：&lt;br/&gt;",VLOOKUP(CONCATENATE($R30,"c2"),$B:$I,7,FALSE),"&lt;/p&gt;&lt;p&gt;交通：&lt;br/&gt;",VLOOKUP(CONCATENATE($R30,"d2"),$B:$I,7,FALSE),CONCATENATE($K24,IFERROR(VLOOKUP(CONCATENATE($L24,"d3"),$B:$I,7,FALSE),"")),"&lt;/p&gt;","""")</f>
        <v>"content_sc": "&lt;p&gt;地址：&lt;br/&gt;上海市黄浦区安仁街132号&lt;/p&gt;&lt;p&gt;介紹：&lt;br/&gt;3A级旅游景区，也是全国重点文物保护单位。豫园有「豫悦老亲」的意思，它始建于明朝，至今已有4百多年历史。园内有江南三大名石之称的玉玲珑、小刀会起义指挥所的点春堂、园侧有城隍庙等著名景点。豫园更有「奇秀甲于东南」，「东南名园冠」的美名，被誉为上海五大古典园林之一，是上海必游之处。另外，园侧的城隍庙及商店街等亦是旅游热点，边走边买，也赏赏地道美味。&lt;/p&gt;&lt;p&gt;交通：&lt;br/&gt;于高铁上海虹桥乘坐地铁10号线，往新江湾城方向，于豫园站下车，步行约2分钟。&lt;/p&gt;&lt;p&gt;亦可由上海虹桥站乘坐的士，约 55分钟即可到达。&lt;/p&gt;"</v>
      </c>
    </row>
    <row r="31" spans="1:19" ht="15.75" x14ac:dyDescent="0.25">
      <c r="A31" t="str">
        <f t="shared" si="0"/>
        <v/>
      </c>
      <c r="B31" t="str">
        <f t="shared" si="1"/>
        <v>4b1</v>
      </c>
      <c r="C31" t="str">
        <f t="shared" si="2"/>
        <v>b1</v>
      </c>
      <c r="D31">
        <f t="shared" si="3"/>
        <v>1</v>
      </c>
      <c r="E31" t="str">
        <f t="shared" si="4"/>
        <v>b</v>
      </c>
      <c r="F31">
        <f t="shared" si="6"/>
        <v>4</v>
      </c>
      <c r="G31" s="4" t="s">
        <v>2</v>
      </c>
      <c r="H31" t="s">
        <v>2</v>
      </c>
      <c r="I31" t="s">
        <v>511</v>
      </c>
      <c r="L31">
        <f t="shared" si="9"/>
        <v>3</v>
      </c>
      <c r="M31" t="str">
        <f>VLOOKUP(CONCATENATE($L31,"b2"),$B:$I,6,FALSE)</f>
        <v>上海市黃浦區南京路步行街</v>
      </c>
      <c r="N31" t="str">
        <f>VLOOKUP(CONCATENATE($L31,"b2"),$B:$I,7,FALSE)</f>
        <v>上海市黄浦区南京路步行街</v>
      </c>
      <c r="O31" t="str">
        <f>VLOOKUP(CONCATENATE($L31,"b2"),$B:$I,8,FALSE)</f>
        <v>Nanjing Road Pedestrian Street, Huangpu District, Shanghai</v>
      </c>
      <c r="R31">
        <f t="shared" si="7"/>
        <v>2</v>
      </c>
      <c r="S31" t="str">
        <f>IF(S32="","}","},")</f>
        <v>},</v>
      </c>
    </row>
    <row r="32" spans="1:19" ht="15.75" x14ac:dyDescent="0.25">
      <c r="A32" t="str">
        <f t="shared" si="0"/>
        <v>4b</v>
      </c>
      <c r="B32" t="str">
        <f t="shared" si="1"/>
        <v>4b2</v>
      </c>
      <c r="C32" t="str">
        <f t="shared" si="2"/>
        <v>b2</v>
      </c>
      <c r="D32">
        <f t="shared" si="3"/>
        <v>2</v>
      </c>
      <c r="E32" t="str">
        <f t="shared" si="4"/>
        <v/>
      </c>
      <c r="F32">
        <f t="shared" si="6"/>
        <v>4</v>
      </c>
      <c r="G32" s="9" t="s">
        <v>174</v>
      </c>
      <c r="H32" t="s">
        <v>1102</v>
      </c>
      <c r="I32" t="s">
        <v>652</v>
      </c>
      <c r="L32">
        <f t="shared" si="9"/>
        <v>3</v>
      </c>
      <c r="M32" t="s">
        <v>467</v>
      </c>
      <c r="N32" t="s">
        <v>467</v>
      </c>
      <c r="O32" t="s">
        <v>1373</v>
      </c>
      <c r="R32">
        <f>ROUNDUP((ROW(T32)-7)/12,0)</f>
        <v>3</v>
      </c>
      <c r="S32" t="s">
        <v>1374</v>
      </c>
    </row>
    <row r="33" spans="1:19" ht="15.75" x14ac:dyDescent="0.25">
      <c r="A33" t="str">
        <f t="shared" si="0"/>
        <v/>
      </c>
      <c r="B33" t="str">
        <f t="shared" si="1"/>
        <v>4c1</v>
      </c>
      <c r="C33" t="str">
        <f t="shared" si="2"/>
        <v>c1</v>
      </c>
      <c r="D33">
        <f t="shared" si="3"/>
        <v>1</v>
      </c>
      <c r="E33" t="str">
        <f t="shared" si="4"/>
        <v>c</v>
      </c>
      <c r="F33">
        <f t="shared" si="6"/>
        <v>4</v>
      </c>
      <c r="G33" s="4" t="s">
        <v>4</v>
      </c>
      <c r="H33" t="s">
        <v>941</v>
      </c>
      <c r="I33" t="s">
        <v>513</v>
      </c>
      <c r="L33">
        <f t="shared" si="9"/>
        <v>3</v>
      </c>
      <c r="M33" t="str">
        <f>VLOOKUP(CONCATENATE($L33,"c2"),$B:$I,6,FALSE)</f>
        <v>它是上海開埠以來第一條成立的商業街，擁有許多老字號的店鋪，被稱為「中華商業第一街」。無論是觀光、購物、享受美食，這裡都可以滿足您的需要。西方的特色古舊建築、著名品牌及商店都集中於此、地道美食和手信等等，應有盡有，令您目不暇給。逛完熱鬧繁華的南京路步行街，您可繼續向東前進上海的著名景點「外灘」，欣賞上海灘繁華繽紛的景色。</v>
      </c>
      <c r="N33" t="str">
        <f>VLOOKUP(CONCATENATE($L33,"c2"),$B:$I,7,FALSE)</f>
        <v>它是上海开埠以来第一条成立的商业街，拥有许多老字号的店铺，被称为「中华商业第一街」。无论是观光、购物、享受美食，这里都可以满足您的需要。西方的特色古旧建筑、著名品牌及商店都集中于此、地道美食和手信等等，应有尽有，令您目不暇给。逛完热闹繁华的南京路步行街，您可继续向东前进上海的著名景点「外滩」，欣赏上海滩繁华缤纷的景色。</v>
      </c>
      <c r="O33" t="str">
        <f>VLOOKUP(CONCATENATE($L33,"c2"),$B:$I,8,FALSE)</f>
        <v>The first commercial street dating back to the founding of Shanghai, many traditional brands can be found at the Nanjing Road Pedestrian Street, making it known as the First Commercial Street of China. This is where visitors can find anything they want, from sightseeing and shopping to good food. Signature old buildings from the West that gather and house famous brands, local food and souvenirs are a feast to the eyes. When you are done with the bustling pedestrian street, continue eastward to The Bund, another iconic attraction of Shanghai, where you can see the city’s glamour in its full glory.</v>
      </c>
      <c r="R33">
        <f t="shared" ref="R33:R43" si="10">ROUNDUP((ROW(T33)-7)/12,0)</f>
        <v>3</v>
      </c>
      <c r="S33" t="str">
        <f>CONCATENATE("""id"": ",$S$1,R33,",")</f>
        <v>"id": 63,</v>
      </c>
    </row>
    <row r="34" spans="1:19" ht="63" x14ac:dyDescent="0.25">
      <c r="A34" t="str">
        <f t="shared" si="0"/>
        <v>4c</v>
      </c>
      <c r="B34" t="str">
        <f t="shared" si="1"/>
        <v>4c2</v>
      </c>
      <c r="C34" t="str">
        <f t="shared" si="2"/>
        <v>c2</v>
      </c>
      <c r="D34">
        <f t="shared" si="3"/>
        <v>2</v>
      </c>
      <c r="E34" t="str">
        <f t="shared" si="4"/>
        <v/>
      </c>
      <c r="F34">
        <f t="shared" si="6"/>
        <v>4</v>
      </c>
      <c r="G34" s="9" t="s">
        <v>175</v>
      </c>
      <c r="H34" t="s">
        <v>1103</v>
      </c>
      <c r="I34" t="s">
        <v>653</v>
      </c>
      <c r="L34">
        <f t="shared" si="9"/>
        <v>3</v>
      </c>
      <c r="M34" t="s">
        <v>468</v>
      </c>
      <c r="N34" t="s">
        <v>468</v>
      </c>
      <c r="O34" t="s">
        <v>1375</v>
      </c>
      <c r="R34">
        <f t="shared" si="10"/>
        <v>3</v>
      </c>
      <c r="S34" t="str">
        <f>CONCATENATE("""attraction_en"": """,VLOOKUP(CONCATENATE($R34,"a2"),$B:$I,8,FALSE),""",")</f>
        <v>"attraction_en": "Nanjing Road Pedestrian Street",</v>
      </c>
    </row>
    <row r="35" spans="1:19" ht="15.75" x14ac:dyDescent="0.25">
      <c r="A35" t="str">
        <f t="shared" si="0"/>
        <v>4a</v>
      </c>
      <c r="B35" t="str">
        <f t="shared" si="1"/>
        <v>4d1</v>
      </c>
      <c r="C35" t="str">
        <f t="shared" si="2"/>
        <v>d1</v>
      </c>
      <c r="D35">
        <f t="shared" si="3"/>
        <v>1</v>
      </c>
      <c r="E35" t="str">
        <f t="shared" si="4"/>
        <v>d</v>
      </c>
      <c r="F35">
        <f t="shared" si="6"/>
        <v>4</v>
      </c>
      <c r="G35" s="4" t="s">
        <v>6</v>
      </c>
      <c r="H35" t="s">
        <v>6</v>
      </c>
      <c r="I35" t="s">
        <v>515</v>
      </c>
      <c r="L35">
        <f t="shared" si="9"/>
        <v>3</v>
      </c>
      <c r="M35" t="str">
        <f>VLOOKUP(CONCATENATE($L35,"d2"),$B:$I,6,FALSE)</f>
        <v>於高鐵上海虹橋站乘坐地鐵2號綫，往廣蘭路方向，於南京東路站下車，步行約6分鐘。</v>
      </c>
      <c r="N35" t="str">
        <f>VLOOKUP(CONCATENATE($L35,"d2"),$B:$I,7,FALSE)</f>
        <v>于高铁上海虹桥站乘坐地铁2号线，往广兰路方向，于南京东路站下车，步行约6分钟。</v>
      </c>
      <c r="O35" t="str">
        <f>VLOOKUP(CONCATENATE($L35,"d2"),$B:$I,8,FALSE)</f>
        <v>From High Speed Rail Shanghaihongqiao Station, take Metro Line 2 towards Guanglan Road. Get off at the East Nanjing Road Station and walk for about 6 minutes.</v>
      </c>
      <c r="R35">
        <f t="shared" si="10"/>
        <v>3</v>
      </c>
      <c r="S35" t="str">
        <f>CONCATENATE("""attraction_tc"": """,VLOOKUP(CONCATENATE($R35,"a2"),$B:$I,6,FALSE),""",")</f>
        <v>"attraction_tc": "南京路步行街",</v>
      </c>
    </row>
    <row r="36" spans="1:19" ht="31.5" x14ac:dyDescent="0.25">
      <c r="A36" t="str">
        <f t="shared" si="0"/>
        <v>4d</v>
      </c>
      <c r="B36" t="str">
        <f t="shared" si="1"/>
        <v>4d2</v>
      </c>
      <c r="C36" t="str">
        <f t="shared" si="2"/>
        <v>d2</v>
      </c>
      <c r="D36">
        <f t="shared" si="3"/>
        <v>2</v>
      </c>
      <c r="E36" t="str">
        <f t="shared" si="4"/>
        <v/>
      </c>
      <c r="F36">
        <f t="shared" si="6"/>
        <v>4</v>
      </c>
      <c r="G36" s="9" t="s">
        <v>176</v>
      </c>
      <c r="H36" t="s">
        <v>1104</v>
      </c>
      <c r="I36" t="s">
        <v>654</v>
      </c>
      <c r="K36" t="str">
        <f>IF(ISERROR(VLOOKUP(CONCATENATE(L36,"d3"),B:G,6,FALSE)),"","&lt;/p&gt;&lt;p&gt;")</f>
        <v>&lt;/p&gt;&lt;p&gt;</v>
      </c>
      <c r="L36">
        <f t="shared" si="9"/>
        <v>3</v>
      </c>
      <c r="M36" t="str">
        <f>CONCATENATE($K36,IFERROR(VLOOKUP(CONCATENATE($L36,"d3"),$B:$I,6,FALSE),""))</f>
        <v>&lt;/p&gt;&lt;p&gt;亦可由上海虹橋站乘坐的士，約50 分鐘即可到達。</v>
      </c>
      <c r="N36" t="str">
        <f>CONCATENATE($K36,IFERROR(VLOOKUP(CONCATENATE($L36,"d3"),$B:$I,7,FALSE),""))</f>
        <v>&lt;/p&gt;&lt;p&gt;亦可由上海虹桥站乘坐的士，约50 分钟即可到达。</v>
      </c>
      <c r="O36" t="str">
        <f>CONCATENATE($K36,IFERROR(VLOOKUP(CONCATENATE($L36,"d3"),$B:$I,8,FALSE),""))</f>
        <v>&lt;/p&gt;&lt;p&gt;Alternatively, you may take a 50-minute taxi ride from Shanghaihongqiao Station.</v>
      </c>
      <c r="R36">
        <f t="shared" si="10"/>
        <v>3</v>
      </c>
      <c r="S36" t="str">
        <f>CONCATENATE("""attraction_sc"": """,VLOOKUP(CONCATENATE($R36,"a2"),$B:$I,7,FALSE),""",")</f>
        <v>"attraction_sc": "南京路步行街",</v>
      </c>
    </row>
    <row r="37" spans="1:19" ht="16.5" thickBot="1" x14ac:dyDescent="0.3">
      <c r="A37" t="str">
        <f t="shared" si="0"/>
        <v/>
      </c>
      <c r="B37" t="str">
        <f t="shared" si="1"/>
        <v>4d3</v>
      </c>
      <c r="C37" t="str">
        <f t="shared" si="2"/>
        <v>d3</v>
      </c>
      <c r="D37">
        <f t="shared" si="3"/>
        <v>3</v>
      </c>
      <c r="E37" t="str">
        <f t="shared" si="4"/>
        <v/>
      </c>
      <c r="F37">
        <f t="shared" si="6"/>
        <v>4</v>
      </c>
      <c r="G37" s="10" t="s">
        <v>177</v>
      </c>
      <c r="H37" t="s">
        <v>1105</v>
      </c>
      <c r="I37" t="s">
        <v>655</v>
      </c>
      <c r="L37">
        <f t="shared" si="9"/>
        <v>3</v>
      </c>
      <c r="M37" t="s">
        <v>469</v>
      </c>
      <c r="N37" t="s">
        <v>469</v>
      </c>
      <c r="O37" t="s">
        <v>469</v>
      </c>
      <c r="R37">
        <f t="shared" si="10"/>
        <v>3</v>
      </c>
      <c r="S37" t="str">
        <f>CONCATENATE("""image_en"": """,CONCATENATE("/res/media/web/travel/",LOWER(SUBSTITUTE($I$1," ","_")),"/",LOWER(CONCATENATE(SUBSTITUTE(VLOOKUP(CONCATENATE($R37,"a2"),$B:$I,8,FALSE)," ","_"),".jpg"))),""",")</f>
        <v>"image_en": "/res/media/web/travel/shanghai/nanjing_road_pedestrian_street.jpg",</v>
      </c>
    </row>
    <row r="38" spans="1:19" ht="15.75" x14ac:dyDescent="0.25">
      <c r="A38" t="str">
        <f t="shared" si="0"/>
        <v/>
      </c>
      <c r="B38" t="str">
        <f t="shared" si="1"/>
        <v>5a1</v>
      </c>
      <c r="C38" t="str">
        <f t="shared" si="2"/>
        <v>a1</v>
      </c>
      <c r="D38">
        <f t="shared" si="3"/>
        <v>1</v>
      </c>
      <c r="E38" t="str">
        <f t="shared" si="4"/>
        <v>a</v>
      </c>
      <c r="F38">
        <f t="shared" si="6"/>
        <v>5</v>
      </c>
      <c r="G38" s="1" t="s">
        <v>22</v>
      </c>
      <c r="H38" t="s">
        <v>958</v>
      </c>
      <c r="I38" t="s">
        <v>535</v>
      </c>
      <c r="L38">
        <f>ROUNDUP((ROW(N38)-1)/12,0)</f>
        <v>4</v>
      </c>
      <c r="M38" t="s">
        <v>465</v>
      </c>
      <c r="N38" t="s">
        <v>465</v>
      </c>
      <c r="O38" t="s">
        <v>465</v>
      </c>
      <c r="R38">
        <f t="shared" si="10"/>
        <v>3</v>
      </c>
      <c r="S38" t="str">
        <f>CONCATENATE("""image_tc"": """,CONCATENATE("/res/media/web/travel/",LOWER(SUBSTITUTE($I$1," ","_")),"/",LOWER(CONCATENATE(SUBSTITUTE(VLOOKUP(CONCATENATE($R38,"a2"),$B:$I,8,FALSE)," ","_"),".jpg"))),""",")</f>
        <v>"image_tc": "/res/media/web/travel/shanghai/nanjing_road_pedestrian_street.jpg",</v>
      </c>
    </row>
    <row r="39" spans="1:19" ht="15.75" x14ac:dyDescent="0.25">
      <c r="A39" t="str">
        <f t="shared" si="0"/>
        <v>5a</v>
      </c>
      <c r="B39" t="str">
        <f t="shared" si="1"/>
        <v>5a2</v>
      </c>
      <c r="C39" t="str">
        <f t="shared" si="2"/>
        <v>a2</v>
      </c>
      <c r="D39">
        <f t="shared" si="3"/>
        <v>2</v>
      </c>
      <c r="E39" t="str">
        <f t="shared" si="4"/>
        <v/>
      </c>
      <c r="F39">
        <f t="shared" si="6"/>
        <v>5</v>
      </c>
      <c r="G39" s="9" t="s">
        <v>178</v>
      </c>
      <c r="H39" t="s">
        <v>178</v>
      </c>
      <c r="I39" t="s">
        <v>656</v>
      </c>
      <c r="L39">
        <f t="shared" ref="L39:L49" si="11">ROUNDUP((ROW(N39)-1)/12,0)</f>
        <v>4</v>
      </c>
      <c r="M39" t="str">
        <f>VLOOKUP(CONCATENATE($L39,"a2"),$B:$I,6,FALSE)</f>
        <v>朱家角古鎮</v>
      </c>
      <c r="N39" t="str">
        <f>VLOOKUP(CONCATENATE($L39,"a2"),$B:$I,7,FALSE)</f>
        <v>朱家角古镇</v>
      </c>
      <c r="O39" t="str">
        <f>VLOOKUP(CONCATENATE($L39,"a2"),$B:$I,8,FALSE)</f>
        <v>Zhujiajiao Ancient Town</v>
      </c>
      <c r="R39">
        <f t="shared" si="10"/>
        <v>3</v>
      </c>
      <c r="S39" t="str">
        <f>CONCATENATE("""image_sc"": """,CONCATENATE("/res/media/web/travel/",LOWER(SUBSTITUTE($I$1," ","_")),"/",LOWER(CONCATENATE(SUBSTITUTE(VLOOKUP(CONCATENATE($R39,"a2"),$B:$I,8,FALSE)," ","_"),".jpg"))),""",")</f>
        <v>"image_sc": "/res/media/web/travel/shanghai/nanjing_road_pedestrian_street.jpg",</v>
      </c>
    </row>
    <row r="40" spans="1:19" ht="15.75" x14ac:dyDescent="0.25">
      <c r="A40" t="str">
        <f t="shared" si="0"/>
        <v/>
      </c>
      <c r="B40" t="str">
        <f t="shared" si="1"/>
        <v>5b1</v>
      </c>
      <c r="C40" t="str">
        <f t="shared" si="2"/>
        <v>b1</v>
      </c>
      <c r="D40">
        <f t="shared" si="3"/>
        <v>1</v>
      </c>
      <c r="E40" t="str">
        <f t="shared" si="4"/>
        <v>b</v>
      </c>
      <c r="F40">
        <f t="shared" si="6"/>
        <v>5</v>
      </c>
      <c r="G40" s="4" t="s">
        <v>2</v>
      </c>
      <c r="H40" t="s">
        <v>2</v>
      </c>
      <c r="I40" t="s">
        <v>511</v>
      </c>
      <c r="L40">
        <f t="shared" si="11"/>
        <v>4</v>
      </c>
      <c r="M40" t="s">
        <v>466</v>
      </c>
      <c r="N40" t="s">
        <v>466</v>
      </c>
      <c r="O40" t="s">
        <v>466</v>
      </c>
      <c r="R40">
        <f t="shared" si="10"/>
        <v>3</v>
      </c>
      <c r="S40" t="str">
        <f>CONCATENATE("""content_en"": """,CONCATENATE("&lt;p&gt;Address：&lt;br/&gt;",VLOOKUP(CONCATENATE($R40,"b2"),$B:$I,8,FALSE)),"&lt;/p&gt;&lt;p&gt;Content：&lt;br/&gt;",SUBSTITUTE(VLOOKUP(CONCATENATE($R40,"c2"),$B:$I,8,FALSE),"""","\"""),"&lt;/p&gt;&lt;p&gt;Transportation：&lt;br/&gt;",VLOOKUP(CONCATENATE($R40,"d2"),$B:$I,8,FALSE),CONCATENATE($K36,IFERROR(VLOOKUP(CONCATENATE($L36,"d3"),$B:$I,8,FALSE),"")),"&lt;/p&gt;",""",")</f>
        <v>"content_en": "&lt;p&gt;Address：&lt;br/&gt;Nanjing Road Pedestrian Street, Huangpu District, Shanghai&lt;/p&gt;&lt;p&gt;Content：&lt;br/&gt;The first commercial street dating back to the founding of Shanghai, many traditional brands can be found at the Nanjing Road Pedestrian Street, making it known as the First Commercial Street of China. This is where visitors can find anything they want, from sightseeing and shopping to good food. Signature old buildings from the West that gather and house famous brands, local food and souvenirs are a feast to the eyes. When you are done with the bustling pedestrian street, continue eastward to The Bund, another iconic attraction of Shanghai, where you can see the city’s glamour in its full glory.&lt;/p&gt;&lt;p&gt;Transportation：&lt;br/&gt;From High Speed Rail Shanghaihongqiao Station, take Metro Line 2 towards Guanglan Road. Get off at the East Nanjing Road Station and walk for about 6 minutes.&lt;/p&gt;&lt;p&gt;Alternatively, you may take a 50-minute taxi ride from Shanghaihongqiao Station.&lt;/p&gt;",</v>
      </c>
    </row>
    <row r="41" spans="1:19" ht="15.75" x14ac:dyDescent="0.25">
      <c r="A41" t="str">
        <f t="shared" si="0"/>
        <v>5b</v>
      </c>
      <c r="B41" t="str">
        <f t="shared" si="1"/>
        <v>5b2</v>
      </c>
      <c r="C41" t="str">
        <f t="shared" si="2"/>
        <v>b2</v>
      </c>
      <c r="D41">
        <f t="shared" si="3"/>
        <v>2</v>
      </c>
      <c r="E41" t="str">
        <f t="shared" si="4"/>
        <v/>
      </c>
      <c r="F41">
        <f t="shared" si="6"/>
        <v>5</v>
      </c>
      <c r="G41" s="9" t="s">
        <v>179</v>
      </c>
      <c r="H41" t="s">
        <v>1106</v>
      </c>
      <c r="I41" t="s">
        <v>657</v>
      </c>
      <c r="L41">
        <f t="shared" si="11"/>
        <v>4</v>
      </c>
      <c r="M41" t="str">
        <f>CONCATENATE("&lt;img src=""/res/media/web/travel/",LOWER(SUBSTITUTE($I$1," ","_")),"/",LOWER(CONCATENATE(SUBSTITUTE(VLOOKUP(CONCATENATE($L39,"a2"),$B:$I,8,FALSE)," ","_"),".jpg")),""" alt=""",M39,"""&gt;")</f>
        <v>&lt;img src="/res/media/web/travel/shanghai/zhujiajiao_ancient_town.jpg" alt="朱家角古鎮"&gt;</v>
      </c>
      <c r="N41" t="str">
        <f>CONCATENATE("&lt;img src=""/res/media/web/travel/",LOWER(SUBSTITUTE($I$1," ","_")),"/",LOWER(CONCATENATE(SUBSTITUTE(VLOOKUP(CONCATENATE($L39,"a2"),$B:$I,8,FALSE)," ","_"),".jpg")),""" alt=""",N39,"""&gt;")</f>
        <v>&lt;img src="/res/media/web/travel/shanghai/zhujiajiao_ancient_town.jpg" alt="朱家角古镇"&gt;</v>
      </c>
      <c r="O41" t="str">
        <f>CONCATENATE("&lt;img src=""/res/media/web/travel/",LOWER(SUBSTITUTE($I$1," ","_")),"/",LOWER(CONCATENATE(SUBSTITUTE(VLOOKUP(CONCATENATE($L39,"a2"),$B:$I,8,FALSE)," ","_"),".jpg")),""" alt=""",O39,"""&gt;")</f>
        <v>&lt;img src="/res/media/web/travel/shanghai/zhujiajiao_ancient_town.jpg" alt="Zhujiajiao Ancient Town"&gt;</v>
      </c>
      <c r="R41">
        <f t="shared" si="10"/>
        <v>3</v>
      </c>
      <c r="S41" t="str">
        <f>CONCATENATE("""content_tc"": """,CONCATENATE("&lt;p&gt;地址：&lt;br/&gt;",VLOOKUP(CONCATENATE($R41,"b2"),$B:$I,6,FALSE)),"&lt;/p&gt;&lt;p&gt;介紹：&lt;br/&gt;",VLOOKUP(CONCATENATE($R41,"c2"),$B:$I,6,FALSE),"&lt;/p&gt;&lt;p&gt;交通：&lt;br/&gt;",VLOOKUP(CONCATENATE($R41,"d2"),$B:$I,6,FALSE),CONCATENATE($K36,IFERROR(VLOOKUP(CONCATENATE($L36,"d3"),$B:$I,6,FALSE),"")),"&lt;/p&gt;",""",")</f>
        <v>"content_tc": "&lt;p&gt;地址：&lt;br/&gt;上海市黃浦區南京路步行街&lt;/p&gt;&lt;p&gt;介紹：&lt;br/&gt;它是上海開埠以來第一條成立的商業街，擁有許多老字號的店鋪，被稱為「中華商業第一街」。無論是觀光、購物、享受美食，這裡都可以滿足您的需要。西方的特色古舊建築、著名品牌及商店都集中於此、地道美食和手信等等，應有盡有，令您目不暇給。逛完熱鬧繁華的南京路步行街，您可繼續向東前進上海的著名景點「外灘」，欣賞上海灘繁華繽紛的景色。&lt;/p&gt;&lt;p&gt;交通：&lt;br/&gt;於高鐵上海虹橋站乘坐地鐵2號綫，往廣蘭路方向，於南京東路站下車，步行約6分鐘。&lt;/p&gt;&lt;p&gt;亦可由上海虹橋站乘坐的士，約50 分鐘即可到達。&lt;/p&gt;",</v>
      </c>
    </row>
    <row r="42" spans="1:19" ht="15.75" x14ac:dyDescent="0.25">
      <c r="A42" t="str">
        <f t="shared" si="0"/>
        <v/>
      </c>
      <c r="B42" t="str">
        <f t="shared" si="1"/>
        <v>5c1</v>
      </c>
      <c r="C42" t="str">
        <f t="shared" si="2"/>
        <v>c1</v>
      </c>
      <c r="D42">
        <f t="shared" si="3"/>
        <v>1</v>
      </c>
      <c r="E42" t="str">
        <f t="shared" si="4"/>
        <v>c</v>
      </c>
      <c r="F42">
        <f t="shared" si="6"/>
        <v>5</v>
      </c>
      <c r="G42" s="4" t="s">
        <v>4</v>
      </c>
      <c r="H42" t="s">
        <v>941</v>
      </c>
      <c r="I42" t="s">
        <v>513</v>
      </c>
      <c r="L42">
        <f t="shared" si="11"/>
        <v>4</v>
      </c>
      <c r="M42" t="s">
        <v>557</v>
      </c>
      <c r="N42" t="s">
        <v>557</v>
      </c>
      <c r="O42" t="s">
        <v>1372</v>
      </c>
      <c r="R42">
        <f t="shared" si="10"/>
        <v>3</v>
      </c>
      <c r="S42" t="str">
        <f>CONCATENATE("""content_sc"": """,CONCATENATE("&lt;p&gt;地址：&lt;br/&gt;",VLOOKUP(CONCATENATE($R42,"b2"),$B:$I,7,FALSE)),"&lt;/p&gt;&lt;p&gt;介紹：&lt;br/&gt;",VLOOKUP(CONCATENATE($R42,"c2"),$B:$I,7,FALSE),"&lt;/p&gt;&lt;p&gt;交通：&lt;br/&gt;",VLOOKUP(CONCATENATE($R42,"d2"),$B:$I,7,FALSE),CONCATENATE($K36,IFERROR(VLOOKUP(CONCATENATE($L36,"d3"),$B:$I,7,FALSE),"")),"&lt;/p&gt;","""")</f>
        <v>"content_sc": "&lt;p&gt;地址：&lt;br/&gt;上海市黄浦区南京路步行街&lt;/p&gt;&lt;p&gt;介紹：&lt;br/&gt;它是上海开埠以来第一条成立的商业街，拥有许多老字号的店铺，被称为「中华商业第一街」。无论是观光、购物、享受美食，这里都可以满足您的需要。西方的特色古旧建筑、著名品牌及商店都集中于此、地道美食和手信等等，应有尽有，令您目不暇给。逛完热闹繁华的南京路步行街，您可继续向东前进上海的著名景点「外滩」，欣赏上海滩繁华缤纷的景色。&lt;/p&gt;&lt;p&gt;交通：&lt;br/&gt;于高铁上海虹桥站乘坐地铁2号线，往广兰路方向，于南京东路站下车，步行约6分钟。&lt;/p&gt;&lt;p&gt;亦可由上海虹桥站乘坐的士，约50 分钟即可到达。&lt;/p&gt;"</v>
      </c>
    </row>
    <row r="43" spans="1:19" ht="78.75" x14ac:dyDescent="0.25">
      <c r="A43" t="str">
        <f t="shared" si="0"/>
        <v>5c</v>
      </c>
      <c r="B43" t="str">
        <f t="shared" si="1"/>
        <v>5c2</v>
      </c>
      <c r="C43" t="str">
        <f t="shared" si="2"/>
        <v>c2</v>
      </c>
      <c r="D43">
        <f t="shared" si="3"/>
        <v>2</v>
      </c>
      <c r="E43" t="str">
        <f t="shared" si="4"/>
        <v/>
      </c>
      <c r="F43">
        <f t="shared" si="6"/>
        <v>5</v>
      </c>
      <c r="G43" s="9" t="s">
        <v>180</v>
      </c>
      <c r="H43" t="s">
        <v>1107</v>
      </c>
      <c r="I43" t="s">
        <v>658</v>
      </c>
      <c r="L43">
        <f t="shared" si="11"/>
        <v>4</v>
      </c>
      <c r="M43" t="str">
        <f>VLOOKUP(CONCATENATE($L43,"b2"),$B:$I,6,FALSE)</f>
        <v>上海市青浦區朱家角鎮美周路36號</v>
      </c>
      <c r="N43" t="str">
        <f>VLOOKUP(CONCATENATE($L43,"b2"),$B:$I,7,FALSE)</f>
        <v>上海市青浦区朱家角镇美周路36号</v>
      </c>
      <c r="O43" t="str">
        <f>VLOOKUP(CONCATENATE($L43,"b2"),$B:$I,8,FALSE)</f>
        <v>36 Meizhou Road, Zhujiajiao Town, Qingpu District, Shanghai</v>
      </c>
      <c r="R43">
        <f t="shared" si="10"/>
        <v>3</v>
      </c>
      <c r="S43" t="str">
        <f>IF(S44="","}","},")</f>
        <v>},</v>
      </c>
    </row>
    <row r="44" spans="1:19" ht="15.75" x14ac:dyDescent="0.25">
      <c r="A44" t="str">
        <f t="shared" si="0"/>
        <v/>
      </c>
      <c r="B44" t="str">
        <f t="shared" si="1"/>
        <v>5d1</v>
      </c>
      <c r="C44" t="str">
        <f t="shared" si="2"/>
        <v>d1</v>
      </c>
      <c r="D44">
        <f t="shared" si="3"/>
        <v>1</v>
      </c>
      <c r="E44" t="str">
        <f t="shared" si="4"/>
        <v>d</v>
      </c>
      <c r="F44">
        <f t="shared" si="6"/>
        <v>5</v>
      </c>
      <c r="G44" s="4" t="s">
        <v>6</v>
      </c>
      <c r="H44" t="s">
        <v>6</v>
      </c>
      <c r="I44" t="s">
        <v>515</v>
      </c>
      <c r="L44">
        <f t="shared" si="11"/>
        <v>4</v>
      </c>
      <c r="M44" t="s">
        <v>467</v>
      </c>
      <c r="N44" t="s">
        <v>467</v>
      </c>
      <c r="O44" t="s">
        <v>1373</v>
      </c>
      <c r="R44">
        <f>ROUNDUP((ROW(T44)-7)/12,0)</f>
        <v>4</v>
      </c>
      <c r="S44" t="s">
        <v>1374</v>
      </c>
    </row>
    <row r="45" spans="1:19" ht="47.25" x14ac:dyDescent="0.25">
      <c r="A45" t="str">
        <f t="shared" si="0"/>
        <v>5d</v>
      </c>
      <c r="B45" t="str">
        <f t="shared" si="1"/>
        <v>5d2</v>
      </c>
      <c r="C45" t="str">
        <f t="shared" si="2"/>
        <v>d2</v>
      </c>
      <c r="D45">
        <f t="shared" si="3"/>
        <v>2</v>
      </c>
      <c r="E45" t="str">
        <f t="shared" si="4"/>
        <v/>
      </c>
      <c r="F45">
        <f t="shared" si="6"/>
        <v>5</v>
      </c>
      <c r="G45" s="9" t="s">
        <v>181</v>
      </c>
      <c r="H45" t="s">
        <v>1108</v>
      </c>
      <c r="I45" t="s">
        <v>659</v>
      </c>
      <c r="L45">
        <f t="shared" si="11"/>
        <v>4</v>
      </c>
      <c r="M45" t="str">
        <f>VLOOKUP(CONCATENATE($L45,"c2"),$B:$I,6,FALSE)</f>
        <v>離上海最近的江南水鄉古鎮，也是上海四大歷史文化名鎮之一。鎮上的放生橋是著名景點，它建於明朝萬曆年間，為上海最大的五孔聯拱石橋。僧人性潮曾規定在橋下只准放生魚鱉，而不得撒網捕魚，亦因而得名。慈門寺、珠溪園、課植園及泰安橋等，都是熱門的旅遊景點。</v>
      </c>
      <c r="N45" t="str">
        <f>VLOOKUP(CONCATENATE($L45,"c2"),$B:$I,7,FALSE)</f>
        <v>离上海最近的江南水乡古镇，也是上海四大历史文化名镇之一。镇上的放生桥是著名景点，它建于明朝万历年间，为上海最大的五孔联拱石桥。僧人性潮曾规定在桥下只准放生鱼鳖，而不得撒网捕鱼，亦因而得名。慈门寺、珠溪园、课植园及泰安桥等，都是热门的旅游景点。</v>
      </c>
      <c r="O45" t="str">
        <f>VLOOKUP(CONCATENATE($L45,"c2"),$B:$I,8,FALSE)</f>
        <v>The Jiangnan Water Town closest to Shanghai, Zhujiajiao Ancient Town is one of the four major historical and cultural towns of the city. The town’s Fangsheng Bridge was built during the Wanli Period of the Ming Dynasty and has since been Shanghai’s largest five-hole arch stone bridge. Xingchen the monk once prohibited fish catching under the bridge and allowed only to  set fish free, which gave rise to its name. Tourist attractions in the area include the Cimen Temple, Zhuxi Garden, Kezhi Garden and Tai’an Bridge.</v>
      </c>
      <c r="R45">
        <f t="shared" ref="R45:R55" si="12">ROUNDUP((ROW(T45)-7)/12,0)</f>
        <v>4</v>
      </c>
      <c r="S45" t="str">
        <f>CONCATENATE("""id"": ",$S$1,R45,",")</f>
        <v>"id": 64,</v>
      </c>
    </row>
    <row r="46" spans="1:19" ht="16.5" thickBot="1" x14ac:dyDescent="0.3">
      <c r="A46" t="str">
        <f t="shared" si="0"/>
        <v>5d</v>
      </c>
      <c r="B46" t="str">
        <f t="shared" si="1"/>
        <v>5d3</v>
      </c>
      <c r="C46" t="str">
        <f t="shared" si="2"/>
        <v>d3</v>
      </c>
      <c r="D46">
        <f t="shared" si="3"/>
        <v>3</v>
      </c>
      <c r="E46" t="str">
        <f t="shared" si="4"/>
        <v/>
      </c>
      <c r="F46">
        <f t="shared" si="6"/>
        <v>5</v>
      </c>
      <c r="G46" s="10" t="s">
        <v>168</v>
      </c>
      <c r="H46" t="s">
        <v>1097</v>
      </c>
      <c r="I46" t="s">
        <v>646</v>
      </c>
      <c r="L46">
        <f t="shared" si="11"/>
        <v>4</v>
      </c>
      <c r="M46" t="s">
        <v>468</v>
      </c>
      <c r="N46" t="s">
        <v>468</v>
      </c>
      <c r="O46" t="s">
        <v>1375</v>
      </c>
      <c r="R46">
        <f t="shared" si="12"/>
        <v>4</v>
      </c>
      <c r="S46" t="str">
        <f>CONCATENATE("""attraction_en"": """,VLOOKUP(CONCATENATE($R46,"a2"),$B:$I,8,FALSE),""",")</f>
        <v>"attraction_en": "Zhujiajiao Ancient Town",</v>
      </c>
    </row>
    <row r="47" spans="1:19" x14ac:dyDescent="0.25">
      <c r="L47">
        <f t="shared" si="11"/>
        <v>4</v>
      </c>
      <c r="M47" t="str">
        <f>VLOOKUP(CONCATENATE($L47,"d2"),$B:$I,6,FALSE)</f>
        <v>於高鐵上海虹橋站乘坐地鐵17號綫，往東方綠舟方向，於朱家角站下車，步行約15分鐘。</v>
      </c>
      <c r="N47" t="str">
        <f>VLOOKUP(CONCATENATE($L47,"d2"),$B:$I,7,FALSE)</f>
        <v>于高铁上海虹桥站乘坐地铁17号线，往东方绿舟方向，于朱家角站下车，步行约15分钟。</v>
      </c>
      <c r="O47" t="str">
        <f>VLOOKUP(CONCATENATE($L47,"d2"),$B:$I,8,FALSE)</f>
        <v>From High Speed Rail Shanghaihongqiao Station, take Metro Line 17 towards Oriental Land. Get off at Zhujiajiao Station and walk for about 15 minutes.</v>
      </c>
      <c r="R47">
        <f t="shared" si="12"/>
        <v>4</v>
      </c>
      <c r="S47" t="str">
        <f>CONCATENATE("""attraction_tc"": """,VLOOKUP(CONCATENATE($R47,"a2"),$B:$I,6,FALSE),""",")</f>
        <v>"attraction_tc": "朱家角古鎮",</v>
      </c>
    </row>
    <row r="48" spans="1:19" x14ac:dyDescent="0.25">
      <c r="K48" t="str">
        <f>IF(ISERROR(VLOOKUP(CONCATENATE(L48,"d3"),B:G,6,FALSE)),"","&lt;/p&gt;&lt;p&gt;")</f>
        <v>&lt;/p&gt;&lt;p&gt;</v>
      </c>
      <c r="L48">
        <f t="shared" si="11"/>
        <v>4</v>
      </c>
      <c r="M48" t="str">
        <f>CONCATENATE($K48,IFERROR(VLOOKUP(CONCATENATE($L48,"d3"),$B:$I,6,FALSE),""))</f>
        <v>&lt;/p&gt;&lt;p&gt;亦可由上海虹橋站乘坐的士，約 40分鐘即可到達。</v>
      </c>
      <c r="N48" t="str">
        <f>CONCATENATE($K48,IFERROR(VLOOKUP(CONCATENATE($L48,"d3"),$B:$I,7,FALSE),""))</f>
        <v>&lt;/p&gt;&lt;p&gt;亦可由上海虹桥站乘坐的士，约 40分钟即可到达。</v>
      </c>
      <c r="O48" t="str">
        <f>CONCATENATE($K48,IFERROR(VLOOKUP(CONCATENATE($L48,"d3"),$B:$I,8,FALSE),""))</f>
        <v>&lt;/p&gt;&lt;p&gt;Alternatively, you may take a 40-minute taxi ride from Shanghaihongqiao Station.</v>
      </c>
      <c r="R48">
        <f t="shared" si="12"/>
        <v>4</v>
      </c>
      <c r="S48" t="str">
        <f>CONCATENATE("""attraction_sc"": """,VLOOKUP(CONCATENATE($R48,"a2"),$B:$I,7,FALSE),""",")</f>
        <v>"attraction_sc": "朱家角古镇",</v>
      </c>
    </row>
    <row r="49" spans="9:19" x14ac:dyDescent="0.25">
      <c r="I49" t="str">
        <f>IF(ISERROR(VLOOKUP(CONCATENATE(J49,"d3"),B:G,6,FALSE)),"","&lt;p&gt;")</f>
        <v/>
      </c>
      <c r="L49">
        <f t="shared" si="11"/>
        <v>4</v>
      </c>
      <c r="M49" t="s">
        <v>469</v>
      </c>
      <c r="N49" t="s">
        <v>469</v>
      </c>
      <c r="O49" t="s">
        <v>469</v>
      </c>
      <c r="R49">
        <f t="shared" si="12"/>
        <v>4</v>
      </c>
      <c r="S49" t="str">
        <f>CONCATENATE("""image_en"": """,CONCATENATE("/res/media/web/travel/",LOWER(SUBSTITUTE($I$1," ","_")),"/",LOWER(CONCATENATE(SUBSTITUTE(VLOOKUP(CONCATENATE($R49,"a2"),$B:$I,8,FALSE)," ","_"),".jpg"))),""",")</f>
        <v>"image_en": "/res/media/web/travel/shanghai/zhujiajiao_ancient_town.jpg",</v>
      </c>
    </row>
    <row r="50" spans="9:19" x14ac:dyDescent="0.25">
      <c r="I50" t="str">
        <f>IF(ISERROR(VLOOKUP(CONCATENATE(J50,"d4"),B:G,6,FALSE)),"","&lt;br&gt;")</f>
        <v/>
      </c>
      <c r="L50">
        <f>ROUNDUP((ROW(N50)-1)/12,0)</f>
        <v>5</v>
      </c>
      <c r="M50" t="s">
        <v>465</v>
      </c>
      <c r="N50" t="s">
        <v>465</v>
      </c>
      <c r="O50" t="s">
        <v>465</v>
      </c>
      <c r="R50">
        <f t="shared" si="12"/>
        <v>4</v>
      </c>
      <c r="S50" t="str">
        <f>CONCATENATE("""image_tc"": """,CONCATENATE("/res/media/web/travel/",LOWER(SUBSTITUTE($I$1," ","_")),"/",LOWER(CONCATENATE(SUBSTITUTE(VLOOKUP(CONCATENATE($R50,"a2"),$B:$I,8,FALSE)," ","_"),".jpg"))),""",")</f>
        <v>"image_tc": "/res/media/web/travel/shanghai/zhujiajiao_ancient_town.jpg",</v>
      </c>
    </row>
    <row r="51" spans="9:19" x14ac:dyDescent="0.25">
      <c r="I51" t="str">
        <f>IF(ISERROR(VLOOKUP(CONCATENATE(J51,"d5"),B:G,6,FALSE)),"","&lt;br&gt;")</f>
        <v/>
      </c>
      <c r="L51">
        <f t="shared" ref="L51:L61" si="13">ROUNDUP((ROW(N51)-1)/12,0)</f>
        <v>5</v>
      </c>
      <c r="M51" t="str">
        <f>VLOOKUP(CONCATENATE($L51,"a2"),$B:$I,6,FALSE)</f>
        <v>田子坊</v>
      </c>
      <c r="N51" t="str">
        <f>VLOOKUP(CONCATENATE($L51,"a2"),$B:$I,7,FALSE)</f>
        <v>田子坊</v>
      </c>
      <c r="O51" t="str">
        <f>VLOOKUP(CONCATENATE($L51,"a2"),$B:$I,8,FALSE)</f>
        <v>Tianzifang</v>
      </c>
      <c r="R51">
        <f t="shared" si="12"/>
        <v>4</v>
      </c>
      <c r="S51" t="str">
        <f>CONCATENATE("""image_sc"": """,CONCATENATE("/res/media/web/travel/",LOWER(SUBSTITUTE($I$1," ","_")),"/",LOWER(CONCATENATE(SUBSTITUTE(VLOOKUP(CONCATENATE($R51,"a2"),$B:$I,8,FALSE)," ","_"),".jpg"))),""",")</f>
        <v>"image_sc": "/res/media/web/travel/shanghai/zhujiajiao_ancient_town.jpg",</v>
      </c>
    </row>
    <row r="52" spans="9:19" x14ac:dyDescent="0.25">
      <c r="L52">
        <f t="shared" si="13"/>
        <v>5</v>
      </c>
      <c r="M52" t="s">
        <v>466</v>
      </c>
      <c r="N52" t="s">
        <v>466</v>
      </c>
      <c r="O52" t="s">
        <v>466</v>
      </c>
      <c r="R52">
        <f t="shared" si="12"/>
        <v>4</v>
      </c>
      <c r="S52" t="str">
        <f>CONCATENATE("""content_en"": """,CONCATENATE("&lt;p&gt;Address：&lt;br/&gt;",VLOOKUP(CONCATENATE($R52,"b2"),$B:$I,8,FALSE)),"&lt;/p&gt;&lt;p&gt;Content：&lt;br/&gt;",SUBSTITUTE(VLOOKUP(CONCATENATE($R52,"c2"),$B:$I,8,FALSE),"""","\"""),"&lt;/p&gt;&lt;p&gt;Transportation：&lt;br/&gt;",VLOOKUP(CONCATENATE($R52,"d2"),$B:$I,8,FALSE),CONCATENATE($K48,IFERROR(VLOOKUP(CONCATENATE($L48,"d3"),$B:$I,8,FALSE),"")),"&lt;/p&gt;",""",")</f>
        <v>"content_en": "&lt;p&gt;Address：&lt;br/&gt;36 Meizhou Road, Zhujiajiao Town, Qingpu District, Shanghai&lt;/p&gt;&lt;p&gt;Content：&lt;br/&gt;The Jiangnan Water Town closest to Shanghai, Zhujiajiao Ancient Town is one of the four major historical and cultural towns of the city. The town’s Fangsheng Bridge was built during the Wanli Period of the Ming Dynasty and has since been Shanghai’s largest five-hole arch stone bridge. Xingchen the monk once prohibited fish catching under the bridge and allowed only to  set fish free, which gave rise to its name. Tourist attractions in the area include the Cimen Temple, Zhuxi Garden, Kezhi Garden and Tai’an Bridge.&lt;/p&gt;&lt;p&gt;Transportation：&lt;br/&gt;From High Speed Rail Shanghaihongqiao Station, take Metro Line 17 towards Oriental Land. Get off at Zhujiajiao Station and walk for about 15 minutes.&lt;/p&gt;&lt;p&gt;Alternatively, you may take a 40-minute taxi ride from Shanghaihongqiao Station.&lt;/p&gt;",</v>
      </c>
    </row>
    <row r="53" spans="9:19" x14ac:dyDescent="0.25">
      <c r="L53">
        <f t="shared" si="13"/>
        <v>5</v>
      </c>
      <c r="M53" t="str">
        <f>CONCATENATE("&lt;img src=""/res/media/web/travel/",LOWER(SUBSTITUTE($I$1," ","_")),"/",LOWER(CONCATENATE(SUBSTITUTE(VLOOKUP(CONCATENATE($L51,"a2"),$B:$I,8,FALSE)," ","_"),".jpg")),""" alt=""",M51,"""&gt;")</f>
        <v>&lt;img src="/res/media/web/travel/shanghai/tianzifang.jpg" alt="田子坊"&gt;</v>
      </c>
      <c r="N53" t="str">
        <f>CONCATENATE("&lt;img src=""/res/media/web/travel/",LOWER(SUBSTITUTE($I$1," ","_")),"/",LOWER(CONCATENATE(SUBSTITUTE(VLOOKUP(CONCATENATE($L51,"a2"),$B:$I,8,FALSE)," ","_"),".jpg")),""" alt=""",N51,"""&gt;")</f>
        <v>&lt;img src="/res/media/web/travel/shanghai/tianzifang.jpg" alt="田子坊"&gt;</v>
      </c>
      <c r="O53" t="str">
        <f>CONCATENATE("&lt;img src=""/res/media/web/travel/",LOWER(SUBSTITUTE($I$1," ","_")),"/",LOWER(CONCATENATE(SUBSTITUTE(VLOOKUP(CONCATENATE($L51,"a2"),$B:$I,8,FALSE)," ","_"),".jpg")),""" alt=""",O51,"""&gt;")</f>
        <v>&lt;img src="/res/media/web/travel/shanghai/tianzifang.jpg" alt="Tianzifang"&gt;</v>
      </c>
      <c r="R53">
        <f t="shared" si="12"/>
        <v>4</v>
      </c>
      <c r="S53" t="str">
        <f>CONCATENATE("""content_tc"": """,CONCATENATE("&lt;p&gt;地址：&lt;br/&gt;",VLOOKUP(CONCATENATE($R53,"b2"),$B:$I,6,FALSE)),"&lt;/p&gt;&lt;p&gt;介紹：&lt;br/&gt;",VLOOKUP(CONCATENATE($R53,"c2"),$B:$I,6,FALSE),"&lt;/p&gt;&lt;p&gt;交通：&lt;br/&gt;",VLOOKUP(CONCATENATE($R53,"d2"),$B:$I,6,FALSE),CONCATENATE($K48,IFERROR(VLOOKUP(CONCATENATE($L48,"d3"),$B:$I,6,FALSE),"")),"&lt;/p&gt;",""",")</f>
        <v>"content_tc": "&lt;p&gt;地址：&lt;br/&gt;上海市青浦區朱家角鎮美周路36號&lt;/p&gt;&lt;p&gt;介紹：&lt;br/&gt;離上海最近的江南水鄉古鎮，也是上海四大歷史文化名鎮之一。鎮上的放生橋是著名景點，它建於明朝萬曆年間，為上海最大的五孔聯拱石橋。僧人性潮曾規定在橋下只准放生魚鱉，而不得撒網捕魚，亦因而得名。慈門寺、珠溪園、課植園及泰安橋等，都是熱門的旅遊景點。&lt;/p&gt;&lt;p&gt;交通：&lt;br/&gt;於高鐵上海虹橋站乘坐地鐵17號綫，往東方綠舟方向，於朱家角站下車，步行約15分鐘。&lt;/p&gt;&lt;p&gt;亦可由上海虹橋站乘坐的士，約 40分鐘即可到達。&lt;/p&gt;",</v>
      </c>
    </row>
    <row r="54" spans="9:19" x14ac:dyDescent="0.25">
      <c r="L54">
        <f t="shared" si="13"/>
        <v>5</v>
      </c>
      <c r="M54" t="s">
        <v>557</v>
      </c>
      <c r="N54" t="s">
        <v>557</v>
      </c>
      <c r="O54" t="s">
        <v>1372</v>
      </c>
      <c r="R54">
        <f t="shared" si="12"/>
        <v>4</v>
      </c>
      <c r="S54" t="str">
        <f>CONCATENATE("""content_sc"": """,CONCATENATE("&lt;p&gt;地址：&lt;br/&gt;",VLOOKUP(CONCATENATE($R54,"b2"),$B:$I,7,FALSE)),"&lt;/p&gt;&lt;p&gt;介紹：&lt;br/&gt;",VLOOKUP(CONCATENATE($R54,"c2"),$B:$I,7,FALSE),"&lt;/p&gt;&lt;p&gt;交通：&lt;br/&gt;",VLOOKUP(CONCATENATE($R54,"d2"),$B:$I,7,FALSE),CONCATENATE($K48,IFERROR(VLOOKUP(CONCATENATE($L48,"d3"),$B:$I,7,FALSE),"")),"&lt;/p&gt;","""")</f>
        <v>"content_sc": "&lt;p&gt;地址：&lt;br/&gt;上海市青浦区朱家角镇美周路36号&lt;/p&gt;&lt;p&gt;介紹：&lt;br/&gt;离上海最近的江南水乡古镇，也是上海四大历史文化名镇之一。镇上的放生桥是著名景点，它建于明朝万历年间，为上海最大的五孔联拱石桥。僧人性潮曾规定在桥下只准放生鱼鳖，而不得撒网捕鱼，亦因而得名。慈门寺、珠溪园、课植园及泰安桥等，都是热门的旅游景点。&lt;/p&gt;&lt;p&gt;交通：&lt;br/&gt;于高铁上海虹桥站乘坐地铁17号线，往东方绿舟方向，于朱家角站下车，步行约15分钟。&lt;/p&gt;&lt;p&gt;亦可由上海虹桥站乘坐的士，约 40分钟即可到达。&lt;/p&gt;"</v>
      </c>
    </row>
    <row r="55" spans="9:19" x14ac:dyDescent="0.25">
      <c r="L55">
        <f t="shared" si="13"/>
        <v>5</v>
      </c>
      <c r="M55" t="str">
        <f>VLOOKUP(CONCATENATE($L55,"b2"),$B:$I,6,FALSE)</f>
        <v>上海市黃浦區泰康路210弄</v>
      </c>
      <c r="N55" t="str">
        <f>VLOOKUP(CONCATENATE($L55,"b2"),$B:$I,7,FALSE)</f>
        <v>上海市黄浦区泰康路210弄</v>
      </c>
      <c r="O55" t="str">
        <f>VLOOKUP(CONCATENATE($L55,"b2"),$B:$I,8,FALSE)</f>
        <v>Lane 210, Taikang Road, Huangpu District, Shanghai</v>
      </c>
      <c r="R55">
        <f t="shared" si="12"/>
        <v>4</v>
      </c>
      <c r="S55" t="str">
        <f>IF(S56="","}","},")</f>
        <v>},</v>
      </c>
    </row>
    <row r="56" spans="9:19" x14ac:dyDescent="0.25">
      <c r="L56">
        <f t="shared" si="13"/>
        <v>5</v>
      </c>
      <c r="M56" t="s">
        <v>467</v>
      </c>
      <c r="N56" t="s">
        <v>467</v>
      </c>
      <c r="O56" t="s">
        <v>1373</v>
      </c>
      <c r="R56">
        <f>ROUNDUP((ROW(T56)-7)/12,0)</f>
        <v>5</v>
      </c>
      <c r="S56" t="s">
        <v>1374</v>
      </c>
    </row>
    <row r="57" spans="9:19" x14ac:dyDescent="0.25">
      <c r="L57">
        <f t="shared" si="13"/>
        <v>5</v>
      </c>
      <c r="M57" t="str">
        <f>VLOOKUP(CONCATENATE($L57,"c2"),$B:$I,6,FALSE)</f>
        <v>田子坊是由上海最有特色的石庫門里弄建築演變而來，揉合江南民居及英國傳統排屋的建議特色。里弄即是舊式巷子，是建築與建築之間形成的小通道。據史載「田子方」在中國古代意指畫家，畫家黃永玉取其諧音而將之命名，走入田子坊，就如走入藝術的迷宮，轉角就找到個性茶館咖啡店，也有畫廊和工藝品店。</v>
      </c>
      <c r="N57" t="str">
        <f>VLOOKUP(CONCATENATE($L57,"c2"),$B:$I,7,FALSE)</f>
        <v>田子坊是由上海最有特色的石库门里弄建筑演变而来，揉合江南民居及英国传统排屋的建议特色。里弄即是旧式巷子，是建筑与建筑之间形成的小通道。据史载「田子方」在中国古代意指画家，画家黄永玉取其谐音而将之命名，走入田子坊，就如走入艺术的迷宫，转角就找到个性茶馆咖啡店，也有画廊和工艺品店。</v>
      </c>
      <c r="O57" t="str">
        <f>VLOOKUP(CONCATENATE($L57,"c2"),$B:$I,8,FALSE)</f>
        <v>Tianzifang is a showcase of the evolution of Shanghai’s signature Shikumen constructions over the years with a mix of Jiangnan and traditional British influences. The alleyways in the area are formed by small passageways between buildings. According to historical records, Tianzifang(田子坊) refers to painter in ancient Chinese. Taking the ground of this term, painter Huang Yongyu named the area Tianzifang. Stepping into Tianzifang is like walking into a labyrinth of art with characteristic tea houses and cafes around every corner, whilst art galleries and studios line the streets.</v>
      </c>
      <c r="R57">
        <f t="shared" ref="R57:R67" si="14">ROUNDUP((ROW(T57)-7)/12,0)</f>
        <v>5</v>
      </c>
      <c r="S57" t="str">
        <f>CONCATENATE("""id"": ",$S$1,R57,",")</f>
        <v>"id": 65,</v>
      </c>
    </row>
    <row r="58" spans="9:19" x14ac:dyDescent="0.25">
      <c r="L58">
        <f t="shared" si="13"/>
        <v>5</v>
      </c>
      <c r="M58" t="s">
        <v>468</v>
      </c>
      <c r="N58" t="s">
        <v>468</v>
      </c>
      <c r="O58" t="s">
        <v>1375</v>
      </c>
      <c r="R58">
        <f t="shared" si="14"/>
        <v>5</v>
      </c>
      <c r="S58" t="str">
        <f>CONCATENATE("""attraction_en"": """,VLOOKUP(CONCATENATE($R58,"a2"),$B:$I,8,FALSE),""",")</f>
        <v>"attraction_en": "Tianzifang",</v>
      </c>
    </row>
    <row r="59" spans="9:19" x14ac:dyDescent="0.25">
      <c r="L59">
        <f t="shared" si="13"/>
        <v>5</v>
      </c>
      <c r="M59" t="str">
        <f>VLOOKUP(CONCATENATE($L59,"d2"),$B:$I,6,FALSE)</f>
        <v>於高鐵上海虹橋站乘坐地鐵10號綫，往新江灣城方向，於交通大學站轉乘11號綫，往迪士尼方向，於徐家匯站轉乘9號綫，往曹路方向，於打浦橋站下車，步行約4分鐘。</v>
      </c>
      <c r="N59" t="str">
        <f>VLOOKUP(CONCATENATE($L59,"d2"),$B:$I,7,FALSE)</f>
        <v>于高铁上海虹桥站乘坐地铁10号线，往新江湾城方向，于交通大学站换乘11号线，往迪斯尼方向，于徐家汇站换乘9号线，往曹路方向，于打浦桥站下车，步行约4分钟。</v>
      </c>
      <c r="O59" t="str">
        <f>VLOOKUP(CONCATENATE($L59,"d2"),$B:$I,8,FALSE)</f>
        <v>From High Speed Rail Shanghaihongqiao Station, take Metro Line 10 towards Xinjiangwancheng. Change to Line 11 at Jiaotong University Station towards Disney. Change to Line 9 at Xujiahui Station towards Caolu. Get off at Dapuqiao Station and walk for about 4 minutes.</v>
      </c>
      <c r="R59">
        <f t="shared" si="14"/>
        <v>5</v>
      </c>
      <c r="S59" t="str">
        <f>CONCATENATE("""attraction_tc"": """,VLOOKUP(CONCATENATE($R59,"a2"),$B:$I,6,FALSE),""",")</f>
        <v>"attraction_tc": "田子坊",</v>
      </c>
    </row>
    <row r="60" spans="9:19" x14ac:dyDescent="0.25">
      <c r="K60" t="str">
        <f>IF(ISERROR(VLOOKUP(CONCATENATE(L60,"d3"),B:G,6,FALSE)),"","&lt;/p&gt;&lt;p&gt;")</f>
        <v>&lt;/p&gt;&lt;p&gt;</v>
      </c>
      <c r="L60">
        <f t="shared" si="13"/>
        <v>5</v>
      </c>
      <c r="M60" t="str">
        <f>CONCATENATE($K60,IFERROR(VLOOKUP(CONCATENATE($L60,"d3"),$B:$I,6,FALSE),""))</f>
        <v>&lt;/p&gt;&lt;p&gt;亦可由上海虹橋站乘坐的士，約 55分鐘即可到達。</v>
      </c>
      <c r="N60" t="str">
        <f>CONCATENATE($K60,IFERROR(VLOOKUP(CONCATENATE($L60,"d3"),$B:$I,7,FALSE),""))</f>
        <v>&lt;/p&gt;&lt;p&gt;亦可由上海虹桥站乘坐的士，约 55分钟即可到达。</v>
      </c>
      <c r="O60" t="str">
        <f>CONCATENATE($K60,IFERROR(VLOOKUP(CONCATENATE($L60,"d3"),$B:$I,8,FALSE),""))</f>
        <v>&lt;/p&gt;&lt;p&gt;Alternatively, you may take a 55-minute taxi ride from Shanghaihongqiao Station.</v>
      </c>
      <c r="R60">
        <f t="shared" si="14"/>
        <v>5</v>
      </c>
      <c r="S60" t="str">
        <f>CONCATENATE("""attraction_sc"": """,VLOOKUP(CONCATENATE($R60,"a2"),$B:$I,7,FALSE),""",")</f>
        <v>"attraction_sc": "田子坊",</v>
      </c>
    </row>
    <row r="61" spans="9:19" x14ac:dyDescent="0.25">
      <c r="I61" t="str">
        <f>IF(ISERROR(VLOOKUP(CONCATENATE(J61,"c3"),B:G,6,FALSE)),"","&lt;br&gt;")</f>
        <v/>
      </c>
      <c r="L61">
        <f t="shared" si="13"/>
        <v>5</v>
      </c>
      <c r="M61" t="s">
        <v>469</v>
      </c>
      <c r="N61" t="s">
        <v>469</v>
      </c>
      <c r="O61" t="s">
        <v>469</v>
      </c>
      <c r="R61">
        <f t="shared" si="14"/>
        <v>5</v>
      </c>
      <c r="S61" t="str">
        <f>CONCATENATE("""image_en"": """,CONCATENATE("/res/media/web/travel/",LOWER(SUBSTITUTE($I$1," ","_")),"/",LOWER(CONCATENATE(SUBSTITUTE(VLOOKUP(CONCATENATE($R61,"a2"),$B:$I,8,FALSE)," ","_"),".jpg"))),""",")</f>
        <v>"image_en": "/res/media/web/travel/shanghai/tianzifang.jpg",</v>
      </c>
    </row>
    <row r="62" spans="9:19" x14ac:dyDescent="0.25">
      <c r="I62" t="str">
        <f>IF(ISERROR(VLOOKUP(CONCATENATE(J62,"c4"),B:G,6,FALSE)),"","&lt;br&gt;")</f>
        <v/>
      </c>
      <c r="R62">
        <f t="shared" si="14"/>
        <v>5</v>
      </c>
      <c r="S62" t="str">
        <f>CONCATENATE("""image_tc"": """,CONCATENATE("/res/media/web/travel/",LOWER(SUBSTITUTE($I$1," ","_")),"/",LOWER(CONCATENATE(SUBSTITUTE(VLOOKUP(CONCATENATE($R62,"a2"),$B:$I,8,FALSE)," ","_"),".jpg"))),""",")</f>
        <v>"image_tc": "/res/media/web/travel/shanghai/tianzifang.jpg",</v>
      </c>
    </row>
    <row r="63" spans="9:19" x14ac:dyDescent="0.25">
      <c r="I63" t="str">
        <f>IF(ISERROR(VLOOKUP(CONCATENATE(J63,"c5"),B:G,6,FALSE)),"","&lt;br&gt;")</f>
        <v/>
      </c>
      <c r="R63">
        <f t="shared" si="14"/>
        <v>5</v>
      </c>
      <c r="S63" t="str">
        <f>CONCATENATE("""image_sc"": """,CONCATENATE("/res/media/web/travel/",LOWER(SUBSTITUTE($I$1," ","_")),"/",LOWER(CONCATENATE(SUBSTITUTE(VLOOKUP(CONCATENATE($R63,"a2"),$B:$I,8,FALSE)," ","_"),".jpg"))),""",")</f>
        <v>"image_sc": "/res/media/web/travel/shanghai/tianzifang.jpg",</v>
      </c>
    </row>
    <row r="64" spans="9:19" x14ac:dyDescent="0.25">
      <c r="R64">
        <f t="shared" si="14"/>
        <v>5</v>
      </c>
      <c r="S64" t="str">
        <f>CONCATENATE("""content_en"": """,CONCATENATE("&lt;p&gt;Address：&lt;br/&gt;",VLOOKUP(CONCATENATE($R64,"b2"),$B:$I,8,FALSE)),"&lt;/p&gt;&lt;p&gt;Content：&lt;br/&gt;",SUBSTITUTE(VLOOKUP(CONCATENATE($R64,"c2"),$B:$I,8,FALSE),"""","\"""),"&lt;/p&gt;&lt;p&gt;Transportation：&lt;br/&gt;",VLOOKUP(CONCATENATE($R64,"d2"),$B:$I,8,FALSE),CONCATENATE($K60,IFERROR(VLOOKUP(CONCATENATE($L60,"d3"),$B:$I,8,FALSE),"")),"&lt;/p&gt;",""",")</f>
        <v>"content_en": "&lt;p&gt;Address：&lt;br/&gt;Lane 210, Taikang Road, Huangpu District, Shanghai&lt;/p&gt;&lt;p&gt;Content：&lt;br/&gt;Tianzifang is a showcase of the evolution of Shanghai’s signature Shikumen constructions over the years with a mix of Jiangnan and traditional British influences. The alleyways in the area are formed by small passageways between buildings. According to historical records, Tianzifang(田子坊) refers to painter in ancient Chinese. Taking the ground of this term, painter Huang Yongyu named the area Tianzifang. Stepping into Tianzifang is like walking into a labyrinth of art with characteristic tea houses and cafes around every corner, whilst art galleries and studios line the streets.&lt;/p&gt;&lt;p&gt;Transportation：&lt;br/&gt;From High Speed Rail Shanghaihongqiao Station, take Metro Line 10 towards Xinjiangwancheng. Change to Line 11 at Jiaotong University Station towards Disney. Change to Line 9 at Xujiahui Station towards Caolu. Get off at Dapuqiao Station and walk for about 4 minutes.&lt;/p&gt;&lt;p&gt;Alternatively, you may take a 55-minute taxi ride from Shanghaihongqiao Station.&lt;/p&gt;",</v>
      </c>
    </row>
    <row r="65" spans="9:19" x14ac:dyDescent="0.25">
      <c r="R65">
        <f t="shared" si="14"/>
        <v>5</v>
      </c>
      <c r="S65" t="str">
        <f>CONCATENATE("""content_tc"": """,CONCATENATE("&lt;p&gt;地址：&lt;br/&gt;",VLOOKUP(CONCATENATE($R65,"b2"),$B:$I,6,FALSE)),"&lt;/p&gt;&lt;p&gt;介紹：&lt;br/&gt;",VLOOKUP(CONCATENATE($R65,"c2"),$B:$I,6,FALSE),"&lt;/p&gt;&lt;p&gt;交通：&lt;br/&gt;",VLOOKUP(CONCATENATE($R65,"d2"),$B:$I,6,FALSE),CONCATENATE($K60,IFERROR(VLOOKUP(CONCATENATE($L60,"d3"),$B:$I,6,FALSE),"")),"&lt;/p&gt;",""",")</f>
        <v>"content_tc": "&lt;p&gt;地址：&lt;br/&gt;上海市黃浦區泰康路210弄&lt;/p&gt;&lt;p&gt;介紹：&lt;br/&gt;田子坊是由上海最有特色的石庫門里弄建築演變而來，揉合江南民居及英國傳統排屋的建議特色。里弄即是舊式巷子，是建築與建築之間形成的小通道。據史載「田子方」在中國古代意指畫家，畫家黃永玉取其諧音而將之命名，走入田子坊，就如走入藝術的迷宮，轉角就找到個性茶館咖啡店，也有畫廊和工藝品店。&lt;/p&gt;&lt;p&gt;交通：&lt;br/&gt;於高鐵上海虹橋站乘坐地鐵10號綫，往新江灣城方向，於交通大學站轉乘11號綫，往迪士尼方向，於徐家匯站轉乘9號綫，往曹路方向，於打浦橋站下車，步行約4分鐘。&lt;/p&gt;&lt;p&gt;亦可由上海虹橋站乘坐的士，約 55分鐘即可到達。&lt;/p&gt;",</v>
      </c>
    </row>
    <row r="66" spans="9:19" x14ac:dyDescent="0.25">
      <c r="I66" t="str">
        <f>IF(ISERROR(VLOOKUP(CONCATENATE(J66,"d3"),B:G,6,FALSE)),"","&lt;p&gt;")</f>
        <v/>
      </c>
      <c r="R66">
        <f t="shared" si="14"/>
        <v>5</v>
      </c>
      <c r="S66" t="str">
        <f>CONCATENATE("""content_sc"": """,CONCATENATE("&lt;p&gt;地址：&lt;br/&gt;",VLOOKUP(CONCATENATE($R66,"b2"),$B:$I,7,FALSE)),"&lt;/p&gt;&lt;p&gt;介紹：&lt;br/&gt;",VLOOKUP(CONCATENATE($R66,"c2"),$B:$I,7,FALSE),"&lt;/p&gt;&lt;p&gt;交通：&lt;br/&gt;",VLOOKUP(CONCATENATE($R66,"d2"),$B:$I,7,FALSE),CONCATENATE($K60,IFERROR(VLOOKUP(CONCATENATE($L60,"d3"),$B:$I,7,FALSE),"")),"&lt;/p&gt;","""")</f>
        <v>"content_sc": "&lt;p&gt;地址：&lt;br/&gt;上海市黄浦区泰康路210弄&lt;/p&gt;&lt;p&gt;介紹：&lt;br/&gt;田子坊是由上海最有特色的石库门里弄建筑演变而来，揉合江南民居及英国传统排屋的建议特色。里弄即是旧式巷子，是建筑与建筑之间形成的小通道。据史载「田子方」在中国古代意指画家，画家黄永玉取其谐音而将之命名，走入田子坊，就如走入艺术的迷宫，转角就找到个性茶馆咖啡店，也有画廊和工艺品店。&lt;/p&gt;&lt;p&gt;交通：&lt;br/&gt;于高铁上海虹桥站乘坐地铁10号线，往新江湾城方向，于交通大学站换乘11号线，往迪斯尼方向，于徐家汇站换乘9号线，往曹路方向，于打浦桥站下车，步行约4分钟。&lt;/p&gt;&lt;p&gt;亦可由上海虹桥站乘坐的士，约 55分钟即可到达。&lt;/p&gt;"</v>
      </c>
    </row>
    <row r="67" spans="9:19" x14ac:dyDescent="0.25">
      <c r="I67" t="str">
        <f>IF(ISERROR(VLOOKUP(CONCATENATE(J67,"d4"),B:G,6,FALSE)),"","&lt;br&gt;")</f>
        <v/>
      </c>
      <c r="R67">
        <f t="shared" si="14"/>
        <v>5</v>
      </c>
      <c r="S67" t="str">
        <f>IF(S68="","}","},")</f>
        <v>}</v>
      </c>
    </row>
    <row r="68" spans="9:19" x14ac:dyDescent="0.25">
      <c r="I68" t="str">
        <f>IF(ISERROR(VLOOKUP(CONCATENATE(J68,"d5"),B:G,6,FALSE)),"","&lt;br&gt;")</f>
        <v/>
      </c>
    </row>
    <row r="78" spans="9:19" x14ac:dyDescent="0.25">
      <c r="I78" t="str">
        <f>IF(ISERROR(VLOOKUP(CONCATENATE(J78,"c3"),B:G,6,FALSE)),"","&lt;br&gt;")</f>
        <v/>
      </c>
    </row>
    <row r="79" spans="9:19" x14ac:dyDescent="0.25">
      <c r="I79" t="str">
        <f>IF(ISERROR(VLOOKUP(CONCATENATE(J79,"c4"),B:G,6,FALSE)),"","&lt;br&gt;")</f>
        <v/>
      </c>
    </row>
    <row r="80" spans="9:19" x14ac:dyDescent="0.25">
      <c r="I80" t="str">
        <f>IF(ISERROR(VLOOKUP(CONCATENATE(J80,"c5"),B:G,6,FALSE)),"","&lt;br&gt;")</f>
        <v/>
      </c>
    </row>
    <row r="83" spans="9:9" x14ac:dyDescent="0.25">
      <c r="I83" t="str">
        <f>IF(ISERROR(VLOOKUP(CONCATENATE(J83,"d3"),B:G,6,FALSE)),"","&lt;p&gt;")</f>
        <v/>
      </c>
    </row>
    <row r="84" spans="9:9" x14ac:dyDescent="0.25">
      <c r="I84" t="str">
        <f>IF(ISERROR(VLOOKUP(CONCATENATE(J84,"d4"),B:G,6,FALSE)),"","&lt;br&gt;")</f>
        <v/>
      </c>
    </row>
    <row r="85" spans="9:9" x14ac:dyDescent="0.25">
      <c r="I85" t="str">
        <f>IF(ISERROR(VLOOKUP(CONCATENATE(J85,"d5"),B:G,6,FALSE)),"","&lt;br&gt;")</f>
        <v/>
      </c>
    </row>
    <row r="95" spans="9:9" x14ac:dyDescent="0.25">
      <c r="I95" t="str">
        <f>IF(ISERROR(VLOOKUP(CONCATENATE(J95,"c3"),B:G,6,FALSE)),"","&lt;br&gt;")</f>
        <v/>
      </c>
    </row>
    <row r="96" spans="9:9" x14ac:dyDescent="0.25">
      <c r="I96" t="str">
        <f>IF(ISERROR(VLOOKUP(CONCATENATE(J96,"c4"),B:G,6,FALSE)),"","&lt;br&gt;")</f>
        <v/>
      </c>
    </row>
    <row r="97" spans="9:9" x14ac:dyDescent="0.25">
      <c r="I97" t="str">
        <f>IF(ISERROR(VLOOKUP(CONCATENATE(J97,"c5"),B:G,6,FALSE)),"","&lt;br&gt;")</f>
        <v/>
      </c>
    </row>
    <row r="100" spans="9:9" x14ac:dyDescent="0.25">
      <c r="I100" t="str">
        <f>IF(ISERROR(VLOOKUP(CONCATENATE(J100,"d3"),B:G,6,FALSE)),"","&lt;p&gt;")</f>
        <v/>
      </c>
    </row>
    <row r="101" spans="9:9" x14ac:dyDescent="0.25">
      <c r="I101" t="str">
        <f>IF(ISERROR(VLOOKUP(CONCATENATE(J101,"d4"),B:G,6,FALSE)),"","&lt;br&gt;")</f>
        <v/>
      </c>
    </row>
    <row r="102" spans="9:9" x14ac:dyDescent="0.25">
      <c r="I102" t="str">
        <f>IF(ISERROR(VLOOKUP(CONCATENATE(J102,"d5"),B:G,6,FALSE)),"","&lt;br&gt;")</f>
        <v/>
      </c>
    </row>
    <row r="112" spans="9:9" x14ac:dyDescent="0.25">
      <c r="I112" t="str">
        <f>IF(ISERROR(VLOOKUP(CONCATENATE(J112,"c3"),B:G,6,FALSE)),"","&lt;br&gt;")</f>
        <v/>
      </c>
    </row>
    <row r="113" spans="9:9" x14ac:dyDescent="0.25">
      <c r="I113" t="str">
        <f>IF(ISERROR(VLOOKUP(CONCATENATE(J113,"c4"),B:G,6,FALSE)),"","&lt;br&gt;")</f>
        <v/>
      </c>
    </row>
    <row r="114" spans="9:9" x14ac:dyDescent="0.25">
      <c r="I114" t="str">
        <f>IF(ISERROR(VLOOKUP(CONCATENATE(J114,"c5"),B:G,6,FALSE)),"","&lt;br&gt;")</f>
        <v/>
      </c>
    </row>
    <row r="117" spans="9:9" x14ac:dyDescent="0.25">
      <c r="I117" t="str">
        <f>IF(ISERROR(VLOOKUP(CONCATENATE(J117,"d3"),B:G,6,FALSE)),"","&lt;p&gt;")</f>
        <v/>
      </c>
    </row>
    <row r="118" spans="9:9" x14ac:dyDescent="0.25">
      <c r="I118" t="str">
        <f>IF(ISERROR(VLOOKUP(CONCATENATE(J118,"d4"),B:G,6,FALSE)),"","&lt;br&gt;")</f>
        <v/>
      </c>
    </row>
    <row r="119" spans="9:9" x14ac:dyDescent="0.25">
      <c r="I119" t="str">
        <f>IF(ISERROR(VLOOKUP(CONCATENATE(J119,"d5"),B:G,6,FALSE)),"","&lt;br&gt;")</f>
        <v/>
      </c>
    </row>
    <row r="129" spans="9:9" x14ac:dyDescent="0.25">
      <c r="I129" t="str">
        <f>IF(ISERROR(VLOOKUP(CONCATENATE(J129,"c3"),B:G,6,FALSE)),"","&lt;br&gt;")</f>
        <v/>
      </c>
    </row>
    <row r="130" spans="9:9" x14ac:dyDescent="0.25">
      <c r="I130" t="str">
        <f>IF(ISERROR(VLOOKUP(CONCATENATE(J130,"c4"),B:G,6,FALSE)),"","&lt;br&gt;")</f>
        <v/>
      </c>
    </row>
    <row r="131" spans="9:9" x14ac:dyDescent="0.25">
      <c r="I131" t="str">
        <f>IF(ISERROR(VLOOKUP(CONCATENATE(J131,"c5"),B:G,6,FALSE)),"","&lt;br&gt;")</f>
        <v/>
      </c>
    </row>
    <row r="134" spans="9:9" x14ac:dyDescent="0.25">
      <c r="I134" t="str">
        <f>IF(ISERROR(VLOOKUP(CONCATENATE(J134,"d3"),B:G,6,FALSE)),"","&lt;p&gt;")</f>
        <v/>
      </c>
    </row>
    <row r="135" spans="9:9" x14ac:dyDescent="0.25">
      <c r="I135" t="str">
        <f>IF(ISERROR(VLOOKUP(CONCATENATE(J135,"d4"),B:G,6,FALSE)),"","&lt;br&gt;")</f>
        <v/>
      </c>
    </row>
    <row r="136" spans="9:9" x14ac:dyDescent="0.25">
      <c r="I136" t="str">
        <f>IF(ISERROR(VLOOKUP(CONCATENATE(J136,"d5"),B:G,6,FALSE)),"","&lt;br&gt;")</f>
        <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6"/>
  <sheetViews>
    <sheetView topLeftCell="H1" workbookViewId="0">
      <selection activeCell="S67" sqref="S2:S67"/>
    </sheetView>
  </sheetViews>
  <sheetFormatPr defaultRowHeight="15" x14ac:dyDescent="0.25"/>
  <cols>
    <col min="7" max="7" width="87.5703125" customWidth="1"/>
  </cols>
  <sheetData>
    <row r="1" spans="1:19" ht="17.25" thickBot="1" x14ac:dyDescent="0.3">
      <c r="G1" s="13" t="s">
        <v>182</v>
      </c>
      <c r="H1" t="s">
        <v>182</v>
      </c>
      <c r="I1" t="s">
        <v>660</v>
      </c>
      <c r="S1">
        <v>7</v>
      </c>
    </row>
    <row r="2" spans="1:19" ht="15.75" x14ac:dyDescent="0.25">
      <c r="B2" t="str">
        <f>IF(G2="","",CONCATENATE(F2,C2))</f>
        <v>1a1</v>
      </c>
      <c r="C2" t="str">
        <f>IF(E2="",CONCATENATE(LEFT(C1,1),D2),CONCATENATE(E2,D2))</f>
        <v>a1</v>
      </c>
      <c r="D2">
        <f>IF(E2="",D1+1,1)</f>
        <v>1</v>
      </c>
      <c r="E2" t="str">
        <f>IF(NOT(LEFT(G2,2)="景點"),IF(NOT(LEFT(G2,2)="地址"),IF(NOT(LEFT(G2,2)="介紹"),IF(NOT(LEFT(G2,2)="交通"),"","d"),"c"),"b"),IF(LEN(G2)&lt;7,"a",""))</f>
        <v>a</v>
      </c>
      <c r="F2">
        <v>1</v>
      </c>
      <c r="G2" s="1" t="s">
        <v>183</v>
      </c>
      <c r="H2" t="s">
        <v>1109</v>
      </c>
      <c r="I2" t="s">
        <v>509</v>
      </c>
      <c r="L2">
        <f>ROUNDUP((ROW(N2)-1)/12,0)</f>
        <v>1</v>
      </c>
      <c r="M2" t="s">
        <v>465</v>
      </c>
      <c r="N2" t="s">
        <v>465</v>
      </c>
      <c r="O2" t="s">
        <v>465</v>
      </c>
      <c r="R2">
        <v>0</v>
      </c>
      <c r="S2" t="s">
        <v>1374</v>
      </c>
    </row>
    <row r="3" spans="1:19" ht="15.75" x14ac:dyDescent="0.25">
      <c r="A3" t="str">
        <f t="shared" ref="A3:A46" si="0">IF(ISERROR(FIND("景點",G2)),IF(ISERROR(FIND("地址",G2)),IF(ISERROR(FIND("介紹",G2)),IF(ISERROR(FIND("交通",G2)),"",CONCATENATE(F3,"d")),CONCATENATE(F3,"c")),CONCATENATE(F3,"b")),CONCATENATE(F3,"a"))</f>
        <v>1a</v>
      </c>
      <c r="B3" t="str">
        <f t="shared" ref="B3:B46" si="1">IF(G3="","",CONCATENATE(F3,C3))</f>
        <v>1a2</v>
      </c>
      <c r="C3" t="str">
        <f t="shared" ref="C3:C46" si="2">IF(E3="",CONCATENATE(LEFT(C2,1),D3),CONCATENATE(E3,D3))</f>
        <v>a2</v>
      </c>
      <c r="D3">
        <f t="shared" ref="D3:D46" si="3">IF(E3="",D2+1,1)</f>
        <v>2</v>
      </c>
      <c r="E3" t="str">
        <f t="shared" ref="E3:E46" si="4">IF(NOT(LEFT(G3,2)="景點"),IF(NOT(LEFT(G3,2)="地址"),IF(NOT(LEFT(G3,2)="介紹"),IF(NOT(LEFT(G3,2)="交通"),"","d"),"c"),"b"),IF(LEN(G3)&lt;7,"a",""))</f>
        <v/>
      </c>
      <c r="F3">
        <f>IF(ISERROR(FIND("景點",G3)),F2,IF(LEN(G3)&lt;7,F2+1,F2))</f>
        <v>1</v>
      </c>
      <c r="G3" s="9" t="s">
        <v>184</v>
      </c>
      <c r="H3" t="s">
        <v>1110</v>
      </c>
      <c r="I3" t="s">
        <v>661</v>
      </c>
      <c r="L3">
        <f t="shared" ref="L3:L13" si="5">ROUNDUP((ROW(N3)-1)/12,0)</f>
        <v>1</v>
      </c>
      <c r="M3" t="str">
        <f>VLOOKUP(CONCATENATE($L3,"a2"),$B:$I,6,FALSE)</f>
        <v>前門大柵欄</v>
      </c>
      <c r="N3" t="str">
        <f>VLOOKUP(CONCATENATE($L3,"a2"),$B:$I,7,FALSE)</f>
        <v>前门大栅栏</v>
      </c>
      <c r="O3" t="str">
        <f>VLOOKUP(CONCATENATE($L3,"a2"),$B:$I,8,FALSE)</f>
        <v>Qianmen Dashilan</v>
      </c>
      <c r="R3">
        <v>0</v>
      </c>
      <c r="S3" t="s">
        <v>1383</v>
      </c>
    </row>
    <row r="4" spans="1:19" ht="15.75" x14ac:dyDescent="0.25">
      <c r="A4" t="str">
        <f t="shared" si="0"/>
        <v/>
      </c>
      <c r="B4" t="str">
        <f t="shared" si="1"/>
        <v>1b1</v>
      </c>
      <c r="C4" t="str">
        <f t="shared" si="2"/>
        <v>b1</v>
      </c>
      <c r="D4">
        <f t="shared" si="3"/>
        <v>1</v>
      </c>
      <c r="E4" t="str">
        <f t="shared" si="4"/>
        <v>b</v>
      </c>
      <c r="F4">
        <f t="shared" ref="F4:F46" si="6">IF(ISERROR(FIND("景點",G4)),F3,IF(LEN(G4)&lt;7,F3+1,F3))</f>
        <v>1</v>
      </c>
      <c r="G4" s="4" t="s">
        <v>2</v>
      </c>
      <c r="H4" t="s">
        <v>2</v>
      </c>
      <c r="I4" t="s">
        <v>511</v>
      </c>
      <c r="L4">
        <f t="shared" si="5"/>
        <v>1</v>
      </c>
      <c r="M4" t="s">
        <v>466</v>
      </c>
      <c r="N4" t="s">
        <v>466</v>
      </c>
      <c r="O4" t="s">
        <v>466</v>
      </c>
      <c r="R4">
        <v>0</v>
      </c>
      <c r="S4" t="str">
        <f>CONCATENATE("""city_en"": """,I1," Attractions"",")</f>
        <v>"city_en": "Beijing Attractions",</v>
      </c>
    </row>
    <row r="5" spans="1:19" ht="15.75" x14ac:dyDescent="0.25">
      <c r="A5" t="str">
        <f t="shared" si="0"/>
        <v>1b</v>
      </c>
      <c r="B5" t="str">
        <f t="shared" si="1"/>
        <v>1b2</v>
      </c>
      <c r="C5" t="str">
        <f t="shared" si="2"/>
        <v>b2</v>
      </c>
      <c r="D5">
        <f t="shared" si="3"/>
        <v>2</v>
      </c>
      <c r="E5" t="str">
        <f t="shared" si="4"/>
        <v/>
      </c>
      <c r="F5">
        <f t="shared" si="6"/>
        <v>1</v>
      </c>
      <c r="G5" s="9" t="s">
        <v>185</v>
      </c>
      <c r="H5" t="s">
        <v>1111</v>
      </c>
      <c r="I5" t="s">
        <v>662</v>
      </c>
      <c r="L5">
        <f t="shared" si="5"/>
        <v>1</v>
      </c>
      <c r="M5" t="str">
        <f>CONCATENATE("&lt;img src=""/res/media/web/travel/",LOWER(SUBSTITUTE($I$1," ","_")),"/",LOWER(CONCATENATE(SUBSTITUTE(VLOOKUP(CONCATENATE($L3,"a2"),$B:$I,8,FALSE)," ","_"),".jpg")),""" alt=""",M3,"""&gt;")</f>
        <v>&lt;img src="/res/media/web/travel/beijing/qianmen_dashilan.jpg" alt="前門大柵欄"&gt;</v>
      </c>
      <c r="N5" t="str">
        <f>CONCATENATE("&lt;img src=""/res/media/web/travel/",LOWER(SUBSTITUTE($I$1," ","_")),"/",LOWER(CONCATENATE(SUBSTITUTE(VLOOKUP(CONCATENATE($L3,"a2"),$B:$I,8,FALSE)," ","_"),".jpg")),""" alt=""",N3,"""&gt;")</f>
        <v>&lt;img src="/res/media/web/travel/beijing/qianmen_dashilan.jpg" alt="前门大栅栏"&gt;</v>
      </c>
      <c r="O5" t="str">
        <f>CONCATENATE("&lt;img src=""/res/media/web/travel/",LOWER(SUBSTITUTE($I$1," ","_")),"/",LOWER(CONCATENATE(SUBSTITUTE(VLOOKUP(CONCATENATE($L3,"a2"),$B:$I,8,FALSE)," ","_"),".jpg")),""" alt=""",O3,"""&gt;")</f>
        <v>&lt;img src="/res/media/web/travel/beijing/qianmen_dashilan.jpg" alt="Qianmen Dashilan"&gt;</v>
      </c>
      <c r="R5">
        <v>0</v>
      </c>
      <c r="S5" t="str">
        <f>CONCATENATE("""city_tc"": """,G1,"景點"",")</f>
        <v>"city_tc": "北京景點",</v>
      </c>
    </row>
    <row r="6" spans="1:19" ht="15.75" x14ac:dyDescent="0.25">
      <c r="A6" t="str">
        <f t="shared" si="0"/>
        <v/>
      </c>
      <c r="B6" t="str">
        <f t="shared" si="1"/>
        <v>1c1</v>
      </c>
      <c r="C6" t="str">
        <f t="shared" si="2"/>
        <v>c1</v>
      </c>
      <c r="D6">
        <f t="shared" si="3"/>
        <v>1</v>
      </c>
      <c r="E6" t="str">
        <f t="shared" si="4"/>
        <v>c</v>
      </c>
      <c r="F6">
        <f t="shared" si="6"/>
        <v>1</v>
      </c>
      <c r="G6" s="4" t="s">
        <v>4</v>
      </c>
      <c r="H6" t="s">
        <v>941</v>
      </c>
      <c r="I6" t="s">
        <v>513</v>
      </c>
      <c r="L6">
        <f t="shared" si="5"/>
        <v>1</v>
      </c>
      <c r="M6" t="s">
        <v>557</v>
      </c>
      <c r="N6" t="s">
        <v>557</v>
      </c>
      <c r="O6" t="s">
        <v>1372</v>
      </c>
      <c r="R6">
        <v>0</v>
      </c>
      <c r="S6" t="str">
        <f>CONCATENATE("""city_sc"": """,H1,"景点"",")</f>
        <v>"city_sc": "北京景点",</v>
      </c>
    </row>
    <row r="7" spans="1:19" ht="47.25" x14ac:dyDescent="0.25">
      <c r="A7" t="str">
        <f t="shared" si="0"/>
        <v>1c</v>
      </c>
      <c r="B7" t="str">
        <f t="shared" si="1"/>
        <v>1c2</v>
      </c>
      <c r="C7" t="str">
        <f t="shared" si="2"/>
        <v>c2</v>
      </c>
      <c r="D7">
        <f t="shared" si="3"/>
        <v>2</v>
      </c>
      <c r="E7" t="str">
        <f t="shared" si="4"/>
        <v/>
      </c>
      <c r="F7">
        <f t="shared" si="6"/>
        <v>1</v>
      </c>
      <c r="G7" s="9" t="s">
        <v>186</v>
      </c>
      <c r="H7" t="s">
        <v>1112</v>
      </c>
      <c r="I7" t="s">
        <v>663</v>
      </c>
      <c r="L7">
        <f t="shared" si="5"/>
        <v>1</v>
      </c>
      <c r="M7" t="str">
        <f>VLOOKUP(CONCATENATE($L7,"b2"),$B:$I,6,FALSE)</f>
        <v>北京市西城區大柵欄商業街</v>
      </c>
      <c r="N7" t="str">
        <f>VLOOKUP(CONCATENATE($L7,"b2"),$B:$I,7,FALSE)</f>
        <v>北京市西城区大栅栏商业街</v>
      </c>
      <c r="O7" t="str">
        <f>VLOOKUP(CONCATENATE($L7,"b2"),$B:$I,8,FALSE)</f>
        <v>Dashilan Commercial Street, Xicheng District, Beijing</v>
      </c>
      <c r="R7">
        <v>0</v>
      </c>
      <c r="S7" t="s">
        <v>1377</v>
      </c>
    </row>
    <row r="8" spans="1:19" ht="15.75" x14ac:dyDescent="0.25">
      <c r="A8" t="str">
        <f t="shared" si="0"/>
        <v/>
      </c>
      <c r="B8" t="str">
        <f t="shared" si="1"/>
        <v>1d1</v>
      </c>
      <c r="C8" t="str">
        <f t="shared" si="2"/>
        <v>d1</v>
      </c>
      <c r="D8">
        <f t="shared" si="3"/>
        <v>1</v>
      </c>
      <c r="E8" t="str">
        <f t="shared" si="4"/>
        <v>d</v>
      </c>
      <c r="F8">
        <f t="shared" si="6"/>
        <v>1</v>
      </c>
      <c r="G8" s="4" t="s">
        <v>6</v>
      </c>
      <c r="H8" t="s">
        <v>6</v>
      </c>
      <c r="I8" t="s">
        <v>515</v>
      </c>
      <c r="L8">
        <f t="shared" si="5"/>
        <v>1</v>
      </c>
      <c r="M8" t="s">
        <v>467</v>
      </c>
      <c r="N8" t="s">
        <v>467</v>
      </c>
      <c r="O8" t="s">
        <v>1373</v>
      </c>
      <c r="R8">
        <f>ROUNDUP((ROW(T8)-7)/12,0)</f>
        <v>1</v>
      </c>
      <c r="S8" t="s">
        <v>1374</v>
      </c>
    </row>
    <row r="9" spans="1:19" ht="15.75" x14ac:dyDescent="0.25">
      <c r="A9" t="str">
        <f t="shared" si="0"/>
        <v>1d</v>
      </c>
      <c r="B9" t="str">
        <f t="shared" si="1"/>
        <v>1d2</v>
      </c>
      <c r="C9" t="str">
        <f t="shared" si="2"/>
        <v>d2</v>
      </c>
      <c r="D9">
        <f t="shared" si="3"/>
        <v>2</v>
      </c>
      <c r="E9" t="str">
        <f t="shared" si="4"/>
        <v/>
      </c>
      <c r="F9">
        <f t="shared" si="6"/>
        <v>1</v>
      </c>
      <c r="G9" s="9" t="s">
        <v>187</v>
      </c>
      <c r="H9" t="s">
        <v>1113</v>
      </c>
      <c r="I9" t="s">
        <v>664</v>
      </c>
      <c r="L9">
        <f t="shared" si="5"/>
        <v>1</v>
      </c>
      <c r="M9" t="str">
        <f>VLOOKUP(CONCATENATE($L9,"c2"),$B:$I,6,FALSE)</f>
        <v>位於天安門西南側，據說於明代孝宗弘治元年，北京實施宵禁，於街巷道口建立了木柵欄而因此得名。這裡至今仍保留了民初風貌，也成了北京大熱的購物街，滿街都是老字號商店，包括餐廳、書店、茶館等，是購物消閒的好去處。</v>
      </c>
      <c r="N9" t="str">
        <f>VLOOKUP(CONCATENATE($L9,"c2"),$B:$I,7,FALSE)</f>
        <v>位于天安门西南侧，据说于明代孝宗弘治元年，北京实施宵禁，于街巷道口建立了木栅栏而因此得名。这里至今仍保留了民初风貌，也成了北京大热的购物街，满街都是老字号商店，包括餐厅、书店、茶馆等，是购物消闲的好去处。</v>
      </c>
      <c r="O9" t="str">
        <f>VLOOKUP(CONCATENATE($L9,"c2"),$B:$I,8,FALSE)</f>
        <v>Located to the southwest of Tiananmen Square, Dashilan was a giant gate erected at the entrance to the streets and alleys during the first year of Xiaozong Hongzhi of the Ming Dynasty as a result of Beijing’s curfew and installation of wood fences during the time. Today, the area has retained the flavours of the early days of the Republic. Dashilan is now one of the most popular shopping streets of Beijing with many traditional brands, restaurants, book shops and tea houses.</v>
      </c>
      <c r="R9">
        <f t="shared" ref="R9:R31" si="7">ROUNDUP((ROW(T9)-7)/12,0)</f>
        <v>1</v>
      </c>
      <c r="S9" t="str">
        <f>CONCATENATE("""id"": ",$S$1,R9,",")</f>
        <v>"id": 71,</v>
      </c>
    </row>
    <row r="10" spans="1:19" ht="16.5" thickBot="1" x14ac:dyDescent="0.3">
      <c r="A10" t="str">
        <f t="shared" si="0"/>
        <v/>
      </c>
      <c r="B10" t="str">
        <f t="shared" si="1"/>
        <v>1d3</v>
      </c>
      <c r="C10" t="str">
        <f t="shared" si="2"/>
        <v>d3</v>
      </c>
      <c r="D10">
        <f t="shared" si="3"/>
        <v>3</v>
      </c>
      <c r="E10" t="str">
        <f t="shared" si="4"/>
        <v/>
      </c>
      <c r="F10">
        <f t="shared" si="6"/>
        <v>1</v>
      </c>
      <c r="G10" s="10" t="s">
        <v>188</v>
      </c>
      <c r="H10" t="s">
        <v>1114</v>
      </c>
      <c r="I10" t="s">
        <v>665</v>
      </c>
      <c r="L10">
        <f t="shared" si="5"/>
        <v>1</v>
      </c>
      <c r="M10" t="s">
        <v>468</v>
      </c>
      <c r="N10" t="s">
        <v>468</v>
      </c>
      <c r="O10" t="s">
        <v>1375</v>
      </c>
      <c r="R10">
        <f t="shared" si="7"/>
        <v>1</v>
      </c>
      <c r="S10" t="str">
        <f>CONCATENATE("""attraction_en"": """,VLOOKUP(CONCATENATE($R10,"a2"),$B:$I,8,FALSE),""",")</f>
        <v>"attraction_en": "Qianmen Dashilan",</v>
      </c>
    </row>
    <row r="11" spans="1:19" ht="15.75" x14ac:dyDescent="0.25">
      <c r="A11" t="str">
        <f t="shared" si="0"/>
        <v/>
      </c>
      <c r="B11" t="str">
        <f t="shared" si="1"/>
        <v>2a1</v>
      </c>
      <c r="C11" t="str">
        <f t="shared" si="2"/>
        <v>a1</v>
      </c>
      <c r="D11">
        <f t="shared" si="3"/>
        <v>1</v>
      </c>
      <c r="E11" t="str">
        <f t="shared" si="4"/>
        <v>a</v>
      </c>
      <c r="F11">
        <f t="shared" si="6"/>
        <v>2</v>
      </c>
      <c r="G11" s="1" t="s">
        <v>8</v>
      </c>
      <c r="H11" t="s">
        <v>944</v>
      </c>
      <c r="I11" t="s">
        <v>518</v>
      </c>
      <c r="L11">
        <f t="shared" si="5"/>
        <v>1</v>
      </c>
      <c r="M11" t="str">
        <f>VLOOKUP(CONCATENATE($L11,"d2"),$B:$I,6,FALSE)</f>
        <v>於高鐵北京西站乘坐地鐵7號綫，往焦化廠方向，於珠市口站下車，步行約10分鐘。</v>
      </c>
      <c r="N11" t="str">
        <f>VLOOKUP(CONCATENATE($L11,"d2"),$B:$I,7,FALSE)</f>
        <v>于高铁北京西站乘坐地铁7号线，往焦化厂方向，于珠市口站下车，步行约10分钟。</v>
      </c>
      <c r="O11" t="str">
        <f>VLOOKUP(CONCATENATE($L11,"d2"),$B:$I,8,FALSE)</f>
        <v>From High Speed Rail Beijingxi Station, take Metro Line 7 towards Jiaohuachang. Get off at Zhushikou Station and walk for about 10 minutes.</v>
      </c>
      <c r="R11">
        <f t="shared" si="7"/>
        <v>1</v>
      </c>
      <c r="S11" t="str">
        <f>CONCATENATE("""attraction_tc"": """,VLOOKUP(CONCATENATE($R11,"a2"),$B:$I,6,FALSE),""",")</f>
        <v>"attraction_tc": "前門大柵欄",</v>
      </c>
    </row>
    <row r="12" spans="1:19" ht="15.75" x14ac:dyDescent="0.25">
      <c r="A12" t="str">
        <f t="shared" si="0"/>
        <v>2a</v>
      </c>
      <c r="B12" t="str">
        <f t="shared" si="1"/>
        <v>2a2</v>
      </c>
      <c r="C12" t="str">
        <f t="shared" si="2"/>
        <v>a2</v>
      </c>
      <c r="D12">
        <f t="shared" si="3"/>
        <v>2</v>
      </c>
      <c r="E12" t="str">
        <f t="shared" si="4"/>
        <v/>
      </c>
      <c r="F12">
        <f t="shared" si="6"/>
        <v>2</v>
      </c>
      <c r="G12" s="9" t="s">
        <v>189</v>
      </c>
      <c r="H12" t="s">
        <v>1115</v>
      </c>
      <c r="I12" t="s">
        <v>666</v>
      </c>
      <c r="K12" t="str">
        <f>IF(ISERROR(VLOOKUP(CONCATENATE(L12,"d3"),B:G,6,FALSE)),"","&lt;/p&gt;&lt;p&gt;")</f>
        <v>&lt;/p&gt;&lt;p&gt;</v>
      </c>
      <c r="L12">
        <f t="shared" si="5"/>
        <v>1</v>
      </c>
      <c r="M12" t="str">
        <f>CONCATENATE($K12,IFERROR(VLOOKUP(CONCATENATE($L12,"d3"),$B:$I,6,FALSE),""))</f>
        <v>&lt;/p&gt;&lt;p&gt;亦可由北京西站乘坐的士，約30 分鐘即可到達。</v>
      </c>
      <c r="N12" t="str">
        <f>CONCATENATE($K12,IFERROR(VLOOKUP(CONCATENATE($L12,"d3"),$B:$I,7,FALSE),""))</f>
        <v>&lt;/p&gt;&lt;p&gt;亦可由北京西站乘坐的士，约30 分钟即可到达。</v>
      </c>
      <c r="O12" t="str">
        <f>CONCATENATE($K12,IFERROR(VLOOKUP(CONCATENATE($L12,"d3"),$B:$I,8,FALSE),""))</f>
        <v>&lt;/p&gt;&lt;p&gt;Alternatively, you may take a 30-minute taxi ride from Beijingxi Station.</v>
      </c>
      <c r="R12">
        <f t="shared" si="7"/>
        <v>1</v>
      </c>
      <c r="S12" t="str">
        <f>CONCATENATE("""attraction_sc"": """,VLOOKUP(CONCATENATE($R12,"a2"),$B:$I,7,FALSE),""",")</f>
        <v>"attraction_sc": "前门大栅栏",</v>
      </c>
    </row>
    <row r="13" spans="1:19" ht="15.75" x14ac:dyDescent="0.25">
      <c r="A13" t="str">
        <f t="shared" si="0"/>
        <v/>
      </c>
      <c r="B13" t="str">
        <f t="shared" si="1"/>
        <v>2b1</v>
      </c>
      <c r="C13" t="str">
        <f t="shared" si="2"/>
        <v>b1</v>
      </c>
      <c r="D13">
        <f t="shared" si="3"/>
        <v>1</v>
      </c>
      <c r="E13" t="str">
        <f t="shared" si="4"/>
        <v>b</v>
      </c>
      <c r="F13">
        <f t="shared" si="6"/>
        <v>2</v>
      </c>
      <c r="G13" s="4" t="s">
        <v>2</v>
      </c>
      <c r="H13" t="s">
        <v>2</v>
      </c>
      <c r="I13" t="s">
        <v>511</v>
      </c>
      <c r="L13">
        <f t="shared" si="5"/>
        <v>1</v>
      </c>
      <c r="M13" t="s">
        <v>469</v>
      </c>
      <c r="N13" t="s">
        <v>469</v>
      </c>
      <c r="O13" t="s">
        <v>469</v>
      </c>
      <c r="R13">
        <f t="shared" si="7"/>
        <v>1</v>
      </c>
      <c r="S13" t="str">
        <f>CONCATENATE("""image_en"": """,CONCATENATE("/res/media/web/travel/",LOWER(SUBSTITUTE($I$1," ","_")),"/",LOWER(CONCATENATE(SUBSTITUTE(VLOOKUP(CONCATENATE($R13,"a2"),$B:$I,8,FALSE)," ","_"),".jpg"))),""",")</f>
        <v>"image_en": "/res/media/web/travel/beijing/qianmen_dashilan.jpg",</v>
      </c>
    </row>
    <row r="14" spans="1:19" ht="15.75" x14ac:dyDescent="0.25">
      <c r="A14" t="str">
        <f t="shared" si="0"/>
        <v>2b</v>
      </c>
      <c r="B14" t="str">
        <f t="shared" si="1"/>
        <v>2b2</v>
      </c>
      <c r="C14" t="str">
        <f t="shared" si="2"/>
        <v>b2</v>
      </c>
      <c r="D14">
        <f t="shared" si="3"/>
        <v>2</v>
      </c>
      <c r="E14" t="str">
        <f t="shared" si="4"/>
        <v/>
      </c>
      <c r="F14">
        <f t="shared" si="6"/>
        <v>2</v>
      </c>
      <c r="G14" s="9" t="s">
        <v>190</v>
      </c>
      <c r="H14" t="s">
        <v>1116</v>
      </c>
      <c r="I14" t="s">
        <v>667</v>
      </c>
      <c r="L14">
        <f>ROUNDUP((ROW(N14)-1)/12,0)</f>
        <v>2</v>
      </c>
      <c r="M14" t="s">
        <v>465</v>
      </c>
      <c r="N14" t="s">
        <v>465</v>
      </c>
      <c r="O14" t="s">
        <v>465</v>
      </c>
      <c r="R14">
        <f t="shared" si="7"/>
        <v>1</v>
      </c>
      <c r="S14" t="str">
        <f>CONCATENATE("""image_tc"": """,CONCATENATE("/res/media/web/travel/",LOWER(SUBSTITUTE($I$1," ","_")),"/",LOWER(CONCATENATE(SUBSTITUTE(VLOOKUP(CONCATENATE($R14,"a2"),$B:$I,8,FALSE)," ","_"),".jpg"))),""",")</f>
        <v>"image_tc": "/res/media/web/travel/beijing/qianmen_dashilan.jpg",</v>
      </c>
    </row>
    <row r="15" spans="1:19" ht="15.75" x14ac:dyDescent="0.25">
      <c r="A15" t="str">
        <f t="shared" si="0"/>
        <v/>
      </c>
      <c r="B15" t="str">
        <f t="shared" si="1"/>
        <v>2c1</v>
      </c>
      <c r="C15" t="str">
        <f t="shared" si="2"/>
        <v>c1</v>
      </c>
      <c r="D15">
        <f t="shared" si="3"/>
        <v>1</v>
      </c>
      <c r="E15" t="str">
        <f t="shared" si="4"/>
        <v>c</v>
      </c>
      <c r="F15">
        <f t="shared" si="6"/>
        <v>2</v>
      </c>
      <c r="G15" s="4" t="s">
        <v>4</v>
      </c>
      <c r="H15" t="s">
        <v>941</v>
      </c>
      <c r="I15" t="s">
        <v>513</v>
      </c>
      <c r="L15">
        <f t="shared" ref="L15:L25" si="8">ROUNDUP((ROW(N15)-1)/12,0)</f>
        <v>2</v>
      </c>
      <c r="M15" t="str">
        <f>VLOOKUP(CONCATENATE($L15,"a2"),$B:$I,6,FALSE)</f>
        <v>潘家園舊貨市場</v>
      </c>
      <c r="N15" t="str">
        <f>VLOOKUP(CONCATENATE($L15,"a2"),$B:$I,7,FALSE)</f>
        <v>潘家园旧货市场</v>
      </c>
      <c r="O15" t="str">
        <f>VLOOKUP(CONCATENATE($L15,"a2"),$B:$I,8,FALSE)</f>
        <v>Pangjiayuan Antique Market</v>
      </c>
      <c r="R15">
        <f t="shared" si="7"/>
        <v>1</v>
      </c>
      <c r="S15" t="str">
        <f>CONCATENATE("""image_sc"": """,CONCATENATE("/res/media/web/travel/",LOWER(SUBSTITUTE($I$1," ","_")),"/",LOWER(CONCATENATE(SUBSTITUTE(VLOOKUP(CONCATENATE($R15,"a2"),$B:$I,8,FALSE)," ","_"),".jpg"))),""",")</f>
        <v>"image_sc": "/res/media/web/travel/beijing/qianmen_dashilan.jpg",</v>
      </c>
    </row>
    <row r="16" spans="1:19" ht="78.75" x14ac:dyDescent="0.25">
      <c r="A16" t="str">
        <f t="shared" si="0"/>
        <v>2c</v>
      </c>
      <c r="B16" t="str">
        <f t="shared" si="1"/>
        <v>2c2</v>
      </c>
      <c r="C16" t="str">
        <f t="shared" si="2"/>
        <v>c2</v>
      </c>
      <c r="D16">
        <f t="shared" si="3"/>
        <v>2</v>
      </c>
      <c r="E16" t="str">
        <f t="shared" si="4"/>
        <v/>
      </c>
      <c r="F16">
        <f t="shared" si="6"/>
        <v>2</v>
      </c>
      <c r="G16" s="9" t="s">
        <v>191</v>
      </c>
      <c r="H16" t="s">
        <v>1117</v>
      </c>
      <c r="I16" t="s">
        <v>668</v>
      </c>
      <c r="L16">
        <f t="shared" si="8"/>
        <v>2</v>
      </c>
      <c r="M16" t="s">
        <v>466</v>
      </c>
      <c r="N16" t="s">
        <v>466</v>
      </c>
      <c r="O16" t="s">
        <v>466</v>
      </c>
      <c r="R16">
        <f t="shared" si="7"/>
        <v>1</v>
      </c>
      <c r="S16" t="str">
        <f>CONCATENATE("""content_en"": """,CONCATENATE("&lt;p&gt;Address：&lt;br/&gt;",VLOOKUP(CONCATENATE($R16,"b2"),$B:$I,8,FALSE)),"&lt;/p&gt;&lt;p&gt;Content：&lt;br/&gt;",SUBSTITUTE(VLOOKUP(CONCATENATE($R16,"c2"),$B:$I,8,FALSE),"""","\"""),"&lt;/p&gt;&lt;p&gt;Transportation：&lt;br/&gt;",VLOOKUP(CONCATENATE($R16,"d2"),$B:$I,8,FALSE),CONCATENATE($K12,IFERROR(VLOOKUP(CONCATENATE($L12,"d3"),$B:$I,8,FALSE),"")),"&lt;/p&gt;",""",")</f>
        <v>"content_en": "&lt;p&gt;Address：&lt;br/&gt;Dashilan Commercial Street, Xicheng District, Beijing&lt;/p&gt;&lt;p&gt;Content：&lt;br/&gt;Located to the southwest of Tiananmen Square, Dashilan was a giant gate erected at the entrance to the streets and alleys during the first year of Xiaozong Hongzhi of the Ming Dynasty as a result of Beijing’s curfew and installation of wood fences during the time. Today, the area has retained the flavours of the early days of the Republic. Dashilan is now one of the most popular shopping streets of Beijing with many traditional brands, restaurants, book shops and tea houses.&lt;/p&gt;&lt;p&gt;Transportation：&lt;br/&gt;From High Speed Rail Beijingxi Station, take Metro Line 7 towards Jiaohuachang. Get off at Zhushikou Station and walk for about 10 minutes.&lt;/p&gt;&lt;p&gt;Alternatively, you may take a 30-minute taxi ride from Beijingxi Station.&lt;/p&gt;",</v>
      </c>
    </row>
    <row r="17" spans="1:19" ht="15.75" x14ac:dyDescent="0.25">
      <c r="A17" t="str">
        <f t="shared" si="0"/>
        <v/>
      </c>
      <c r="B17" t="str">
        <f t="shared" si="1"/>
        <v>2d1</v>
      </c>
      <c r="C17" t="str">
        <f t="shared" si="2"/>
        <v>d1</v>
      </c>
      <c r="D17">
        <f t="shared" si="3"/>
        <v>1</v>
      </c>
      <c r="E17" t="str">
        <f t="shared" si="4"/>
        <v>d</v>
      </c>
      <c r="F17">
        <f t="shared" si="6"/>
        <v>2</v>
      </c>
      <c r="G17" s="4" t="s">
        <v>6</v>
      </c>
      <c r="H17" t="s">
        <v>6</v>
      </c>
      <c r="I17" t="s">
        <v>515</v>
      </c>
      <c r="L17">
        <f t="shared" si="8"/>
        <v>2</v>
      </c>
      <c r="M17" t="str">
        <f>CONCATENATE("&lt;img src=""/res/media/web/travel/",LOWER(SUBSTITUTE($I$1," ","_")),"/",LOWER(CONCATENATE(SUBSTITUTE(VLOOKUP(CONCATENATE($L15,"a2"),$B:$I,8,FALSE)," ","_"),".jpg")),""" alt=""",M15,"""&gt;")</f>
        <v>&lt;img src="/res/media/web/travel/beijing/pangjiayuan_antique_market.jpg" alt="潘家園舊貨市場"&gt;</v>
      </c>
      <c r="N17" t="str">
        <f>CONCATENATE("&lt;img src=""/res/media/web/travel/",LOWER(SUBSTITUTE($I$1," ","_")),"/",LOWER(CONCATENATE(SUBSTITUTE(VLOOKUP(CONCATENATE($L15,"a2"),$B:$I,8,FALSE)," ","_"),".jpg")),""" alt=""",N15,"""&gt;")</f>
        <v>&lt;img src="/res/media/web/travel/beijing/pangjiayuan_antique_market.jpg" alt="潘家园旧货市场"&gt;</v>
      </c>
      <c r="O17" t="str">
        <f>CONCATENATE("&lt;img src=""/res/media/web/travel/",LOWER(SUBSTITUTE($I$1," ","_")),"/",LOWER(CONCATENATE(SUBSTITUTE(VLOOKUP(CONCATENATE($L15,"a2"),$B:$I,8,FALSE)," ","_"),".jpg")),""" alt=""",O15,"""&gt;")</f>
        <v>&lt;img src="/res/media/web/travel/beijing/pangjiayuan_antique_market.jpg" alt="Pangjiayuan Antique Market"&gt;</v>
      </c>
      <c r="R17">
        <f t="shared" si="7"/>
        <v>1</v>
      </c>
      <c r="S17" t="str">
        <f>CONCATENATE("""content_tc"": """,CONCATENATE("&lt;p&gt;地址：&lt;br/&gt;",VLOOKUP(CONCATENATE($R17,"b2"),$B:$I,6,FALSE)),"&lt;/p&gt;&lt;p&gt;介紹：&lt;br/&gt;",VLOOKUP(CONCATENATE($R17,"c2"),$B:$I,6,FALSE),"&lt;/p&gt;&lt;p&gt;交通：&lt;br/&gt;",VLOOKUP(CONCATENATE($R17,"d2"),$B:$I,6,FALSE),CONCATENATE($K12,IFERROR(VLOOKUP(CONCATENATE($L12,"d3"),$B:$I,6,FALSE),"")),"&lt;/p&gt;",""",")</f>
        <v>"content_tc": "&lt;p&gt;地址：&lt;br/&gt;北京市西城區大柵欄商業街&lt;/p&gt;&lt;p&gt;介紹：&lt;br/&gt;位於天安門西南側，據說於明代孝宗弘治元年，北京實施宵禁，於街巷道口建立了木柵欄而因此得名。這裡至今仍保留了民初風貌，也成了北京大熱的購物街，滿街都是老字號商店，包括餐廳、書店、茶館等，是購物消閒的好去處。&lt;/p&gt;&lt;p&gt;交通：&lt;br/&gt;於高鐵北京西站乘坐地鐵7號綫，往焦化廠方向，於珠市口站下車，步行約10分鐘。&lt;/p&gt;&lt;p&gt;亦可由北京西站乘坐的士，約30 分鐘即可到達。&lt;/p&gt;",</v>
      </c>
    </row>
    <row r="18" spans="1:19" ht="31.5" x14ac:dyDescent="0.25">
      <c r="A18" t="str">
        <f t="shared" si="0"/>
        <v>2d</v>
      </c>
      <c r="B18" t="str">
        <f t="shared" si="1"/>
        <v>2d2</v>
      </c>
      <c r="C18" t="str">
        <f t="shared" si="2"/>
        <v>d2</v>
      </c>
      <c r="D18">
        <f t="shared" si="3"/>
        <v>2</v>
      </c>
      <c r="E18" t="str">
        <f t="shared" si="4"/>
        <v/>
      </c>
      <c r="F18">
        <f t="shared" si="6"/>
        <v>2</v>
      </c>
      <c r="G18" s="9" t="s">
        <v>192</v>
      </c>
      <c r="H18" t="s">
        <v>1118</v>
      </c>
      <c r="I18" t="s">
        <v>669</v>
      </c>
      <c r="L18">
        <f t="shared" si="8"/>
        <v>2</v>
      </c>
      <c r="M18" t="s">
        <v>557</v>
      </c>
      <c r="N18" t="s">
        <v>557</v>
      </c>
      <c r="O18" t="s">
        <v>1372</v>
      </c>
      <c r="R18">
        <f t="shared" si="7"/>
        <v>1</v>
      </c>
      <c r="S18" t="str">
        <f>CONCATENATE("""content_sc"": """,CONCATENATE("&lt;p&gt;地址：&lt;br/&gt;",VLOOKUP(CONCATENATE($R18,"b2"),$B:$I,7,FALSE)),"&lt;/p&gt;&lt;p&gt;介紹：&lt;br/&gt;",VLOOKUP(CONCATENATE($R18,"c2"),$B:$I,7,FALSE),"&lt;/p&gt;&lt;p&gt;交通：&lt;br/&gt;",VLOOKUP(CONCATENATE($R18,"d2"),$B:$I,7,FALSE),CONCATENATE($K12,IFERROR(VLOOKUP(CONCATENATE($L12,"d3"),$B:$I,7,FALSE),"")),"&lt;/p&gt;","""")</f>
        <v>"content_sc": "&lt;p&gt;地址：&lt;br/&gt;北京市西城区大栅栏商业街&lt;/p&gt;&lt;p&gt;介紹：&lt;br/&gt;位于天安门西南侧，据说于明代孝宗弘治元年，北京实施宵禁，于街巷道口建立了木栅栏而因此得名。这里至今仍保留了民初风貌，也成了北京大热的购物街，满街都是老字号商店，包括餐厅、书店、茶馆等，是购物消闲的好去处。&lt;/p&gt;&lt;p&gt;交通：&lt;br/&gt;于高铁北京西站乘坐地铁7号线，往焦化厂方向，于珠市口站下车，步行约10分钟。&lt;/p&gt;&lt;p&gt;亦可由北京西站乘坐的士，约30 分钟即可到达。&lt;/p&gt;"</v>
      </c>
    </row>
    <row r="19" spans="1:19" ht="16.5" thickBot="1" x14ac:dyDescent="0.3">
      <c r="A19" t="str">
        <f t="shared" si="0"/>
        <v/>
      </c>
      <c r="B19" t="str">
        <f t="shared" si="1"/>
        <v>2d3</v>
      </c>
      <c r="C19" t="str">
        <f t="shared" si="2"/>
        <v>d3</v>
      </c>
      <c r="D19">
        <f t="shared" si="3"/>
        <v>3</v>
      </c>
      <c r="E19" t="str">
        <f t="shared" si="4"/>
        <v/>
      </c>
      <c r="F19">
        <f t="shared" si="6"/>
        <v>2</v>
      </c>
      <c r="G19" s="10" t="s">
        <v>193</v>
      </c>
      <c r="H19" t="s">
        <v>1119</v>
      </c>
      <c r="I19" t="s">
        <v>670</v>
      </c>
      <c r="L19">
        <f t="shared" si="8"/>
        <v>2</v>
      </c>
      <c r="M19" t="str">
        <f>VLOOKUP(CONCATENATE($L19,"b2"),$B:$I,6,FALSE)</f>
        <v>北京市朝陽區潘家園路華威里18號</v>
      </c>
      <c r="N19" t="str">
        <f>VLOOKUP(CONCATENATE($L19,"b2"),$B:$I,7,FALSE)</f>
        <v>北京市朝阳区潘家园路华威里18号</v>
      </c>
      <c r="O19" t="str">
        <f>VLOOKUP(CONCATENATE($L19,"b2"),$B:$I,8,FALSE)</f>
        <v>18 Huaweili, Pangjiayuan Road, Chaoyang District, Beijing</v>
      </c>
      <c r="R19">
        <f t="shared" si="7"/>
        <v>1</v>
      </c>
      <c r="S19" t="str">
        <f>IF(S20="","}","},")</f>
        <v>},</v>
      </c>
    </row>
    <row r="20" spans="1:19" ht="15.75" x14ac:dyDescent="0.25">
      <c r="A20" t="str">
        <f t="shared" si="0"/>
        <v/>
      </c>
      <c r="B20" t="str">
        <f t="shared" si="1"/>
        <v>3a1</v>
      </c>
      <c r="C20" t="str">
        <f t="shared" si="2"/>
        <v>a1</v>
      </c>
      <c r="D20">
        <f t="shared" si="3"/>
        <v>1</v>
      </c>
      <c r="E20" t="str">
        <f t="shared" si="4"/>
        <v>a</v>
      </c>
      <c r="F20">
        <f t="shared" si="6"/>
        <v>3</v>
      </c>
      <c r="G20" s="1" t="s">
        <v>13</v>
      </c>
      <c r="H20" t="s">
        <v>949</v>
      </c>
      <c r="I20" t="s">
        <v>524</v>
      </c>
      <c r="L20">
        <f t="shared" si="8"/>
        <v>2</v>
      </c>
      <c r="M20" t="s">
        <v>467</v>
      </c>
      <c r="N20" t="s">
        <v>467</v>
      </c>
      <c r="O20" t="s">
        <v>1373</v>
      </c>
      <c r="R20">
        <f>ROUNDUP((ROW(T20)-7)/12,0)</f>
        <v>2</v>
      </c>
      <c r="S20" t="s">
        <v>1374</v>
      </c>
    </row>
    <row r="21" spans="1:19" ht="15.75" x14ac:dyDescent="0.25">
      <c r="A21" t="str">
        <f t="shared" si="0"/>
        <v>3a</v>
      </c>
      <c r="B21" t="str">
        <f t="shared" si="1"/>
        <v>3a2</v>
      </c>
      <c r="C21" t="str">
        <f t="shared" si="2"/>
        <v>a2</v>
      </c>
      <c r="D21">
        <f t="shared" si="3"/>
        <v>2</v>
      </c>
      <c r="E21" t="str">
        <f t="shared" si="4"/>
        <v/>
      </c>
      <c r="F21">
        <f t="shared" si="6"/>
        <v>3</v>
      </c>
      <c r="G21" s="9" t="s">
        <v>194</v>
      </c>
      <c r="H21" t="s">
        <v>1120</v>
      </c>
      <c r="I21" t="s">
        <v>671</v>
      </c>
      <c r="L21">
        <f t="shared" si="8"/>
        <v>2</v>
      </c>
      <c r="M21" t="str">
        <f>VLOOKUP(CONCATENATE($L21,"c2"),$B:$I,6,FALSE)</f>
        <v>它是全國最熱鬧的舊貨市場，過去亦有「鬼市」（即夜間市集）之稱。清末民初，許多達官顯貴家道中落，迫不得已變賣各種古玩珍寶，礙於面子問題，只能偷偷在夜晚進行交易。當中亦吸引不少雞嗚狗盜之徒去尋寶，漸漸形成擺地攤文化。現時的潘家園舊貨市場於1992年形成，後來規模越來越大，攤販販賣的貨品琳瑯滿目，無論是古玩、玉器、陶瓷，還是金石、字畫、古藉等，都包羅萬有。</v>
      </c>
      <c r="N21" t="str">
        <f>VLOOKUP(CONCATENATE($L21,"c2"),$B:$I,7,FALSE)</f>
        <v>它是全国最热闹的旧货市场，过去亦有「鬼市」（即夜间市集）之称。清末民初，许多达官显贵家道中落，迫不得已变卖各种古玩珍宝，碍于面子问题，只能偷偷在夜晚进行交易。当中亦吸引不少鸡呜狗盗之徒去寻宝，渐渐形成摆地摊文化。现时的潘家园旧货市场于1992年形成，后来规模越来越大，摊贩贩卖的货品琳琅满目，无论是古玩、玉器、陶瓷，还是金石、字画、古藉等，都包罗万有。</v>
      </c>
      <c r="O21" t="str">
        <f>VLOOKUP(CONCATENATE($L21,"c2"),$B:$I,8,FALSE)</f>
        <v xml:space="preserve">The most popular antique market in China, Pangjiayuan Antique Market was known in the past as the “Ghost Market” due to its bustling night time activities. At the end of the Qing Dynasty and the start of the Republic of China, many government officials were losing their wealth and were forced to sell their antique treasures. Due to embarrassment, most of the trading activities took place in secret at night. Many treasure hunters visited the place in search of hidden gems and the area developed a flea market culture over time. The current Pangjiayuan Antique Market was founded in 1992 and has continued to grow in scale ever since. A wide array of antiques are available in the market, from jade wares, ceramics, gold and gems, calligraphy and paintings to ancient books. </v>
      </c>
      <c r="R21">
        <f t="shared" si="7"/>
        <v>2</v>
      </c>
      <c r="S21" t="str">
        <f>CONCATENATE("""id"": ",$S$1,R21,",")</f>
        <v>"id": 72,</v>
      </c>
    </row>
    <row r="22" spans="1:19" ht="15.75" x14ac:dyDescent="0.25">
      <c r="A22" t="str">
        <f t="shared" si="0"/>
        <v/>
      </c>
      <c r="B22" t="str">
        <f t="shared" si="1"/>
        <v>3b1</v>
      </c>
      <c r="C22" t="str">
        <f t="shared" si="2"/>
        <v>b1</v>
      </c>
      <c r="D22">
        <f t="shared" si="3"/>
        <v>1</v>
      </c>
      <c r="E22" t="str">
        <f t="shared" si="4"/>
        <v>b</v>
      </c>
      <c r="F22">
        <f t="shared" si="6"/>
        <v>3</v>
      </c>
      <c r="G22" s="4" t="s">
        <v>2</v>
      </c>
      <c r="H22" t="s">
        <v>2</v>
      </c>
      <c r="I22" t="s">
        <v>511</v>
      </c>
      <c r="L22">
        <f t="shared" si="8"/>
        <v>2</v>
      </c>
      <c r="M22" t="s">
        <v>468</v>
      </c>
      <c r="N22" t="s">
        <v>468</v>
      </c>
      <c r="O22" t="s">
        <v>1375</v>
      </c>
      <c r="R22">
        <f t="shared" si="7"/>
        <v>2</v>
      </c>
      <c r="S22" t="str">
        <f>CONCATENATE("""attraction_en"": """,VLOOKUP(CONCATENATE($R22,"a2"),$B:$I,8,FALSE),""",")</f>
        <v>"attraction_en": "Pangjiayuan Antique Market",</v>
      </c>
    </row>
    <row r="23" spans="1:19" ht="15.75" x14ac:dyDescent="0.25">
      <c r="A23" t="str">
        <f t="shared" si="0"/>
        <v>3b</v>
      </c>
      <c r="B23" t="str">
        <f t="shared" si="1"/>
        <v>3b2</v>
      </c>
      <c r="C23" t="str">
        <f t="shared" si="2"/>
        <v>b2</v>
      </c>
      <c r="D23">
        <f t="shared" si="3"/>
        <v>2</v>
      </c>
      <c r="E23" t="str">
        <f t="shared" si="4"/>
        <v/>
      </c>
      <c r="F23">
        <f t="shared" si="6"/>
        <v>3</v>
      </c>
      <c r="G23" s="9" t="s">
        <v>195</v>
      </c>
      <c r="H23" t="s">
        <v>1121</v>
      </c>
      <c r="I23" t="s">
        <v>672</v>
      </c>
      <c r="L23">
        <f t="shared" si="8"/>
        <v>2</v>
      </c>
      <c r="M23" t="str">
        <f>VLOOKUP(CONCATENATE($L23,"d2"),$B:$I,6,FALSE)</f>
        <v>於高鐵北京西站乘坐地鐵9綫，往郭公莊方向，然後於六里橋站轉乘10號線外環，前往車道溝方向，於潘家園站下車，步行約5分鐘。</v>
      </c>
      <c r="N23" t="str">
        <f>VLOOKUP(CONCATENATE($L23,"d2"),$B:$I,7,FALSE)</f>
        <v>于高铁北京西站乘坐地铁9线，往郭公庄方向，然后于六里桥站换乘10号线外环，前往车道沟方向，于潘家园站下车，步行约5分钟。</v>
      </c>
      <c r="O23" t="str">
        <f>VLOOKUP(CONCATENATE($L23,"d2"),$B:$I,8,FALSE)</f>
        <v>From High Speed Rail Beijingxi Station, take Metro Line 9 towards Guogongzhuang. Change to Line 10 at Liuliqiao Station towards Chedaogou. Get off at Panjiayuan Station at walk for about 5 minutes.</v>
      </c>
      <c r="R23">
        <f t="shared" si="7"/>
        <v>2</v>
      </c>
      <c r="S23" t="str">
        <f>CONCATENATE("""attraction_tc"": """,VLOOKUP(CONCATENATE($R23,"a2"),$B:$I,6,FALSE),""",")</f>
        <v>"attraction_tc": "潘家園舊貨市場",</v>
      </c>
    </row>
    <row r="24" spans="1:19" ht="15.75" x14ac:dyDescent="0.25">
      <c r="A24" t="str">
        <f t="shared" si="0"/>
        <v/>
      </c>
      <c r="B24" t="str">
        <f t="shared" si="1"/>
        <v>3c1</v>
      </c>
      <c r="C24" t="str">
        <f t="shared" si="2"/>
        <v>c1</v>
      </c>
      <c r="D24">
        <f t="shared" si="3"/>
        <v>1</v>
      </c>
      <c r="E24" t="str">
        <f t="shared" si="4"/>
        <v>c</v>
      </c>
      <c r="F24">
        <f t="shared" si="6"/>
        <v>3</v>
      </c>
      <c r="G24" s="4" t="s">
        <v>4</v>
      </c>
      <c r="H24" t="s">
        <v>941</v>
      </c>
      <c r="I24" t="s">
        <v>513</v>
      </c>
      <c r="K24" t="str">
        <f>IF(ISERROR(VLOOKUP(CONCATENATE(L24,"d3"),B:G,6,FALSE)),"","&lt;/p&gt;&lt;p&gt;")</f>
        <v>&lt;/p&gt;&lt;p&gt;</v>
      </c>
      <c r="L24">
        <f t="shared" si="8"/>
        <v>2</v>
      </c>
      <c r="M24" t="str">
        <f>CONCATENATE($K24,IFERROR(VLOOKUP(CONCATENATE($L24,"d3"),$B:$I,6,FALSE),""))</f>
        <v>&lt;/p&gt;&lt;p&gt;亦可由北京西站乘坐的士，約 35分鐘即可到達。</v>
      </c>
      <c r="N24" t="str">
        <f>CONCATENATE($K24,IFERROR(VLOOKUP(CONCATENATE($L24,"d3"),$B:$I,7,FALSE),""))</f>
        <v>&lt;/p&gt;&lt;p&gt;亦可由北京西站乘坐的士，约 35分钟即可到达。</v>
      </c>
      <c r="O24" t="str">
        <f>CONCATENATE($K24,IFERROR(VLOOKUP(CONCATENATE($L24,"d3"),$B:$I,8,FALSE),""))</f>
        <v>&lt;/p&gt;&lt;p&gt;Alternatively, you may take a 35-minute taxi ride from Beijingxi Station.</v>
      </c>
      <c r="R24">
        <f t="shared" si="7"/>
        <v>2</v>
      </c>
      <c r="S24" t="str">
        <f>CONCATENATE("""attraction_sc"": """,VLOOKUP(CONCATENATE($R24,"a2"),$B:$I,7,FALSE),""",")</f>
        <v>"attraction_sc": "潘家园旧货市场",</v>
      </c>
    </row>
    <row r="25" spans="1:19" ht="63" x14ac:dyDescent="0.25">
      <c r="A25" t="str">
        <f t="shared" si="0"/>
        <v>3c</v>
      </c>
      <c r="B25" t="str">
        <f t="shared" si="1"/>
        <v>3c2</v>
      </c>
      <c r="C25" t="str">
        <f t="shared" si="2"/>
        <v>c2</v>
      </c>
      <c r="D25">
        <f t="shared" si="3"/>
        <v>2</v>
      </c>
      <c r="E25" t="str">
        <f t="shared" si="4"/>
        <v/>
      </c>
      <c r="F25">
        <f t="shared" si="6"/>
        <v>3</v>
      </c>
      <c r="G25" s="9" t="s">
        <v>196</v>
      </c>
      <c r="H25" t="s">
        <v>1122</v>
      </c>
      <c r="I25" t="s">
        <v>673</v>
      </c>
      <c r="L25">
        <f t="shared" si="8"/>
        <v>2</v>
      </c>
      <c r="M25" t="s">
        <v>469</v>
      </c>
      <c r="N25" t="s">
        <v>469</v>
      </c>
      <c r="O25" t="s">
        <v>469</v>
      </c>
      <c r="R25">
        <f t="shared" si="7"/>
        <v>2</v>
      </c>
      <c r="S25" t="str">
        <f>CONCATENATE("""image_en"": """,CONCATENATE("/res/media/web/travel/",LOWER(SUBSTITUTE($I$1," ","_")),"/",LOWER(CONCATENATE(SUBSTITUTE(VLOOKUP(CONCATENATE($R25,"a2"),$B:$I,8,FALSE)," ","_"),".jpg"))),""",")</f>
        <v>"image_en": "/res/media/web/travel/beijing/pangjiayuan_antique_market.jpg",</v>
      </c>
    </row>
    <row r="26" spans="1:19" ht="15.75" x14ac:dyDescent="0.25">
      <c r="A26" t="str">
        <f t="shared" si="0"/>
        <v/>
      </c>
      <c r="B26" t="str">
        <f t="shared" si="1"/>
        <v>3d1</v>
      </c>
      <c r="C26" t="str">
        <f t="shared" si="2"/>
        <v>d1</v>
      </c>
      <c r="D26">
        <f t="shared" si="3"/>
        <v>1</v>
      </c>
      <c r="E26" t="str">
        <f t="shared" si="4"/>
        <v>d</v>
      </c>
      <c r="F26">
        <f t="shared" si="6"/>
        <v>3</v>
      </c>
      <c r="G26" s="4" t="s">
        <v>6</v>
      </c>
      <c r="H26" t="s">
        <v>6</v>
      </c>
      <c r="I26" t="s">
        <v>515</v>
      </c>
      <c r="L26">
        <f>ROUNDUP((ROW(N26)-1)/12,0)</f>
        <v>3</v>
      </c>
      <c r="M26" t="s">
        <v>465</v>
      </c>
      <c r="N26" t="s">
        <v>465</v>
      </c>
      <c r="O26" t="s">
        <v>465</v>
      </c>
      <c r="R26">
        <f t="shared" si="7"/>
        <v>2</v>
      </c>
      <c r="S26" t="str">
        <f>CONCATENATE("""image_tc"": """,CONCATENATE("/res/media/web/travel/",LOWER(SUBSTITUTE($I$1," ","_")),"/",LOWER(CONCATENATE(SUBSTITUTE(VLOOKUP(CONCATENATE($R26,"a2"),$B:$I,8,FALSE)," ","_"),".jpg"))),""",")</f>
        <v>"image_tc": "/res/media/web/travel/beijing/pangjiayuan_antique_market.jpg",</v>
      </c>
    </row>
    <row r="27" spans="1:19" ht="15.75" x14ac:dyDescent="0.25">
      <c r="A27" t="str">
        <f t="shared" si="0"/>
        <v>3d</v>
      </c>
      <c r="B27" t="str">
        <f t="shared" si="1"/>
        <v>3d2</v>
      </c>
      <c r="C27" t="str">
        <f t="shared" si="2"/>
        <v>d2</v>
      </c>
      <c r="D27">
        <f t="shared" si="3"/>
        <v>2</v>
      </c>
      <c r="E27" t="str">
        <f t="shared" si="4"/>
        <v/>
      </c>
      <c r="F27">
        <f t="shared" si="6"/>
        <v>3</v>
      </c>
      <c r="G27" s="9" t="s">
        <v>197</v>
      </c>
      <c r="H27" t="s">
        <v>1123</v>
      </c>
      <c r="I27" t="s">
        <v>674</v>
      </c>
      <c r="L27">
        <f t="shared" ref="L27:L37" si="9">ROUNDUP((ROW(N27)-1)/12,0)</f>
        <v>3</v>
      </c>
      <c r="M27" t="str">
        <f>VLOOKUP(CONCATENATE($L27,"a2"),$B:$I,6,FALSE)</f>
        <v>二十二院街藝術區</v>
      </c>
      <c r="N27" t="str">
        <f>VLOOKUP(CONCATENATE($L27,"a2"),$B:$I,7,FALSE)</f>
        <v>二十二院街艺术区</v>
      </c>
      <c r="O27" t="str">
        <f>VLOOKUP(CONCATENATE($L27,"a2"),$B:$I,8,FALSE)</f>
        <v>22 International Art Plaza</v>
      </c>
      <c r="R27">
        <f t="shared" si="7"/>
        <v>2</v>
      </c>
      <c r="S27" t="str">
        <f>CONCATENATE("""image_sc"": """,CONCATENATE("/res/media/web/travel/",LOWER(SUBSTITUTE($I$1," ","_")),"/",LOWER(CONCATENATE(SUBSTITUTE(VLOOKUP(CONCATENATE($R27,"a2"),$B:$I,8,FALSE)," ","_"),".jpg"))),""",")</f>
        <v>"image_sc": "/res/media/web/travel/beijing/pangjiayuan_antique_market.jpg",</v>
      </c>
    </row>
    <row r="28" spans="1:19" ht="16.5" thickBot="1" x14ac:dyDescent="0.3">
      <c r="A28" t="str">
        <f t="shared" si="0"/>
        <v/>
      </c>
      <c r="B28" t="str">
        <f t="shared" si="1"/>
        <v>3d3</v>
      </c>
      <c r="C28" t="str">
        <f t="shared" si="2"/>
        <v>d3</v>
      </c>
      <c r="D28">
        <f t="shared" si="3"/>
        <v>3</v>
      </c>
      <c r="E28" t="str">
        <f t="shared" si="4"/>
        <v/>
      </c>
      <c r="F28">
        <f t="shared" si="6"/>
        <v>3</v>
      </c>
      <c r="G28" s="10" t="s">
        <v>198</v>
      </c>
      <c r="H28" t="s">
        <v>1124</v>
      </c>
      <c r="I28" t="s">
        <v>675</v>
      </c>
      <c r="L28">
        <f t="shared" si="9"/>
        <v>3</v>
      </c>
      <c r="M28" t="s">
        <v>466</v>
      </c>
      <c r="N28" t="s">
        <v>466</v>
      </c>
      <c r="O28" t="s">
        <v>466</v>
      </c>
      <c r="R28">
        <f t="shared" si="7"/>
        <v>2</v>
      </c>
      <c r="S28" t="str">
        <f>CONCATENATE("""content_en"": """,CONCATENATE("&lt;p&gt;Address：&lt;br/&gt;",VLOOKUP(CONCATENATE($R28,"b2"),$B:$I,8,FALSE)),"&lt;/p&gt;&lt;p&gt;Content：&lt;br/&gt;",SUBSTITUTE(VLOOKUP(CONCATENATE($R28,"c2"),$B:$I,8,FALSE),"""","\"""),"&lt;/p&gt;&lt;p&gt;Transportation：&lt;br/&gt;",VLOOKUP(CONCATENATE($R28,"d2"),$B:$I,8,FALSE),CONCATENATE($K24,IFERROR(VLOOKUP(CONCATENATE($L24,"d3"),$B:$I,8,FALSE),"")),"&lt;/p&gt;",""",")</f>
        <v>"content_en": "&lt;p&gt;Address：&lt;br/&gt;18 Huaweili, Pangjiayuan Road, Chaoyang District, Beijing&lt;/p&gt;&lt;p&gt;Content：&lt;br/&gt;The most popular antique market in China, Pangjiayuan Antique Market was known in the past as the “Ghost Market” due to its bustling night time activities. At the end of the Qing Dynasty and the start of the Republic of China, many government officials were losing their wealth and were forced to sell their antique treasures. Due to embarrassment, most of the trading activities took place in secret at night. Many treasure hunters visited the place in search of hidden gems and the area developed a flea market culture over time. The current Pangjiayuan Antique Market was founded in 1992 and has continued to grow in scale ever since. A wide array of antiques are available in the market, from jade wares, ceramics, gold and gems, calligraphy and paintings to ancient books. &lt;/p&gt;&lt;p&gt;Transportation：&lt;br/&gt;From High Speed Rail Beijingxi Station, take Metro Line 9 towards Guogongzhuang. Change to Line 10 at Liuliqiao Station towards Chedaogou. Get off at Panjiayuan Station at walk for about 5 minutes.&lt;/p&gt;&lt;p&gt;Alternatively, you may take a 35-minute taxi ride from Beijingxi Station.&lt;/p&gt;",</v>
      </c>
    </row>
    <row r="29" spans="1:19" ht="15.75" x14ac:dyDescent="0.25">
      <c r="A29" t="str">
        <f t="shared" si="0"/>
        <v/>
      </c>
      <c r="B29" t="str">
        <f t="shared" si="1"/>
        <v>4a1</v>
      </c>
      <c r="C29" t="str">
        <f t="shared" si="2"/>
        <v>a1</v>
      </c>
      <c r="D29">
        <f t="shared" si="3"/>
        <v>1</v>
      </c>
      <c r="E29" t="str">
        <f t="shared" si="4"/>
        <v>a</v>
      </c>
      <c r="F29">
        <f t="shared" si="6"/>
        <v>4</v>
      </c>
      <c r="G29" s="1" t="s">
        <v>199</v>
      </c>
      <c r="H29" t="s">
        <v>1125</v>
      </c>
      <c r="I29" t="s">
        <v>529</v>
      </c>
      <c r="L29">
        <f t="shared" si="9"/>
        <v>3</v>
      </c>
      <c r="M29" t="str">
        <f>CONCATENATE("&lt;img src=""/res/media/web/travel/",LOWER(SUBSTITUTE($I$1," ","_")),"/",LOWER(CONCATENATE(SUBSTITUTE(VLOOKUP(CONCATENATE($L27,"a2"),$B:$I,8,FALSE)," ","_"),".jpg")),""" alt=""",M27,"""&gt;")</f>
        <v>&lt;img src="/res/media/web/travel/beijing/22_international_art_plaza.jpg" alt="二十二院街藝術區"&gt;</v>
      </c>
      <c r="N29" t="str">
        <f>CONCATENATE("&lt;img src=""/res/media/web/travel/",LOWER(SUBSTITUTE($I$1," ","_")),"/",LOWER(CONCATENATE(SUBSTITUTE(VLOOKUP(CONCATENATE($L27,"a2"),$B:$I,8,FALSE)," ","_"),".jpg")),""" alt=""",N27,"""&gt;")</f>
        <v>&lt;img src="/res/media/web/travel/beijing/22_international_art_plaza.jpg" alt="二十二院街艺术区"&gt;</v>
      </c>
      <c r="O29" t="str">
        <f>CONCATENATE("&lt;img src=""/res/media/web/travel/",LOWER(SUBSTITUTE($I$1," ","_")),"/",LOWER(CONCATENATE(SUBSTITUTE(VLOOKUP(CONCATENATE($L27,"a2"),$B:$I,8,FALSE)," ","_"),".jpg")),""" alt=""",O27,"""&gt;")</f>
        <v>&lt;img src="/res/media/web/travel/beijing/22_international_art_plaza.jpg" alt="22 International Art Plaza"&gt;</v>
      </c>
      <c r="R29">
        <f t="shared" si="7"/>
        <v>2</v>
      </c>
      <c r="S29" t="str">
        <f>CONCATENATE("""content_tc"": """,CONCATENATE("&lt;p&gt;地址：&lt;br/&gt;",VLOOKUP(CONCATENATE($R29,"b2"),$B:$I,6,FALSE)),"&lt;/p&gt;&lt;p&gt;介紹：&lt;br/&gt;",VLOOKUP(CONCATENATE($R29,"c2"),$B:$I,6,FALSE),"&lt;/p&gt;&lt;p&gt;交通：&lt;br/&gt;",VLOOKUP(CONCATENATE($R29,"d2"),$B:$I,6,FALSE),CONCATENATE($K24,IFERROR(VLOOKUP(CONCATENATE($L24,"d3"),$B:$I,6,FALSE),"")),"&lt;/p&gt;",""",")</f>
        <v>"content_tc": "&lt;p&gt;地址：&lt;br/&gt;北京市朝陽區潘家園路華威里18號&lt;/p&gt;&lt;p&gt;介紹：&lt;br/&gt;它是全國最熱鬧的舊貨市場，過去亦有「鬼市」（即夜間市集）之稱。清末民初，許多達官顯貴家道中落，迫不得已變賣各種古玩珍寶，礙於面子問題，只能偷偷在夜晚進行交易。當中亦吸引不少雞嗚狗盜之徒去尋寶，漸漸形成擺地攤文化。現時的潘家園舊貨市場於1992年形成，後來規模越來越大，攤販販賣的貨品琳瑯滿目，無論是古玩、玉器、陶瓷，還是金石、字畫、古藉等，都包羅萬有。&lt;/p&gt;&lt;p&gt;交通：&lt;br/&gt;於高鐵北京西站乘坐地鐵9綫，往郭公莊方向，然後於六里橋站轉乘10號線外環，前往車道溝方向，於潘家園站下車，步行約5分鐘。&lt;/p&gt;&lt;p&gt;亦可由北京西站乘坐的士，約 35分鐘即可到達。&lt;/p&gt;",</v>
      </c>
    </row>
    <row r="30" spans="1:19" ht="15.75" x14ac:dyDescent="0.25">
      <c r="A30" t="str">
        <f t="shared" si="0"/>
        <v>4a</v>
      </c>
      <c r="B30" t="str">
        <f t="shared" si="1"/>
        <v>4a2</v>
      </c>
      <c r="C30" t="str">
        <f t="shared" si="2"/>
        <v>a2</v>
      </c>
      <c r="D30">
        <f t="shared" si="3"/>
        <v>2</v>
      </c>
      <c r="E30" t="str">
        <f t="shared" si="4"/>
        <v/>
      </c>
      <c r="F30">
        <f t="shared" si="6"/>
        <v>4</v>
      </c>
      <c r="G30" s="9" t="s">
        <v>200</v>
      </c>
      <c r="H30" t="s">
        <v>1126</v>
      </c>
      <c r="I30" t="s">
        <v>676</v>
      </c>
      <c r="L30">
        <f t="shared" si="9"/>
        <v>3</v>
      </c>
      <c r="M30" t="s">
        <v>557</v>
      </c>
      <c r="N30" t="s">
        <v>557</v>
      </c>
      <c r="O30" t="s">
        <v>1372</v>
      </c>
      <c r="R30">
        <f t="shared" si="7"/>
        <v>2</v>
      </c>
      <c r="S30" t="str">
        <f>CONCATENATE("""content_sc"": """,CONCATENATE("&lt;p&gt;地址：&lt;br/&gt;",VLOOKUP(CONCATENATE($R30,"b2"),$B:$I,7,FALSE)),"&lt;/p&gt;&lt;p&gt;介紹：&lt;br/&gt;",VLOOKUP(CONCATENATE($R30,"c2"),$B:$I,7,FALSE),"&lt;/p&gt;&lt;p&gt;交通：&lt;br/&gt;",VLOOKUP(CONCATENATE($R30,"d2"),$B:$I,7,FALSE),CONCATENATE($K24,IFERROR(VLOOKUP(CONCATENATE($L24,"d3"),$B:$I,7,FALSE),"")),"&lt;/p&gt;","""")</f>
        <v>"content_sc": "&lt;p&gt;地址：&lt;br/&gt;北京市朝阳区潘家园路华威里18号&lt;/p&gt;&lt;p&gt;介紹：&lt;br/&gt;它是全国最热闹的旧货市场，过去亦有「鬼市」（即夜间市集）之称。清末民初，许多达官显贵家道中落，迫不得已变卖各种古玩珍宝，碍于面子问题，只能偷偷在夜晚进行交易。当中亦吸引不少鸡呜狗盗之徒去寻宝，渐渐形成摆地摊文化。现时的潘家园旧货市场于1992年形成，后来规模越来越大，摊贩贩卖的货品琳琅满目，无论是古玩、玉器、陶瓷，还是金石、字画、古藉等，都包罗万有。&lt;/p&gt;&lt;p&gt;交通：&lt;br/&gt;于高铁北京西站乘坐地铁9线，往郭公庄方向，然后于六里桥站换乘10号线外环，前往车道沟方向，于潘家园站下车，步行约5分钟。&lt;/p&gt;&lt;p&gt;亦可由北京西站乘坐的士，约 35分钟即可到达。&lt;/p&gt;"</v>
      </c>
    </row>
    <row r="31" spans="1:19" ht="15.75" x14ac:dyDescent="0.25">
      <c r="A31" t="str">
        <f t="shared" si="0"/>
        <v/>
      </c>
      <c r="B31" t="str">
        <f t="shared" si="1"/>
        <v>4b1</v>
      </c>
      <c r="C31" t="str">
        <f t="shared" si="2"/>
        <v>b1</v>
      </c>
      <c r="D31">
        <f t="shared" si="3"/>
        <v>1</v>
      </c>
      <c r="E31" t="str">
        <f t="shared" si="4"/>
        <v>b</v>
      </c>
      <c r="F31">
        <f t="shared" si="6"/>
        <v>4</v>
      </c>
      <c r="G31" s="4" t="s">
        <v>2</v>
      </c>
      <c r="H31" t="s">
        <v>2</v>
      </c>
      <c r="I31" t="s">
        <v>511</v>
      </c>
      <c r="L31">
        <f t="shared" si="9"/>
        <v>3</v>
      </c>
      <c r="M31" t="str">
        <f>VLOOKUP(CONCATENATE($L31,"b2"),$B:$I,6,FALSE)</f>
        <v>北京市朝陽區百子灣路32號蘋果社區內（今日美術館附近）</v>
      </c>
      <c r="N31" t="str">
        <f>VLOOKUP(CONCATENATE($L31,"b2"),$B:$I,7,FALSE)</f>
        <v>北京市朝阳区百子湾路32号苹果小区内（今日美术馆附近）</v>
      </c>
      <c r="O31" t="str">
        <f>VLOOKUP(CONCATENATE($L31,"b2"),$B:$I,8,FALSE)</f>
        <v>Pingguo Community, 32 Baiziwan Road, Chaoyang District, Beijing (near Today Art Museum)</v>
      </c>
      <c r="R31">
        <f t="shared" si="7"/>
        <v>2</v>
      </c>
      <c r="S31" t="str">
        <f>IF(S32="","}","},")</f>
        <v>},</v>
      </c>
    </row>
    <row r="32" spans="1:19" ht="15.75" x14ac:dyDescent="0.25">
      <c r="A32" t="str">
        <f t="shared" si="0"/>
        <v>4b</v>
      </c>
      <c r="B32" t="str">
        <f t="shared" si="1"/>
        <v>4b2</v>
      </c>
      <c r="C32" t="str">
        <f t="shared" si="2"/>
        <v>b2</v>
      </c>
      <c r="D32">
        <f t="shared" si="3"/>
        <v>2</v>
      </c>
      <c r="E32" t="str">
        <f t="shared" si="4"/>
        <v/>
      </c>
      <c r="F32">
        <f t="shared" si="6"/>
        <v>4</v>
      </c>
      <c r="G32" s="9" t="s">
        <v>201</v>
      </c>
      <c r="H32" t="s">
        <v>1127</v>
      </c>
      <c r="I32" t="s">
        <v>677</v>
      </c>
      <c r="L32">
        <f t="shared" si="9"/>
        <v>3</v>
      </c>
      <c r="M32" t="s">
        <v>467</v>
      </c>
      <c r="N32" t="s">
        <v>467</v>
      </c>
      <c r="O32" t="s">
        <v>1373</v>
      </c>
      <c r="R32">
        <f>ROUNDUP((ROW(T32)-7)/12,0)</f>
        <v>3</v>
      </c>
      <c r="S32" t="s">
        <v>1374</v>
      </c>
    </row>
    <row r="33" spans="1:19" ht="15.75" x14ac:dyDescent="0.25">
      <c r="A33" t="str">
        <f t="shared" si="0"/>
        <v/>
      </c>
      <c r="B33" t="str">
        <f t="shared" si="1"/>
        <v>4c1</v>
      </c>
      <c r="C33" t="str">
        <f t="shared" si="2"/>
        <v>c1</v>
      </c>
      <c r="D33">
        <f t="shared" si="3"/>
        <v>1</v>
      </c>
      <c r="E33" t="str">
        <f t="shared" si="4"/>
        <v>c</v>
      </c>
      <c r="F33">
        <f t="shared" si="6"/>
        <v>4</v>
      </c>
      <c r="G33" s="4" t="s">
        <v>4</v>
      </c>
      <c r="H33" t="s">
        <v>941</v>
      </c>
      <c r="I33" t="s">
        <v>513</v>
      </c>
      <c r="L33">
        <f t="shared" si="9"/>
        <v>3</v>
      </c>
      <c r="M33" t="str">
        <f>VLOOKUP(CONCATENATE($L33,"c2"),$B:$I,6,FALSE)</f>
        <v>藝術區由現代化建築、自然園林景觀和藝術空間完美結合而成。除了娛樂和餐飲元素外，區內更特別引入了精品畫廊、藝術工作室、文創產品展示、藝術傳媒等，銳意打造成別具特色的文創基地。另外，附近亦有中國第一間公益性民營美術館，這裡會定期舉辦不少文化藝術展覽，值得參觀。</v>
      </c>
      <c r="N33" t="str">
        <f>VLOOKUP(CONCATENATE($L33,"c2"),$B:$I,7,FALSE)</f>
        <v>艺术区由现代化建筑、自然园林景观和艺术空间完美结合而成。除了娱乐和餐饮元素外，区内更特别引入了精品画廊、艺术工作室、文创产品展示、艺术传媒等，锐意打造成别具特色的文创基地。另外，附近亦有中国第一间公益性民营美术馆，这里会定期举办不少文化艺术展览，值得参观。</v>
      </c>
      <c r="O33" t="str">
        <f>VLOOKUP(CONCATENATE($L33,"c2"),$B:$I,8,FALSE)</f>
        <v>22 International Art Plaza comprises modern buildings, natural greenery and art spaces existing in perfect harmony. In addition to entertainment and dining elements, the area also features boutique galleries, art studios, cultural product displays and art media, making it an iconic cultural and art community. Besides, China’s first non-profit private art museum is located nearby. With different art and cultural displays, 22 International Art Plaza is definitely worth a visit for art enthusiasts.</v>
      </c>
      <c r="R33">
        <f t="shared" ref="R33:R43" si="10">ROUNDUP((ROW(T33)-7)/12,0)</f>
        <v>3</v>
      </c>
      <c r="S33" t="str">
        <f>CONCATENATE("""id"": ",$S$1,R33,",")</f>
        <v>"id": 73,</v>
      </c>
    </row>
    <row r="34" spans="1:19" ht="47.25" x14ac:dyDescent="0.25">
      <c r="A34" t="str">
        <f t="shared" si="0"/>
        <v>4c</v>
      </c>
      <c r="B34" t="str">
        <f t="shared" si="1"/>
        <v>4c2</v>
      </c>
      <c r="C34" t="str">
        <f t="shared" si="2"/>
        <v>c2</v>
      </c>
      <c r="D34">
        <f t="shared" si="3"/>
        <v>2</v>
      </c>
      <c r="E34" t="str">
        <f t="shared" si="4"/>
        <v/>
      </c>
      <c r="F34">
        <f t="shared" si="6"/>
        <v>4</v>
      </c>
      <c r="G34" s="9" t="s">
        <v>202</v>
      </c>
      <c r="H34" t="s">
        <v>1128</v>
      </c>
      <c r="I34" t="s">
        <v>678</v>
      </c>
      <c r="L34">
        <f t="shared" si="9"/>
        <v>3</v>
      </c>
      <c r="M34" t="s">
        <v>468</v>
      </c>
      <c r="N34" t="s">
        <v>468</v>
      </c>
      <c r="O34" t="s">
        <v>1375</v>
      </c>
      <c r="R34">
        <f t="shared" si="10"/>
        <v>3</v>
      </c>
      <c r="S34" t="str">
        <f>CONCATENATE("""attraction_en"": """,VLOOKUP(CONCATENATE($R34,"a2"),$B:$I,8,FALSE),""",")</f>
        <v>"attraction_en": "22 International Art Plaza",</v>
      </c>
    </row>
    <row r="35" spans="1:19" ht="15.75" x14ac:dyDescent="0.25">
      <c r="A35" t="str">
        <f t="shared" si="0"/>
        <v>4a</v>
      </c>
      <c r="B35" t="str">
        <f t="shared" si="1"/>
        <v>4d1</v>
      </c>
      <c r="C35" t="str">
        <f t="shared" si="2"/>
        <v>d1</v>
      </c>
      <c r="D35">
        <f t="shared" si="3"/>
        <v>1</v>
      </c>
      <c r="E35" t="str">
        <f t="shared" si="4"/>
        <v>d</v>
      </c>
      <c r="F35">
        <f t="shared" si="6"/>
        <v>4</v>
      </c>
      <c r="G35" s="4" t="s">
        <v>6</v>
      </c>
      <c r="H35" t="s">
        <v>6</v>
      </c>
      <c r="I35" t="s">
        <v>515</v>
      </c>
      <c r="L35">
        <f t="shared" si="9"/>
        <v>3</v>
      </c>
      <c r="M35" t="str">
        <f>VLOOKUP(CONCATENATE($L35,"d2"),$B:$I,6,FALSE)</f>
        <v>於高鐵北京西站乘坐地鐵7號綫，往焦化廠方向，然後於九龍山站下車，步行約18分鐘。</v>
      </c>
      <c r="N35" t="str">
        <f>VLOOKUP(CONCATENATE($L35,"d2"),$B:$I,7,FALSE)</f>
        <v>于高铁北京西站乘坐地铁7号线，往焦化厂方向，然后于九龙山站下车，步行约18分钟。</v>
      </c>
      <c r="O35" t="str">
        <f>VLOOKUP(CONCATENATE($L35,"d2"),$B:$I,8,FALSE)</f>
        <v>From High Speed Rail Beijingxi Station, take Metro Line 7 towards Jiaohuachang. Get off at Jiulongshan Station and walk for about 18 minutes.</v>
      </c>
      <c r="R35">
        <f t="shared" si="10"/>
        <v>3</v>
      </c>
      <c r="S35" t="str">
        <f>CONCATENATE("""attraction_tc"": """,VLOOKUP(CONCATENATE($R35,"a2"),$B:$I,6,FALSE),""",")</f>
        <v>"attraction_tc": "二十二院街藝術區",</v>
      </c>
    </row>
    <row r="36" spans="1:19" ht="31.5" x14ac:dyDescent="0.25">
      <c r="A36" t="str">
        <f t="shared" si="0"/>
        <v>4d</v>
      </c>
      <c r="B36" t="str">
        <f t="shared" si="1"/>
        <v>4d2</v>
      </c>
      <c r="C36" t="str">
        <f t="shared" si="2"/>
        <v>d2</v>
      </c>
      <c r="D36">
        <f t="shared" si="3"/>
        <v>2</v>
      </c>
      <c r="E36" t="str">
        <f t="shared" si="4"/>
        <v/>
      </c>
      <c r="F36">
        <f t="shared" si="6"/>
        <v>4</v>
      </c>
      <c r="G36" s="9" t="s">
        <v>203</v>
      </c>
      <c r="H36" t="s">
        <v>1129</v>
      </c>
      <c r="I36" t="s">
        <v>679</v>
      </c>
      <c r="K36" t="str">
        <f>IF(ISERROR(VLOOKUP(CONCATENATE(L36,"d3"),B:G,6,FALSE)),"","&lt;/p&gt;&lt;p&gt;")</f>
        <v>&lt;/p&gt;&lt;p&gt;</v>
      </c>
      <c r="L36">
        <f t="shared" si="9"/>
        <v>3</v>
      </c>
      <c r="M36" t="str">
        <f>CONCATENATE($K36,IFERROR(VLOOKUP(CONCATENATE($L36,"d3"),$B:$I,6,FALSE),""))</f>
        <v>&lt;/p&gt;&lt;p&gt;亦可由北京西站乘坐的士，約 55分鐘即可到達。</v>
      </c>
      <c r="N36" t="str">
        <f>CONCATENATE($K36,IFERROR(VLOOKUP(CONCATENATE($L36,"d3"),$B:$I,7,FALSE),""))</f>
        <v>&lt;/p&gt;&lt;p&gt;亦可由北京西站乘坐的士，约 55分钟即可到达。</v>
      </c>
      <c r="O36" t="str">
        <f>CONCATENATE($K36,IFERROR(VLOOKUP(CONCATENATE($L36,"d3"),$B:$I,8,FALSE),""))</f>
        <v>&lt;/p&gt;&lt;p&gt;Alternatively, you may take a 55-minute taxi ride from Beijingxi Station.</v>
      </c>
      <c r="R36">
        <f t="shared" si="10"/>
        <v>3</v>
      </c>
      <c r="S36" t="str">
        <f>CONCATENATE("""attraction_sc"": """,VLOOKUP(CONCATENATE($R36,"a2"),$B:$I,7,FALSE),""",")</f>
        <v>"attraction_sc": "二十二院街艺术区",</v>
      </c>
    </row>
    <row r="37" spans="1:19" ht="16.5" thickBot="1" x14ac:dyDescent="0.3">
      <c r="A37" t="str">
        <f t="shared" si="0"/>
        <v/>
      </c>
      <c r="B37" t="str">
        <f t="shared" si="1"/>
        <v>4d3</v>
      </c>
      <c r="C37" t="str">
        <f t="shared" si="2"/>
        <v>d3</v>
      </c>
      <c r="D37">
        <f t="shared" si="3"/>
        <v>3</v>
      </c>
      <c r="E37" t="str">
        <f t="shared" si="4"/>
        <v/>
      </c>
      <c r="F37">
        <f t="shared" si="6"/>
        <v>4</v>
      </c>
      <c r="G37" s="10" t="s">
        <v>204</v>
      </c>
      <c r="H37" t="s">
        <v>1130</v>
      </c>
      <c r="I37" t="s">
        <v>680</v>
      </c>
      <c r="L37">
        <f t="shared" si="9"/>
        <v>3</v>
      </c>
      <c r="M37" t="s">
        <v>469</v>
      </c>
      <c r="N37" t="s">
        <v>469</v>
      </c>
      <c r="O37" t="s">
        <v>469</v>
      </c>
      <c r="R37">
        <f t="shared" si="10"/>
        <v>3</v>
      </c>
      <c r="S37" t="str">
        <f>CONCATENATE("""image_en"": """,CONCATENATE("/res/media/web/travel/",LOWER(SUBSTITUTE($I$1," ","_")),"/",LOWER(CONCATENATE(SUBSTITUTE(VLOOKUP(CONCATENATE($R37,"a2"),$B:$I,8,FALSE)," ","_"),".jpg"))),""",")</f>
        <v>"image_en": "/res/media/web/travel/beijing/22_international_art_plaza.jpg",</v>
      </c>
    </row>
    <row r="38" spans="1:19" ht="15.75" x14ac:dyDescent="0.25">
      <c r="A38" t="str">
        <f t="shared" si="0"/>
        <v/>
      </c>
      <c r="B38" t="str">
        <f t="shared" si="1"/>
        <v>5a1</v>
      </c>
      <c r="C38" t="str">
        <f t="shared" si="2"/>
        <v>a1</v>
      </c>
      <c r="D38">
        <f t="shared" si="3"/>
        <v>1</v>
      </c>
      <c r="E38" t="str">
        <f t="shared" si="4"/>
        <v>a</v>
      </c>
      <c r="F38">
        <f t="shared" si="6"/>
        <v>5</v>
      </c>
      <c r="G38" s="1" t="s">
        <v>22</v>
      </c>
      <c r="H38" t="s">
        <v>958</v>
      </c>
      <c r="I38" t="s">
        <v>535</v>
      </c>
      <c r="L38">
        <f>ROUNDUP((ROW(N38)-1)/12,0)</f>
        <v>4</v>
      </c>
      <c r="M38" t="s">
        <v>465</v>
      </c>
      <c r="N38" t="s">
        <v>465</v>
      </c>
      <c r="O38" t="s">
        <v>465</v>
      </c>
      <c r="R38">
        <f t="shared" si="10"/>
        <v>3</v>
      </c>
      <c r="S38" t="str">
        <f>CONCATENATE("""image_tc"": """,CONCATENATE("/res/media/web/travel/",LOWER(SUBSTITUTE($I$1," ","_")),"/",LOWER(CONCATENATE(SUBSTITUTE(VLOOKUP(CONCATENATE($R38,"a2"),$B:$I,8,FALSE)," ","_"),".jpg"))),""",")</f>
        <v>"image_tc": "/res/media/web/travel/beijing/22_international_art_plaza.jpg",</v>
      </c>
    </row>
    <row r="39" spans="1:19" ht="15.75" x14ac:dyDescent="0.25">
      <c r="A39" t="str">
        <f t="shared" si="0"/>
        <v>5a</v>
      </c>
      <c r="B39" t="str">
        <f t="shared" si="1"/>
        <v>5a2</v>
      </c>
      <c r="C39" t="str">
        <f t="shared" si="2"/>
        <v>a2</v>
      </c>
      <c r="D39">
        <f t="shared" si="3"/>
        <v>2</v>
      </c>
      <c r="E39" t="str">
        <f t="shared" si="4"/>
        <v/>
      </c>
      <c r="F39">
        <f t="shared" si="6"/>
        <v>5</v>
      </c>
      <c r="G39" s="9" t="s">
        <v>205</v>
      </c>
      <c r="H39" t="s">
        <v>205</v>
      </c>
      <c r="I39" t="s">
        <v>681</v>
      </c>
      <c r="L39">
        <f t="shared" ref="L39:L49" si="11">ROUNDUP((ROW(N39)-1)/12,0)</f>
        <v>4</v>
      </c>
      <c r="M39" t="str">
        <f>VLOOKUP(CONCATENATE($L39,"a2"),$B:$I,6,FALSE)</f>
        <v>南鑼鼓巷</v>
      </c>
      <c r="N39" t="str">
        <f>VLOOKUP(CONCATENATE($L39,"a2"),$B:$I,7,FALSE)</f>
        <v>南锣鼓巷</v>
      </c>
      <c r="O39" t="str">
        <f>VLOOKUP(CONCATENATE($L39,"a2"),$B:$I,8,FALSE)</f>
        <v>Nanluoguxiang</v>
      </c>
      <c r="R39">
        <f t="shared" si="10"/>
        <v>3</v>
      </c>
      <c r="S39" t="str">
        <f>CONCATENATE("""image_sc"": """,CONCATENATE("/res/media/web/travel/",LOWER(SUBSTITUTE($I$1," ","_")),"/",LOWER(CONCATENATE(SUBSTITUTE(VLOOKUP(CONCATENATE($R39,"a2"),$B:$I,8,FALSE)," ","_"),".jpg"))),""",")</f>
        <v>"image_sc": "/res/media/web/travel/beijing/22_international_art_plaza.jpg",</v>
      </c>
    </row>
    <row r="40" spans="1:19" ht="15.75" x14ac:dyDescent="0.25">
      <c r="A40" t="str">
        <f t="shared" si="0"/>
        <v/>
      </c>
      <c r="B40" t="str">
        <f t="shared" si="1"/>
        <v>5b1</v>
      </c>
      <c r="C40" t="str">
        <f t="shared" si="2"/>
        <v>b1</v>
      </c>
      <c r="D40">
        <f t="shared" si="3"/>
        <v>1</v>
      </c>
      <c r="E40" t="str">
        <f t="shared" si="4"/>
        <v>b</v>
      </c>
      <c r="F40">
        <f t="shared" si="6"/>
        <v>5</v>
      </c>
      <c r="G40" s="4" t="s">
        <v>2</v>
      </c>
      <c r="H40" t="s">
        <v>2</v>
      </c>
      <c r="I40" t="s">
        <v>511</v>
      </c>
      <c r="L40">
        <f t="shared" si="11"/>
        <v>4</v>
      </c>
      <c r="M40" t="s">
        <v>466</v>
      </c>
      <c r="N40" t="s">
        <v>466</v>
      </c>
      <c r="O40" t="s">
        <v>466</v>
      </c>
      <c r="R40">
        <f t="shared" si="10"/>
        <v>3</v>
      </c>
      <c r="S40" t="str">
        <f>CONCATENATE("""content_en"": """,CONCATENATE("&lt;p&gt;Address：&lt;br/&gt;",VLOOKUP(CONCATENATE($R40,"b2"),$B:$I,8,FALSE)),"&lt;/p&gt;&lt;p&gt;Content：&lt;br/&gt;",SUBSTITUTE(VLOOKUP(CONCATENATE($R40,"c2"),$B:$I,8,FALSE),"""","\"""),"&lt;/p&gt;&lt;p&gt;Transportation：&lt;br/&gt;",VLOOKUP(CONCATENATE($R40,"d2"),$B:$I,8,FALSE),CONCATENATE($K36,IFERROR(VLOOKUP(CONCATENATE($L36,"d3"),$B:$I,8,FALSE),"")),"&lt;/p&gt;",""",")</f>
        <v>"content_en": "&lt;p&gt;Address：&lt;br/&gt;Pingguo Community, 32 Baiziwan Road, Chaoyang District, Beijing (near Today Art Museum)&lt;/p&gt;&lt;p&gt;Content：&lt;br/&gt;22 International Art Plaza comprises modern buildings, natural greenery and art spaces existing in perfect harmony. In addition to entertainment and dining elements, the area also features boutique galleries, art studios, cultural product displays and art media, making it an iconic cultural and art community. Besides, China’s first non-profit private art museum is located nearby. With different art and cultural displays, 22 International Art Plaza is definitely worth a visit for art enthusiasts.&lt;/p&gt;&lt;p&gt;Transportation：&lt;br/&gt;From High Speed Rail Beijingxi Station, take Metro Line 7 towards Jiaohuachang. Get off at Jiulongshan Station and walk for about 18 minutes.&lt;/p&gt;&lt;p&gt;Alternatively, you may take a 55-minute taxi ride from Beijingxi Station.&lt;/p&gt;",</v>
      </c>
    </row>
    <row r="41" spans="1:19" ht="15.75" x14ac:dyDescent="0.25">
      <c r="A41" t="str">
        <f t="shared" si="0"/>
        <v>5b</v>
      </c>
      <c r="B41" t="str">
        <f t="shared" si="1"/>
        <v>5b2</v>
      </c>
      <c r="C41" t="str">
        <f t="shared" si="2"/>
        <v>b2</v>
      </c>
      <c r="D41">
        <f t="shared" si="3"/>
        <v>2</v>
      </c>
      <c r="E41" t="str">
        <f t="shared" si="4"/>
        <v/>
      </c>
      <c r="F41">
        <f t="shared" si="6"/>
        <v>5</v>
      </c>
      <c r="G41" s="9" t="s">
        <v>206</v>
      </c>
      <c r="H41" t="s">
        <v>1131</v>
      </c>
      <c r="I41" t="s">
        <v>682</v>
      </c>
      <c r="L41">
        <f t="shared" si="11"/>
        <v>4</v>
      </c>
      <c r="M41" t="str">
        <f>CONCATENATE("&lt;img src=""/res/media/web/travel/",LOWER(SUBSTITUTE($I$1," ","_")),"/",LOWER(CONCATENATE(SUBSTITUTE(VLOOKUP(CONCATENATE($L39,"a2"),$B:$I,8,FALSE)," ","_"),".jpg")),""" alt=""",M39,"""&gt;")</f>
        <v>&lt;img src="/res/media/web/travel/beijing/nanluoguxiang.jpg" alt="南鑼鼓巷"&gt;</v>
      </c>
      <c r="N41" t="str">
        <f>CONCATENATE("&lt;img src=""/res/media/web/travel/",LOWER(SUBSTITUTE($I$1," ","_")),"/",LOWER(CONCATENATE(SUBSTITUTE(VLOOKUP(CONCATENATE($L39,"a2"),$B:$I,8,FALSE)," ","_"),".jpg")),""" alt=""",N39,"""&gt;")</f>
        <v>&lt;img src="/res/media/web/travel/beijing/nanluoguxiang.jpg" alt="南锣鼓巷"&gt;</v>
      </c>
      <c r="O41" t="str">
        <f>CONCATENATE("&lt;img src=""/res/media/web/travel/",LOWER(SUBSTITUTE($I$1," ","_")),"/",LOWER(CONCATENATE(SUBSTITUTE(VLOOKUP(CONCATENATE($L39,"a2"),$B:$I,8,FALSE)," ","_"),".jpg")),""" alt=""",O39,"""&gt;")</f>
        <v>&lt;img src="/res/media/web/travel/beijing/nanluoguxiang.jpg" alt="Nanluoguxiang"&gt;</v>
      </c>
      <c r="R41">
        <f t="shared" si="10"/>
        <v>3</v>
      </c>
      <c r="S41" t="str">
        <f>CONCATENATE("""content_tc"": """,CONCATENATE("&lt;p&gt;地址：&lt;br/&gt;",VLOOKUP(CONCATENATE($R41,"b2"),$B:$I,6,FALSE)),"&lt;/p&gt;&lt;p&gt;介紹：&lt;br/&gt;",VLOOKUP(CONCATENATE($R41,"c2"),$B:$I,6,FALSE),"&lt;/p&gt;&lt;p&gt;交通：&lt;br/&gt;",VLOOKUP(CONCATENATE($R41,"d2"),$B:$I,6,FALSE),CONCATENATE($K36,IFERROR(VLOOKUP(CONCATENATE($L36,"d3"),$B:$I,6,FALSE),"")),"&lt;/p&gt;",""",")</f>
        <v>"content_tc": "&lt;p&gt;地址：&lt;br/&gt;北京市朝陽區百子灣路32號蘋果社區內（今日美術館附近）&lt;/p&gt;&lt;p&gt;介紹：&lt;br/&gt;藝術區由現代化建築、自然園林景觀和藝術空間完美結合而成。除了娛樂和餐飲元素外，區內更特別引入了精品畫廊、藝術工作室、文創產品展示、藝術傳媒等，銳意打造成別具特色的文創基地。另外，附近亦有中國第一間公益性民營美術館，這裡會定期舉辦不少文化藝術展覽，值得參觀。&lt;/p&gt;&lt;p&gt;交通：&lt;br/&gt;於高鐵北京西站乘坐地鐵7號綫，往焦化廠方向，然後於九龍山站下車，步行約18分鐘。&lt;/p&gt;&lt;p&gt;亦可由北京西站乘坐的士，約 55分鐘即可到達。&lt;/p&gt;",</v>
      </c>
    </row>
    <row r="42" spans="1:19" ht="15.75" x14ac:dyDescent="0.25">
      <c r="A42" t="str">
        <f t="shared" si="0"/>
        <v/>
      </c>
      <c r="B42" t="str">
        <f t="shared" si="1"/>
        <v>5c1</v>
      </c>
      <c r="C42" t="str">
        <f t="shared" si="2"/>
        <v>c1</v>
      </c>
      <c r="D42">
        <f t="shared" si="3"/>
        <v>1</v>
      </c>
      <c r="E42" t="str">
        <f t="shared" si="4"/>
        <v>c</v>
      </c>
      <c r="F42">
        <f t="shared" si="6"/>
        <v>5</v>
      </c>
      <c r="G42" s="4" t="s">
        <v>4</v>
      </c>
      <c r="H42" t="s">
        <v>941</v>
      </c>
      <c r="I42" t="s">
        <v>513</v>
      </c>
      <c r="L42">
        <f t="shared" si="11"/>
        <v>4</v>
      </c>
      <c r="M42" t="s">
        <v>557</v>
      </c>
      <c r="N42" t="s">
        <v>557</v>
      </c>
      <c r="O42" t="s">
        <v>1372</v>
      </c>
      <c r="R42">
        <f t="shared" si="10"/>
        <v>3</v>
      </c>
      <c r="S42" t="str">
        <f>CONCATENATE("""content_sc"": """,CONCATENATE("&lt;p&gt;地址：&lt;br/&gt;",VLOOKUP(CONCATENATE($R42,"b2"),$B:$I,7,FALSE)),"&lt;/p&gt;&lt;p&gt;介紹：&lt;br/&gt;",VLOOKUP(CONCATENATE($R42,"c2"),$B:$I,7,FALSE),"&lt;/p&gt;&lt;p&gt;交通：&lt;br/&gt;",VLOOKUP(CONCATENATE($R42,"d2"),$B:$I,7,FALSE),CONCATENATE($K36,IFERROR(VLOOKUP(CONCATENATE($L36,"d3"),$B:$I,7,FALSE),"")),"&lt;/p&gt;","""")</f>
        <v>"content_sc": "&lt;p&gt;地址：&lt;br/&gt;北京市朝阳区百子湾路32号苹果小区内（今日美术馆附近）&lt;/p&gt;&lt;p&gt;介紹：&lt;br/&gt;艺术区由现代化建筑、自然园林景观和艺术空间完美结合而成。除了娱乐和餐饮元素外，区内更特别引入了精品画廊、艺术工作室、文创产品展示、艺术传媒等，锐意打造成别具特色的文创基地。另外，附近亦有中国第一间公益性民营美术馆，这里会定期举办不少文化艺术展览，值得参观。&lt;/p&gt;&lt;p&gt;交通：&lt;br/&gt;于高铁北京西站乘坐地铁7号线，往焦化厂方向，然后于九龙山站下车，步行约18分钟。&lt;/p&gt;&lt;p&gt;亦可由北京西站乘坐的士，约 55分钟即可到达。&lt;/p&gt;"</v>
      </c>
    </row>
    <row r="43" spans="1:19" ht="63" x14ac:dyDescent="0.25">
      <c r="A43" t="str">
        <f t="shared" si="0"/>
        <v>5c</v>
      </c>
      <c r="B43" t="str">
        <f t="shared" si="1"/>
        <v>5c2</v>
      </c>
      <c r="C43" t="str">
        <f t="shared" si="2"/>
        <v>c2</v>
      </c>
      <c r="D43">
        <f t="shared" si="3"/>
        <v>2</v>
      </c>
      <c r="E43" t="str">
        <f t="shared" si="4"/>
        <v/>
      </c>
      <c r="F43">
        <f t="shared" si="6"/>
        <v>5</v>
      </c>
      <c r="G43" s="9" t="s">
        <v>207</v>
      </c>
      <c r="H43" t="s">
        <v>1132</v>
      </c>
      <c r="I43" t="s">
        <v>683</v>
      </c>
      <c r="L43">
        <f t="shared" si="11"/>
        <v>4</v>
      </c>
      <c r="M43" t="str">
        <f>VLOOKUP(CONCATENATE($L43,"b2"),$B:$I,6,FALSE)</f>
        <v>北京市東城區南鑼鼓巷</v>
      </c>
      <c r="N43" t="str">
        <f>VLOOKUP(CONCATENATE($L43,"b2"),$B:$I,7,FALSE)</f>
        <v>北京市东城区南锣鼓巷</v>
      </c>
      <c r="O43" t="str">
        <f>VLOOKUP(CONCATENATE($L43,"b2"),$B:$I,8,FALSE)</f>
        <v>Nanluoguxiang, Dongcheng District, Beijing</v>
      </c>
      <c r="R43">
        <f t="shared" si="10"/>
        <v>3</v>
      </c>
      <c r="S43" t="str">
        <f>IF(S44="","}","},")</f>
        <v>},</v>
      </c>
    </row>
    <row r="44" spans="1:19" ht="15.75" x14ac:dyDescent="0.25">
      <c r="A44" t="str">
        <f t="shared" si="0"/>
        <v/>
      </c>
      <c r="B44" t="str">
        <f t="shared" si="1"/>
        <v>5d1</v>
      </c>
      <c r="C44" t="str">
        <f t="shared" si="2"/>
        <v>d1</v>
      </c>
      <c r="D44">
        <f t="shared" si="3"/>
        <v>1</v>
      </c>
      <c r="E44" t="str">
        <f t="shared" si="4"/>
        <v>d</v>
      </c>
      <c r="F44">
        <f t="shared" si="6"/>
        <v>5</v>
      </c>
      <c r="G44" s="4" t="s">
        <v>6</v>
      </c>
      <c r="H44" t="s">
        <v>6</v>
      </c>
      <c r="I44" t="s">
        <v>515</v>
      </c>
      <c r="L44">
        <f t="shared" si="11"/>
        <v>4</v>
      </c>
      <c r="M44" t="s">
        <v>467</v>
      </c>
      <c r="N44" t="s">
        <v>467</v>
      </c>
      <c r="O44" t="s">
        <v>1373</v>
      </c>
      <c r="R44">
        <f>ROUNDUP((ROW(T44)-7)/12,0)</f>
        <v>4</v>
      </c>
      <c r="S44" t="s">
        <v>1374</v>
      </c>
    </row>
    <row r="45" spans="1:19" ht="31.5" x14ac:dyDescent="0.25">
      <c r="A45" t="str">
        <f t="shared" si="0"/>
        <v>5d</v>
      </c>
      <c r="B45" t="str">
        <f t="shared" si="1"/>
        <v>5d2</v>
      </c>
      <c r="C45" t="str">
        <f t="shared" si="2"/>
        <v>d2</v>
      </c>
      <c r="D45">
        <f t="shared" si="3"/>
        <v>2</v>
      </c>
      <c r="E45" t="str">
        <f t="shared" si="4"/>
        <v/>
      </c>
      <c r="F45">
        <f t="shared" si="6"/>
        <v>5</v>
      </c>
      <c r="G45" s="9" t="s">
        <v>208</v>
      </c>
      <c r="H45" t="s">
        <v>1133</v>
      </c>
      <c r="I45" t="s">
        <v>684</v>
      </c>
      <c r="L45">
        <f t="shared" si="11"/>
        <v>4</v>
      </c>
      <c r="M45" t="str">
        <f>VLOOKUP(CONCATENATE($L45,"c2"),$B:$I,6,FALSE)</f>
        <v>北京最古老的街區之一，超過700多年歷史，由縱橫交錯的胡同組成。主要景點包括菊兒胡同、僧格林沁王府、齊白石故居及茅盾故居等，這裡也匯集了許多文藝特色小店，也有不少地道美食商店，另外，可順道逛逛附近的後海街及煙袋斜街等旅遊熱點。</v>
      </c>
      <c r="N45" t="str">
        <f>VLOOKUP(CONCATENATE($L45,"c2"),$B:$I,7,FALSE)</f>
        <v>北京最古老的街区之一，超过700多年历史，由纵横交错的胡同组成。主要景点包括菊儿胡同、僧格林沁王府、齐白石故居及茅盾故居等，这里也汇集了许多文艺特色小店，也有不少地道美食商店，另外，可顺道逛逛附近的后海街及烟袋斜街等旅游热点。</v>
      </c>
      <c r="O45" t="str">
        <f>VLOOKUP(CONCATENATE($L45,"c2"),$B:$I,8,FALSE)</f>
        <v>One of the oldest neighborhoods in Beijing, Nanluoguxiang is composed of crisscrossing hutongs more than 700 years old. Main attractions include Juer Hutong, Senggelinqin Wangfu and the former residences of Qi Baishi and Mao Dun. Visitors can treat themselves to a tour of a collection of small cultural and art shops and local eateries, then continue their journey to nearby tourist hotspots such as Houhaijie and Yandaixiejie.</v>
      </c>
      <c r="R45">
        <f t="shared" ref="R45:R55" si="12">ROUNDUP((ROW(T45)-7)/12,0)</f>
        <v>4</v>
      </c>
      <c r="S45" t="str">
        <f>CONCATENATE("""id"": ",$S$1,R45,",")</f>
        <v>"id": 74,</v>
      </c>
    </row>
    <row r="46" spans="1:19" ht="16.5" thickBot="1" x14ac:dyDescent="0.3">
      <c r="A46" t="str">
        <f t="shared" si="0"/>
        <v/>
      </c>
      <c r="B46" t="str">
        <f t="shared" si="1"/>
        <v>5d3</v>
      </c>
      <c r="C46" t="str">
        <f t="shared" si="2"/>
        <v>d3</v>
      </c>
      <c r="D46">
        <f t="shared" si="3"/>
        <v>3</v>
      </c>
      <c r="E46" t="str">
        <f t="shared" si="4"/>
        <v/>
      </c>
      <c r="F46">
        <f t="shared" si="6"/>
        <v>5</v>
      </c>
      <c r="G46" s="10" t="s">
        <v>204</v>
      </c>
      <c r="H46" t="s">
        <v>1130</v>
      </c>
      <c r="I46" t="s">
        <v>680</v>
      </c>
      <c r="L46">
        <f t="shared" si="11"/>
        <v>4</v>
      </c>
      <c r="M46" t="s">
        <v>468</v>
      </c>
      <c r="N46" t="s">
        <v>468</v>
      </c>
      <c r="O46" t="s">
        <v>1375</v>
      </c>
      <c r="R46">
        <f t="shared" si="12"/>
        <v>4</v>
      </c>
      <c r="S46" t="str">
        <f>CONCATENATE("""attraction_en"": """,VLOOKUP(CONCATENATE($R46,"a2"),$B:$I,8,FALSE),""",")</f>
        <v>"attraction_en": "Nanluoguxiang",</v>
      </c>
    </row>
    <row r="47" spans="1:19" x14ac:dyDescent="0.25">
      <c r="L47">
        <f t="shared" si="11"/>
        <v>4</v>
      </c>
      <c r="M47" t="str">
        <f>VLOOKUP(CONCATENATE($L47,"d2"),$B:$I,6,FALSE)</f>
        <v>於高鐵北京西站乘坐地鐵9號綫，往國家圖書館方向，然後於白石橋南站轉乘6號綫，前往潞城方向，於南鑼鼓巷站下車，步行約10分鐘。</v>
      </c>
      <c r="N47" t="str">
        <f>VLOOKUP(CONCATENATE($L47,"d2"),$B:$I,7,FALSE)</f>
        <v>于高铁北京西站乘坐地铁9号线，往国家图书馆方向，然后于白石桥南站换乘6号线，前往潞城方向，于南锣鼓巷站下车，步行约10分钟。</v>
      </c>
      <c r="O47" t="str">
        <f>VLOOKUP(CONCATENATE($L47,"d2"),$B:$I,8,FALSE)</f>
        <v>From High Speed Rail Beijingxi Station, take Metro Line 9 towards National Library. Change to Line 6 at Baishiqiaonan Station towards Yucheng. Get off at Nanluoguxiang Station and walk for about 10 minutes.</v>
      </c>
      <c r="R47">
        <f t="shared" si="12"/>
        <v>4</v>
      </c>
      <c r="S47" t="str">
        <f>CONCATENATE("""attraction_tc"": """,VLOOKUP(CONCATENATE($R47,"a2"),$B:$I,6,FALSE),""",")</f>
        <v>"attraction_tc": "南鑼鼓巷",</v>
      </c>
    </row>
    <row r="48" spans="1:19" x14ac:dyDescent="0.25">
      <c r="K48" t="str">
        <f>IF(ISERROR(VLOOKUP(CONCATENATE(L48,"d3"),B:G,6,FALSE)),"","&lt;/p&gt;&lt;p&gt;")</f>
        <v>&lt;/p&gt;&lt;p&gt;</v>
      </c>
      <c r="L48">
        <f t="shared" si="11"/>
        <v>4</v>
      </c>
      <c r="M48" t="str">
        <f>CONCATENATE($K48,IFERROR(VLOOKUP(CONCATENATE($L48,"d3"),$B:$I,6,FALSE),""))</f>
        <v>&lt;/p&gt;&lt;p&gt;亦可由北京西站乘坐的士，約 45分鐘即可到達。</v>
      </c>
      <c r="N48" t="str">
        <f>CONCATENATE($K48,IFERROR(VLOOKUP(CONCATENATE($L48,"d3"),$B:$I,7,FALSE),""))</f>
        <v>&lt;/p&gt;&lt;p&gt;亦可由北京西站乘坐的士，约 45分钟即可到达。</v>
      </c>
      <c r="O48" t="str">
        <f>CONCATENATE($K48,IFERROR(VLOOKUP(CONCATENATE($L48,"d3"),$B:$I,8,FALSE),""))</f>
        <v>&lt;/p&gt;&lt;p&gt;Alternatively, you may take a 45-minute taxi ride from Beijingxi Station.</v>
      </c>
      <c r="R48">
        <f t="shared" si="12"/>
        <v>4</v>
      </c>
      <c r="S48" t="str">
        <f>CONCATENATE("""attraction_sc"": """,VLOOKUP(CONCATENATE($R48,"a2"),$B:$I,7,FALSE),""",")</f>
        <v>"attraction_sc": "南锣鼓巷",</v>
      </c>
    </row>
    <row r="49" spans="9:19" x14ac:dyDescent="0.25">
      <c r="I49" t="str">
        <f>IF(ISERROR(VLOOKUP(CONCATENATE(J49,"d3"),B:G,6,FALSE)),"","&lt;p&gt;")</f>
        <v/>
      </c>
      <c r="L49">
        <f t="shared" si="11"/>
        <v>4</v>
      </c>
      <c r="M49" t="s">
        <v>469</v>
      </c>
      <c r="N49" t="s">
        <v>469</v>
      </c>
      <c r="O49" t="s">
        <v>469</v>
      </c>
      <c r="R49">
        <f t="shared" si="12"/>
        <v>4</v>
      </c>
      <c r="S49" t="str">
        <f>CONCATENATE("""image_en"": """,CONCATENATE("/res/media/web/travel/",LOWER(SUBSTITUTE($I$1," ","_")),"/",LOWER(CONCATENATE(SUBSTITUTE(VLOOKUP(CONCATENATE($R49,"a2"),$B:$I,8,FALSE)," ","_"),".jpg"))),""",")</f>
        <v>"image_en": "/res/media/web/travel/beijing/nanluoguxiang.jpg",</v>
      </c>
    </row>
    <row r="50" spans="9:19" x14ac:dyDescent="0.25">
      <c r="I50" t="str">
        <f>IF(ISERROR(VLOOKUP(CONCATENATE(J50,"d4"),B:G,6,FALSE)),"","&lt;br&gt;")</f>
        <v/>
      </c>
      <c r="L50">
        <f>ROUNDUP((ROW(N50)-1)/12,0)</f>
        <v>5</v>
      </c>
      <c r="M50" t="s">
        <v>465</v>
      </c>
      <c r="N50" t="s">
        <v>465</v>
      </c>
      <c r="O50" t="s">
        <v>465</v>
      </c>
      <c r="R50">
        <f t="shared" si="12"/>
        <v>4</v>
      </c>
      <c r="S50" t="str">
        <f>CONCATENATE("""image_tc"": """,CONCATENATE("/res/media/web/travel/",LOWER(SUBSTITUTE($I$1," ","_")),"/",LOWER(CONCATENATE(SUBSTITUTE(VLOOKUP(CONCATENATE($R50,"a2"),$B:$I,8,FALSE)," ","_"),".jpg"))),""",")</f>
        <v>"image_tc": "/res/media/web/travel/beijing/nanluoguxiang.jpg",</v>
      </c>
    </row>
    <row r="51" spans="9:19" x14ac:dyDescent="0.25">
      <c r="I51" t="str">
        <f>IF(ISERROR(VLOOKUP(CONCATENATE(J51,"d5"),B:G,6,FALSE)),"","&lt;br&gt;")</f>
        <v/>
      </c>
      <c r="L51">
        <f t="shared" ref="L51:L61" si="13">ROUNDUP((ROW(N51)-1)/12,0)</f>
        <v>5</v>
      </c>
      <c r="M51" t="str">
        <f>VLOOKUP(CONCATENATE($L51,"a2"),$B:$I,6,FALSE)</f>
        <v>方家胡同</v>
      </c>
      <c r="N51" t="str">
        <f>VLOOKUP(CONCATENATE($L51,"a2"),$B:$I,7,FALSE)</f>
        <v>方家胡同</v>
      </c>
      <c r="O51" t="str">
        <f>VLOOKUP(CONCATENATE($L51,"a2"),$B:$I,8,FALSE)</f>
        <v>Fangjia Hutong</v>
      </c>
      <c r="R51">
        <f t="shared" si="12"/>
        <v>4</v>
      </c>
      <c r="S51" t="str">
        <f>CONCATENATE("""image_sc"": """,CONCATENATE("/res/media/web/travel/",LOWER(SUBSTITUTE($I$1," ","_")),"/",LOWER(CONCATENATE(SUBSTITUTE(VLOOKUP(CONCATENATE($R51,"a2"),$B:$I,8,FALSE)," ","_"),".jpg"))),""",")</f>
        <v>"image_sc": "/res/media/web/travel/beijing/nanluoguxiang.jpg",</v>
      </c>
    </row>
    <row r="52" spans="9:19" x14ac:dyDescent="0.25">
      <c r="L52">
        <f t="shared" si="13"/>
        <v>5</v>
      </c>
      <c r="M52" t="s">
        <v>466</v>
      </c>
      <c r="N52" t="s">
        <v>466</v>
      </c>
      <c r="O52" t="s">
        <v>466</v>
      </c>
      <c r="R52">
        <f t="shared" si="12"/>
        <v>4</v>
      </c>
      <c r="S52" t="str">
        <f>CONCATENATE("""content_en"": """,CONCATENATE("&lt;p&gt;Address：&lt;br/&gt;",VLOOKUP(CONCATENATE($R52,"b2"),$B:$I,8,FALSE)),"&lt;/p&gt;&lt;p&gt;Content：&lt;br/&gt;",SUBSTITUTE(VLOOKUP(CONCATENATE($R52,"c2"),$B:$I,8,FALSE),"""","\"""),"&lt;/p&gt;&lt;p&gt;Transportation：&lt;br/&gt;",VLOOKUP(CONCATENATE($R52,"d2"),$B:$I,8,FALSE),CONCATENATE($K48,IFERROR(VLOOKUP(CONCATENATE($L48,"d3"),$B:$I,8,FALSE),"")),"&lt;/p&gt;",""",")</f>
        <v>"content_en": "&lt;p&gt;Address：&lt;br/&gt;Nanluoguxiang, Dongcheng District, Beijing&lt;/p&gt;&lt;p&gt;Content：&lt;br/&gt;One of the oldest neighborhoods in Beijing, Nanluoguxiang is composed of crisscrossing hutongs more than 700 years old. Main attractions include Juer Hutong, Senggelinqin Wangfu and the former residences of Qi Baishi and Mao Dun. Visitors can treat themselves to a tour of a collection of small cultural and art shops and local eateries, then continue their journey to nearby tourist hotspots such as Houhaijie and Yandaixiejie.&lt;/p&gt;&lt;p&gt;Transportation：&lt;br/&gt;From High Speed Rail Beijingxi Station, take Metro Line 9 towards National Library. Change to Line 6 at Baishiqiaonan Station towards Yucheng. Get off at Nanluoguxiang Station and walk for about 10 minutes.&lt;/p&gt;&lt;p&gt;Alternatively, you may take a 45-minute taxi ride from Beijingxi Station.&lt;/p&gt;",</v>
      </c>
    </row>
    <row r="53" spans="9:19" x14ac:dyDescent="0.25">
      <c r="L53">
        <f t="shared" si="13"/>
        <v>5</v>
      </c>
      <c r="M53" t="str">
        <f>CONCATENATE("&lt;img src=""/res/media/web/travel/",LOWER(SUBSTITUTE($I$1," ","_")),"/",LOWER(CONCATENATE(SUBSTITUTE(VLOOKUP(CONCATENATE($L51,"a2"),$B:$I,8,FALSE)," ","_"),".jpg")),""" alt=""",M51,"""&gt;")</f>
        <v>&lt;img src="/res/media/web/travel/beijing/fangjia_hutong.jpg" alt="方家胡同"&gt;</v>
      </c>
      <c r="N53" t="str">
        <f>CONCATENATE("&lt;img src=""/res/media/web/travel/",LOWER(SUBSTITUTE($I$1," ","_")),"/",LOWER(CONCATENATE(SUBSTITUTE(VLOOKUP(CONCATENATE($L51,"a2"),$B:$I,8,FALSE)," ","_"),".jpg")),""" alt=""",N51,"""&gt;")</f>
        <v>&lt;img src="/res/media/web/travel/beijing/fangjia_hutong.jpg" alt="方家胡同"&gt;</v>
      </c>
      <c r="O53" t="str">
        <f>CONCATENATE("&lt;img src=""/res/media/web/travel/",LOWER(SUBSTITUTE($I$1," ","_")),"/",LOWER(CONCATENATE(SUBSTITUTE(VLOOKUP(CONCATENATE($L51,"a2"),$B:$I,8,FALSE)," ","_"),".jpg")),""" alt=""",O51,"""&gt;")</f>
        <v>&lt;img src="/res/media/web/travel/beijing/fangjia_hutong.jpg" alt="Fangjia Hutong"&gt;</v>
      </c>
      <c r="R53">
        <f t="shared" si="12"/>
        <v>4</v>
      </c>
      <c r="S53" t="str">
        <f>CONCATENATE("""content_tc"": """,CONCATENATE("&lt;p&gt;地址：&lt;br/&gt;",VLOOKUP(CONCATENATE($R53,"b2"),$B:$I,6,FALSE)),"&lt;/p&gt;&lt;p&gt;介紹：&lt;br/&gt;",VLOOKUP(CONCATENATE($R53,"c2"),$B:$I,6,FALSE),"&lt;/p&gt;&lt;p&gt;交通：&lt;br/&gt;",VLOOKUP(CONCATENATE($R53,"d2"),$B:$I,6,FALSE),CONCATENATE($K48,IFERROR(VLOOKUP(CONCATENATE($L48,"d3"),$B:$I,6,FALSE),"")),"&lt;/p&gt;",""",")</f>
        <v>"content_tc": "&lt;p&gt;地址：&lt;br/&gt;北京市東城區南鑼鼓巷&lt;/p&gt;&lt;p&gt;介紹：&lt;br/&gt;北京最古老的街區之一，超過700多年歷史，由縱橫交錯的胡同組成。主要景點包括菊兒胡同、僧格林沁王府、齊白石故居及茅盾故居等，這裡也匯集了許多文藝特色小店，也有不少地道美食商店，另外，可順道逛逛附近的後海街及煙袋斜街等旅遊熱點。&lt;/p&gt;&lt;p&gt;交通：&lt;br/&gt;於高鐵北京西站乘坐地鐵9號綫，往國家圖書館方向，然後於白石橋南站轉乘6號綫，前往潞城方向，於南鑼鼓巷站下車，步行約10分鐘。&lt;/p&gt;&lt;p&gt;亦可由北京西站乘坐的士，約 45分鐘即可到達。&lt;/p&gt;",</v>
      </c>
    </row>
    <row r="54" spans="9:19" x14ac:dyDescent="0.25">
      <c r="L54">
        <f t="shared" si="13"/>
        <v>5</v>
      </c>
      <c r="M54" t="s">
        <v>557</v>
      </c>
      <c r="N54" t="s">
        <v>557</v>
      </c>
      <c r="O54" t="s">
        <v>1372</v>
      </c>
      <c r="R54">
        <f t="shared" si="12"/>
        <v>4</v>
      </c>
      <c r="S54" t="str">
        <f>CONCATENATE("""content_sc"": """,CONCATENATE("&lt;p&gt;地址：&lt;br/&gt;",VLOOKUP(CONCATENATE($R54,"b2"),$B:$I,7,FALSE)),"&lt;/p&gt;&lt;p&gt;介紹：&lt;br/&gt;",VLOOKUP(CONCATENATE($R54,"c2"),$B:$I,7,FALSE),"&lt;/p&gt;&lt;p&gt;交通：&lt;br/&gt;",VLOOKUP(CONCATENATE($R54,"d2"),$B:$I,7,FALSE),CONCATENATE($K48,IFERROR(VLOOKUP(CONCATENATE($L48,"d3"),$B:$I,7,FALSE),"")),"&lt;/p&gt;","""")</f>
        <v>"content_sc": "&lt;p&gt;地址：&lt;br/&gt;北京市东城区南锣鼓巷&lt;/p&gt;&lt;p&gt;介紹：&lt;br/&gt;北京最古老的街区之一，超过700多年历史，由纵横交错的胡同组成。主要景点包括菊儿胡同、僧格林沁王府、齐白石故居及茅盾故居等，这里也汇集了许多文艺特色小店，也有不少地道美食商店，另外，可顺道逛逛附近的后海街及烟袋斜街等旅游热点。&lt;/p&gt;&lt;p&gt;交通：&lt;br/&gt;于高铁北京西站乘坐地铁9号线，往国家图书馆方向，然后于白石桥南站换乘6号线，前往潞城方向，于南锣鼓巷站下车，步行约10分钟。&lt;/p&gt;&lt;p&gt;亦可由北京西站乘坐的士，约 45分钟即可到达。&lt;/p&gt;"</v>
      </c>
    </row>
    <row r="55" spans="9:19" x14ac:dyDescent="0.25">
      <c r="L55">
        <f t="shared" si="13"/>
        <v>5</v>
      </c>
      <c r="M55" t="str">
        <f>VLOOKUP(CONCATENATE($L55,"b2"),$B:$I,6,FALSE)</f>
        <v>北京市東城區方家胡同</v>
      </c>
      <c r="N55" t="str">
        <f>VLOOKUP(CONCATENATE($L55,"b2"),$B:$I,7,FALSE)</f>
        <v>北京市东城区方家胡同</v>
      </c>
      <c r="O55" t="str">
        <f>VLOOKUP(CONCATENATE($L55,"b2"),$B:$I,8,FALSE)</f>
        <v>Fangjia Hutong, Dongcheng District, Beijing</v>
      </c>
      <c r="R55">
        <f t="shared" si="12"/>
        <v>4</v>
      </c>
      <c r="S55" t="str">
        <f>IF(S56="","}","},")</f>
        <v>},</v>
      </c>
    </row>
    <row r="56" spans="9:19" x14ac:dyDescent="0.25">
      <c r="L56">
        <f t="shared" si="13"/>
        <v>5</v>
      </c>
      <c r="M56" t="s">
        <v>467</v>
      </c>
      <c r="N56" t="s">
        <v>467</v>
      </c>
      <c r="O56" t="s">
        <v>1373</v>
      </c>
      <c r="R56">
        <f>ROUNDUP((ROW(T56)-7)/12,0)</f>
        <v>5</v>
      </c>
      <c r="S56" t="s">
        <v>1374</v>
      </c>
    </row>
    <row r="57" spans="9:19" x14ac:dyDescent="0.25">
      <c r="L57">
        <f t="shared" si="13"/>
        <v>5</v>
      </c>
      <c r="M57" t="str">
        <f>VLOOKUP(CONCATENATE($L57,"c2"),$B:$I,6,FALSE)</f>
        <v>原中國機床廠的廠址，佔地面積9,000平方米，現在是北京有名的藝術胡同文化區，有不少藝術小店及工作室進駐，在周圍紅牆碧瓦間，充滿濃濃的工業風，穿梭其中除了可欣賞到各式藝術展覽外，更可買到創意小手作。胡同內更有不少小餐館和酒吧，是藝文青們必遊之處。</v>
      </c>
      <c r="N57" t="str">
        <f>VLOOKUP(CONCATENATE($L57,"c2"),$B:$I,7,FALSE)</f>
        <v>原中国机床厂的厂址，占地面积9,000平方米，现在是北京有名的艺术胡同文化区，有不少艺术小店及工作室进驻，在周围红墙碧瓦间，充满浓浓的工业风，穿梭其中除了可欣赏到各式艺术展览外，更可买到创意小手作。胡同内更有不少小餐馆和酒吧，是艺文青们必游之处。</v>
      </c>
      <c r="O57" t="str">
        <f>VLOOKUP(CONCATENATE($L57,"c2"),$B:$I,8,FALSE)</f>
        <v>Previously occupied by a Chinese machine tool factory, the 9,000-square-metre area is now a famous Hutong art and culture zone in Beijing, with many art boutiques and studios moving into the space. The red brick walls provide a reminder of the hutong’s industrial past, while the artistic displays inside offer modern innovations and creative crafts. Fangjia Hutong also has a number of small restaurants and pubs for those looking for something more chic.</v>
      </c>
      <c r="R57">
        <f t="shared" ref="R57:R67" si="14">ROUNDUP((ROW(T57)-7)/12,0)</f>
        <v>5</v>
      </c>
      <c r="S57" t="str">
        <f>CONCATENATE("""id"": ",$S$1,R57,",")</f>
        <v>"id": 75,</v>
      </c>
    </row>
    <row r="58" spans="9:19" x14ac:dyDescent="0.25">
      <c r="L58">
        <f t="shared" si="13"/>
        <v>5</v>
      </c>
      <c r="M58" t="s">
        <v>468</v>
      </c>
      <c r="N58" t="s">
        <v>468</v>
      </c>
      <c r="O58" t="s">
        <v>1375</v>
      </c>
      <c r="R58">
        <f t="shared" si="14"/>
        <v>5</v>
      </c>
      <c r="S58" t="str">
        <f>CONCATENATE("""attraction_en"": """,VLOOKUP(CONCATENATE($R58,"a2"),$B:$I,8,FALSE),""",")</f>
        <v>"attraction_en": "Fangjia Hutong",</v>
      </c>
    </row>
    <row r="59" spans="9:19" x14ac:dyDescent="0.25">
      <c r="L59">
        <f t="shared" si="13"/>
        <v>5</v>
      </c>
      <c r="M59" t="str">
        <f>VLOOKUP(CONCATENATE($L59,"d2"),$B:$I,6,FALSE)</f>
        <v>於高鐵北京西站乘坐地鐵7號綫，往焦化廠方向，然後於磁器口站轉乘5號綫，往天通苑北方向，於北新橋站下車，步行約15分鐘。</v>
      </c>
      <c r="N59" t="str">
        <f>VLOOKUP(CONCATENATE($L59,"d2"),$B:$I,7,FALSE)</f>
        <v>于高铁北京西站乘坐地铁7号线，往焦化厂方向，然后于磁器口站换乘5号线，往天通苑北方向，于北新桥站下车，步行约15分钟。</v>
      </c>
      <c r="O59" t="str">
        <f>VLOOKUP(CONCATENATE($L59,"d2"),$B:$I,8,FALSE)</f>
        <v>From High Speed Rail Beijingxi Station, take Metro Line 7 towards Jiaohuachang. Change to Line 5 at Chiqikou Station towards Tiantongyuan North. Get off at Beixinqiao Station and walk for about 15 minutes.</v>
      </c>
      <c r="R59">
        <f t="shared" si="14"/>
        <v>5</v>
      </c>
      <c r="S59" t="str">
        <f>CONCATENATE("""attraction_tc"": """,VLOOKUP(CONCATENATE($R59,"a2"),$B:$I,6,FALSE),""",")</f>
        <v>"attraction_tc": "方家胡同",</v>
      </c>
    </row>
    <row r="60" spans="9:19" x14ac:dyDescent="0.25">
      <c r="K60" t="str">
        <f>IF(ISERROR(VLOOKUP(CONCATENATE(L60,"d3"),B:G,6,FALSE)),"","&lt;/p&gt;&lt;p&gt;")</f>
        <v>&lt;/p&gt;&lt;p&gt;</v>
      </c>
      <c r="L60">
        <f t="shared" si="13"/>
        <v>5</v>
      </c>
      <c r="M60" t="str">
        <f>CONCATENATE($K60,IFERROR(VLOOKUP(CONCATENATE($L60,"d3"),$B:$I,6,FALSE),""))</f>
        <v>&lt;/p&gt;&lt;p&gt;亦可由北京西站乘坐的士，約 45分鐘即可到達。</v>
      </c>
      <c r="N60" t="str">
        <f>CONCATENATE($K60,IFERROR(VLOOKUP(CONCATENATE($L60,"d3"),$B:$I,7,FALSE),""))</f>
        <v>&lt;/p&gt;&lt;p&gt;亦可由北京西站乘坐的士，约 45分钟即可到达。</v>
      </c>
      <c r="O60" t="str">
        <f>CONCATENATE($K60,IFERROR(VLOOKUP(CONCATENATE($L60,"d3"),$B:$I,8,FALSE),""))</f>
        <v>&lt;/p&gt;&lt;p&gt;Alternatively, you may take a 45-minute taxi ride from Beijingxi Station.</v>
      </c>
      <c r="R60">
        <f t="shared" si="14"/>
        <v>5</v>
      </c>
      <c r="S60" t="str">
        <f>CONCATENATE("""attraction_sc"": """,VLOOKUP(CONCATENATE($R60,"a2"),$B:$I,7,FALSE),""",")</f>
        <v>"attraction_sc": "方家胡同",</v>
      </c>
    </row>
    <row r="61" spans="9:19" x14ac:dyDescent="0.25">
      <c r="I61" t="str">
        <f>IF(ISERROR(VLOOKUP(CONCATENATE(J61,"c3"),B:G,6,FALSE)),"","&lt;br&gt;")</f>
        <v/>
      </c>
      <c r="L61">
        <f t="shared" si="13"/>
        <v>5</v>
      </c>
      <c r="M61" t="s">
        <v>469</v>
      </c>
      <c r="N61" t="s">
        <v>469</v>
      </c>
      <c r="O61" t="s">
        <v>469</v>
      </c>
      <c r="R61">
        <f t="shared" si="14"/>
        <v>5</v>
      </c>
      <c r="S61" t="str">
        <f>CONCATENATE("""image_en"": """,CONCATENATE("/res/media/web/travel/",LOWER(SUBSTITUTE($I$1," ","_")),"/",LOWER(CONCATENATE(SUBSTITUTE(VLOOKUP(CONCATENATE($R61,"a2"),$B:$I,8,FALSE)," ","_"),".jpg"))),""",")</f>
        <v>"image_en": "/res/media/web/travel/beijing/fangjia_hutong.jpg",</v>
      </c>
    </row>
    <row r="62" spans="9:19" x14ac:dyDescent="0.25">
      <c r="I62" t="str">
        <f>IF(ISERROR(VLOOKUP(CONCATENATE(J62,"c4"),B:G,6,FALSE)),"","&lt;br&gt;")</f>
        <v/>
      </c>
      <c r="R62">
        <f t="shared" si="14"/>
        <v>5</v>
      </c>
      <c r="S62" t="str">
        <f>CONCATENATE("""image_tc"": """,CONCATENATE("/res/media/web/travel/",LOWER(SUBSTITUTE($I$1," ","_")),"/",LOWER(CONCATENATE(SUBSTITUTE(VLOOKUP(CONCATENATE($R62,"a2"),$B:$I,8,FALSE)," ","_"),".jpg"))),""",")</f>
        <v>"image_tc": "/res/media/web/travel/beijing/fangjia_hutong.jpg",</v>
      </c>
    </row>
    <row r="63" spans="9:19" x14ac:dyDescent="0.25">
      <c r="I63" t="str">
        <f>IF(ISERROR(VLOOKUP(CONCATENATE(J63,"c5"),B:G,6,FALSE)),"","&lt;br&gt;")</f>
        <v/>
      </c>
      <c r="R63">
        <f t="shared" si="14"/>
        <v>5</v>
      </c>
      <c r="S63" t="str">
        <f>CONCATENATE("""image_sc"": """,CONCATENATE("/res/media/web/travel/",LOWER(SUBSTITUTE($I$1," ","_")),"/",LOWER(CONCATENATE(SUBSTITUTE(VLOOKUP(CONCATENATE($R63,"a2"),$B:$I,8,FALSE)," ","_"),".jpg"))),""",")</f>
        <v>"image_sc": "/res/media/web/travel/beijing/fangjia_hutong.jpg",</v>
      </c>
    </row>
    <row r="64" spans="9:19" x14ac:dyDescent="0.25">
      <c r="R64">
        <f t="shared" si="14"/>
        <v>5</v>
      </c>
      <c r="S64" t="str">
        <f>CONCATENATE("""content_en"": """,CONCATENATE("&lt;p&gt;Address：&lt;br/&gt;",VLOOKUP(CONCATENATE($R64,"b2"),$B:$I,8,FALSE)),"&lt;/p&gt;&lt;p&gt;Content：&lt;br/&gt;",SUBSTITUTE(VLOOKUP(CONCATENATE($R64,"c2"),$B:$I,8,FALSE),"""","\"""),"&lt;/p&gt;&lt;p&gt;Transportation：&lt;br/&gt;",VLOOKUP(CONCATENATE($R64,"d2"),$B:$I,8,FALSE),CONCATENATE($K60,IFERROR(VLOOKUP(CONCATENATE($L60,"d3"),$B:$I,8,FALSE),"")),"&lt;/p&gt;",""",")</f>
        <v>"content_en": "&lt;p&gt;Address：&lt;br/&gt;Fangjia Hutong, Dongcheng District, Beijing&lt;/p&gt;&lt;p&gt;Content：&lt;br/&gt;Previously occupied by a Chinese machine tool factory, the 9,000-square-metre area is now a famous Hutong art and culture zone in Beijing, with many art boutiques and studios moving into the space. The red brick walls provide a reminder of the hutong’s industrial past, while the artistic displays inside offer modern innovations and creative crafts. Fangjia Hutong also has a number of small restaurants and pubs for those looking for something more chic.&lt;/p&gt;&lt;p&gt;Transportation：&lt;br/&gt;From High Speed Rail Beijingxi Station, take Metro Line 7 towards Jiaohuachang. Change to Line 5 at Chiqikou Station towards Tiantongyuan North. Get off at Beixinqiao Station and walk for about 15 minutes.&lt;/p&gt;&lt;p&gt;Alternatively, you may take a 45-minute taxi ride from Beijingxi Station.&lt;/p&gt;",</v>
      </c>
    </row>
    <row r="65" spans="9:19" x14ac:dyDescent="0.25">
      <c r="R65">
        <f t="shared" si="14"/>
        <v>5</v>
      </c>
      <c r="S65" t="str">
        <f>CONCATENATE("""content_tc"": """,CONCATENATE("&lt;p&gt;地址：&lt;br/&gt;",VLOOKUP(CONCATENATE($R65,"b2"),$B:$I,6,FALSE)),"&lt;/p&gt;&lt;p&gt;介紹：&lt;br/&gt;",VLOOKUP(CONCATENATE($R65,"c2"),$B:$I,6,FALSE),"&lt;/p&gt;&lt;p&gt;交通：&lt;br/&gt;",VLOOKUP(CONCATENATE($R65,"d2"),$B:$I,6,FALSE),CONCATENATE($K60,IFERROR(VLOOKUP(CONCATENATE($L60,"d3"),$B:$I,6,FALSE),"")),"&lt;/p&gt;",""",")</f>
        <v>"content_tc": "&lt;p&gt;地址：&lt;br/&gt;北京市東城區方家胡同&lt;/p&gt;&lt;p&gt;介紹：&lt;br/&gt;原中國機床廠的廠址，佔地面積9,000平方米，現在是北京有名的藝術胡同文化區，有不少藝術小店及工作室進駐，在周圍紅牆碧瓦間，充滿濃濃的工業風，穿梭其中除了可欣賞到各式藝術展覽外，更可買到創意小手作。胡同內更有不少小餐館和酒吧，是藝文青們必遊之處。&lt;/p&gt;&lt;p&gt;交通：&lt;br/&gt;於高鐵北京西站乘坐地鐵7號綫，往焦化廠方向，然後於磁器口站轉乘5號綫，往天通苑北方向，於北新橋站下車，步行約15分鐘。&lt;/p&gt;&lt;p&gt;亦可由北京西站乘坐的士，約 45分鐘即可到達。&lt;/p&gt;",</v>
      </c>
    </row>
    <row r="66" spans="9:19" x14ac:dyDescent="0.25">
      <c r="I66" t="str">
        <f>IF(ISERROR(VLOOKUP(CONCATENATE(J66,"d3"),B:G,6,FALSE)),"","&lt;p&gt;")</f>
        <v/>
      </c>
      <c r="R66">
        <f t="shared" si="14"/>
        <v>5</v>
      </c>
      <c r="S66" t="str">
        <f>CONCATENATE("""content_sc"": """,CONCATENATE("&lt;p&gt;地址：&lt;br/&gt;",VLOOKUP(CONCATENATE($R66,"b2"),$B:$I,7,FALSE)),"&lt;/p&gt;&lt;p&gt;介紹：&lt;br/&gt;",VLOOKUP(CONCATENATE($R66,"c2"),$B:$I,7,FALSE),"&lt;/p&gt;&lt;p&gt;交通：&lt;br/&gt;",VLOOKUP(CONCATENATE($R66,"d2"),$B:$I,7,FALSE),CONCATENATE($K60,IFERROR(VLOOKUP(CONCATENATE($L60,"d3"),$B:$I,7,FALSE),"")),"&lt;/p&gt;","""")</f>
        <v>"content_sc": "&lt;p&gt;地址：&lt;br/&gt;北京市东城区方家胡同&lt;/p&gt;&lt;p&gt;介紹：&lt;br/&gt;原中国机床厂的厂址，占地面积9,000平方米，现在是北京有名的艺术胡同文化区，有不少艺术小店及工作室进驻，在周围红墙碧瓦间，充满浓浓的工业风，穿梭其中除了可欣赏到各式艺术展览外，更可买到创意小手作。胡同内更有不少小餐馆和酒吧，是艺文青们必游之处。&lt;/p&gt;&lt;p&gt;交通：&lt;br/&gt;于高铁北京西站乘坐地铁7号线，往焦化厂方向，然后于磁器口站换乘5号线，往天通苑北方向，于北新桥站下车，步行约15分钟。&lt;/p&gt;&lt;p&gt;亦可由北京西站乘坐的士，约 45分钟即可到达。&lt;/p&gt;"</v>
      </c>
    </row>
    <row r="67" spans="9:19" x14ac:dyDescent="0.25">
      <c r="I67" t="str">
        <f>IF(ISERROR(VLOOKUP(CONCATENATE(J67,"d4"),B:G,6,FALSE)),"","&lt;br&gt;")</f>
        <v/>
      </c>
      <c r="R67">
        <f t="shared" si="14"/>
        <v>5</v>
      </c>
      <c r="S67" t="str">
        <f>IF(S68="","}","},")</f>
        <v>}</v>
      </c>
    </row>
    <row r="68" spans="9:19" x14ac:dyDescent="0.25">
      <c r="I68" t="str">
        <f>IF(ISERROR(VLOOKUP(CONCATENATE(J68,"d5"),B:G,6,FALSE)),"","&lt;br&gt;")</f>
        <v/>
      </c>
    </row>
    <row r="78" spans="9:19" x14ac:dyDescent="0.25">
      <c r="I78" t="str">
        <f>IF(ISERROR(VLOOKUP(CONCATENATE(J78,"c3"),B:G,6,FALSE)),"","&lt;br&gt;")</f>
        <v/>
      </c>
    </row>
    <row r="79" spans="9:19" x14ac:dyDescent="0.25">
      <c r="I79" t="str">
        <f>IF(ISERROR(VLOOKUP(CONCATENATE(J79,"c4"),B:G,6,FALSE)),"","&lt;br&gt;")</f>
        <v/>
      </c>
    </row>
    <row r="80" spans="9:19" x14ac:dyDescent="0.25">
      <c r="I80" t="str">
        <f>IF(ISERROR(VLOOKUP(CONCATENATE(J80,"c5"),B:G,6,FALSE)),"","&lt;br&gt;")</f>
        <v/>
      </c>
    </row>
    <row r="83" spans="9:9" x14ac:dyDescent="0.25">
      <c r="I83" t="str">
        <f>IF(ISERROR(VLOOKUP(CONCATENATE(J83,"d3"),B:G,6,FALSE)),"","&lt;p&gt;")</f>
        <v/>
      </c>
    </row>
    <row r="84" spans="9:9" x14ac:dyDescent="0.25">
      <c r="I84" t="str">
        <f>IF(ISERROR(VLOOKUP(CONCATENATE(J84,"d4"),B:G,6,FALSE)),"","&lt;br&gt;")</f>
        <v/>
      </c>
    </row>
    <row r="85" spans="9:9" x14ac:dyDescent="0.25">
      <c r="I85" t="str">
        <f>IF(ISERROR(VLOOKUP(CONCATENATE(J85,"d5"),B:G,6,FALSE)),"","&lt;br&gt;")</f>
        <v/>
      </c>
    </row>
    <row r="95" spans="9:9" x14ac:dyDescent="0.25">
      <c r="I95" t="str">
        <f>IF(ISERROR(VLOOKUP(CONCATENATE(J95,"c3"),B:G,6,FALSE)),"","&lt;br&gt;")</f>
        <v/>
      </c>
    </row>
    <row r="96" spans="9:9" x14ac:dyDescent="0.25">
      <c r="I96" t="str">
        <f>IF(ISERROR(VLOOKUP(CONCATENATE(J96,"c4"),B:G,6,FALSE)),"","&lt;br&gt;")</f>
        <v/>
      </c>
    </row>
    <row r="97" spans="9:9" x14ac:dyDescent="0.25">
      <c r="I97" t="str">
        <f>IF(ISERROR(VLOOKUP(CONCATENATE(J97,"c5"),B:G,6,FALSE)),"","&lt;br&gt;")</f>
        <v/>
      </c>
    </row>
    <row r="100" spans="9:9" x14ac:dyDescent="0.25">
      <c r="I100" t="str">
        <f>IF(ISERROR(VLOOKUP(CONCATENATE(J100,"d3"),B:G,6,FALSE)),"","&lt;p&gt;")</f>
        <v/>
      </c>
    </row>
    <row r="101" spans="9:9" x14ac:dyDescent="0.25">
      <c r="I101" t="str">
        <f>IF(ISERROR(VLOOKUP(CONCATENATE(J101,"d4"),B:G,6,FALSE)),"","&lt;br&gt;")</f>
        <v/>
      </c>
    </row>
    <row r="102" spans="9:9" x14ac:dyDescent="0.25">
      <c r="I102" t="str">
        <f>IF(ISERROR(VLOOKUP(CONCATENATE(J102,"d5"),B:G,6,FALSE)),"","&lt;br&gt;")</f>
        <v/>
      </c>
    </row>
    <row r="112" spans="9:9" x14ac:dyDescent="0.25">
      <c r="I112" t="str">
        <f>IF(ISERROR(VLOOKUP(CONCATENATE(J112,"c3"),B:G,6,FALSE)),"","&lt;br&gt;")</f>
        <v/>
      </c>
    </row>
    <row r="113" spans="9:9" x14ac:dyDescent="0.25">
      <c r="I113" t="str">
        <f>IF(ISERROR(VLOOKUP(CONCATENATE(J113,"c4"),B:G,6,FALSE)),"","&lt;br&gt;")</f>
        <v/>
      </c>
    </row>
    <row r="114" spans="9:9" x14ac:dyDescent="0.25">
      <c r="I114" t="str">
        <f>IF(ISERROR(VLOOKUP(CONCATENATE(J114,"c5"),B:G,6,FALSE)),"","&lt;br&gt;")</f>
        <v/>
      </c>
    </row>
    <row r="117" spans="9:9" x14ac:dyDescent="0.25">
      <c r="I117" t="str">
        <f>IF(ISERROR(VLOOKUP(CONCATENATE(J117,"d3"),B:G,6,FALSE)),"","&lt;p&gt;")</f>
        <v/>
      </c>
    </row>
    <row r="118" spans="9:9" x14ac:dyDescent="0.25">
      <c r="I118" t="str">
        <f>IF(ISERROR(VLOOKUP(CONCATENATE(J118,"d4"),B:G,6,FALSE)),"","&lt;br&gt;")</f>
        <v/>
      </c>
    </row>
    <row r="119" spans="9:9" x14ac:dyDescent="0.25">
      <c r="I119" t="str">
        <f>IF(ISERROR(VLOOKUP(CONCATENATE(J119,"d5"),B:G,6,FALSE)),"","&lt;br&gt;")</f>
        <v/>
      </c>
    </row>
    <row r="129" spans="9:9" x14ac:dyDescent="0.25">
      <c r="I129" t="str">
        <f>IF(ISERROR(VLOOKUP(CONCATENATE(J129,"c3"),B:G,6,FALSE)),"","&lt;br&gt;")</f>
        <v/>
      </c>
    </row>
    <row r="130" spans="9:9" x14ac:dyDescent="0.25">
      <c r="I130" t="str">
        <f>IF(ISERROR(VLOOKUP(CONCATENATE(J130,"c4"),B:G,6,FALSE)),"","&lt;br&gt;")</f>
        <v/>
      </c>
    </row>
    <row r="131" spans="9:9" x14ac:dyDescent="0.25">
      <c r="I131" t="str">
        <f>IF(ISERROR(VLOOKUP(CONCATENATE(J131,"c5"),B:G,6,FALSE)),"","&lt;br&gt;")</f>
        <v/>
      </c>
    </row>
    <row r="134" spans="9:9" x14ac:dyDescent="0.25">
      <c r="I134" t="str">
        <f>IF(ISERROR(VLOOKUP(CONCATENATE(J134,"d3"),B:G,6,FALSE)),"","&lt;p&gt;")</f>
        <v/>
      </c>
    </row>
    <row r="135" spans="9:9" x14ac:dyDescent="0.25">
      <c r="I135" t="str">
        <f>IF(ISERROR(VLOOKUP(CONCATENATE(J135,"d4"),B:G,6,FALSE)),"","&lt;br&gt;")</f>
        <v/>
      </c>
    </row>
    <row r="136" spans="9:9" x14ac:dyDescent="0.25">
      <c r="I136" t="str">
        <f>IF(ISERROR(VLOOKUP(CONCATENATE(J136,"d5"),B:G,6,FALSE)),"","&lt;br&gt;")</f>
        <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6"/>
  <sheetViews>
    <sheetView topLeftCell="G44" workbookViewId="0">
      <selection activeCell="S4" sqref="S4:S67"/>
    </sheetView>
  </sheetViews>
  <sheetFormatPr defaultRowHeight="15" x14ac:dyDescent="0.25"/>
  <cols>
    <col min="7" max="7" width="61" customWidth="1"/>
  </cols>
  <sheetData>
    <row r="1" spans="1:19" ht="17.25" thickBot="1" x14ac:dyDescent="0.3">
      <c r="G1" s="13" t="s">
        <v>209</v>
      </c>
      <c r="H1" t="s">
        <v>209</v>
      </c>
      <c r="I1" t="s">
        <v>685</v>
      </c>
      <c r="S1">
        <v>8</v>
      </c>
    </row>
    <row r="2" spans="1:19" ht="15.75" x14ac:dyDescent="0.25">
      <c r="B2" t="str">
        <f>IF(G2="","",CONCATENATE(F2,C2))</f>
        <v>1a1</v>
      </c>
      <c r="C2" t="str">
        <f>IF(E2="",CONCATENATE(LEFT(C1,1),D2),CONCATENATE(E2,D2))</f>
        <v>a1</v>
      </c>
      <c r="D2">
        <f>IF(E2="",D1+1,1)</f>
        <v>1</v>
      </c>
      <c r="E2" t="str">
        <f>IF(NOT(LEFT(G2,2)="景點"),IF(NOT(LEFT(G2,2)="地址"),IF(NOT(LEFT(G2,2)="介紹"),IF(NOT(LEFT(G2,2)="交通"),"","d"),"c"),"b"),IF(LEN(G2)&lt;7,"a",""))</f>
        <v>a</v>
      </c>
      <c r="F2">
        <v>1</v>
      </c>
      <c r="G2" s="1" t="s">
        <v>0</v>
      </c>
      <c r="H2" t="s">
        <v>938</v>
      </c>
      <c r="I2" t="s">
        <v>492</v>
      </c>
      <c r="L2">
        <f>ROUNDUP((ROW(N2)-1)/12,0)</f>
        <v>1</v>
      </c>
      <c r="M2" t="s">
        <v>465</v>
      </c>
      <c r="N2" t="s">
        <v>465</v>
      </c>
      <c r="O2" t="s">
        <v>465</v>
      </c>
      <c r="R2">
        <v>0</v>
      </c>
      <c r="S2" t="s">
        <v>1374</v>
      </c>
    </row>
    <row r="3" spans="1:19" ht="15.75" x14ac:dyDescent="0.25">
      <c r="A3" t="str">
        <f t="shared" ref="A3:A46" si="0">IF(ISERROR(FIND("景點",G2)),IF(ISERROR(FIND("地址",G2)),IF(ISERROR(FIND("介紹",G2)),IF(ISERROR(FIND("交通",G2)),"",CONCATENATE(F3,"d")),CONCATENATE(F3,"c")),CONCATENATE(F3,"b")),CONCATENATE(F3,"a"))</f>
        <v>1a</v>
      </c>
      <c r="B3" t="str">
        <f t="shared" ref="B3:B46" si="1">IF(G3="","",CONCATENATE(F3,C3))</f>
        <v>1a2</v>
      </c>
      <c r="C3" t="str">
        <f t="shared" ref="C3:C46" si="2">IF(E3="",CONCATENATE(LEFT(C2,1),D3),CONCATENATE(E3,D3))</f>
        <v>a2</v>
      </c>
      <c r="D3">
        <f t="shared" ref="D3:D46" si="3">IF(E3="",D2+1,1)</f>
        <v>2</v>
      </c>
      <c r="E3" t="str">
        <f t="shared" ref="E3:E46" si="4">IF(NOT(LEFT(G3,2)="景點"),IF(NOT(LEFT(G3,2)="地址"),IF(NOT(LEFT(G3,2)="介紹"),IF(NOT(LEFT(G3,2)="交通"),"","d"),"c"),"b"),IF(LEN(G3)&lt;7,"a",""))</f>
        <v/>
      </c>
      <c r="F3">
        <f>IF(ISERROR(FIND("景點",G3)),F2,IF(LEN(G3)&lt;7,F2+1,F2))</f>
        <v>1</v>
      </c>
      <c r="G3" s="9" t="s">
        <v>210</v>
      </c>
      <c r="H3" t="s">
        <v>1134</v>
      </c>
      <c r="I3" t="s">
        <v>686</v>
      </c>
      <c r="L3">
        <f t="shared" ref="L3:L13" si="5">ROUNDUP((ROW(N3)-1)/12,0)</f>
        <v>1</v>
      </c>
      <c r="M3" t="str">
        <f>VLOOKUP(CONCATENATE($L3,"a2"),$B:$I,6,FALSE)</f>
        <v>雲南民族村</v>
      </c>
      <c r="N3" t="str">
        <f>VLOOKUP(CONCATENATE($L3,"a2"),$B:$I,7,FALSE)</f>
        <v>云南民族村</v>
      </c>
      <c r="O3" t="str">
        <f>VLOOKUP(CONCATENATE($L3,"a2"),$B:$I,8,FALSE)</f>
        <v>Yunnan Nationalities Village</v>
      </c>
      <c r="R3">
        <v>0</v>
      </c>
      <c r="S3" t="s">
        <v>1384</v>
      </c>
    </row>
    <row r="4" spans="1:19" ht="15.75" x14ac:dyDescent="0.25">
      <c r="A4" t="str">
        <f t="shared" si="0"/>
        <v/>
      </c>
      <c r="B4" t="str">
        <f t="shared" si="1"/>
        <v>1b1</v>
      </c>
      <c r="C4" t="str">
        <f t="shared" si="2"/>
        <v>b1</v>
      </c>
      <c r="D4">
        <f t="shared" si="3"/>
        <v>1</v>
      </c>
      <c r="E4" t="str">
        <f t="shared" si="4"/>
        <v>b</v>
      </c>
      <c r="F4">
        <f t="shared" ref="F4:F46" si="6">IF(ISERROR(FIND("景點",G4)),F3,IF(LEN(G4)&lt;7,F3+1,F3))</f>
        <v>1</v>
      </c>
      <c r="G4" s="4" t="s">
        <v>2</v>
      </c>
      <c r="H4" t="s">
        <v>2</v>
      </c>
      <c r="I4" t="s">
        <v>493</v>
      </c>
      <c r="L4">
        <f t="shared" si="5"/>
        <v>1</v>
      </c>
      <c r="M4" t="s">
        <v>466</v>
      </c>
      <c r="N4" t="s">
        <v>466</v>
      </c>
      <c r="O4" t="s">
        <v>466</v>
      </c>
      <c r="R4">
        <v>0</v>
      </c>
      <c r="S4" t="str">
        <f>CONCATENATE("""city_en"": """,I1," Attractions"",")</f>
        <v>"city_en": "Kunming Attractions",</v>
      </c>
    </row>
    <row r="5" spans="1:19" ht="15.75" x14ac:dyDescent="0.25">
      <c r="A5" t="str">
        <f t="shared" si="0"/>
        <v>1b</v>
      </c>
      <c r="B5" t="str">
        <f t="shared" si="1"/>
        <v>1b2</v>
      </c>
      <c r="C5" t="str">
        <f t="shared" si="2"/>
        <v>b2</v>
      </c>
      <c r="D5">
        <f t="shared" si="3"/>
        <v>2</v>
      </c>
      <c r="E5" t="str">
        <f t="shared" si="4"/>
        <v/>
      </c>
      <c r="F5">
        <f t="shared" si="6"/>
        <v>1</v>
      </c>
      <c r="G5" s="9" t="s">
        <v>211</v>
      </c>
      <c r="H5" t="s">
        <v>1135</v>
      </c>
      <c r="I5" t="s">
        <v>687</v>
      </c>
      <c r="L5">
        <f t="shared" si="5"/>
        <v>1</v>
      </c>
      <c r="M5" t="str">
        <f>CONCATENATE("&lt;img src=""/res/media/web/travel/",LOWER(SUBSTITUTE($I$1," ","_")),"/",LOWER(CONCATENATE(SUBSTITUTE(VLOOKUP(CONCATENATE($L3,"a2"),$B:$I,8,FALSE)," ","_"),".jpg")),""" alt=""",M3,"""&gt;")</f>
        <v>&lt;img src="/res/media/web/travel/kunming/yunnan_nationalities_village.jpg" alt="雲南民族村"&gt;</v>
      </c>
      <c r="N5" t="str">
        <f>CONCATENATE("&lt;img src=""/res/media/web/travel/",LOWER(SUBSTITUTE($I$1," ","_")),"/",LOWER(CONCATENATE(SUBSTITUTE(VLOOKUP(CONCATENATE($L3,"a2"),$B:$I,8,FALSE)," ","_"),".jpg")),""" alt=""",N3,"""&gt;")</f>
        <v>&lt;img src="/res/media/web/travel/kunming/yunnan_nationalities_village.jpg" alt="云南民族村"&gt;</v>
      </c>
      <c r="O5" t="str">
        <f>CONCATENATE("&lt;img src=""/res/media/web/travel/",LOWER(SUBSTITUTE($I$1," ","_")),"/",LOWER(CONCATENATE(SUBSTITUTE(VLOOKUP(CONCATENATE($L3,"a2"),$B:$I,8,FALSE)," ","_"),".jpg")),""" alt=""",O3,"""&gt;")</f>
        <v>&lt;img src="/res/media/web/travel/kunming/yunnan_nationalities_village.jpg" alt="Yunnan Nationalities Village"&gt;</v>
      </c>
      <c r="R5">
        <v>0</v>
      </c>
      <c r="S5" t="str">
        <f>CONCATENATE("""city_tc"": """,G1,"景點"",")</f>
        <v>"city_tc": "昆明景點",</v>
      </c>
    </row>
    <row r="6" spans="1:19" ht="15.75" x14ac:dyDescent="0.25">
      <c r="A6" t="str">
        <f t="shared" si="0"/>
        <v/>
      </c>
      <c r="B6" t="str">
        <f t="shared" si="1"/>
        <v>1c1</v>
      </c>
      <c r="C6" t="str">
        <f t="shared" si="2"/>
        <v>c1</v>
      </c>
      <c r="D6">
        <f t="shared" si="3"/>
        <v>1</v>
      </c>
      <c r="E6" t="str">
        <f t="shared" si="4"/>
        <v>c</v>
      </c>
      <c r="F6">
        <f t="shared" si="6"/>
        <v>1</v>
      </c>
      <c r="G6" s="4" t="s">
        <v>212</v>
      </c>
      <c r="H6" t="s">
        <v>1136</v>
      </c>
      <c r="I6" t="s">
        <v>494</v>
      </c>
      <c r="L6">
        <f t="shared" si="5"/>
        <v>1</v>
      </c>
      <c r="M6" t="s">
        <v>557</v>
      </c>
      <c r="N6" t="s">
        <v>557</v>
      </c>
      <c r="O6" t="s">
        <v>1372</v>
      </c>
      <c r="R6">
        <v>0</v>
      </c>
      <c r="S6" t="str">
        <f>CONCATENATE("""city_sc"": """,H1,"景点"",")</f>
        <v>"city_sc": "昆明景点",</v>
      </c>
    </row>
    <row r="7" spans="1:19" ht="110.25" x14ac:dyDescent="0.25">
      <c r="A7" t="str">
        <f t="shared" si="0"/>
        <v>1c</v>
      </c>
      <c r="B7" t="str">
        <f t="shared" si="1"/>
        <v>1c2</v>
      </c>
      <c r="C7" t="str">
        <f t="shared" si="2"/>
        <v>c2</v>
      </c>
      <c r="D7">
        <f t="shared" si="3"/>
        <v>2</v>
      </c>
      <c r="E7" t="str">
        <f t="shared" si="4"/>
        <v/>
      </c>
      <c r="F7">
        <f t="shared" si="6"/>
        <v>1</v>
      </c>
      <c r="G7" s="9" t="s">
        <v>213</v>
      </c>
      <c r="H7" t="s">
        <v>1137</v>
      </c>
      <c r="I7" t="s">
        <v>688</v>
      </c>
      <c r="L7">
        <f t="shared" si="5"/>
        <v>1</v>
      </c>
      <c r="M7" t="str">
        <f>VLOOKUP(CONCATENATE($L7,"b2"),$B:$I,6,FALSE)</f>
        <v>昆明市西山區滇池路1310號</v>
      </c>
      <c r="N7" t="str">
        <f>VLOOKUP(CONCATENATE($L7,"b2"),$B:$I,7,FALSE)</f>
        <v>昆明市西山区滇池路1310号</v>
      </c>
      <c r="O7" t="str">
        <f>VLOOKUP(CONCATENATE($L7,"b2"),$B:$I,8,FALSE)</f>
        <v>1310 Dianchi Road, Xishan District, Kunming</v>
      </c>
      <c r="R7">
        <v>0</v>
      </c>
      <c r="S7" t="s">
        <v>1377</v>
      </c>
    </row>
    <row r="8" spans="1:19" ht="15.75" x14ac:dyDescent="0.25">
      <c r="A8" t="str">
        <f t="shared" si="0"/>
        <v/>
      </c>
      <c r="B8" t="str">
        <f t="shared" si="1"/>
        <v>1d1</v>
      </c>
      <c r="C8" t="str">
        <f t="shared" si="2"/>
        <v>d1</v>
      </c>
      <c r="D8">
        <f t="shared" si="3"/>
        <v>1</v>
      </c>
      <c r="E8" t="str">
        <f t="shared" si="4"/>
        <v>d</v>
      </c>
      <c r="F8">
        <f t="shared" si="6"/>
        <v>1</v>
      </c>
      <c r="G8" s="4" t="s">
        <v>6</v>
      </c>
      <c r="H8" t="s">
        <v>6</v>
      </c>
      <c r="I8" t="s">
        <v>496</v>
      </c>
      <c r="L8">
        <f t="shared" si="5"/>
        <v>1</v>
      </c>
      <c r="M8" t="s">
        <v>467</v>
      </c>
      <c r="N8" t="s">
        <v>467</v>
      </c>
      <c r="O8" t="s">
        <v>1373</v>
      </c>
      <c r="R8">
        <f>ROUNDUP((ROW(T8)-7)/12,0)</f>
        <v>1</v>
      </c>
      <c r="S8" t="s">
        <v>1374</v>
      </c>
    </row>
    <row r="9" spans="1:19" ht="63" x14ac:dyDescent="0.25">
      <c r="A9" t="str">
        <f t="shared" si="0"/>
        <v>1d</v>
      </c>
      <c r="B9" t="str">
        <f t="shared" si="1"/>
        <v>1d2</v>
      </c>
      <c r="C9" t="str">
        <f t="shared" si="2"/>
        <v>d2</v>
      </c>
      <c r="D9">
        <f t="shared" si="3"/>
        <v>2</v>
      </c>
      <c r="E9" t="str">
        <f t="shared" si="4"/>
        <v/>
      </c>
      <c r="F9">
        <f t="shared" si="6"/>
        <v>1</v>
      </c>
      <c r="G9" s="9" t="s">
        <v>214</v>
      </c>
      <c r="H9" t="s">
        <v>1138</v>
      </c>
      <c r="I9" t="s">
        <v>689</v>
      </c>
      <c r="L9">
        <f t="shared" si="5"/>
        <v>1</v>
      </c>
      <c r="M9" t="str">
        <f>VLOOKUP(CONCATENATE($L9,"c2"),$B:$I,6,FALSE)</f>
        <v>村內以充滿風土味的民居建築為主，包括了傣族、白族、彝族、景頗族等多個少數民族村寨。遊人可於此欣賞及瞭解到不同民族的習俗、音樂及生活習慣等，亦可租用四輪腳踏車，周圍寫意遊走，感受不同的民族風情。每日於滇池大舞臺上，都有集合15個民族、音、舞、詩、畫結合的「高原的呼喚」表演。另外昆明故城亦是必到之處，18棟老昆明建築展現了明清時期原貌，也還原了茶馬古道的歷史遺跡。</v>
      </c>
      <c r="N9" t="str">
        <f>VLOOKUP(CONCATENATE($L9,"c2"),$B:$I,7,FALSE)</f>
        <v>村内以充满风土味的民居建筑为主，包括了傣族、白族、彝族、景颇族等多个少数民族村寨。游人可于此欣赏及了解到不同民族的习俗、音乐及生活习惯等，亦可租用四轮脚踏车，周围写意游走，感受不同的民族风情。每日于滇池大舞台上，都有集合15个民族、音、舞、诗、画结合的「高原的呼唤」表演。另外昆明故城亦是必到之处，18栋老昆明建筑展现了明清时期原貌，也还原了茶马古道的历史遗迹。</v>
      </c>
      <c r="O9" t="str">
        <f>VLOOKUP(CONCATENATE($L9,"c2"),$B:$I,8,FALSE)</f>
        <v>The village is filled with tribal residential buildings, including villages of ethnic minorities, such as the Dai, Bai, Yi and Jingpo. Visitors can appreciate and learn more about the customs, music and living habits of different ethnic groups. They can also rent four-wheeled bicycles and wander around to get a feeling on different ethnic customs. "The Plateau Calling", a performance combining 15 ethnicities, music, dance, poetry and painting, is shown every day on the Dianchi Lake’s main stage. The Kunming Ancient City is also a must-see, where 18 old Kunming buildings maintain their original state since the Ming and Qing Dynasties, while historical relics of the Ancient Tea Horse Road are also restored.</v>
      </c>
      <c r="R9">
        <f t="shared" ref="R9:R31" si="7">ROUNDUP((ROW(T9)-7)/12,0)</f>
        <v>1</v>
      </c>
      <c r="S9" t="str">
        <f>CONCATENATE("""id"": ",$S$1,R9,",")</f>
        <v>"id": 81,</v>
      </c>
    </row>
    <row r="10" spans="1:19" ht="16.5" thickBot="1" x14ac:dyDescent="0.3">
      <c r="A10" t="str">
        <f t="shared" si="0"/>
        <v/>
      </c>
      <c r="B10" t="str">
        <f t="shared" si="1"/>
        <v>1d3</v>
      </c>
      <c r="C10" t="str">
        <f t="shared" si="2"/>
        <v>d3</v>
      </c>
      <c r="D10">
        <f t="shared" si="3"/>
        <v>3</v>
      </c>
      <c r="E10" t="str">
        <f t="shared" si="4"/>
        <v/>
      </c>
      <c r="F10">
        <f t="shared" si="6"/>
        <v>1</v>
      </c>
      <c r="G10" s="10" t="s">
        <v>215</v>
      </c>
      <c r="H10" t="s">
        <v>1139</v>
      </c>
      <c r="I10" t="s">
        <v>690</v>
      </c>
      <c r="L10">
        <f t="shared" si="5"/>
        <v>1</v>
      </c>
      <c r="M10" t="s">
        <v>468</v>
      </c>
      <c r="N10" t="s">
        <v>468</v>
      </c>
      <c r="O10" t="s">
        <v>1375</v>
      </c>
      <c r="R10">
        <f t="shared" si="7"/>
        <v>1</v>
      </c>
      <c r="S10" t="str">
        <f>CONCATENATE("""attraction_en"": """,VLOOKUP(CONCATENATE($R10,"a2"),$B:$I,8,FALSE),""",")</f>
        <v>"attraction_en": "Yunnan Nationalities Village",</v>
      </c>
    </row>
    <row r="11" spans="1:19" ht="15.75" x14ac:dyDescent="0.25">
      <c r="A11" t="str">
        <f t="shared" si="0"/>
        <v/>
      </c>
      <c r="B11" t="str">
        <f t="shared" si="1"/>
        <v>2a1</v>
      </c>
      <c r="C11" t="str">
        <f t="shared" si="2"/>
        <v>a1</v>
      </c>
      <c r="D11">
        <f t="shared" si="3"/>
        <v>1</v>
      </c>
      <c r="E11" t="str">
        <f t="shared" si="4"/>
        <v>a</v>
      </c>
      <c r="F11">
        <f t="shared" si="6"/>
        <v>2</v>
      </c>
      <c r="G11" s="1" t="s">
        <v>8</v>
      </c>
      <c r="H11" t="s">
        <v>944</v>
      </c>
      <c r="I11" t="s">
        <v>497</v>
      </c>
      <c r="L11">
        <f t="shared" si="5"/>
        <v>1</v>
      </c>
      <c r="M11" t="str">
        <f>VLOOKUP(CONCATENATE($L11,"d2"),$B:$I,6,FALSE)</f>
        <v>由高鐵昆明南站步行約5分鐘，於昆明南站西廣場公交站乘坐K42路／930路公交車，往西北部公交樞紐站方向，然後於前興路口站轉乘24路公交車，前往海埂公園方向，於雲南民族村站下車，步行約2分鐘。</v>
      </c>
      <c r="N11" t="str">
        <f>VLOOKUP(CONCATENATE($L11,"d2"),$B:$I,7,FALSE)</f>
        <v>由高铁昆明南站步行约5分钟，于昆明南站西广场公交站乘坐K42路／930路公交车，往西北部公交枢纽站方向，然后于前兴路口站换乘24路公交车，前往海埂公园方向，于云南民族村站下车，步行约2分钟。</v>
      </c>
      <c r="O11" t="str">
        <f>VLOOKUP(CONCATENATE($L11,"d2"),$B:$I,8,FALSE)</f>
        <v>From High Speed Rail Kunmingnan Station, walk for about 5 minutes to Kunmingnan Station West Square bus stop. Take Bus K42 or 930 towards Northwest Bus Terminal and get off at Qianxing Road Junction. Change to Bus 24 towards Haigeng Park. Get off at Yunnan Nationalities Village and walk for about 2 minutes.</v>
      </c>
      <c r="R11">
        <f t="shared" si="7"/>
        <v>1</v>
      </c>
      <c r="S11" t="str">
        <f>CONCATENATE("""attraction_tc"": """,VLOOKUP(CONCATENATE($R11,"a2"),$B:$I,6,FALSE),""",")</f>
        <v>"attraction_tc": "雲南民族村",</v>
      </c>
    </row>
    <row r="12" spans="1:19" ht="15.75" x14ac:dyDescent="0.25">
      <c r="A12" t="str">
        <f t="shared" si="0"/>
        <v>2a</v>
      </c>
      <c r="B12" t="str">
        <f t="shared" si="1"/>
        <v>2a2</v>
      </c>
      <c r="C12" t="str">
        <f t="shared" si="2"/>
        <v>a2</v>
      </c>
      <c r="D12">
        <f t="shared" si="3"/>
        <v>2</v>
      </c>
      <c r="E12" t="str">
        <f t="shared" si="4"/>
        <v/>
      </c>
      <c r="F12">
        <f t="shared" si="6"/>
        <v>2</v>
      </c>
      <c r="G12" s="9" t="s">
        <v>216</v>
      </c>
      <c r="H12" t="s">
        <v>1140</v>
      </c>
      <c r="I12" t="s">
        <v>691</v>
      </c>
      <c r="K12" t="str">
        <f>IF(ISERROR(VLOOKUP(CONCATENATE(L12,"d3"),B:G,6,FALSE)),"","&lt;/p&gt;&lt;p&gt;")</f>
        <v>&lt;/p&gt;&lt;p&gt;</v>
      </c>
      <c r="L12">
        <f t="shared" si="5"/>
        <v>1</v>
      </c>
      <c r="M12" t="str">
        <f>CONCATENATE($K12,IFERROR(VLOOKUP(CONCATENATE($L12,"d3"),$B:$I,6,FALSE),""))</f>
        <v>&lt;/p&gt;&lt;p&gt;亦可由昆明南站乘坐的士，約45分鐘即可到達。</v>
      </c>
      <c r="N12" t="str">
        <f>CONCATENATE($K12,IFERROR(VLOOKUP(CONCATENATE($L12,"d3"),$B:$I,7,FALSE),""))</f>
        <v>&lt;/p&gt;&lt;p&gt;亦可由昆明南站乘坐的士，约45分钟即可到达。</v>
      </c>
      <c r="O12" t="str">
        <f>CONCATENATE($K12,IFERROR(VLOOKUP(CONCATENATE($L12,"d3"),$B:$I,8,FALSE),""))</f>
        <v>&lt;/p&gt;&lt;p&gt;Alternatively, you may take a 45-minute taxi ride from Kunmingnan Station.</v>
      </c>
      <c r="R12">
        <f t="shared" si="7"/>
        <v>1</v>
      </c>
      <c r="S12" t="str">
        <f>CONCATENATE("""attraction_sc"": """,VLOOKUP(CONCATENATE($R12,"a2"),$B:$I,7,FALSE),""",")</f>
        <v>"attraction_sc": "云南民族村",</v>
      </c>
    </row>
    <row r="13" spans="1:19" ht="15.75" x14ac:dyDescent="0.25">
      <c r="A13" t="str">
        <f t="shared" si="0"/>
        <v/>
      </c>
      <c r="B13" t="str">
        <f t="shared" si="1"/>
        <v>2b1</v>
      </c>
      <c r="C13" t="str">
        <f t="shared" si="2"/>
        <v>b1</v>
      </c>
      <c r="D13">
        <f t="shared" si="3"/>
        <v>1</v>
      </c>
      <c r="E13" t="str">
        <f t="shared" si="4"/>
        <v>b</v>
      </c>
      <c r="F13">
        <f t="shared" si="6"/>
        <v>2</v>
      </c>
      <c r="G13" s="4" t="s">
        <v>2</v>
      </c>
      <c r="H13" t="s">
        <v>2</v>
      </c>
      <c r="I13" t="s">
        <v>493</v>
      </c>
      <c r="L13">
        <f t="shared" si="5"/>
        <v>1</v>
      </c>
      <c r="M13" t="s">
        <v>469</v>
      </c>
      <c r="N13" t="s">
        <v>469</v>
      </c>
      <c r="O13" t="s">
        <v>469</v>
      </c>
      <c r="R13">
        <f t="shared" si="7"/>
        <v>1</v>
      </c>
      <c r="S13" t="str">
        <f>CONCATENATE("""image_en"": """,CONCATENATE("/res/media/web/travel/",LOWER(SUBSTITUTE($I$1," ","_")),"/",LOWER(CONCATENATE(SUBSTITUTE(VLOOKUP(CONCATENATE($R13,"a2"),$B:$I,8,FALSE)," ","_"),".jpg"))),""",")</f>
        <v>"image_en": "/res/media/web/travel/kunming/yunnan_nationalities_village.jpg",</v>
      </c>
    </row>
    <row r="14" spans="1:19" ht="15.75" x14ac:dyDescent="0.25">
      <c r="A14" t="str">
        <f t="shared" si="0"/>
        <v>2b</v>
      </c>
      <c r="B14" t="str">
        <f t="shared" si="1"/>
        <v>2b2</v>
      </c>
      <c r="C14" t="str">
        <f t="shared" si="2"/>
        <v>b2</v>
      </c>
      <c r="D14">
        <f t="shared" si="3"/>
        <v>2</v>
      </c>
      <c r="E14" t="str">
        <f t="shared" si="4"/>
        <v/>
      </c>
      <c r="F14">
        <f t="shared" si="6"/>
        <v>2</v>
      </c>
      <c r="G14" s="9" t="s">
        <v>217</v>
      </c>
      <c r="H14" t="s">
        <v>1141</v>
      </c>
      <c r="I14" t="s">
        <v>692</v>
      </c>
      <c r="L14">
        <f>ROUNDUP((ROW(N14)-1)/12,0)</f>
        <v>2</v>
      </c>
      <c r="M14" t="s">
        <v>465</v>
      </c>
      <c r="N14" t="s">
        <v>465</v>
      </c>
      <c r="O14" t="s">
        <v>465</v>
      </c>
      <c r="R14">
        <f t="shared" si="7"/>
        <v>1</v>
      </c>
      <c r="S14" t="str">
        <f>CONCATENATE("""image_tc"": """,CONCATENATE("/res/media/web/travel/",LOWER(SUBSTITUTE($I$1," ","_")),"/",LOWER(CONCATENATE(SUBSTITUTE(VLOOKUP(CONCATENATE($R14,"a2"),$B:$I,8,FALSE)," ","_"),".jpg"))),""",")</f>
        <v>"image_tc": "/res/media/web/travel/kunming/yunnan_nationalities_village.jpg",</v>
      </c>
    </row>
    <row r="15" spans="1:19" ht="15.75" x14ac:dyDescent="0.25">
      <c r="A15" t="str">
        <f t="shared" si="0"/>
        <v/>
      </c>
      <c r="B15" t="str">
        <f t="shared" si="1"/>
        <v>2c1</v>
      </c>
      <c r="C15" t="str">
        <f t="shared" si="2"/>
        <v>c1</v>
      </c>
      <c r="D15">
        <f t="shared" si="3"/>
        <v>1</v>
      </c>
      <c r="E15" t="str">
        <f t="shared" si="4"/>
        <v>c</v>
      </c>
      <c r="F15">
        <f t="shared" si="6"/>
        <v>2</v>
      </c>
      <c r="G15" s="4" t="s">
        <v>4</v>
      </c>
      <c r="H15" t="s">
        <v>941</v>
      </c>
      <c r="I15" t="s">
        <v>494</v>
      </c>
      <c r="L15">
        <f t="shared" ref="L15:L25" si="8">ROUNDUP((ROW(N15)-1)/12,0)</f>
        <v>2</v>
      </c>
      <c r="M15" t="str">
        <f>VLOOKUP(CONCATENATE($L15,"a2"),$B:$I,6,FALSE)</f>
        <v>海埂公園</v>
      </c>
      <c r="N15" t="str">
        <f>VLOOKUP(CONCATENATE($L15,"a2"),$B:$I,7,FALSE)</f>
        <v>海埂公园</v>
      </c>
      <c r="O15" t="str">
        <f>VLOOKUP(CONCATENATE($L15,"a2"),$B:$I,8,FALSE)</f>
        <v>Haigeng Park</v>
      </c>
      <c r="R15">
        <f t="shared" si="7"/>
        <v>1</v>
      </c>
      <c r="S15" t="str">
        <f>CONCATENATE("""image_sc"": """,CONCATENATE("/res/media/web/travel/",LOWER(SUBSTITUTE($I$1," ","_")),"/",LOWER(CONCATENATE(SUBSTITUTE(VLOOKUP(CONCATENATE($R15,"a2"),$B:$I,8,FALSE)," ","_"),".jpg"))),""",")</f>
        <v>"image_sc": "/res/media/web/travel/kunming/yunnan_nationalities_village.jpg",</v>
      </c>
    </row>
    <row r="16" spans="1:19" ht="63" x14ac:dyDescent="0.25">
      <c r="A16" t="str">
        <f t="shared" si="0"/>
        <v>2c</v>
      </c>
      <c r="B16" t="str">
        <f t="shared" si="1"/>
        <v>2c2</v>
      </c>
      <c r="C16" t="str">
        <f t="shared" si="2"/>
        <v>c2</v>
      </c>
      <c r="D16">
        <f t="shared" si="3"/>
        <v>2</v>
      </c>
      <c r="E16" t="str">
        <f t="shared" si="4"/>
        <v/>
      </c>
      <c r="F16">
        <f t="shared" si="6"/>
        <v>2</v>
      </c>
      <c r="G16" s="9" t="s">
        <v>218</v>
      </c>
      <c r="H16" t="s">
        <v>1142</v>
      </c>
      <c r="I16" t="s">
        <v>693</v>
      </c>
      <c r="L16">
        <f t="shared" si="8"/>
        <v>2</v>
      </c>
      <c r="M16" t="s">
        <v>466</v>
      </c>
      <c r="N16" t="s">
        <v>466</v>
      </c>
      <c r="O16" t="s">
        <v>466</v>
      </c>
      <c r="R16">
        <f t="shared" si="7"/>
        <v>1</v>
      </c>
      <c r="S16" t="str">
        <f>CONCATENATE("""content_en"": """,CONCATENATE("&lt;p&gt;Address：&lt;br/&gt;",VLOOKUP(CONCATENATE($R16,"b2"),$B:$I,8,FALSE)),"&lt;/p&gt;&lt;p&gt;Content：&lt;br/&gt;",SUBSTITUTE(VLOOKUP(CONCATENATE($R16,"c2"),$B:$I,8,FALSE),"""","\"""),"&lt;/p&gt;&lt;p&gt;Transportation：&lt;br/&gt;",VLOOKUP(CONCATENATE($R16,"d2"),$B:$I,8,FALSE),CONCATENATE($K12,IFERROR(VLOOKUP(CONCATENATE($L12,"d3"),$B:$I,8,FALSE),"")),"&lt;/p&gt;",""",")</f>
        <v>"content_en": "&lt;p&gt;Address：&lt;br/&gt;1310 Dianchi Road, Xishan District, Kunming&lt;/p&gt;&lt;p&gt;Content：&lt;br/&gt;The village is filled with tribal residential buildings, including villages of ethnic minorities, such as the Dai, Bai, Yi and Jingpo. Visitors can appreciate and learn more about the customs, music and living habits of different ethnic groups. They can also rent four-wheeled bicycles and wander around to get a feeling on different ethnic customs. \"The Plateau Calling\", a performance combining 15 ethnicities, music, dance, poetry and painting, is shown every day on the Dianchi Lake’s main stage. The Kunming Ancient City is also a must-see, where 18 old Kunming buildings maintain their original state since the Ming and Qing Dynasties, while historical relics of the Ancient Tea Horse Road are also restored.&lt;/p&gt;&lt;p&gt;Transportation：&lt;br/&gt;From High Speed Rail Kunmingnan Station, walk for about 5 minutes to Kunmingnan Station West Square bus stop. Take Bus K42 or 930 towards Northwest Bus Terminal and get off at Qianxing Road Junction. Change to Bus 24 towards Haigeng Park. Get off at Yunnan Nationalities Village and walk for about 2 minutes.&lt;/p&gt;&lt;p&gt;Alternatively, you may take a 45-minute taxi ride from Kunmingnan Station.&lt;/p&gt;",</v>
      </c>
    </row>
    <row r="17" spans="1:19" ht="15.75" x14ac:dyDescent="0.25">
      <c r="A17" t="str">
        <f t="shared" si="0"/>
        <v/>
      </c>
      <c r="B17" t="str">
        <f t="shared" si="1"/>
        <v>2d1</v>
      </c>
      <c r="C17" t="str">
        <f t="shared" si="2"/>
        <v>d1</v>
      </c>
      <c r="D17">
        <f t="shared" si="3"/>
        <v>1</v>
      </c>
      <c r="E17" t="str">
        <f t="shared" si="4"/>
        <v>d</v>
      </c>
      <c r="F17">
        <f t="shared" si="6"/>
        <v>2</v>
      </c>
      <c r="G17" s="4" t="s">
        <v>6</v>
      </c>
      <c r="H17" t="s">
        <v>6</v>
      </c>
      <c r="I17" t="s">
        <v>496</v>
      </c>
      <c r="L17">
        <f t="shared" si="8"/>
        <v>2</v>
      </c>
      <c r="M17" t="str">
        <f>CONCATENATE("&lt;img src=""/res/media/web/travel/",LOWER(SUBSTITUTE($I$1," ","_")),"/",LOWER(CONCATENATE(SUBSTITUTE(VLOOKUP(CONCATENATE($L15,"a2"),$B:$I,8,FALSE)," ","_"),".jpg")),""" alt=""",M15,"""&gt;")</f>
        <v>&lt;img src="/res/media/web/travel/kunming/haigeng_park.jpg" alt="海埂公園"&gt;</v>
      </c>
      <c r="N17" t="str">
        <f>CONCATENATE("&lt;img src=""/res/media/web/travel/",LOWER(SUBSTITUTE($I$1," ","_")),"/",LOWER(CONCATENATE(SUBSTITUTE(VLOOKUP(CONCATENATE($L15,"a2"),$B:$I,8,FALSE)," ","_"),".jpg")),""" alt=""",N15,"""&gt;")</f>
        <v>&lt;img src="/res/media/web/travel/kunming/haigeng_park.jpg" alt="海埂公园"&gt;</v>
      </c>
      <c r="O17" t="str">
        <f>CONCATENATE("&lt;img src=""/res/media/web/travel/",LOWER(SUBSTITUTE($I$1," ","_")),"/",LOWER(CONCATENATE(SUBSTITUTE(VLOOKUP(CONCATENATE($L15,"a2"),$B:$I,8,FALSE)," ","_"),".jpg")),""" alt=""",O15,"""&gt;")</f>
        <v>&lt;img src="/res/media/web/travel/kunming/haigeng_park.jpg" alt="Haigeng Park"&gt;</v>
      </c>
      <c r="R17">
        <f t="shared" si="7"/>
        <v>1</v>
      </c>
      <c r="S17" t="str">
        <f>CONCATENATE("""content_tc"": """,CONCATENATE("&lt;p&gt;地址：&lt;br/&gt;",VLOOKUP(CONCATENATE($R17,"b2"),$B:$I,6,FALSE)),"&lt;/p&gt;&lt;p&gt;介紹：&lt;br/&gt;",VLOOKUP(CONCATENATE($R17,"c2"),$B:$I,6,FALSE),"&lt;/p&gt;&lt;p&gt;交通：&lt;br/&gt;",VLOOKUP(CONCATENATE($R17,"d2"),$B:$I,6,FALSE),CONCATENATE($K12,IFERROR(VLOOKUP(CONCATENATE($L12,"d3"),$B:$I,6,FALSE),"")),"&lt;/p&gt;",""",")</f>
        <v>"content_tc": "&lt;p&gt;地址：&lt;br/&gt;昆明市西山區滇池路1310號&lt;/p&gt;&lt;p&gt;介紹：&lt;br/&gt;村內以充滿風土味的民居建築為主，包括了傣族、白族、彝族、景頗族等多個少數民族村寨。遊人可於此欣賞及瞭解到不同民族的習俗、音樂及生活習慣等，亦可租用四輪腳踏車，周圍寫意遊走，感受不同的民族風情。每日於滇池大舞臺上，都有集合15個民族、音、舞、詩、畫結合的「高原的呼喚」表演。另外昆明故城亦是必到之處，18棟老昆明建築展現了明清時期原貌，也還原了茶馬古道的歷史遺跡。&lt;/p&gt;&lt;p&gt;交通：&lt;br/&gt;由高鐵昆明南站步行約5分鐘，於昆明南站西廣場公交站乘坐K42路／930路公交車，往西北部公交樞紐站方向，然後於前興路口站轉乘24路公交車，前往海埂公園方向，於雲南民族村站下車，步行約2分鐘。&lt;/p&gt;&lt;p&gt;亦可由昆明南站乘坐的士，約45分鐘即可到達。&lt;/p&gt;",</v>
      </c>
    </row>
    <row r="18" spans="1:19" ht="63" x14ac:dyDescent="0.25">
      <c r="A18" t="str">
        <f t="shared" si="0"/>
        <v>2d</v>
      </c>
      <c r="B18" t="str">
        <f t="shared" si="1"/>
        <v>2d2</v>
      </c>
      <c r="C18" t="str">
        <f t="shared" si="2"/>
        <v>d2</v>
      </c>
      <c r="D18">
        <f t="shared" si="3"/>
        <v>2</v>
      </c>
      <c r="E18" t="str">
        <f t="shared" si="4"/>
        <v/>
      </c>
      <c r="F18">
        <f t="shared" si="6"/>
        <v>2</v>
      </c>
      <c r="G18" s="9" t="s">
        <v>219</v>
      </c>
      <c r="H18" t="s">
        <v>1143</v>
      </c>
      <c r="I18" t="s">
        <v>694</v>
      </c>
      <c r="L18">
        <f t="shared" si="8"/>
        <v>2</v>
      </c>
      <c r="M18" t="s">
        <v>557</v>
      </c>
      <c r="N18" t="s">
        <v>557</v>
      </c>
      <c r="O18" t="s">
        <v>1372</v>
      </c>
      <c r="R18">
        <f t="shared" si="7"/>
        <v>1</v>
      </c>
      <c r="S18" t="str">
        <f>CONCATENATE("""content_sc"": """,CONCATENATE("&lt;p&gt;地址：&lt;br/&gt;",VLOOKUP(CONCATENATE($R18,"b2"),$B:$I,7,FALSE)),"&lt;/p&gt;&lt;p&gt;介紹：&lt;br/&gt;",VLOOKUP(CONCATENATE($R18,"c2"),$B:$I,7,FALSE),"&lt;/p&gt;&lt;p&gt;交通：&lt;br/&gt;",VLOOKUP(CONCATENATE($R18,"d2"),$B:$I,7,FALSE),CONCATENATE($K12,IFERROR(VLOOKUP(CONCATENATE($L12,"d3"),$B:$I,7,FALSE),"")),"&lt;/p&gt;","""")</f>
        <v>"content_sc": "&lt;p&gt;地址：&lt;br/&gt;昆明市西山区滇池路1310号&lt;/p&gt;&lt;p&gt;介紹：&lt;br/&gt;村内以充满风土味的民居建筑为主，包括了傣族、白族、彝族、景颇族等多个少数民族村寨。游人可于此欣赏及了解到不同民族的习俗、音乐及生活习惯等，亦可租用四轮脚踏车，周围写意游走，感受不同的民族风情。每日于滇池大舞台上，都有集合15个民族、音、舞、诗、画结合的「高原的呼唤」表演。另外昆明故城亦是必到之处，18栋老昆明建筑展现了明清时期原貌，也还原了茶马古道的历史遗迹。&lt;/p&gt;&lt;p&gt;交通：&lt;br/&gt;由高铁昆明南站步行约5分钟，于昆明南站西广场公交站乘坐K42路／930路公交车，往西北部公交枢纽站方向，然后于前兴路口站换乘24路公交车，前往海埂公园方向，于云南民族村站下车，步行约2分钟。&lt;/p&gt;&lt;p&gt;亦可由昆明南站乘坐的士，约45分钟即可到达。&lt;/p&gt;"</v>
      </c>
    </row>
    <row r="19" spans="1:19" ht="16.5" thickBot="1" x14ac:dyDescent="0.3">
      <c r="A19" t="str">
        <f t="shared" si="0"/>
        <v/>
      </c>
      <c r="B19" t="str">
        <f t="shared" si="1"/>
        <v>2d3</v>
      </c>
      <c r="C19" t="str">
        <f t="shared" si="2"/>
        <v>d3</v>
      </c>
      <c r="D19">
        <f t="shared" si="3"/>
        <v>3</v>
      </c>
      <c r="E19" t="str">
        <f t="shared" si="4"/>
        <v/>
      </c>
      <c r="F19">
        <f t="shared" si="6"/>
        <v>2</v>
      </c>
      <c r="G19" s="10" t="s">
        <v>220</v>
      </c>
      <c r="H19" t="s">
        <v>1144</v>
      </c>
      <c r="I19" t="s">
        <v>695</v>
      </c>
      <c r="L19">
        <f t="shared" si="8"/>
        <v>2</v>
      </c>
      <c r="M19" t="str">
        <f>VLOOKUP(CONCATENATE($L19,"b2"),$B:$I,6,FALSE)</f>
        <v>昆明市西山區滇池路1318號</v>
      </c>
      <c r="N19" t="str">
        <f>VLOOKUP(CONCATENATE($L19,"b2"),$B:$I,7,FALSE)</f>
        <v>昆明市西山区滇池路1318号</v>
      </c>
      <c r="O19" t="str">
        <f>VLOOKUP(CONCATENATE($L19,"b2"),$B:$I,8,FALSE)</f>
        <v>1318 Dianchi Road, Xishan District, Kunming</v>
      </c>
      <c r="R19">
        <f t="shared" si="7"/>
        <v>1</v>
      </c>
      <c r="S19" t="str">
        <f>IF(S20="","}","},")</f>
        <v>},</v>
      </c>
    </row>
    <row r="20" spans="1:19" ht="15.75" x14ac:dyDescent="0.25">
      <c r="A20" t="str">
        <f t="shared" si="0"/>
        <v/>
      </c>
      <c r="B20" t="str">
        <f t="shared" si="1"/>
        <v>3a1</v>
      </c>
      <c r="C20" t="str">
        <f t="shared" si="2"/>
        <v>a1</v>
      </c>
      <c r="D20">
        <f t="shared" si="3"/>
        <v>1</v>
      </c>
      <c r="E20" t="str">
        <f t="shared" si="4"/>
        <v>a</v>
      </c>
      <c r="F20">
        <f t="shared" si="6"/>
        <v>3</v>
      </c>
      <c r="G20" s="1" t="s">
        <v>13</v>
      </c>
      <c r="H20" t="s">
        <v>949</v>
      </c>
      <c r="I20" t="s">
        <v>498</v>
      </c>
      <c r="L20">
        <f t="shared" si="8"/>
        <v>2</v>
      </c>
      <c r="M20" t="s">
        <v>467</v>
      </c>
      <c r="N20" t="s">
        <v>467</v>
      </c>
      <c r="O20" t="s">
        <v>1373</v>
      </c>
      <c r="R20">
        <f>ROUNDUP((ROW(T20)-7)/12,0)</f>
        <v>2</v>
      </c>
      <c r="S20" t="s">
        <v>1374</v>
      </c>
    </row>
    <row r="21" spans="1:19" ht="15.75" x14ac:dyDescent="0.25">
      <c r="A21" t="str">
        <f t="shared" si="0"/>
        <v>3a</v>
      </c>
      <c r="B21" t="str">
        <f t="shared" si="1"/>
        <v>3a2</v>
      </c>
      <c r="C21" t="str">
        <f t="shared" si="2"/>
        <v>a2</v>
      </c>
      <c r="D21">
        <f t="shared" si="3"/>
        <v>2</v>
      </c>
      <c r="E21" t="str">
        <f t="shared" si="4"/>
        <v/>
      </c>
      <c r="F21">
        <f t="shared" si="6"/>
        <v>3</v>
      </c>
      <c r="G21" s="9" t="s">
        <v>221</v>
      </c>
      <c r="H21" t="s">
        <v>1145</v>
      </c>
      <c r="I21" t="s">
        <v>696</v>
      </c>
      <c r="L21">
        <f t="shared" si="8"/>
        <v>2</v>
      </c>
      <c r="M21" t="str">
        <f>VLOOKUP(CONCATENATE($L21,"c2"),$B:$I,6,FALSE)</f>
        <v>園內景致怡人，沿著有「昆明湖」之稱的滇池旁走走，可以欣賞到群鷗飛舞。於水景園更可一覽庭院、長廊等古典建築，同時欣賞自然景觀和人工建築完美的融合！每年3月是海埂公園櫻花盛開的時節，一片粉紅更是迷人。</v>
      </c>
      <c r="N21" t="str">
        <f>VLOOKUP(CONCATENATE($L21,"c2"),$B:$I,7,FALSE)</f>
        <v>园内景致怡人，沿着有「昆明湖」之称的滇池旁走走，可以欣赏到群鸥飞舞。于水景园更可一览庭院、长廊等古典建筑，同时欣赏自然景观和人工建筑完美的融合！每年3月是海埂公园樱花盛开的时节，一片粉红更是迷人。</v>
      </c>
      <c r="O21" t="str">
        <f>VLOOKUP(CONCATENATE($L21,"c2"),$B:$I,8,FALSE)</f>
        <v>Walking along Dianchi Lake, also known as "Kunming Lake", visitors can enjoy the pleasant scenery and the flying gulls. In the Shuijing Garden, you can even admire classical buildings such as courtyards and promenades, while enjoying the perfect blend of nature and architecture. March is the time when the cherry blossoms of Haigeng Park bloom, spraying the park with a charming pink.</v>
      </c>
      <c r="R21">
        <f t="shared" si="7"/>
        <v>2</v>
      </c>
      <c r="S21" t="str">
        <f>CONCATENATE("""id"": ",$S$1,R21,",")</f>
        <v>"id": 82,</v>
      </c>
    </row>
    <row r="22" spans="1:19" ht="15.75" x14ac:dyDescent="0.25">
      <c r="A22" t="str">
        <f t="shared" si="0"/>
        <v/>
      </c>
      <c r="B22" t="str">
        <f t="shared" si="1"/>
        <v>3b1</v>
      </c>
      <c r="C22" t="str">
        <f t="shared" si="2"/>
        <v>b1</v>
      </c>
      <c r="D22">
        <f t="shared" si="3"/>
        <v>1</v>
      </c>
      <c r="E22" t="str">
        <f t="shared" si="4"/>
        <v>b</v>
      </c>
      <c r="F22">
        <f t="shared" si="6"/>
        <v>3</v>
      </c>
      <c r="G22" s="4" t="s">
        <v>2</v>
      </c>
      <c r="H22" t="s">
        <v>2</v>
      </c>
      <c r="I22" t="s">
        <v>493</v>
      </c>
      <c r="L22">
        <f t="shared" si="8"/>
        <v>2</v>
      </c>
      <c r="M22" t="s">
        <v>468</v>
      </c>
      <c r="N22" t="s">
        <v>468</v>
      </c>
      <c r="O22" t="s">
        <v>1375</v>
      </c>
      <c r="R22">
        <f t="shared" si="7"/>
        <v>2</v>
      </c>
      <c r="S22" t="str">
        <f>CONCATENATE("""attraction_en"": """,VLOOKUP(CONCATENATE($R22,"a2"),$B:$I,8,FALSE),""",")</f>
        <v>"attraction_en": "Haigeng Park",</v>
      </c>
    </row>
    <row r="23" spans="1:19" ht="15.75" x14ac:dyDescent="0.25">
      <c r="A23" t="str">
        <f t="shared" si="0"/>
        <v>3b</v>
      </c>
      <c r="B23" t="str">
        <f t="shared" si="1"/>
        <v>3b2</v>
      </c>
      <c r="C23" t="str">
        <f t="shared" si="2"/>
        <v>b2</v>
      </c>
      <c r="D23">
        <f t="shared" si="3"/>
        <v>2</v>
      </c>
      <c r="E23" t="str">
        <f t="shared" si="4"/>
        <v/>
      </c>
      <c r="F23">
        <f t="shared" si="6"/>
        <v>3</v>
      </c>
      <c r="G23" s="9" t="s">
        <v>222</v>
      </c>
      <c r="H23" t="s">
        <v>1146</v>
      </c>
      <c r="I23" t="s">
        <v>697</v>
      </c>
      <c r="L23">
        <f t="shared" si="8"/>
        <v>2</v>
      </c>
      <c r="M23" t="str">
        <f>VLOOKUP(CONCATENATE($L23,"d2"),$B:$I,6,FALSE)</f>
        <v>由高鐵昆明南站步行約5分鐘，於昆明南站西廣場公交站乘坐K42路／930路公交車，往西北部公交樞紐站方向，然後於前興路口站轉乘24路公交車，前往海埂公園方向，於海埂公園下車，步行約2分鐘。</v>
      </c>
      <c r="N23" t="str">
        <f>VLOOKUP(CONCATENATE($L23,"d2"),$B:$I,7,FALSE)</f>
        <v>由高铁昆明南站步行约5分钟，于昆明南站西广场公交站乘坐K42路／930路公交车，往西北部公交枢纽站方向，然后于前兴路口站换乘24路公交车，前往海埂公园方向，于海埂公园下车，步行约2分钟。</v>
      </c>
      <c r="O23" t="str">
        <f>VLOOKUP(CONCATENATE($L23,"d2"),$B:$I,8,FALSE)</f>
        <v>From High Speed Rail Kunmingnan Station, walk for about 5 minutes to Kunmingnan Station West Square bus stop. Take Bus K42 or 930 towards the Northwest Bus Terminal and get off at Qianxing Road Junction. Change to Bus 24 towards Haigeng Park. Get off at Haigeng Park and walk for about 2 minutes.</v>
      </c>
      <c r="R23">
        <f t="shared" si="7"/>
        <v>2</v>
      </c>
      <c r="S23" t="str">
        <f>CONCATENATE("""attraction_tc"": """,VLOOKUP(CONCATENATE($R23,"a2"),$B:$I,6,FALSE),""",")</f>
        <v>"attraction_tc": "海埂公園",</v>
      </c>
    </row>
    <row r="24" spans="1:19" ht="15.75" x14ac:dyDescent="0.25">
      <c r="A24" t="str">
        <f t="shared" si="0"/>
        <v/>
      </c>
      <c r="B24" t="str">
        <f t="shared" si="1"/>
        <v>3c1</v>
      </c>
      <c r="C24" t="str">
        <f t="shared" si="2"/>
        <v>c1</v>
      </c>
      <c r="D24">
        <f t="shared" si="3"/>
        <v>1</v>
      </c>
      <c r="E24" t="str">
        <f t="shared" si="4"/>
        <v>c</v>
      </c>
      <c r="F24">
        <f t="shared" si="6"/>
        <v>3</v>
      </c>
      <c r="G24" s="4" t="s">
        <v>4</v>
      </c>
      <c r="H24" t="s">
        <v>941</v>
      </c>
      <c r="I24" t="s">
        <v>494</v>
      </c>
      <c r="K24" t="str">
        <f>IF(ISERROR(VLOOKUP(CONCATENATE(L24,"d3"),B:G,6,FALSE)),"","&lt;/p&gt;&lt;p&gt;")</f>
        <v>&lt;/p&gt;&lt;p&gt;</v>
      </c>
      <c r="L24">
        <f t="shared" si="8"/>
        <v>2</v>
      </c>
      <c r="M24" t="str">
        <f>CONCATENATE($K24,IFERROR(VLOOKUP(CONCATENATE($L24,"d3"),$B:$I,6,FALSE),""))</f>
        <v>&lt;/p&gt;&lt;p&gt;亦可由昆明南站乘坐的士，約50分鐘即可到達。</v>
      </c>
      <c r="N24" t="str">
        <f>CONCATENATE($K24,IFERROR(VLOOKUP(CONCATENATE($L24,"d3"),$B:$I,7,FALSE),""))</f>
        <v>&lt;/p&gt;&lt;p&gt;亦可由昆明南站乘坐的士，约50分钟即可到达。</v>
      </c>
      <c r="O24" t="str">
        <f>CONCATENATE($K24,IFERROR(VLOOKUP(CONCATENATE($L24,"d3"),$B:$I,8,FALSE),""))</f>
        <v>&lt;/p&gt;&lt;p&gt;Alternatively, you may take a 50-minute taxi ride from Kunmingnan Station.</v>
      </c>
      <c r="R24">
        <f t="shared" si="7"/>
        <v>2</v>
      </c>
      <c r="S24" t="str">
        <f>CONCATENATE("""attraction_sc"": """,VLOOKUP(CONCATENATE($R24,"a2"),$B:$I,7,FALSE),""",")</f>
        <v>"attraction_sc": "海埂公园",</v>
      </c>
    </row>
    <row r="25" spans="1:19" ht="63" x14ac:dyDescent="0.25">
      <c r="A25" t="str">
        <f t="shared" si="0"/>
        <v>3c</v>
      </c>
      <c r="B25" t="str">
        <f t="shared" si="1"/>
        <v>3c2</v>
      </c>
      <c r="C25" t="str">
        <f t="shared" si="2"/>
        <v>c2</v>
      </c>
      <c r="D25">
        <f t="shared" si="3"/>
        <v>2</v>
      </c>
      <c r="E25" t="str">
        <f t="shared" si="4"/>
        <v/>
      </c>
      <c r="F25">
        <f t="shared" si="6"/>
        <v>3</v>
      </c>
      <c r="G25" s="9" t="s">
        <v>223</v>
      </c>
      <c r="H25" t="s">
        <v>1147</v>
      </c>
      <c r="I25" t="s">
        <v>698</v>
      </c>
      <c r="L25">
        <f t="shared" si="8"/>
        <v>2</v>
      </c>
      <c r="M25" t="s">
        <v>469</v>
      </c>
      <c r="N25" t="s">
        <v>469</v>
      </c>
      <c r="O25" t="s">
        <v>469</v>
      </c>
      <c r="R25">
        <f t="shared" si="7"/>
        <v>2</v>
      </c>
      <c r="S25" t="str">
        <f>CONCATENATE("""image_en"": """,CONCATENATE("/res/media/web/travel/",LOWER(SUBSTITUTE($I$1," ","_")),"/",LOWER(CONCATENATE(SUBSTITUTE(VLOOKUP(CONCATENATE($R25,"a2"),$B:$I,8,FALSE)," ","_"),".jpg"))),""",")</f>
        <v>"image_en": "/res/media/web/travel/kunming/haigeng_park.jpg",</v>
      </c>
    </row>
    <row r="26" spans="1:19" ht="15.75" x14ac:dyDescent="0.25">
      <c r="A26" t="str">
        <f t="shared" si="0"/>
        <v/>
      </c>
      <c r="B26" t="str">
        <f t="shared" si="1"/>
        <v>3d1</v>
      </c>
      <c r="C26" t="str">
        <f t="shared" si="2"/>
        <v>d1</v>
      </c>
      <c r="D26">
        <f t="shared" si="3"/>
        <v>1</v>
      </c>
      <c r="E26" t="str">
        <f t="shared" si="4"/>
        <v>d</v>
      </c>
      <c r="F26">
        <f t="shared" si="6"/>
        <v>3</v>
      </c>
      <c r="G26" s="4" t="s">
        <v>6</v>
      </c>
      <c r="H26" t="s">
        <v>6</v>
      </c>
      <c r="I26" t="s">
        <v>496</v>
      </c>
      <c r="L26">
        <f>ROUNDUP((ROW(N26)-1)/12,0)</f>
        <v>3</v>
      </c>
      <c r="M26" t="s">
        <v>465</v>
      </c>
      <c r="N26" t="s">
        <v>465</v>
      </c>
      <c r="O26" t="s">
        <v>465</v>
      </c>
      <c r="R26">
        <f t="shared" si="7"/>
        <v>2</v>
      </c>
      <c r="S26" t="str">
        <f>CONCATENATE("""image_tc"": """,CONCATENATE("/res/media/web/travel/",LOWER(SUBSTITUTE($I$1," ","_")),"/",LOWER(CONCATENATE(SUBSTITUTE(VLOOKUP(CONCATENATE($R26,"a2"),$B:$I,8,FALSE)," ","_"),".jpg"))),""",")</f>
        <v>"image_tc": "/res/media/web/travel/kunming/haigeng_park.jpg",</v>
      </c>
    </row>
    <row r="27" spans="1:19" ht="63" x14ac:dyDescent="0.25">
      <c r="A27" t="str">
        <f t="shared" si="0"/>
        <v>3d</v>
      </c>
      <c r="B27" t="str">
        <f t="shared" si="1"/>
        <v>3d2</v>
      </c>
      <c r="C27" t="str">
        <f t="shared" si="2"/>
        <v>d2</v>
      </c>
      <c r="D27">
        <f t="shared" si="3"/>
        <v>2</v>
      </c>
      <c r="E27" t="str">
        <f t="shared" si="4"/>
        <v/>
      </c>
      <c r="F27">
        <f t="shared" si="6"/>
        <v>3</v>
      </c>
      <c r="G27" s="9" t="s">
        <v>224</v>
      </c>
      <c r="H27" t="s">
        <v>1148</v>
      </c>
      <c r="I27" t="s">
        <v>699</v>
      </c>
      <c r="L27">
        <f t="shared" ref="L27:L37" si="9">ROUNDUP((ROW(N27)-1)/12,0)</f>
        <v>3</v>
      </c>
      <c r="M27" t="str">
        <f>VLOOKUP(CONCATENATE($L27,"a2"),$B:$I,6,FALSE)</f>
        <v>菊花園茶葉市場</v>
      </c>
      <c r="N27" t="str">
        <f>VLOOKUP(CONCATENATE($L27,"a2"),$B:$I,7,FALSE)</f>
        <v>菊花园茶叶市场</v>
      </c>
      <c r="O27" t="str">
        <f>VLOOKUP(CONCATENATE($L27,"a2"),$B:$I,8,FALSE)</f>
        <v>Juhuayuan Tea Market</v>
      </c>
      <c r="R27">
        <f t="shared" si="7"/>
        <v>2</v>
      </c>
      <c r="S27" t="str">
        <f>CONCATENATE("""image_sc"": """,CONCATENATE("/res/media/web/travel/",LOWER(SUBSTITUTE($I$1," ","_")),"/",LOWER(CONCATENATE(SUBSTITUTE(VLOOKUP(CONCATENATE($R27,"a2"),$B:$I,8,FALSE)," ","_"),".jpg"))),""",")</f>
        <v>"image_sc": "/res/media/web/travel/kunming/haigeng_park.jpg",</v>
      </c>
    </row>
    <row r="28" spans="1:19" ht="16.5" thickBot="1" x14ac:dyDescent="0.3">
      <c r="A28" t="str">
        <f t="shared" si="0"/>
        <v/>
      </c>
      <c r="B28" t="str">
        <f t="shared" si="1"/>
        <v>3d3</v>
      </c>
      <c r="C28" t="str">
        <f t="shared" si="2"/>
        <v>d3</v>
      </c>
      <c r="D28">
        <f t="shared" si="3"/>
        <v>3</v>
      </c>
      <c r="E28" t="str">
        <f t="shared" si="4"/>
        <v/>
      </c>
      <c r="F28">
        <f t="shared" si="6"/>
        <v>3</v>
      </c>
      <c r="G28" s="10" t="s">
        <v>220</v>
      </c>
      <c r="H28" t="s">
        <v>1144</v>
      </c>
      <c r="I28" t="s">
        <v>695</v>
      </c>
      <c r="L28">
        <f t="shared" si="9"/>
        <v>3</v>
      </c>
      <c r="M28" t="s">
        <v>466</v>
      </c>
      <c r="N28" t="s">
        <v>466</v>
      </c>
      <c r="O28" t="s">
        <v>466</v>
      </c>
      <c r="R28">
        <f t="shared" si="7"/>
        <v>2</v>
      </c>
      <c r="S28" t="str">
        <f>CONCATENATE("""content_en"": """,CONCATENATE("&lt;p&gt;Address：&lt;br/&gt;",VLOOKUP(CONCATENATE($R28,"b2"),$B:$I,8,FALSE)),"&lt;/p&gt;&lt;p&gt;Content：&lt;br/&gt;",SUBSTITUTE(VLOOKUP(CONCATENATE($R28,"c2"),$B:$I,8,FALSE),"""","\"""),"&lt;/p&gt;&lt;p&gt;Transportation：&lt;br/&gt;",VLOOKUP(CONCATENATE($R28,"d2"),$B:$I,8,FALSE),CONCATENATE($K24,IFERROR(VLOOKUP(CONCATENATE($L24,"d3"),$B:$I,8,FALSE),"")),"&lt;/p&gt;",""",")</f>
        <v>"content_en": "&lt;p&gt;Address：&lt;br/&gt;1318 Dianchi Road, Xishan District, Kunming&lt;/p&gt;&lt;p&gt;Content：&lt;br/&gt;Walking along Dianchi Lake, also known as \"Kunming Lake\", visitors can enjoy the pleasant scenery and the flying gulls. In the Shuijing Garden, you can even admire classical buildings such as courtyards and promenades, while enjoying the perfect blend of nature and architecture. March is the time when the cherry blossoms of Haigeng Park bloom, spraying the park with a charming pink.&lt;/p&gt;&lt;p&gt;Transportation：&lt;br/&gt;From High Speed Rail Kunmingnan Station, walk for about 5 minutes to Kunmingnan Station West Square bus stop. Take Bus K42 or 930 towards the Northwest Bus Terminal and get off at Qianxing Road Junction. Change to Bus 24 towards Haigeng Park. Get off at Haigeng Park and walk for about 2 minutes.&lt;/p&gt;&lt;p&gt;Alternatively, you may take a 50-minute taxi ride from Kunmingnan Station.&lt;/p&gt;",</v>
      </c>
    </row>
    <row r="29" spans="1:19" ht="15.75" x14ac:dyDescent="0.25">
      <c r="A29" t="str">
        <f t="shared" si="0"/>
        <v/>
      </c>
      <c r="B29" t="str">
        <f t="shared" si="1"/>
        <v>4a1</v>
      </c>
      <c r="C29" t="str">
        <f t="shared" si="2"/>
        <v>a1</v>
      </c>
      <c r="D29">
        <f t="shared" si="3"/>
        <v>1</v>
      </c>
      <c r="E29" t="str">
        <f t="shared" si="4"/>
        <v>a</v>
      </c>
      <c r="F29">
        <f t="shared" si="6"/>
        <v>4</v>
      </c>
      <c r="G29" s="1" t="s">
        <v>18</v>
      </c>
      <c r="H29" t="s">
        <v>954</v>
      </c>
      <c r="I29" t="s">
        <v>499</v>
      </c>
      <c r="L29">
        <f t="shared" si="9"/>
        <v>3</v>
      </c>
      <c r="M29" t="str">
        <f>CONCATENATE("&lt;img src=""/res/media/web/travel/",LOWER(SUBSTITUTE($I$1," ","_")),"/",LOWER(CONCATENATE(SUBSTITUTE(VLOOKUP(CONCATENATE($L27,"a2"),$B:$I,8,FALSE)," ","_"),".jpg")),""" alt=""",M27,"""&gt;")</f>
        <v>&lt;img src="/res/media/web/travel/kunming/juhuayuan_tea_market.jpg" alt="菊花園茶葉市場"&gt;</v>
      </c>
      <c r="N29" t="str">
        <f>CONCATENATE("&lt;img src=""/res/media/web/travel/",LOWER(SUBSTITUTE($I$1," ","_")),"/",LOWER(CONCATENATE(SUBSTITUTE(VLOOKUP(CONCATENATE($L27,"a2"),$B:$I,8,FALSE)," ","_"),".jpg")),""" alt=""",N27,"""&gt;")</f>
        <v>&lt;img src="/res/media/web/travel/kunming/juhuayuan_tea_market.jpg" alt="菊花园茶叶市场"&gt;</v>
      </c>
      <c r="O29" t="str">
        <f>CONCATENATE("&lt;img src=""/res/media/web/travel/",LOWER(SUBSTITUTE($I$1," ","_")),"/",LOWER(CONCATENATE(SUBSTITUTE(VLOOKUP(CONCATENATE($L27,"a2"),$B:$I,8,FALSE)," ","_"),".jpg")),""" alt=""",O27,"""&gt;")</f>
        <v>&lt;img src="/res/media/web/travel/kunming/juhuayuan_tea_market.jpg" alt="Juhuayuan Tea Market"&gt;</v>
      </c>
      <c r="R29">
        <f t="shared" si="7"/>
        <v>2</v>
      </c>
      <c r="S29" t="str">
        <f>CONCATENATE("""content_tc"": """,CONCATENATE("&lt;p&gt;地址：&lt;br/&gt;",VLOOKUP(CONCATENATE($R29,"b2"),$B:$I,6,FALSE)),"&lt;/p&gt;&lt;p&gt;介紹：&lt;br/&gt;",VLOOKUP(CONCATENATE($R29,"c2"),$B:$I,6,FALSE),"&lt;/p&gt;&lt;p&gt;交通：&lt;br/&gt;",VLOOKUP(CONCATENATE($R29,"d2"),$B:$I,6,FALSE),CONCATENATE($K24,IFERROR(VLOOKUP(CONCATENATE($L24,"d3"),$B:$I,6,FALSE),"")),"&lt;/p&gt;",""",")</f>
        <v>"content_tc": "&lt;p&gt;地址：&lt;br/&gt;昆明市西山區滇池路1318號&lt;/p&gt;&lt;p&gt;介紹：&lt;br/&gt;園內景致怡人，沿著有「昆明湖」之稱的滇池旁走走，可以欣賞到群鷗飛舞。於水景園更可一覽庭院、長廊等古典建築，同時欣賞自然景觀和人工建築完美的融合！每年3月是海埂公園櫻花盛開的時節，一片粉紅更是迷人。&lt;/p&gt;&lt;p&gt;交通：&lt;br/&gt;由高鐵昆明南站步行約5分鐘，於昆明南站西廣場公交站乘坐K42路／930路公交車，往西北部公交樞紐站方向，然後於前興路口站轉乘24路公交車，前往海埂公園方向，於海埂公園下車，步行約2分鐘。&lt;/p&gt;&lt;p&gt;亦可由昆明南站乘坐的士，約50分鐘即可到達。&lt;/p&gt;",</v>
      </c>
    </row>
    <row r="30" spans="1:19" ht="15.75" x14ac:dyDescent="0.25">
      <c r="A30" t="str">
        <f t="shared" si="0"/>
        <v>4a</v>
      </c>
      <c r="B30" t="str">
        <f t="shared" si="1"/>
        <v>4a2</v>
      </c>
      <c r="C30" t="str">
        <f t="shared" si="2"/>
        <v>a2</v>
      </c>
      <c r="D30">
        <f t="shared" si="3"/>
        <v>2</v>
      </c>
      <c r="E30" t="str">
        <f t="shared" si="4"/>
        <v/>
      </c>
      <c r="F30">
        <f t="shared" si="6"/>
        <v>4</v>
      </c>
      <c r="G30" s="9" t="s">
        <v>225</v>
      </c>
      <c r="H30" t="s">
        <v>225</v>
      </c>
      <c r="I30" t="s">
        <v>700</v>
      </c>
      <c r="L30">
        <f t="shared" si="9"/>
        <v>3</v>
      </c>
      <c r="M30" t="s">
        <v>557</v>
      </c>
      <c r="N30" t="s">
        <v>557</v>
      </c>
      <c r="O30" t="s">
        <v>1372</v>
      </c>
      <c r="R30">
        <f t="shared" si="7"/>
        <v>2</v>
      </c>
      <c r="S30" t="str">
        <f>CONCATENATE("""content_sc"": """,CONCATENATE("&lt;p&gt;地址：&lt;br/&gt;",VLOOKUP(CONCATENATE($R30,"b2"),$B:$I,7,FALSE)),"&lt;/p&gt;&lt;p&gt;介紹：&lt;br/&gt;",VLOOKUP(CONCATENATE($R30,"c2"),$B:$I,7,FALSE),"&lt;/p&gt;&lt;p&gt;交通：&lt;br/&gt;",VLOOKUP(CONCATENATE($R30,"d2"),$B:$I,7,FALSE),CONCATENATE($K24,IFERROR(VLOOKUP(CONCATENATE($L24,"d3"),$B:$I,7,FALSE),"")),"&lt;/p&gt;","""")</f>
        <v>"content_sc": "&lt;p&gt;地址：&lt;br/&gt;昆明市西山区滇池路1318号&lt;/p&gt;&lt;p&gt;介紹：&lt;br/&gt;园内景致怡人，沿着有「昆明湖」之称的滇池旁走走，可以欣赏到群鸥飞舞。于水景园更可一览庭院、长廊等古典建筑，同时欣赏自然景观和人工建筑完美的融合！每年3月是海埂公园樱花盛开的时节，一片粉红更是迷人。&lt;/p&gt;&lt;p&gt;交通：&lt;br/&gt;由高铁昆明南站步行约5分钟，于昆明南站西广场公交站乘坐K42路／930路公交车，往西北部公交枢纽站方向，然后于前兴路口站换乘24路公交车，前往海埂公园方向，于海埂公园下车，步行约2分钟。&lt;/p&gt;&lt;p&gt;亦可由昆明南站乘坐的士，约50分钟即可到达。&lt;/p&gt;"</v>
      </c>
    </row>
    <row r="31" spans="1:19" ht="15.75" x14ac:dyDescent="0.25">
      <c r="A31" t="str">
        <f t="shared" si="0"/>
        <v/>
      </c>
      <c r="B31" t="str">
        <f t="shared" si="1"/>
        <v>4b1</v>
      </c>
      <c r="C31" t="str">
        <f t="shared" si="2"/>
        <v>b1</v>
      </c>
      <c r="D31">
        <f t="shared" si="3"/>
        <v>1</v>
      </c>
      <c r="E31" t="str">
        <f t="shared" si="4"/>
        <v>b</v>
      </c>
      <c r="F31">
        <f t="shared" si="6"/>
        <v>4</v>
      </c>
      <c r="G31" s="4" t="s">
        <v>2</v>
      </c>
      <c r="H31" t="s">
        <v>2</v>
      </c>
      <c r="I31" t="s">
        <v>493</v>
      </c>
      <c r="L31">
        <f t="shared" si="9"/>
        <v>3</v>
      </c>
      <c r="M31" t="str">
        <f>VLOOKUP(CONCATENATE($L31,"b2"),$B:$I,6,FALSE)</f>
        <v>昆明市官渡區東郊路115號</v>
      </c>
      <c r="N31" t="str">
        <f>VLOOKUP(CONCATENATE($L31,"b2"),$B:$I,7,FALSE)</f>
        <v>昆明市官渡区东郊路115号</v>
      </c>
      <c r="O31" t="str">
        <f>VLOOKUP(CONCATENATE($L31,"b2"),$B:$I,8,FALSE)</f>
        <v>115 Dongjiao Road, Guandu District, Kunming</v>
      </c>
      <c r="R31">
        <f t="shared" si="7"/>
        <v>2</v>
      </c>
      <c r="S31" t="str">
        <f>IF(S32="","}","},")</f>
        <v>},</v>
      </c>
    </row>
    <row r="32" spans="1:19" ht="15.75" x14ac:dyDescent="0.25">
      <c r="A32" t="str">
        <f t="shared" si="0"/>
        <v>4b</v>
      </c>
      <c r="B32" t="str">
        <f t="shared" si="1"/>
        <v>4b2</v>
      </c>
      <c r="C32" t="str">
        <f t="shared" si="2"/>
        <v>b2</v>
      </c>
      <c r="D32">
        <f t="shared" si="3"/>
        <v>2</v>
      </c>
      <c r="E32" t="str">
        <f t="shared" si="4"/>
        <v/>
      </c>
      <c r="F32">
        <f t="shared" si="6"/>
        <v>4</v>
      </c>
      <c r="G32" s="9" t="s">
        <v>226</v>
      </c>
      <c r="H32" t="s">
        <v>1149</v>
      </c>
      <c r="I32" t="s">
        <v>701</v>
      </c>
      <c r="L32">
        <f t="shared" si="9"/>
        <v>3</v>
      </c>
      <c r="M32" t="s">
        <v>467</v>
      </c>
      <c r="N32" t="s">
        <v>467</v>
      </c>
      <c r="O32" t="s">
        <v>1373</v>
      </c>
      <c r="R32">
        <f>ROUNDUP((ROW(T32)-7)/12,0)</f>
        <v>3</v>
      </c>
      <c r="S32" t="s">
        <v>1374</v>
      </c>
    </row>
    <row r="33" spans="1:19" ht="15.75" x14ac:dyDescent="0.25">
      <c r="A33" t="str">
        <f t="shared" si="0"/>
        <v/>
      </c>
      <c r="B33" t="str">
        <f t="shared" si="1"/>
        <v>4c1</v>
      </c>
      <c r="C33" t="str">
        <f t="shared" si="2"/>
        <v>c1</v>
      </c>
      <c r="D33">
        <f t="shared" si="3"/>
        <v>1</v>
      </c>
      <c r="E33" t="str">
        <f t="shared" si="4"/>
        <v>c</v>
      </c>
      <c r="F33">
        <f t="shared" si="6"/>
        <v>4</v>
      </c>
      <c r="G33" s="4" t="s">
        <v>4</v>
      </c>
      <c r="H33" t="s">
        <v>941</v>
      </c>
      <c r="I33" t="s">
        <v>494</v>
      </c>
      <c r="L33">
        <f t="shared" si="9"/>
        <v>3</v>
      </c>
      <c r="M33" t="str">
        <f>VLOOKUP(CONCATENATE($L33,"c2"),$B:$I,6,FALSE)</f>
        <v>昆明市區內唯一的大型茶葉市場，佔地約一萬多平方米，過百茶莊在此以茶會友。普洱茶愈舊便愈有風味，陳年的普洱茶以及各式茶具都極受歡迎，而且價格公道，送禮自用都是必選佳品。</v>
      </c>
      <c r="N33" t="str">
        <f>VLOOKUP(CONCATENATE($L33,"c2"),$B:$I,7,FALSE)</f>
        <v>昆明市区内唯一的大型茶叶市场，占地约一万多平方米，过百茶庄在此以茶会友。普洱茶愈旧便愈有风味，陈年的普洱茶以及各式茶具都极受欢迎，而且价格公道，送礼自用都是必选佳品。</v>
      </c>
      <c r="O33" t="str">
        <f>VLOOKUP(CONCATENATE($L33,"c2"),$B:$I,8,FALSE)</f>
        <v>At the only large-scale tea market in Kunming city, covering an area of over 10,000 square metres, people in hundreds of tea houses are making friends over tea. The older the Pu'er tea, the richer the flavour gets. The vintage Pu'er tea and all kinds of tea sets are extremely popular. The prices are fair, perfect for gifts or personal use.</v>
      </c>
      <c r="R33">
        <f t="shared" ref="R33:R43" si="10">ROUNDUP((ROW(T33)-7)/12,0)</f>
        <v>3</v>
      </c>
      <c r="S33" t="str">
        <f>CONCATENATE("""id"": ",$S$1,R33,",")</f>
        <v>"id": 83,</v>
      </c>
    </row>
    <row r="34" spans="1:19" ht="47.25" x14ac:dyDescent="0.25">
      <c r="A34" t="str">
        <f t="shared" si="0"/>
        <v>4c</v>
      </c>
      <c r="B34" t="str">
        <f t="shared" si="1"/>
        <v>4c2</v>
      </c>
      <c r="C34" t="str">
        <f t="shared" si="2"/>
        <v>c2</v>
      </c>
      <c r="D34">
        <f t="shared" si="3"/>
        <v>2</v>
      </c>
      <c r="E34" t="str">
        <f t="shared" si="4"/>
        <v/>
      </c>
      <c r="F34">
        <f t="shared" si="6"/>
        <v>4</v>
      </c>
      <c r="G34" s="9" t="s">
        <v>227</v>
      </c>
      <c r="H34" t="s">
        <v>1150</v>
      </c>
      <c r="I34" t="s">
        <v>702</v>
      </c>
      <c r="L34">
        <f t="shared" si="9"/>
        <v>3</v>
      </c>
      <c r="M34" t="s">
        <v>468</v>
      </c>
      <c r="N34" t="s">
        <v>468</v>
      </c>
      <c r="O34" t="s">
        <v>1375</v>
      </c>
      <c r="R34">
        <f t="shared" si="10"/>
        <v>3</v>
      </c>
      <c r="S34" t="str">
        <f>CONCATENATE("""attraction_en"": """,VLOOKUP(CONCATENATE($R34,"a2"),$B:$I,8,FALSE),""",")</f>
        <v>"attraction_en": "Juhuayuan Tea Market",</v>
      </c>
    </row>
    <row r="35" spans="1:19" ht="15.75" x14ac:dyDescent="0.25">
      <c r="A35" t="str">
        <f t="shared" si="0"/>
        <v/>
      </c>
      <c r="B35" t="str">
        <f t="shared" si="1"/>
        <v>4d1</v>
      </c>
      <c r="C35" t="str">
        <f t="shared" si="2"/>
        <v>d1</v>
      </c>
      <c r="D35">
        <f t="shared" si="3"/>
        <v>1</v>
      </c>
      <c r="E35" t="str">
        <f t="shared" si="4"/>
        <v>d</v>
      </c>
      <c r="F35">
        <f t="shared" si="6"/>
        <v>4</v>
      </c>
      <c r="G35" s="4" t="s">
        <v>6</v>
      </c>
      <c r="H35" t="s">
        <v>6</v>
      </c>
      <c r="I35" t="s">
        <v>496</v>
      </c>
      <c r="L35">
        <f t="shared" si="9"/>
        <v>3</v>
      </c>
      <c r="M35" t="str">
        <f>VLOOKUP(CONCATENATE($L35,"d2"),$B:$I,6,FALSE)</f>
        <v>由高鐵昆明南站步行約5分鐘，於昆明南站西廣場公交站乘坐K39路／K43路公交車，往東部公交樞紐站方向，然後於織布營站轉乘213路公交車，前往潘家灣方向，於菊花村站下車，步行約4分鐘。</v>
      </c>
      <c r="N35" t="str">
        <f>VLOOKUP(CONCATENATE($L35,"d2"),$B:$I,7,FALSE)</f>
        <v>由高铁昆明南站步行约5分钟，于昆明南站西广场公交站乘坐K39路／K43路公交车，往东部公交枢纽站方向，然后于织布营站换乘213路公交车，前往潘家湾方向，于菊花村站下车，步行约4分钟。</v>
      </c>
      <c r="O35" t="str">
        <f>VLOOKUP(CONCATENATE($L35,"d2"),$B:$I,8,FALSE)</f>
        <v>From High Speed Rail Kunmingnan Station, walk for about 5 minutes to Kunmingnan Station West Square bus stop. Take Bus K39/K43 towards East Bus Terminal and get off at Zhibuying. Change to Bus 213 towards Panjiawan. Get off at Juhuacun and walk for about 4 minutes.</v>
      </c>
      <c r="R35">
        <f t="shared" si="10"/>
        <v>3</v>
      </c>
      <c r="S35" t="str">
        <f>CONCATENATE("""attraction_tc"": """,VLOOKUP(CONCATENATE($R35,"a2"),$B:$I,6,FALSE),""",")</f>
        <v>"attraction_tc": "菊花園茶葉市場",</v>
      </c>
    </row>
    <row r="36" spans="1:19" ht="63" x14ac:dyDescent="0.25">
      <c r="A36" t="str">
        <f t="shared" si="0"/>
        <v>4d</v>
      </c>
      <c r="B36" t="str">
        <f t="shared" si="1"/>
        <v>4d2</v>
      </c>
      <c r="C36" t="str">
        <f t="shared" si="2"/>
        <v>d2</v>
      </c>
      <c r="D36">
        <f t="shared" si="3"/>
        <v>2</v>
      </c>
      <c r="E36" t="str">
        <f t="shared" si="4"/>
        <v/>
      </c>
      <c r="F36">
        <f t="shared" si="6"/>
        <v>4</v>
      </c>
      <c r="G36" s="9" t="s">
        <v>228</v>
      </c>
      <c r="H36" t="s">
        <v>1151</v>
      </c>
      <c r="I36" t="s">
        <v>703</v>
      </c>
      <c r="K36" t="str">
        <f>IF(ISERROR(VLOOKUP(CONCATENATE(L36,"d3"),B:G,6,FALSE)),"","&lt;/p&gt;&lt;p&gt;")</f>
        <v>&lt;/p&gt;&lt;p&gt;</v>
      </c>
      <c r="L36">
        <f t="shared" si="9"/>
        <v>3</v>
      </c>
      <c r="M36" t="str">
        <f>CONCATENATE($K36,IFERROR(VLOOKUP(CONCATENATE($L36,"d3"),$B:$I,6,FALSE),""))</f>
        <v>&lt;/p&gt;&lt;p&gt;亦可由昆明南站乘坐的士，約50分鐘即可到達。</v>
      </c>
      <c r="N36" t="str">
        <f>CONCATENATE($K36,IFERROR(VLOOKUP(CONCATENATE($L36,"d3"),$B:$I,7,FALSE),""))</f>
        <v>&lt;/p&gt;&lt;p&gt;亦可由昆明南站乘坐的士，约50分钟即可到达。</v>
      </c>
      <c r="O36" t="str">
        <f>CONCATENATE($K36,IFERROR(VLOOKUP(CONCATENATE($L36,"d3"),$B:$I,8,FALSE),""))</f>
        <v>&lt;/p&gt;&lt;p&gt;Alternatively, you may take a 50-minute taxi ride from Kunmingnan Station.</v>
      </c>
      <c r="R36">
        <f t="shared" si="10"/>
        <v>3</v>
      </c>
      <c r="S36" t="str">
        <f>CONCATENATE("""attraction_sc"": """,VLOOKUP(CONCATENATE($R36,"a2"),$B:$I,7,FALSE),""",")</f>
        <v>"attraction_sc": "菊花园茶叶市场",</v>
      </c>
    </row>
    <row r="37" spans="1:19" ht="16.5" thickBot="1" x14ac:dyDescent="0.3">
      <c r="A37" t="str">
        <f t="shared" si="0"/>
        <v/>
      </c>
      <c r="B37" t="str">
        <f t="shared" si="1"/>
        <v>4d3</v>
      </c>
      <c r="C37" t="str">
        <f t="shared" si="2"/>
        <v>d3</v>
      </c>
      <c r="D37">
        <f t="shared" si="3"/>
        <v>3</v>
      </c>
      <c r="E37" t="str">
        <f t="shared" si="4"/>
        <v/>
      </c>
      <c r="F37">
        <f t="shared" si="6"/>
        <v>4</v>
      </c>
      <c r="G37" s="10" t="s">
        <v>229</v>
      </c>
      <c r="H37" t="s">
        <v>1152</v>
      </c>
      <c r="I37" t="s">
        <v>704</v>
      </c>
      <c r="L37">
        <f t="shared" si="9"/>
        <v>3</v>
      </c>
      <c r="M37" t="s">
        <v>469</v>
      </c>
      <c r="N37" t="s">
        <v>469</v>
      </c>
      <c r="O37" t="s">
        <v>469</v>
      </c>
      <c r="R37">
        <f t="shared" si="10"/>
        <v>3</v>
      </c>
      <c r="S37" t="str">
        <f>CONCATENATE("""image_en"": """,CONCATENATE("/res/media/web/travel/",LOWER(SUBSTITUTE($I$1," ","_")),"/",LOWER(CONCATENATE(SUBSTITUTE(VLOOKUP(CONCATENATE($R37,"a2"),$B:$I,8,FALSE)," ","_"),".jpg"))),""",")</f>
        <v>"image_en": "/res/media/web/travel/kunming/juhuayuan_tea_market.jpg",</v>
      </c>
    </row>
    <row r="38" spans="1:19" ht="15.75" x14ac:dyDescent="0.25">
      <c r="A38" t="str">
        <f t="shared" si="0"/>
        <v/>
      </c>
      <c r="B38" t="str">
        <f t="shared" si="1"/>
        <v>5a1</v>
      </c>
      <c r="C38" t="str">
        <f t="shared" si="2"/>
        <v>a1</v>
      </c>
      <c r="D38">
        <f t="shared" si="3"/>
        <v>1</v>
      </c>
      <c r="E38" t="str">
        <f t="shared" si="4"/>
        <v>a</v>
      </c>
      <c r="F38">
        <f t="shared" si="6"/>
        <v>5</v>
      </c>
      <c r="G38" s="1" t="s">
        <v>22</v>
      </c>
      <c r="H38" t="s">
        <v>958</v>
      </c>
      <c r="I38" t="s">
        <v>500</v>
      </c>
      <c r="L38">
        <f>ROUNDUP((ROW(N38)-1)/12,0)</f>
        <v>4</v>
      </c>
      <c r="M38" t="s">
        <v>465</v>
      </c>
      <c r="N38" t="s">
        <v>465</v>
      </c>
      <c r="O38" t="s">
        <v>465</v>
      </c>
      <c r="R38">
        <f t="shared" si="10"/>
        <v>3</v>
      </c>
      <c r="S38" t="str">
        <f>CONCATENATE("""image_tc"": """,CONCATENATE("/res/media/web/travel/",LOWER(SUBSTITUTE($I$1," ","_")),"/",LOWER(CONCATENATE(SUBSTITUTE(VLOOKUP(CONCATENATE($R38,"a2"),$B:$I,8,FALSE)," ","_"),".jpg"))),""",")</f>
        <v>"image_tc": "/res/media/web/travel/kunming/juhuayuan_tea_market.jpg",</v>
      </c>
    </row>
    <row r="39" spans="1:19" ht="15.75" x14ac:dyDescent="0.25">
      <c r="A39" t="str">
        <f t="shared" si="0"/>
        <v>5a</v>
      </c>
      <c r="B39" t="str">
        <f t="shared" si="1"/>
        <v>5a2</v>
      </c>
      <c r="C39" t="str">
        <f t="shared" si="2"/>
        <v>a2</v>
      </c>
      <c r="D39">
        <f t="shared" si="3"/>
        <v>2</v>
      </c>
      <c r="E39" t="str">
        <f t="shared" si="4"/>
        <v/>
      </c>
      <c r="F39">
        <f t="shared" si="6"/>
        <v>5</v>
      </c>
      <c r="G39" s="9" t="s">
        <v>230</v>
      </c>
      <c r="H39" t="s">
        <v>1153</v>
      </c>
      <c r="I39" t="s">
        <v>705</v>
      </c>
      <c r="L39">
        <f t="shared" ref="L39:L49" si="11">ROUNDUP((ROW(N39)-1)/12,0)</f>
        <v>4</v>
      </c>
      <c r="M39" t="str">
        <f>VLOOKUP(CONCATENATE($L39,"a2"),$B:$I,6,FALSE)</f>
        <v>南屏步行街</v>
      </c>
      <c r="N39" t="str">
        <f>VLOOKUP(CONCATENATE($L39,"a2"),$B:$I,7,FALSE)</f>
        <v>南屏步行街</v>
      </c>
      <c r="O39" t="str">
        <f>VLOOKUP(CONCATENATE($L39,"a2"),$B:$I,8,FALSE)</f>
        <v>Nanping Pedestrian Street</v>
      </c>
      <c r="R39">
        <f t="shared" si="10"/>
        <v>3</v>
      </c>
      <c r="S39" t="str">
        <f>CONCATENATE("""image_sc"": """,CONCATENATE("/res/media/web/travel/",LOWER(SUBSTITUTE($I$1," ","_")),"/",LOWER(CONCATENATE(SUBSTITUTE(VLOOKUP(CONCATENATE($R39,"a2"),$B:$I,8,FALSE)," ","_"),".jpg"))),""",")</f>
        <v>"image_sc": "/res/media/web/travel/kunming/juhuayuan_tea_market.jpg",</v>
      </c>
    </row>
    <row r="40" spans="1:19" ht="15.75" x14ac:dyDescent="0.25">
      <c r="A40" t="str">
        <f t="shared" si="0"/>
        <v/>
      </c>
      <c r="B40" t="str">
        <f t="shared" si="1"/>
        <v>5b1</v>
      </c>
      <c r="C40" t="str">
        <f t="shared" si="2"/>
        <v>b1</v>
      </c>
      <c r="D40">
        <f t="shared" si="3"/>
        <v>1</v>
      </c>
      <c r="E40" t="str">
        <f t="shared" si="4"/>
        <v>b</v>
      </c>
      <c r="F40">
        <f t="shared" si="6"/>
        <v>5</v>
      </c>
      <c r="G40" s="4" t="s">
        <v>2</v>
      </c>
      <c r="H40" t="s">
        <v>2</v>
      </c>
      <c r="I40" t="s">
        <v>493</v>
      </c>
      <c r="L40">
        <f t="shared" si="11"/>
        <v>4</v>
      </c>
      <c r="M40" t="s">
        <v>466</v>
      </c>
      <c r="N40" t="s">
        <v>466</v>
      </c>
      <c r="O40" t="s">
        <v>466</v>
      </c>
      <c r="R40">
        <f t="shared" si="10"/>
        <v>3</v>
      </c>
      <c r="S40" t="str">
        <f>CONCATENATE("""content_en"": """,CONCATENATE("&lt;p&gt;Address：&lt;br/&gt;",VLOOKUP(CONCATENATE($R40,"b2"),$B:$I,8,FALSE)),"&lt;/p&gt;&lt;p&gt;Content：&lt;br/&gt;",SUBSTITUTE(VLOOKUP(CONCATENATE($R40,"c2"),$B:$I,8,FALSE),"""","\"""),"&lt;/p&gt;&lt;p&gt;Transportation：&lt;br/&gt;",VLOOKUP(CONCATENATE($R40,"d2"),$B:$I,8,FALSE),CONCATENATE($K36,IFERROR(VLOOKUP(CONCATENATE($L36,"d3"),$B:$I,8,FALSE),"")),"&lt;/p&gt;",""",")</f>
        <v>"content_en": "&lt;p&gt;Address：&lt;br/&gt;115 Dongjiao Road, Guandu District, Kunming&lt;/p&gt;&lt;p&gt;Content：&lt;br/&gt;At the only large-scale tea market in Kunming city, covering an area of over 10,000 square metres, people in hundreds of tea houses are making friends over tea. The older the Pu'er tea, the richer the flavour gets. The vintage Pu'er tea and all kinds of tea sets are extremely popular. The prices are fair, perfect for gifts or personal use.&lt;/p&gt;&lt;p&gt;Transportation：&lt;br/&gt;From High Speed Rail Kunmingnan Station, walk for about 5 minutes to Kunmingnan Station West Square bus stop. Take Bus K39/K43 towards East Bus Terminal and get off at Zhibuying. Change to Bus 213 towards Panjiawan. Get off at Juhuacun and walk for about 4 minutes.&lt;/p&gt;&lt;p&gt;Alternatively, you may take a 50-minute taxi ride from Kunmingnan Station.&lt;/p&gt;",</v>
      </c>
    </row>
    <row r="41" spans="1:19" ht="15.75" x14ac:dyDescent="0.25">
      <c r="A41" t="str">
        <f t="shared" si="0"/>
        <v>5b</v>
      </c>
      <c r="B41" t="str">
        <f t="shared" si="1"/>
        <v>5b2</v>
      </c>
      <c r="C41" t="str">
        <f t="shared" si="2"/>
        <v>b2</v>
      </c>
      <c r="D41">
        <f t="shared" si="3"/>
        <v>2</v>
      </c>
      <c r="E41" t="str">
        <f t="shared" si="4"/>
        <v/>
      </c>
      <c r="F41">
        <f t="shared" si="6"/>
        <v>5</v>
      </c>
      <c r="G41" s="9" t="s">
        <v>231</v>
      </c>
      <c r="H41" t="s">
        <v>1154</v>
      </c>
      <c r="I41" t="s">
        <v>706</v>
      </c>
      <c r="L41">
        <f t="shared" si="11"/>
        <v>4</v>
      </c>
      <c r="M41" t="str">
        <f>CONCATENATE("&lt;img src=""/res/media/web/travel/",LOWER(SUBSTITUTE($I$1," ","_")),"/",LOWER(CONCATENATE(SUBSTITUTE(VLOOKUP(CONCATENATE($L39,"a2"),$B:$I,8,FALSE)," ","_"),".jpg")),""" alt=""",M39,"""&gt;")</f>
        <v>&lt;img src="/res/media/web/travel/kunming/nanping_pedestrian_street.jpg" alt="南屏步行街"&gt;</v>
      </c>
      <c r="N41" t="str">
        <f>CONCATENATE("&lt;img src=""/res/media/web/travel/",LOWER(SUBSTITUTE($I$1," ","_")),"/",LOWER(CONCATENATE(SUBSTITUTE(VLOOKUP(CONCATENATE($L39,"a2"),$B:$I,8,FALSE)," ","_"),".jpg")),""" alt=""",N39,"""&gt;")</f>
        <v>&lt;img src="/res/media/web/travel/kunming/nanping_pedestrian_street.jpg" alt="南屏步行街"&gt;</v>
      </c>
      <c r="O41" t="str">
        <f>CONCATENATE("&lt;img src=""/res/media/web/travel/",LOWER(SUBSTITUTE($I$1," ","_")),"/",LOWER(CONCATENATE(SUBSTITUTE(VLOOKUP(CONCATENATE($L39,"a2"),$B:$I,8,FALSE)," ","_"),".jpg")),""" alt=""",O39,"""&gt;")</f>
        <v>&lt;img src="/res/media/web/travel/kunming/nanping_pedestrian_street.jpg" alt="Nanping Pedestrian Street"&gt;</v>
      </c>
      <c r="R41">
        <f t="shared" si="10"/>
        <v>3</v>
      </c>
      <c r="S41" t="str">
        <f>CONCATENATE("""content_tc"": """,CONCATENATE("&lt;p&gt;地址：&lt;br/&gt;",VLOOKUP(CONCATENATE($R41,"b2"),$B:$I,6,FALSE)),"&lt;/p&gt;&lt;p&gt;介紹：&lt;br/&gt;",VLOOKUP(CONCATENATE($R41,"c2"),$B:$I,6,FALSE),"&lt;/p&gt;&lt;p&gt;交通：&lt;br/&gt;",VLOOKUP(CONCATENATE($R41,"d2"),$B:$I,6,FALSE),CONCATENATE($K36,IFERROR(VLOOKUP(CONCATENATE($L36,"d3"),$B:$I,6,FALSE),"")),"&lt;/p&gt;",""",")</f>
        <v>"content_tc": "&lt;p&gt;地址：&lt;br/&gt;昆明市官渡區東郊路115號&lt;/p&gt;&lt;p&gt;介紹：&lt;br/&gt;昆明市區內唯一的大型茶葉市場，佔地約一萬多平方米，過百茶莊在此以茶會友。普洱茶愈舊便愈有風味，陳年的普洱茶以及各式茶具都極受歡迎，而且價格公道，送禮自用都是必選佳品。&lt;/p&gt;&lt;p&gt;交通：&lt;br/&gt;由高鐵昆明南站步行約5分鐘，於昆明南站西廣場公交站乘坐K39路／K43路公交車，往東部公交樞紐站方向，然後於織布營站轉乘213路公交車，前往潘家灣方向，於菊花村站下車，步行約4分鐘。&lt;/p&gt;&lt;p&gt;亦可由昆明南站乘坐的士，約50分鐘即可到達。&lt;/p&gt;",</v>
      </c>
    </row>
    <row r="42" spans="1:19" ht="15.75" x14ac:dyDescent="0.25">
      <c r="A42" t="str">
        <f t="shared" si="0"/>
        <v/>
      </c>
      <c r="B42" t="str">
        <f t="shared" si="1"/>
        <v>5c1</v>
      </c>
      <c r="C42" t="str">
        <f t="shared" si="2"/>
        <v>c1</v>
      </c>
      <c r="D42">
        <f t="shared" si="3"/>
        <v>1</v>
      </c>
      <c r="E42" t="str">
        <f t="shared" si="4"/>
        <v>c</v>
      </c>
      <c r="F42">
        <f t="shared" si="6"/>
        <v>5</v>
      </c>
      <c r="G42" s="4" t="s">
        <v>4</v>
      </c>
      <c r="H42" t="s">
        <v>941</v>
      </c>
      <c r="I42" t="s">
        <v>494</v>
      </c>
      <c r="L42">
        <f t="shared" si="11"/>
        <v>4</v>
      </c>
      <c r="M42" t="s">
        <v>557</v>
      </c>
      <c r="N42" t="s">
        <v>557</v>
      </c>
      <c r="O42" t="s">
        <v>1372</v>
      </c>
      <c r="R42">
        <f t="shared" si="10"/>
        <v>3</v>
      </c>
      <c r="S42" t="str">
        <f>CONCATENATE("""content_sc"": """,CONCATENATE("&lt;p&gt;地址：&lt;br/&gt;",VLOOKUP(CONCATENATE($R42,"b2"),$B:$I,7,FALSE)),"&lt;/p&gt;&lt;p&gt;介紹：&lt;br/&gt;",VLOOKUP(CONCATENATE($R42,"c2"),$B:$I,7,FALSE),"&lt;/p&gt;&lt;p&gt;交通：&lt;br/&gt;",VLOOKUP(CONCATENATE($R42,"d2"),$B:$I,7,FALSE),CONCATENATE($K36,IFERROR(VLOOKUP(CONCATENATE($L36,"d3"),$B:$I,7,FALSE),"")),"&lt;/p&gt;","""")</f>
        <v>"content_sc": "&lt;p&gt;地址：&lt;br/&gt;昆明市官渡区东郊路115号&lt;/p&gt;&lt;p&gt;介紹：&lt;br/&gt;昆明市区内唯一的大型茶叶市场，占地约一万多平方米，过百茶庄在此以茶会友。普洱茶愈旧便愈有风味，陈年的普洱茶以及各式茶具都极受欢迎，而且价格公道，送礼自用都是必选佳品。&lt;/p&gt;&lt;p&gt;交通：&lt;br/&gt;由高铁昆明南站步行约5分钟，于昆明南站西广场公交站乘坐K39路／K43路公交车，往东部公交枢纽站方向，然后于织布营站换乘213路公交车，前往潘家湾方向，于菊花村站下车，步行约4分钟。&lt;/p&gt;&lt;p&gt;亦可由昆明南站乘坐的士，约50分钟即可到达。&lt;/p&gt;"</v>
      </c>
    </row>
    <row r="43" spans="1:19" ht="94.5" x14ac:dyDescent="0.25">
      <c r="A43" t="str">
        <f t="shared" si="0"/>
        <v>5c</v>
      </c>
      <c r="B43" t="str">
        <f t="shared" si="1"/>
        <v>5c2</v>
      </c>
      <c r="C43" t="str">
        <f t="shared" si="2"/>
        <v>c2</v>
      </c>
      <c r="D43">
        <f t="shared" si="3"/>
        <v>2</v>
      </c>
      <c r="E43" t="str">
        <f t="shared" si="4"/>
        <v/>
      </c>
      <c r="F43">
        <f t="shared" si="6"/>
        <v>5</v>
      </c>
      <c r="G43" s="9" t="s">
        <v>232</v>
      </c>
      <c r="H43" t="s">
        <v>1155</v>
      </c>
      <c r="I43" t="s">
        <v>707</v>
      </c>
      <c r="L43">
        <f t="shared" si="11"/>
        <v>4</v>
      </c>
      <c r="M43" t="str">
        <f>VLOOKUP(CONCATENATE($L43,"b2"),$B:$I,6,FALSE)</f>
        <v>昆明市五華區南屏街75號</v>
      </c>
      <c r="N43" t="str">
        <f>VLOOKUP(CONCATENATE($L43,"b2"),$B:$I,7,FALSE)</f>
        <v>昆明市五华区南屏街75号</v>
      </c>
      <c r="O43" t="str">
        <f>VLOOKUP(CONCATENATE($L43,"b2"),$B:$I,8,FALSE)</f>
        <v>75 Nanping Street, Wuhua District, Kunming</v>
      </c>
      <c r="R43">
        <f t="shared" si="10"/>
        <v>3</v>
      </c>
      <c r="S43" t="str">
        <f>IF(S44="","}","},")</f>
        <v>},</v>
      </c>
    </row>
    <row r="44" spans="1:19" ht="15.75" x14ac:dyDescent="0.25">
      <c r="A44" t="str">
        <f t="shared" si="0"/>
        <v/>
      </c>
      <c r="B44" t="str">
        <f t="shared" si="1"/>
        <v>5d1</v>
      </c>
      <c r="C44" t="str">
        <f t="shared" si="2"/>
        <v>d1</v>
      </c>
      <c r="D44">
        <f t="shared" si="3"/>
        <v>1</v>
      </c>
      <c r="E44" t="str">
        <f t="shared" si="4"/>
        <v>d</v>
      </c>
      <c r="F44">
        <f t="shared" si="6"/>
        <v>5</v>
      </c>
      <c r="G44" s="4" t="s">
        <v>6</v>
      </c>
      <c r="H44" t="s">
        <v>6</v>
      </c>
      <c r="I44" t="s">
        <v>496</v>
      </c>
      <c r="L44">
        <f t="shared" si="11"/>
        <v>4</v>
      </c>
      <c r="M44" t="s">
        <v>467</v>
      </c>
      <c r="N44" t="s">
        <v>467</v>
      </c>
      <c r="O44" t="s">
        <v>1373</v>
      </c>
      <c r="R44">
        <f>ROUNDUP((ROW(T44)-7)/12,0)</f>
        <v>4</v>
      </c>
      <c r="S44" t="s">
        <v>1374</v>
      </c>
    </row>
    <row r="45" spans="1:19" ht="63" x14ac:dyDescent="0.25">
      <c r="A45" t="str">
        <f t="shared" si="0"/>
        <v>5d</v>
      </c>
      <c r="B45" t="str">
        <f t="shared" si="1"/>
        <v>5d2</v>
      </c>
      <c r="C45" t="str">
        <f t="shared" si="2"/>
        <v>d2</v>
      </c>
      <c r="D45">
        <f t="shared" si="3"/>
        <v>2</v>
      </c>
      <c r="E45" t="str">
        <f t="shared" si="4"/>
        <v/>
      </c>
      <c r="F45">
        <f t="shared" si="6"/>
        <v>5</v>
      </c>
      <c r="G45" s="9" t="s">
        <v>233</v>
      </c>
      <c r="H45" t="s">
        <v>1156</v>
      </c>
      <c r="I45" t="s">
        <v>708</v>
      </c>
      <c r="L45">
        <f t="shared" si="11"/>
        <v>4</v>
      </c>
      <c r="M45" t="str">
        <f>VLOOKUP(CONCATENATE($L45,"c2"),$B:$I,6,FALSE)</f>
        <v>南屏街是昆明老街區，也是昆明市古老的商業街，同時展現城市的歷史和現代化的地方，今天是遊人必到的小吃購物街，除了昆明特產玫瑰鮮花餅外，過橋米線和汽鍋雞亦可在此嘗到。</v>
      </c>
      <c r="N45" t="str">
        <f>VLOOKUP(CONCATENATE($L45,"c2"),$B:$I,7,FALSE)</f>
        <v>南屏街是昆明老街区，也是昆明市古老的商业街，同时展现城市的历史和现代化的地方，今天是游人必到的小吃购物街，除了昆明特产玫瑰鲜花饼外，过桥米线和汽锅鸡亦可在此尝到。</v>
      </c>
      <c r="O45" t="str">
        <f>VLOOKUP(CONCATENATE($L45,"c2"),$B:$I,8,FALSE)</f>
        <v>Nanping Street is an old neighbourhood and an ancient commercial street of Kunming. It shows both the history and modernisation of the city. Nowadays, it is a popular tourist spot to taste local snacks and shopping. In addition to Kunming’s special Rose Flower Cake, the Crossing-the-bridge Noodles and Steam Pot Chicken can also be tasted here.</v>
      </c>
      <c r="R45">
        <f t="shared" ref="R45:R55" si="12">ROUNDUP((ROW(T45)-7)/12,0)</f>
        <v>4</v>
      </c>
      <c r="S45" t="str">
        <f>CONCATENATE("""id"": ",$S$1,R45,",")</f>
        <v>"id": 84,</v>
      </c>
    </row>
    <row r="46" spans="1:19" ht="16.5" thickBot="1" x14ac:dyDescent="0.3">
      <c r="A46" t="str">
        <f t="shared" si="0"/>
        <v/>
      </c>
      <c r="B46" t="str">
        <f t="shared" si="1"/>
        <v>5d3</v>
      </c>
      <c r="C46" t="str">
        <f t="shared" si="2"/>
        <v>d3</v>
      </c>
      <c r="D46">
        <f t="shared" si="3"/>
        <v>3</v>
      </c>
      <c r="E46" t="str">
        <f t="shared" si="4"/>
        <v/>
      </c>
      <c r="F46">
        <f t="shared" si="6"/>
        <v>5</v>
      </c>
      <c r="G46" s="10" t="s">
        <v>229</v>
      </c>
      <c r="H46" t="s">
        <v>1152</v>
      </c>
      <c r="I46" t="s">
        <v>704</v>
      </c>
      <c r="L46">
        <f t="shared" si="11"/>
        <v>4</v>
      </c>
      <c r="M46" t="s">
        <v>468</v>
      </c>
      <c r="N46" t="s">
        <v>468</v>
      </c>
      <c r="O46" t="s">
        <v>1375</v>
      </c>
      <c r="R46">
        <f t="shared" si="12"/>
        <v>4</v>
      </c>
      <c r="S46" t="str">
        <f>CONCATENATE("""attraction_en"": """,VLOOKUP(CONCATENATE($R46,"a2"),$B:$I,8,FALSE),""",")</f>
        <v>"attraction_en": "Nanping Pedestrian Street",</v>
      </c>
    </row>
    <row r="47" spans="1:19" x14ac:dyDescent="0.25">
      <c r="L47">
        <f t="shared" si="11"/>
        <v>4</v>
      </c>
      <c r="M47" t="str">
        <f>VLOOKUP(CONCATENATE($L47,"d2"),$B:$I,6,FALSE)</f>
        <v>於高鐵昆明南站乘坐地鐵1號綫支綫，往春融街方向，於春融街站轉乘坐1號綫，往環城南路方向，然後於環城南路站轉乘2號綫，前往北部汽車站方向，於東風廣場站下車，步行13分鐘。</v>
      </c>
      <c r="N47" t="str">
        <f>VLOOKUP(CONCATENATE($L47,"d2"),$B:$I,7,FALSE)</f>
        <v>于高铁昆明南站乘坐地铁1号线支线，往春融街方向，于春融街站转乘坐1号线，往环城南路方向，然后于环城南路站换乘2号线，前往北部汽车站方向，于东风广场站下车，步行13分钟。</v>
      </c>
      <c r="O47" t="str">
        <f>VLOOKUP(CONCATENATE($L47,"d2"),$B:$I,8,FALSE)</f>
        <v>From High Speed Rail Kunmingnan Station, take Metro Line 1 Extension towards Chunrong Street Station. Get off at Chunrong Street Station and change to Line 1 towards South Ring Road. Get off at South Ring Road Station and change to Line 2 towards North Bus Station. Get off at Dongfeng Square Station and walk for about 13 minutes.</v>
      </c>
      <c r="R47">
        <f t="shared" si="12"/>
        <v>4</v>
      </c>
      <c r="S47" t="str">
        <f>CONCATENATE("""attraction_tc"": """,VLOOKUP(CONCATENATE($R47,"a2"),$B:$I,6,FALSE),""",")</f>
        <v>"attraction_tc": "南屏步行街",</v>
      </c>
    </row>
    <row r="48" spans="1:19" x14ac:dyDescent="0.25">
      <c r="K48" t="str">
        <f>IF(ISERROR(VLOOKUP(CONCATENATE(L48,"d3"),B:G,6,FALSE)),"","&lt;/p&gt;&lt;p&gt;")</f>
        <v>&lt;/p&gt;&lt;p&gt;</v>
      </c>
      <c r="L48">
        <f t="shared" si="11"/>
        <v>4</v>
      </c>
      <c r="M48" t="str">
        <f>CONCATENATE($K48,IFERROR(VLOOKUP(CONCATENATE($L48,"d3"),$B:$I,6,FALSE),""))</f>
        <v>&lt;/p&gt;&lt;p&gt;亦可由昆明南站乘坐的士，約一小時即可到達。</v>
      </c>
      <c r="N48" t="str">
        <f>CONCATENATE($K48,IFERROR(VLOOKUP(CONCATENATE($L48,"d3"),$B:$I,7,FALSE),""))</f>
        <v>&lt;/p&gt;&lt;p&gt;亦可由昆明南站乘坐的士，约一小时即可到达。</v>
      </c>
      <c r="O48" t="str">
        <f>CONCATENATE($K48,IFERROR(VLOOKUP(CONCATENATE($L48,"d3"),$B:$I,8,FALSE),""))</f>
        <v>&lt;/p&gt;&lt;p&gt;Alternatively, you may take a 60-minute taxi ride from Kunmingnan Station.</v>
      </c>
      <c r="R48">
        <f t="shared" si="12"/>
        <v>4</v>
      </c>
      <c r="S48" t="str">
        <f>CONCATENATE("""attraction_sc"": """,VLOOKUP(CONCATENATE($R48,"a2"),$B:$I,7,FALSE),""",")</f>
        <v>"attraction_sc": "南屏步行街",</v>
      </c>
    </row>
    <row r="49" spans="9:19" x14ac:dyDescent="0.25">
      <c r="I49" t="str">
        <f>IF(ISERROR(VLOOKUP(CONCATENATE(J49,"d3"),B:G,6,FALSE)),"","&lt;p&gt;")</f>
        <v/>
      </c>
      <c r="L49">
        <f t="shared" si="11"/>
        <v>4</v>
      </c>
      <c r="M49" t="s">
        <v>469</v>
      </c>
      <c r="N49" t="s">
        <v>469</v>
      </c>
      <c r="O49" t="s">
        <v>469</v>
      </c>
      <c r="R49">
        <f t="shared" si="12"/>
        <v>4</v>
      </c>
      <c r="S49" t="str">
        <f>CONCATENATE("""image_en"": """,CONCATENATE("/res/media/web/travel/",LOWER(SUBSTITUTE($I$1," ","_")),"/",LOWER(CONCATENATE(SUBSTITUTE(VLOOKUP(CONCATENATE($R49,"a2"),$B:$I,8,FALSE)," ","_"),".jpg"))),""",")</f>
        <v>"image_en": "/res/media/web/travel/kunming/nanping_pedestrian_street.jpg",</v>
      </c>
    </row>
    <row r="50" spans="9:19" x14ac:dyDescent="0.25">
      <c r="I50" t="str">
        <f>IF(ISERROR(VLOOKUP(CONCATENATE(J50,"d4"),B:G,6,FALSE)),"","&lt;br&gt;")</f>
        <v/>
      </c>
      <c r="L50">
        <f>ROUNDUP((ROW(N50)-1)/12,0)</f>
        <v>5</v>
      </c>
      <c r="M50" t="s">
        <v>465</v>
      </c>
      <c r="N50" t="s">
        <v>465</v>
      </c>
      <c r="O50" t="s">
        <v>465</v>
      </c>
      <c r="R50">
        <f t="shared" si="12"/>
        <v>4</v>
      </c>
      <c r="S50" t="str">
        <f>CONCATENATE("""image_tc"": """,CONCATENATE("/res/media/web/travel/",LOWER(SUBSTITUTE($I$1," ","_")),"/",LOWER(CONCATENATE(SUBSTITUTE(VLOOKUP(CONCATENATE($R50,"a2"),$B:$I,8,FALSE)," ","_"),".jpg"))),""",")</f>
        <v>"image_tc": "/res/media/web/travel/kunming/nanping_pedestrian_street.jpg",</v>
      </c>
    </row>
    <row r="51" spans="9:19" x14ac:dyDescent="0.25">
      <c r="I51" t="str">
        <f>IF(ISERROR(VLOOKUP(CONCATENATE(J51,"d5"),B:G,6,FALSE)),"","&lt;br&gt;")</f>
        <v/>
      </c>
      <c r="L51">
        <f t="shared" ref="L51:L61" si="13">ROUNDUP((ROW(N51)-1)/12,0)</f>
        <v>5</v>
      </c>
      <c r="M51" t="str">
        <f>VLOOKUP(CONCATENATE($L51,"a2"),$B:$I,6,FALSE)</f>
        <v>金馬碧雞坊</v>
      </c>
      <c r="N51" t="str">
        <f>VLOOKUP(CONCATENATE($L51,"a2"),$B:$I,7,FALSE)</f>
        <v>金马碧鸡坊</v>
      </c>
      <c r="O51" t="str">
        <f>VLOOKUP(CONCATENATE($L51,"a2"),$B:$I,8,FALSE)</f>
        <v>Jinma Biji Fang</v>
      </c>
      <c r="R51">
        <f t="shared" si="12"/>
        <v>4</v>
      </c>
      <c r="S51" t="str">
        <f>CONCATENATE("""image_sc"": """,CONCATENATE("/res/media/web/travel/",LOWER(SUBSTITUTE($I$1," ","_")),"/",LOWER(CONCATENATE(SUBSTITUTE(VLOOKUP(CONCATENATE($R51,"a2"),$B:$I,8,FALSE)," ","_"),".jpg"))),""",")</f>
        <v>"image_sc": "/res/media/web/travel/kunming/nanping_pedestrian_street.jpg",</v>
      </c>
    </row>
    <row r="52" spans="9:19" x14ac:dyDescent="0.25">
      <c r="L52">
        <f t="shared" si="13"/>
        <v>5</v>
      </c>
      <c r="M52" t="s">
        <v>466</v>
      </c>
      <c r="N52" t="s">
        <v>466</v>
      </c>
      <c r="O52" t="s">
        <v>466</v>
      </c>
      <c r="R52">
        <f t="shared" si="12"/>
        <v>4</v>
      </c>
      <c r="S52" t="str">
        <f>CONCATENATE("""content_en"": """,CONCATENATE("&lt;p&gt;Address：&lt;br/&gt;",VLOOKUP(CONCATENATE($R52,"b2"),$B:$I,8,FALSE)),"&lt;/p&gt;&lt;p&gt;Content：&lt;br/&gt;",SUBSTITUTE(VLOOKUP(CONCATENATE($R52,"c2"),$B:$I,8,FALSE),"""","\"""),"&lt;/p&gt;&lt;p&gt;Transportation：&lt;br/&gt;",VLOOKUP(CONCATENATE($R52,"d2"),$B:$I,8,FALSE),CONCATENATE($K48,IFERROR(VLOOKUP(CONCATENATE($L48,"d3"),$B:$I,8,FALSE),"")),"&lt;/p&gt;",""",")</f>
        <v>"content_en": "&lt;p&gt;Address：&lt;br/&gt;75 Nanping Street, Wuhua District, Kunming&lt;/p&gt;&lt;p&gt;Content：&lt;br/&gt;Nanping Street is an old neighbourhood and an ancient commercial street of Kunming. It shows both the history and modernisation of the city. Nowadays, it is a popular tourist spot to taste local snacks and shopping. In addition to Kunming’s special Rose Flower Cake, the Crossing-the-bridge Noodles and Steam Pot Chicken can also be tasted here.&lt;/p&gt;&lt;p&gt;Transportation：&lt;br/&gt;From High Speed Rail Kunmingnan Station, take Metro Line 1 Extension towards Chunrong Street Station. Get off at Chunrong Street Station and change to Line 1 towards South Ring Road. Get off at South Ring Road Station and change to Line 2 towards North Bus Station. Get off at Dongfeng Square Station and walk for about 13 minutes.&lt;/p&gt;&lt;p&gt;Alternatively, you may take a 60-minute taxi ride from Kunmingnan Station.&lt;/p&gt;",</v>
      </c>
    </row>
    <row r="53" spans="9:19" x14ac:dyDescent="0.25">
      <c r="L53">
        <f t="shared" si="13"/>
        <v>5</v>
      </c>
      <c r="M53" t="str">
        <f>CONCATENATE("&lt;img src=""/res/media/web/travel/",LOWER(SUBSTITUTE($I$1," ","_")),"/",LOWER(CONCATENATE(SUBSTITUTE(VLOOKUP(CONCATENATE($L51,"a2"),$B:$I,8,FALSE)," ","_"),".jpg")),""" alt=""",M51,"""&gt;")</f>
        <v>&lt;img src="/res/media/web/travel/kunming/jinma_biji_fang.jpg" alt="金馬碧雞坊"&gt;</v>
      </c>
      <c r="N53" t="str">
        <f>CONCATENATE("&lt;img src=""/res/media/web/travel/",LOWER(SUBSTITUTE($I$1," ","_")),"/",LOWER(CONCATENATE(SUBSTITUTE(VLOOKUP(CONCATENATE($L51,"a2"),$B:$I,8,FALSE)," ","_"),".jpg")),""" alt=""",N51,"""&gt;")</f>
        <v>&lt;img src="/res/media/web/travel/kunming/jinma_biji_fang.jpg" alt="金马碧鸡坊"&gt;</v>
      </c>
      <c r="O53" t="str">
        <f>CONCATENATE("&lt;img src=""/res/media/web/travel/",LOWER(SUBSTITUTE($I$1," ","_")),"/",LOWER(CONCATENATE(SUBSTITUTE(VLOOKUP(CONCATENATE($L51,"a2"),$B:$I,8,FALSE)," ","_"),".jpg")),""" alt=""",O51,"""&gt;")</f>
        <v>&lt;img src="/res/media/web/travel/kunming/jinma_biji_fang.jpg" alt="Jinma Biji Fang"&gt;</v>
      </c>
      <c r="R53">
        <f t="shared" si="12"/>
        <v>4</v>
      </c>
      <c r="S53" t="str">
        <f>CONCATENATE("""content_tc"": """,CONCATENATE("&lt;p&gt;地址：&lt;br/&gt;",VLOOKUP(CONCATENATE($R53,"b2"),$B:$I,6,FALSE)),"&lt;/p&gt;&lt;p&gt;介紹：&lt;br/&gt;",VLOOKUP(CONCATENATE($R53,"c2"),$B:$I,6,FALSE),"&lt;/p&gt;&lt;p&gt;交通：&lt;br/&gt;",VLOOKUP(CONCATENATE($R53,"d2"),$B:$I,6,FALSE),CONCATENATE($K48,IFERROR(VLOOKUP(CONCATENATE($L48,"d3"),$B:$I,6,FALSE),"")),"&lt;/p&gt;",""",")</f>
        <v>"content_tc": "&lt;p&gt;地址：&lt;br/&gt;昆明市五華區南屏街75號&lt;/p&gt;&lt;p&gt;介紹：&lt;br/&gt;南屏街是昆明老街區，也是昆明市古老的商業街，同時展現城市的歷史和現代化的地方，今天是遊人必到的小吃購物街，除了昆明特產玫瑰鮮花餅外，過橋米線和汽鍋雞亦可在此嘗到。&lt;/p&gt;&lt;p&gt;交通：&lt;br/&gt;於高鐵昆明南站乘坐地鐵1號綫支綫，往春融街方向，於春融街站轉乘坐1號綫，往環城南路方向，然後於環城南路站轉乘2號綫，前往北部汽車站方向，於東風廣場站下車，步行13分鐘。&lt;/p&gt;&lt;p&gt;亦可由昆明南站乘坐的士，約一小時即可到達。&lt;/p&gt;",</v>
      </c>
    </row>
    <row r="54" spans="9:19" x14ac:dyDescent="0.25">
      <c r="L54">
        <f t="shared" si="13"/>
        <v>5</v>
      </c>
      <c r="M54" t="s">
        <v>557</v>
      </c>
      <c r="N54" t="s">
        <v>557</v>
      </c>
      <c r="O54" t="s">
        <v>1372</v>
      </c>
      <c r="R54">
        <f t="shared" si="12"/>
        <v>4</v>
      </c>
      <c r="S54" t="str">
        <f>CONCATENATE("""content_sc"": """,CONCATENATE("&lt;p&gt;地址：&lt;br/&gt;",VLOOKUP(CONCATENATE($R54,"b2"),$B:$I,7,FALSE)),"&lt;/p&gt;&lt;p&gt;介紹：&lt;br/&gt;",VLOOKUP(CONCATENATE($R54,"c2"),$B:$I,7,FALSE),"&lt;/p&gt;&lt;p&gt;交通：&lt;br/&gt;",VLOOKUP(CONCATENATE($R54,"d2"),$B:$I,7,FALSE),CONCATENATE($K48,IFERROR(VLOOKUP(CONCATENATE($L48,"d3"),$B:$I,7,FALSE),"")),"&lt;/p&gt;","""")</f>
        <v>"content_sc": "&lt;p&gt;地址：&lt;br/&gt;昆明市五华区南屏街75号&lt;/p&gt;&lt;p&gt;介紹：&lt;br/&gt;南屏街是昆明老街区，也是昆明市古老的商业街，同时展现城市的历史和现代化的地方，今天是游人必到的小吃购物街，除了昆明特产玫瑰鲜花饼外，过桥米线和汽锅鸡亦可在此尝到。&lt;/p&gt;&lt;p&gt;交通：&lt;br/&gt;于高铁昆明南站乘坐地铁1号线支线，往春融街方向，于春融街站转乘坐1号线，往环城南路方向，然后于环城南路站换乘2号线，前往北部汽车站方向，于东风广场站下车，步行13分钟。&lt;/p&gt;&lt;p&gt;亦可由昆明南站乘坐的士，约一小时即可到达。&lt;/p&gt;"</v>
      </c>
    </row>
    <row r="55" spans="9:19" x14ac:dyDescent="0.25">
      <c r="L55">
        <f t="shared" si="13"/>
        <v>5</v>
      </c>
      <c r="M55" t="str">
        <f>VLOOKUP(CONCATENATE($L55,"b2"),$B:$I,6,FALSE)</f>
        <v>昆明市西山區三市街及金碧路交匯處</v>
      </c>
      <c r="N55" t="str">
        <f>VLOOKUP(CONCATENATE($L55,"b2"),$B:$I,7,FALSE)</f>
        <v>昆明市西山区三市街及金碧路交汇处</v>
      </c>
      <c r="O55" t="str">
        <f>VLOOKUP(CONCATENATE($L55,"b2"),$B:$I,8,FALSE)</f>
        <v>Junction of Sanshi Street and Jinbi Road, Xishan District, Kunming</v>
      </c>
      <c r="R55">
        <f t="shared" si="12"/>
        <v>4</v>
      </c>
      <c r="S55" t="str">
        <f>IF(S56="","}","},")</f>
        <v>},</v>
      </c>
    </row>
    <row r="56" spans="9:19" x14ac:dyDescent="0.25">
      <c r="L56">
        <f t="shared" si="13"/>
        <v>5</v>
      </c>
      <c r="M56" t="s">
        <v>467</v>
      </c>
      <c r="N56" t="s">
        <v>467</v>
      </c>
      <c r="O56" t="s">
        <v>1373</v>
      </c>
      <c r="R56">
        <f>ROUNDUP((ROW(T56)-7)/12,0)</f>
        <v>5</v>
      </c>
      <c r="S56" t="s">
        <v>1374</v>
      </c>
    </row>
    <row r="57" spans="9:19" x14ac:dyDescent="0.25">
      <c r="L57">
        <f t="shared" si="13"/>
        <v>5</v>
      </c>
      <c r="M57" t="str">
        <f>VLOOKUP(CONCATENATE($L57,"c2"),$B:$I,6,FALSE)</f>
        <v>昆明市知名的兩座古典牌樓，一座名叫「金馬」，另一座名「碧雞」。牌樓始建於明朝宣德年間，至今已有近四百年的歷史，相傳當太陽將落、月亮初起，兩個牌坊的影子交錯，會出現「金碧交輝」奇觀。今天，這裡已經變成商業區，沿著牌樓兩邊都是商店，有的賣民族飾品、有的賣地道特產、有的在賣特色小吃，一到晚上更是熱鬧。</v>
      </c>
      <c r="N57" t="str">
        <f>VLOOKUP(CONCATENATE($L57,"c2"),$B:$I,7,FALSE)</f>
        <v>昆明市知名的两座古典牌楼，一座名叫「金马」，另一座名「碧鸡」。牌楼始建于明朝宣德年间，至今已有近四百年的历史，相传当太阳将落、月亮初起，两个牌坊的影子交错，会出现「金碧交辉」奇观。今天，这里已经变成商业区，沿着牌楼两边都是商店，有的卖民族饰品、有的卖地道特产、有的在卖特色小吃，一到晚上更是热闹。</v>
      </c>
      <c r="O57" t="str">
        <f>VLOOKUP(CONCATENATE($L57,"c2"),$B:$I,8,FALSE)</f>
        <v>Two well-known classical archways in Kunming, one named "Golden Horse" and the other named "Emerald Rooster", were built in the Xuande period of the Ming Dynasty nearly 400 years ago. According to legend, when the sun sets and the moon rises, the shadows of the two arches interlace, and the spectacle of "bright light in gold and emerald" appears. Today, the archways are in a commercial area with shops along both sides, selling ethnic ornaments, local products and special snacks. It is especially bustling in the evening.</v>
      </c>
      <c r="R57">
        <f t="shared" ref="R57:R67" si="14">ROUNDUP((ROW(T57)-7)/12,0)</f>
        <v>5</v>
      </c>
      <c r="S57" t="str">
        <f>CONCATENATE("""id"": ",$S$1,R57,",")</f>
        <v>"id": 85,</v>
      </c>
    </row>
    <row r="58" spans="9:19" x14ac:dyDescent="0.25">
      <c r="L58">
        <f t="shared" si="13"/>
        <v>5</v>
      </c>
      <c r="M58" t="s">
        <v>468</v>
      </c>
      <c r="N58" t="s">
        <v>468</v>
      </c>
      <c r="O58" t="s">
        <v>1375</v>
      </c>
      <c r="R58">
        <f t="shared" si="14"/>
        <v>5</v>
      </c>
      <c r="S58" t="str">
        <f>CONCATENATE("""attraction_en"": """,VLOOKUP(CONCATENATE($R58,"a2"),$B:$I,8,FALSE),""",")</f>
        <v>"attraction_en": "Jinma Biji Fang",</v>
      </c>
    </row>
    <row r="59" spans="9:19" x14ac:dyDescent="0.25">
      <c r="L59">
        <f t="shared" si="13"/>
        <v>5</v>
      </c>
      <c r="M59" t="str">
        <f>VLOOKUP(CONCATENATE($L59,"d2"),$B:$I,6,FALSE)</f>
        <v>於高鐵昆明南站乘坐地鐵1號綫支綫，往春融街方向，於春融街站轉乘坐1號綫，往環城南路方向，於环城南路站下車，然後步行約4分鐘至雙龍商場站轉乘坐98路公交車，往蘇家塘方向，於金馬坊站下車，步行約3分鐘。</v>
      </c>
      <c r="N59" t="str">
        <f>VLOOKUP(CONCATENATE($L59,"d2"),$B:$I,7,FALSE)</f>
        <v>于高铁昆明南站乘坐地铁1号线支线，往春融街方向，于春融街站转乘坐1号线，往环城南路方向，于环城南路站下车，然后步行约4分钟至双龙商场站转乘坐98路公交车，往苏家塘方向，于金马坊站下车，步行约3分钟。</v>
      </c>
      <c r="O59" t="str">
        <f>VLOOKUP(CONCATENATE($L59,"d2"),$B:$I,8,FALSE)</f>
        <v>From High Speed Rail Kunmingnan Station, take Metro Line 1 Extension towards Chunrong Street Station. Get off at Chunrong Street Station and change to Line 1 towards South Ring Road. Get off at South Ring Road Station and walk for about 4 minutes to Shuanglong Shopping Centre bus stop. Change to Bus 98 towards Sujiatang. Get off at Jinma Fang and walk for about 3 minutes.</v>
      </c>
      <c r="R59">
        <f t="shared" si="14"/>
        <v>5</v>
      </c>
      <c r="S59" t="str">
        <f>CONCATENATE("""attraction_tc"": """,VLOOKUP(CONCATENATE($R59,"a2"),$B:$I,6,FALSE),""",")</f>
        <v>"attraction_tc": "金馬碧雞坊",</v>
      </c>
    </row>
    <row r="60" spans="9:19" x14ac:dyDescent="0.25">
      <c r="K60" t="str">
        <f>IF(ISERROR(VLOOKUP(CONCATENATE(L60,"d3"),B:G,6,FALSE)),"","&lt;/p&gt;&lt;p&gt;")</f>
        <v>&lt;/p&gt;&lt;p&gt;</v>
      </c>
      <c r="L60">
        <f t="shared" si="13"/>
        <v>5</v>
      </c>
      <c r="M60" t="str">
        <f>CONCATENATE($K60,IFERROR(VLOOKUP(CONCATENATE($L60,"d3"),$B:$I,6,FALSE),""))</f>
        <v>&lt;/p&gt;&lt;p&gt;亦可由昆明南站乘坐的士，約一小時即可到達。</v>
      </c>
      <c r="N60" t="str">
        <f>CONCATENATE($K60,IFERROR(VLOOKUP(CONCATENATE($L60,"d3"),$B:$I,7,FALSE),""))</f>
        <v>&lt;/p&gt;&lt;p&gt;亦可由昆明南站乘坐的士，约一小时即可到达。</v>
      </c>
      <c r="O60" t="str">
        <f>CONCATENATE($K60,IFERROR(VLOOKUP(CONCATENATE($L60,"d3"),$B:$I,8,FALSE),""))</f>
        <v>&lt;/p&gt;&lt;p&gt;Alternatively, you may take a 60-minute taxi ride from Kunmingnan Station.</v>
      </c>
      <c r="R60">
        <f t="shared" si="14"/>
        <v>5</v>
      </c>
      <c r="S60" t="str">
        <f>CONCATENATE("""attraction_sc"": """,VLOOKUP(CONCATENATE($R60,"a2"),$B:$I,7,FALSE),""",")</f>
        <v>"attraction_sc": "金马碧鸡坊",</v>
      </c>
    </row>
    <row r="61" spans="9:19" x14ac:dyDescent="0.25">
      <c r="I61" t="str">
        <f>IF(ISERROR(VLOOKUP(CONCATENATE(J61,"c3"),B:G,6,FALSE)),"","&lt;br&gt;")</f>
        <v/>
      </c>
      <c r="L61">
        <f t="shared" si="13"/>
        <v>5</v>
      </c>
      <c r="M61" t="s">
        <v>469</v>
      </c>
      <c r="N61" t="s">
        <v>469</v>
      </c>
      <c r="O61" t="s">
        <v>469</v>
      </c>
      <c r="R61">
        <f t="shared" si="14"/>
        <v>5</v>
      </c>
      <c r="S61" t="str">
        <f>CONCATENATE("""image_en"": """,CONCATENATE("/res/media/web/travel/",LOWER(SUBSTITUTE($I$1," ","_")),"/",LOWER(CONCATENATE(SUBSTITUTE(VLOOKUP(CONCATENATE($R61,"a2"),$B:$I,8,FALSE)," ","_"),".jpg"))),""",")</f>
        <v>"image_en": "/res/media/web/travel/kunming/jinma_biji_fang.jpg",</v>
      </c>
    </row>
    <row r="62" spans="9:19" x14ac:dyDescent="0.25">
      <c r="I62" t="str">
        <f>IF(ISERROR(VLOOKUP(CONCATENATE(J62,"c4"),B:G,6,FALSE)),"","&lt;br&gt;")</f>
        <v/>
      </c>
      <c r="R62">
        <f t="shared" si="14"/>
        <v>5</v>
      </c>
      <c r="S62" t="str">
        <f>CONCATENATE("""image_tc"": """,CONCATENATE("/res/media/web/travel/",LOWER(SUBSTITUTE($I$1," ","_")),"/",LOWER(CONCATENATE(SUBSTITUTE(VLOOKUP(CONCATENATE($R62,"a2"),$B:$I,8,FALSE)," ","_"),".jpg"))),""",")</f>
        <v>"image_tc": "/res/media/web/travel/kunming/jinma_biji_fang.jpg",</v>
      </c>
    </row>
    <row r="63" spans="9:19" x14ac:dyDescent="0.25">
      <c r="I63" t="str">
        <f>IF(ISERROR(VLOOKUP(CONCATENATE(J63,"c5"),B:G,6,FALSE)),"","&lt;br&gt;")</f>
        <v/>
      </c>
      <c r="R63">
        <f t="shared" si="14"/>
        <v>5</v>
      </c>
      <c r="S63" t="str">
        <f>CONCATENATE("""image_sc"": """,CONCATENATE("/res/media/web/travel/",LOWER(SUBSTITUTE($I$1," ","_")),"/",LOWER(CONCATENATE(SUBSTITUTE(VLOOKUP(CONCATENATE($R63,"a2"),$B:$I,8,FALSE)," ","_"),".jpg"))),""",")</f>
        <v>"image_sc": "/res/media/web/travel/kunming/jinma_biji_fang.jpg",</v>
      </c>
    </row>
    <row r="64" spans="9:19" x14ac:dyDescent="0.25">
      <c r="R64">
        <f t="shared" si="14"/>
        <v>5</v>
      </c>
      <c r="S64" t="str">
        <f>CONCATENATE("""content_en"": """,CONCATENATE("&lt;p&gt;Address：&lt;br/&gt;",VLOOKUP(CONCATENATE($R64,"b2"),$B:$I,8,FALSE)),"&lt;/p&gt;&lt;p&gt;Content：&lt;br/&gt;",SUBSTITUTE(VLOOKUP(CONCATENATE($R64,"c2"),$B:$I,8,FALSE),"""","\"""),"&lt;/p&gt;&lt;p&gt;Transportation：&lt;br/&gt;",VLOOKUP(CONCATENATE($R64,"d2"),$B:$I,8,FALSE),CONCATENATE($K60,IFERROR(VLOOKUP(CONCATENATE($L60,"d3"),$B:$I,8,FALSE),"")),"&lt;/p&gt;",""",")</f>
        <v>"content_en": "&lt;p&gt;Address：&lt;br/&gt;Junction of Sanshi Street and Jinbi Road, Xishan District, Kunming&lt;/p&gt;&lt;p&gt;Content：&lt;br/&gt;Two well-known classical archways in Kunming, one named \"Golden Horse\" and the other named \"Emerald Rooster\", were built in the Xuande period of the Ming Dynasty nearly 400 years ago. According to legend, when the sun sets and the moon rises, the shadows of the two arches interlace, and the spectacle of \"bright light in gold and emerald\" appears. Today, the archways are in a commercial area with shops along both sides, selling ethnic ornaments, local products and special snacks. It is especially bustling in the evening.&lt;/p&gt;&lt;p&gt;Transportation：&lt;br/&gt;From High Speed Rail Kunmingnan Station, take Metro Line 1 Extension towards Chunrong Street Station. Get off at Chunrong Street Station and change to Line 1 towards South Ring Road. Get off at South Ring Road Station and walk for about 4 minutes to Shuanglong Shopping Centre bus stop. Change to Bus 98 towards Sujiatang. Get off at Jinma Fang and walk for about 3 minutes.&lt;/p&gt;&lt;p&gt;Alternatively, you may take a 60-minute taxi ride from Kunmingnan Station.&lt;/p&gt;",</v>
      </c>
    </row>
    <row r="65" spans="9:19" x14ac:dyDescent="0.25">
      <c r="R65">
        <f t="shared" si="14"/>
        <v>5</v>
      </c>
      <c r="S65" t="str">
        <f>CONCATENATE("""content_tc"": """,CONCATENATE("&lt;p&gt;地址：&lt;br/&gt;",VLOOKUP(CONCATENATE($R65,"b2"),$B:$I,6,FALSE)),"&lt;/p&gt;&lt;p&gt;介紹：&lt;br/&gt;",VLOOKUP(CONCATENATE($R65,"c2"),$B:$I,6,FALSE),"&lt;/p&gt;&lt;p&gt;交通：&lt;br/&gt;",VLOOKUP(CONCATENATE($R65,"d2"),$B:$I,6,FALSE),CONCATENATE($K60,IFERROR(VLOOKUP(CONCATENATE($L60,"d3"),$B:$I,6,FALSE),"")),"&lt;/p&gt;",""",")</f>
        <v>"content_tc": "&lt;p&gt;地址：&lt;br/&gt;昆明市西山區三市街及金碧路交匯處&lt;/p&gt;&lt;p&gt;介紹：&lt;br/&gt;昆明市知名的兩座古典牌樓，一座名叫「金馬」，另一座名「碧雞」。牌樓始建於明朝宣德年間，至今已有近四百年的歷史，相傳當太陽將落、月亮初起，兩個牌坊的影子交錯，會出現「金碧交輝」奇觀。今天，這裡已經變成商業區，沿著牌樓兩邊都是商店，有的賣民族飾品、有的賣地道特產、有的在賣特色小吃，一到晚上更是熱鬧。&lt;/p&gt;&lt;p&gt;交通：&lt;br/&gt;於高鐵昆明南站乘坐地鐵1號綫支綫，往春融街方向，於春融街站轉乘坐1號綫，往環城南路方向，於环城南路站下車，然後步行約4分鐘至雙龍商場站轉乘坐98路公交車，往蘇家塘方向，於金馬坊站下車，步行約3分鐘。&lt;/p&gt;&lt;p&gt;亦可由昆明南站乘坐的士，約一小時即可到達。&lt;/p&gt;",</v>
      </c>
    </row>
    <row r="66" spans="9:19" x14ac:dyDescent="0.25">
      <c r="I66" t="str">
        <f>IF(ISERROR(VLOOKUP(CONCATENATE(J66,"d3"),B:G,6,FALSE)),"","&lt;p&gt;")</f>
        <v/>
      </c>
      <c r="R66">
        <f t="shared" si="14"/>
        <v>5</v>
      </c>
      <c r="S66" t="str">
        <f>CONCATENATE("""content_sc"": """,CONCATENATE("&lt;p&gt;地址：&lt;br/&gt;",VLOOKUP(CONCATENATE($R66,"b2"),$B:$I,7,FALSE)),"&lt;/p&gt;&lt;p&gt;介紹：&lt;br/&gt;",VLOOKUP(CONCATENATE($R66,"c2"),$B:$I,7,FALSE),"&lt;/p&gt;&lt;p&gt;交通：&lt;br/&gt;",VLOOKUP(CONCATENATE($R66,"d2"),$B:$I,7,FALSE),CONCATENATE($K60,IFERROR(VLOOKUP(CONCATENATE($L60,"d3"),$B:$I,7,FALSE),"")),"&lt;/p&gt;","""")</f>
        <v>"content_sc": "&lt;p&gt;地址：&lt;br/&gt;昆明市西山区三市街及金碧路交汇处&lt;/p&gt;&lt;p&gt;介紹：&lt;br/&gt;昆明市知名的两座古典牌楼，一座名叫「金马」，另一座名「碧鸡」。牌楼始建于明朝宣德年间，至今已有近四百年的历史，相传当太阳将落、月亮初起，两个牌坊的影子交错，会出现「金碧交辉」奇观。今天，这里已经变成商业区，沿着牌楼两边都是商店，有的卖民族饰品、有的卖地道特产、有的在卖特色小吃，一到晚上更是热闹。&lt;/p&gt;&lt;p&gt;交通：&lt;br/&gt;于高铁昆明南站乘坐地铁1号线支线，往春融街方向，于春融街站转乘坐1号线，往环城南路方向，于环城南路站下车，然后步行约4分钟至双龙商场站转乘坐98路公交车，往苏家塘方向，于金马坊站下车，步行约3分钟。&lt;/p&gt;&lt;p&gt;亦可由昆明南站乘坐的士，约一小时即可到达。&lt;/p&gt;"</v>
      </c>
    </row>
    <row r="67" spans="9:19" x14ac:dyDescent="0.25">
      <c r="I67" t="str">
        <f>IF(ISERROR(VLOOKUP(CONCATENATE(J67,"d4"),B:G,6,FALSE)),"","&lt;br&gt;")</f>
        <v/>
      </c>
      <c r="R67">
        <f t="shared" si="14"/>
        <v>5</v>
      </c>
      <c r="S67" t="str">
        <f>IF(S68="","}","},")</f>
        <v>}</v>
      </c>
    </row>
    <row r="68" spans="9:19" x14ac:dyDescent="0.25">
      <c r="I68" t="str">
        <f>IF(ISERROR(VLOOKUP(CONCATENATE(J68,"d5"),B:G,6,FALSE)),"","&lt;br&gt;")</f>
        <v/>
      </c>
    </row>
    <row r="78" spans="9:19" x14ac:dyDescent="0.25">
      <c r="I78" t="str">
        <f>IF(ISERROR(VLOOKUP(CONCATENATE(J78,"c3"),B:G,6,FALSE)),"","&lt;br&gt;")</f>
        <v/>
      </c>
    </row>
    <row r="79" spans="9:19" x14ac:dyDescent="0.25">
      <c r="I79" t="str">
        <f>IF(ISERROR(VLOOKUP(CONCATENATE(J79,"c4"),B:G,6,FALSE)),"","&lt;br&gt;")</f>
        <v/>
      </c>
    </row>
    <row r="80" spans="9:19" x14ac:dyDescent="0.25">
      <c r="I80" t="str">
        <f>IF(ISERROR(VLOOKUP(CONCATENATE(J80,"c5"),B:G,6,FALSE)),"","&lt;br&gt;")</f>
        <v/>
      </c>
    </row>
    <row r="83" spans="9:9" x14ac:dyDescent="0.25">
      <c r="I83" t="str">
        <f>IF(ISERROR(VLOOKUP(CONCATENATE(J83,"d3"),B:G,6,FALSE)),"","&lt;p&gt;")</f>
        <v/>
      </c>
    </row>
    <row r="84" spans="9:9" x14ac:dyDescent="0.25">
      <c r="I84" t="str">
        <f>IF(ISERROR(VLOOKUP(CONCATENATE(J84,"d4"),B:G,6,FALSE)),"","&lt;br&gt;")</f>
        <v/>
      </c>
    </row>
    <row r="85" spans="9:9" x14ac:dyDescent="0.25">
      <c r="I85" t="str">
        <f>IF(ISERROR(VLOOKUP(CONCATENATE(J85,"d5"),B:G,6,FALSE)),"","&lt;br&gt;")</f>
        <v/>
      </c>
    </row>
    <row r="95" spans="9:9" x14ac:dyDescent="0.25">
      <c r="I95" t="str">
        <f>IF(ISERROR(VLOOKUP(CONCATENATE(J95,"c3"),B:G,6,FALSE)),"","&lt;br&gt;")</f>
        <v/>
      </c>
    </row>
    <row r="96" spans="9:9" x14ac:dyDescent="0.25">
      <c r="I96" t="str">
        <f>IF(ISERROR(VLOOKUP(CONCATENATE(J96,"c4"),B:G,6,FALSE)),"","&lt;br&gt;")</f>
        <v/>
      </c>
    </row>
    <row r="97" spans="9:9" x14ac:dyDescent="0.25">
      <c r="I97" t="str">
        <f>IF(ISERROR(VLOOKUP(CONCATENATE(J97,"c5"),B:G,6,FALSE)),"","&lt;br&gt;")</f>
        <v/>
      </c>
    </row>
    <row r="100" spans="9:9" x14ac:dyDescent="0.25">
      <c r="I100" t="str">
        <f>IF(ISERROR(VLOOKUP(CONCATENATE(J100,"d3"),B:G,6,FALSE)),"","&lt;p&gt;")</f>
        <v/>
      </c>
    </row>
    <row r="101" spans="9:9" x14ac:dyDescent="0.25">
      <c r="I101" t="str">
        <f>IF(ISERROR(VLOOKUP(CONCATENATE(J101,"d4"),B:G,6,FALSE)),"","&lt;br&gt;")</f>
        <v/>
      </c>
    </row>
    <row r="102" spans="9:9" x14ac:dyDescent="0.25">
      <c r="I102" t="str">
        <f>IF(ISERROR(VLOOKUP(CONCATENATE(J102,"d5"),B:G,6,FALSE)),"","&lt;br&gt;")</f>
        <v/>
      </c>
    </row>
    <row r="112" spans="9:9" x14ac:dyDescent="0.25">
      <c r="I112" t="str">
        <f>IF(ISERROR(VLOOKUP(CONCATENATE(J112,"c3"),B:G,6,FALSE)),"","&lt;br&gt;")</f>
        <v/>
      </c>
    </row>
    <row r="113" spans="9:9" x14ac:dyDescent="0.25">
      <c r="I113" t="str">
        <f>IF(ISERROR(VLOOKUP(CONCATENATE(J113,"c4"),B:G,6,FALSE)),"","&lt;br&gt;")</f>
        <v/>
      </c>
    </row>
    <row r="114" spans="9:9" x14ac:dyDescent="0.25">
      <c r="I114" t="str">
        <f>IF(ISERROR(VLOOKUP(CONCATENATE(J114,"c5"),B:G,6,FALSE)),"","&lt;br&gt;")</f>
        <v/>
      </c>
    </row>
    <row r="117" spans="9:9" x14ac:dyDescent="0.25">
      <c r="I117" t="str">
        <f>IF(ISERROR(VLOOKUP(CONCATENATE(J117,"d3"),B:G,6,FALSE)),"","&lt;p&gt;")</f>
        <v/>
      </c>
    </row>
    <row r="118" spans="9:9" x14ac:dyDescent="0.25">
      <c r="I118" t="str">
        <f>IF(ISERROR(VLOOKUP(CONCATENATE(J118,"d4"),B:G,6,FALSE)),"","&lt;br&gt;")</f>
        <v/>
      </c>
    </row>
    <row r="119" spans="9:9" x14ac:dyDescent="0.25">
      <c r="I119" t="str">
        <f>IF(ISERROR(VLOOKUP(CONCATENATE(J119,"d5"),B:G,6,FALSE)),"","&lt;br&gt;")</f>
        <v/>
      </c>
    </row>
    <row r="129" spans="9:9" x14ac:dyDescent="0.25">
      <c r="I129" t="str">
        <f>IF(ISERROR(VLOOKUP(CONCATENATE(J129,"c3"),B:G,6,FALSE)),"","&lt;br&gt;")</f>
        <v/>
      </c>
    </row>
    <row r="130" spans="9:9" x14ac:dyDescent="0.25">
      <c r="I130" t="str">
        <f>IF(ISERROR(VLOOKUP(CONCATENATE(J130,"c4"),B:G,6,FALSE)),"","&lt;br&gt;")</f>
        <v/>
      </c>
    </row>
    <row r="131" spans="9:9" x14ac:dyDescent="0.25">
      <c r="I131" t="str">
        <f>IF(ISERROR(VLOOKUP(CONCATENATE(J131,"c5"),B:G,6,FALSE)),"","&lt;br&gt;")</f>
        <v/>
      </c>
    </row>
    <row r="134" spans="9:9" x14ac:dyDescent="0.25">
      <c r="I134" t="str">
        <f>IF(ISERROR(VLOOKUP(CONCATENATE(J134,"d3"),B:G,6,FALSE)),"","&lt;p&gt;")</f>
        <v/>
      </c>
    </row>
    <row r="135" spans="9:9" x14ac:dyDescent="0.25">
      <c r="I135" t="str">
        <f>IF(ISERROR(VLOOKUP(CONCATENATE(J135,"d4"),B:G,6,FALSE)),"","&lt;br&gt;")</f>
        <v/>
      </c>
    </row>
    <row r="136" spans="9:9" x14ac:dyDescent="0.25">
      <c r="I136" t="str">
        <f>IF(ISERROR(VLOOKUP(CONCATENATE(J136,"d5"),B:G,6,FALSE)),"","&lt;br&gt;")</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Sheet1</vt:lpstr>
      <vt:lpstr>香港</vt:lpstr>
      <vt:lpstr>深圳</vt:lpstr>
      <vt:lpstr>廣州</vt:lpstr>
      <vt:lpstr>虎門</vt:lpstr>
      <vt:lpstr>汕頭及潮州</vt:lpstr>
      <vt:lpstr>上海</vt:lpstr>
      <vt:lpstr>北京</vt:lpstr>
      <vt:lpstr>昆明</vt:lpstr>
      <vt:lpstr>武漢</vt:lpstr>
      <vt:lpstr>鄭州</vt:lpstr>
      <vt:lpstr>長沙</vt:lpstr>
      <vt:lpstr>南昌</vt:lpstr>
      <vt:lpstr>石家莊</vt:lpstr>
      <vt:lpstr>廈門</vt:lpstr>
      <vt:lpstr>福州</vt:lpstr>
      <vt:lpstr>桂林</vt:lpstr>
      <vt:lpstr>杭州</vt:lpstr>
      <vt:lpstr>貴陽</vt:lpstr>
    </vt:vector>
  </TitlesOfParts>
  <Company>MTR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Hong</dc:creator>
  <cp:lastModifiedBy>Hong</cp:lastModifiedBy>
  <dcterms:created xsi:type="dcterms:W3CDTF">2018-09-14T10:25:41Z</dcterms:created>
  <dcterms:modified xsi:type="dcterms:W3CDTF">2018-11-27T10:10:54Z</dcterms:modified>
</cp:coreProperties>
</file>