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1"/>
  </bookViews>
  <sheets>
    <sheet name="Weekly Budget" sheetId="4" r:id="rId1"/>
    <sheet name="Monthly Budget" sheetId="1" r:id="rId2"/>
    <sheet name="Stock Budget" sheetId="3" r:id="rId3"/>
    <sheet name="Yearly Budget" sheetId="2" r:id="rId4"/>
    <sheet name="Savings Plan" sheetId="5" r:id="rId5"/>
    <sheet name="Events Plan" sheetId="6" r:id="rId6"/>
    <sheet name="Incentives Plan" sheetId="7" r:id="rId7"/>
  </sheets>
  <calcPr calcId="162913"/>
</workbook>
</file>

<file path=xl/calcChain.xml><?xml version="1.0" encoding="utf-8"?>
<calcChain xmlns="http://schemas.openxmlformats.org/spreadsheetml/2006/main">
  <c r="C24" i="3" l="1"/>
  <c r="D24" i="3"/>
  <c r="F42" i="1"/>
  <c r="F38" i="1"/>
  <c r="F39" i="1" s="1"/>
  <c r="F41" i="1"/>
  <c r="F40" i="1" l="1"/>
  <c r="F43" i="1" s="1"/>
  <c r="E43" i="1"/>
  <c r="D43" i="1"/>
  <c r="K5" i="2"/>
  <c r="L5" i="2"/>
  <c r="K4" i="2"/>
  <c r="L4" i="2"/>
  <c r="K6" i="2"/>
  <c r="L6" i="2" s="1"/>
  <c r="K3" i="2"/>
  <c r="L3" i="2" s="1"/>
  <c r="J2" i="2"/>
  <c r="K2" i="2" s="1"/>
  <c r="L2" i="2" s="1"/>
  <c r="E4" i="2"/>
  <c r="E6" i="2" s="1"/>
  <c r="E7" i="2" s="1"/>
  <c r="E8" i="2" s="1"/>
  <c r="E9" i="2" s="1"/>
  <c r="E10" i="2" s="1"/>
  <c r="E11" i="2" s="1"/>
  <c r="E12" i="2" s="1"/>
  <c r="E13" i="2" s="1"/>
  <c r="E2" i="2"/>
  <c r="F3" i="5" l="1"/>
  <c r="F4" i="5"/>
  <c r="F5" i="5"/>
  <c r="F6" i="5"/>
  <c r="F7" i="5"/>
  <c r="F8" i="5"/>
  <c r="F9" i="5"/>
  <c r="F10" i="5"/>
  <c r="F11" i="5"/>
  <c r="F12" i="5"/>
  <c r="F2" i="5"/>
  <c r="E24" i="3"/>
  <c r="E13" i="5" l="1"/>
  <c r="J25" i="5"/>
  <c r="L18" i="5"/>
  <c r="L19" i="5"/>
  <c r="L20" i="5"/>
  <c r="L21" i="5"/>
  <c r="L22" i="5"/>
  <c r="L23" i="5"/>
  <c r="L24" i="5"/>
  <c r="L17" i="5"/>
  <c r="L4" i="5"/>
  <c r="L5" i="5"/>
  <c r="L6" i="5"/>
  <c r="L7" i="5"/>
  <c r="L8" i="5"/>
  <c r="L9" i="5"/>
  <c r="L10" i="5"/>
  <c r="L11" i="5"/>
  <c r="J12" i="5"/>
  <c r="L3" i="5"/>
  <c r="L25" i="5" l="1"/>
  <c r="K26" i="5" s="1"/>
  <c r="L12" i="5"/>
  <c r="K13" i="5" s="1"/>
  <c r="E25" i="3" l="1"/>
  <c r="E26" i="3" s="1"/>
  <c r="E44" i="1"/>
  <c r="E47" i="1" s="1"/>
</calcChain>
</file>

<file path=xl/sharedStrings.xml><?xml version="1.0" encoding="utf-8"?>
<sst xmlns="http://schemas.openxmlformats.org/spreadsheetml/2006/main" count="275" uniqueCount="168">
  <si>
    <t>Car Insurance</t>
  </si>
  <si>
    <t>Bob's Furniture</t>
  </si>
  <si>
    <t>Credit Card</t>
  </si>
  <si>
    <t>Fed Tax</t>
  </si>
  <si>
    <t>Guardian</t>
  </si>
  <si>
    <t>Onelife</t>
  </si>
  <si>
    <t>Verizon</t>
  </si>
  <si>
    <t>SMECO</t>
  </si>
  <si>
    <t>Washington Gas</t>
  </si>
  <si>
    <t>AT&amp;T</t>
  </si>
  <si>
    <t>Student Loans</t>
  </si>
  <si>
    <t>Mortgage and HOA</t>
  </si>
  <si>
    <t>Water and Sewer</t>
  </si>
  <si>
    <t>School Parking</t>
  </si>
  <si>
    <t>Work Parking</t>
  </si>
  <si>
    <t>Period</t>
  </si>
  <si>
    <t>Income</t>
  </si>
  <si>
    <t>Event</t>
  </si>
  <si>
    <t>John Check</t>
  </si>
  <si>
    <t>Tina Check</t>
  </si>
  <si>
    <t>Total</t>
  </si>
  <si>
    <t>Cash Flow (Net Income per Period)</t>
  </si>
  <si>
    <t>Expense</t>
  </si>
  <si>
    <t>Notes</t>
  </si>
  <si>
    <t>Gas</t>
  </si>
  <si>
    <t>Food</t>
  </si>
  <si>
    <t>Spending</t>
  </si>
  <si>
    <t>Hygiene</t>
  </si>
  <si>
    <t>Clothes</t>
  </si>
  <si>
    <t>Regular</t>
  </si>
  <si>
    <t>Liability</t>
  </si>
  <si>
    <t>Item Name</t>
  </si>
  <si>
    <t>Checking</t>
  </si>
  <si>
    <t>Petty Cash</t>
  </si>
  <si>
    <t>Gift Cards</t>
  </si>
  <si>
    <t>Mortgage</t>
  </si>
  <si>
    <t>Bob's</t>
  </si>
  <si>
    <t>Federal</t>
  </si>
  <si>
    <t>State</t>
  </si>
  <si>
    <t>Credit Cards</t>
  </si>
  <si>
    <t>Liquid Assets</t>
  </si>
  <si>
    <t>Illiquid Assets</t>
  </si>
  <si>
    <t>BTCjam, Expected Receivable</t>
  </si>
  <si>
    <t>Tina's Car</t>
  </si>
  <si>
    <t>John's Car</t>
  </si>
  <si>
    <t>Home</t>
  </si>
  <si>
    <t>Total Assets</t>
  </si>
  <si>
    <t>Item</t>
  </si>
  <si>
    <t>Risk</t>
  </si>
  <si>
    <t>Limit</t>
  </si>
  <si>
    <t>Cashflow</t>
  </si>
  <si>
    <t>Stock ETF</t>
  </si>
  <si>
    <t>low</t>
  </si>
  <si>
    <t>BTCjam</t>
  </si>
  <si>
    <t>high</t>
  </si>
  <si>
    <t>LendingClub</t>
  </si>
  <si>
    <t>moderate</t>
  </si>
  <si>
    <t>DirectTV</t>
  </si>
  <si>
    <t>Week</t>
  </si>
  <si>
    <t>All, Split</t>
  </si>
  <si>
    <t>Week 3</t>
  </si>
  <si>
    <t>Week 2</t>
  </si>
  <si>
    <t>Week 4</t>
  </si>
  <si>
    <t>Week 1</t>
  </si>
  <si>
    <t>Tina Student Loans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</si>
  <si>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</si>
  <si>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</si>
  <si>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</si>
  <si>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</si>
  <si>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</si>
  <si>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</si>
  <si>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</si>
  <si>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</si>
  <si>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</si>
  <si>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</si>
  <si>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</si>
  <si>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</si>
  <si>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</si>
  <si>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Rate is wrong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</si>
  <si>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</si>
  <si>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</si>
  <si>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</si>
  <si>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</si>
  <si>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</si>
  <si>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</si>
  <si>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</si>
  <si>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</si>
  <si>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</si>
  <si>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</si>
  <si>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</si>
  <si>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</si>
  <si>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</si>
  <si>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</si>
  <si>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</si>
  <si>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Children International</t>
  </si>
  <si>
    <t>Net Assets = Net Worth</t>
  </si>
  <si>
    <t>Actual Net Worth</t>
  </si>
  <si>
    <t>Expected Net Worth (1st of Month)</t>
  </si>
  <si>
    <t>Dry Cleaning</t>
  </si>
  <si>
    <t>Non-Loan School Debt</t>
  </si>
  <si>
    <t>Coinbase Exchange</t>
  </si>
  <si>
    <t>Tenant Rent</t>
  </si>
  <si>
    <t>Tenant Upkeep</t>
  </si>
  <si>
    <t>Worldvision</t>
  </si>
  <si>
    <t>Goodyear</t>
  </si>
  <si>
    <t>Check About Refi and Home Value</t>
  </si>
  <si>
    <t>Maybe substitute netflix + 5 CBS All Access kind of things if it keeps going up</t>
  </si>
  <si>
    <t>Find the federal tax bill in my box of papers and call them bc we don't know current account</t>
  </si>
  <si>
    <t>Debt to Cashflow</t>
  </si>
  <si>
    <t>Undefined</t>
  </si>
  <si>
    <t>Date</t>
  </si>
  <si>
    <t>Cash on Hand</t>
  </si>
  <si>
    <t>Expected CoH</t>
  </si>
  <si>
    <t>Reason</t>
  </si>
  <si>
    <t>Rebudget</t>
  </si>
  <si>
    <t>Paid</t>
  </si>
  <si>
    <t>Holt International</t>
  </si>
  <si>
    <t>Week 5</t>
  </si>
  <si>
    <t>Regular, Valentine's</t>
  </si>
  <si>
    <t>Regular, New Year's</t>
  </si>
  <si>
    <t>Regular, John's Bday</t>
  </si>
  <si>
    <t>Regular, Christmas</t>
  </si>
  <si>
    <t>Regular, Tina's Birthday</t>
  </si>
  <si>
    <t>Regular, 5 Pay Weeks</t>
  </si>
  <si>
    <t>Regular, Spring Break / Anniversary, Taxes, 5 Pay Weeks</t>
  </si>
  <si>
    <t>Misc Differences (See Notes)</t>
  </si>
  <si>
    <t>Bitcoin, Other</t>
  </si>
  <si>
    <t>401(k) - Tina</t>
  </si>
  <si>
    <t>401(k) - John</t>
  </si>
  <si>
    <t>Other Investment</t>
  </si>
  <si>
    <t>Average Expected Net Monthly Income</t>
  </si>
  <si>
    <t>Expected Months to Wash</t>
  </si>
  <si>
    <t>Expected Years to Wash</t>
  </si>
  <si>
    <t>Goal years to wash = 7</t>
  </si>
  <si>
    <t>hypothetical</t>
  </si>
  <si>
    <t>Tithe</t>
  </si>
  <si>
    <t>Autopay</t>
  </si>
  <si>
    <t>Yes</t>
  </si>
  <si>
    <t>Care Credit</t>
  </si>
  <si>
    <t>Total Liability</t>
  </si>
  <si>
    <t>No</t>
  </si>
  <si>
    <t>double check this went through</t>
  </si>
  <si>
    <t>"georgetown valet"</t>
  </si>
  <si>
    <t>Bank Search Strings</t>
  </si>
  <si>
    <t>"friendly", "sunoco", "shell"</t>
  </si>
  <si>
    <t>Look into this…we never got a bill; I guess it takes out of escrow so combine line item with mortgage</t>
  </si>
  <si>
    <t>Credit for Bills Already Paid MTD</t>
  </si>
  <si>
    <t>Current Checking</t>
  </si>
  <si>
    <t>Expected End of Month Checking</t>
  </si>
  <si>
    <t>Totals</t>
  </si>
  <si>
    <t>After we pay our 1000 goal then start setting aside monthly</t>
  </si>
  <si>
    <t>Value above and to the left should equal; it's a check.</t>
  </si>
  <si>
    <t>Betterment</t>
  </si>
  <si>
    <t>CareCredit</t>
  </si>
  <si>
    <t>GoodYear</t>
  </si>
  <si>
    <t>Florida Trip</t>
  </si>
  <si>
    <t>Ireland Trip</t>
  </si>
  <si>
    <t>Budget</t>
  </si>
  <si>
    <t>Expected Date</t>
  </si>
  <si>
    <t>Fix John's Car</t>
  </si>
  <si>
    <t>Fix Tina's Car</t>
  </si>
  <si>
    <t>Get Tina's New Car</t>
  </si>
  <si>
    <t>Texas Trip</t>
  </si>
  <si>
    <t>Thanksgiving and Christmas</t>
  </si>
  <si>
    <t>It could be 400 if they let the windshield go</t>
  </si>
  <si>
    <t>Get details</t>
  </si>
  <si>
    <t>Goal: Debt free in 7 Years!</t>
  </si>
  <si>
    <t>Each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</si>
</sst>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NumberFormat="1" applyBorder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  <xf numFmtId="17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0" xfId="0" applyNumberFormat="1" applyFont="1" applyBorder="1"/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2" sqref="D2"/>
    </sheetView>
  </sheetViews>
  <sheetFormatPr defaultRowHeight="15" x14ac:dyDescent="0.25"/>
  <cols>
    <col min="2" max="2" width="12.85546875" bestFit="1" customWidth="1"/>
    <col min="3" max="3" width="13.28515625" bestFit="1" customWidth="1"/>
  </cols>
  <sheetData>
    <row r="1" spans="1:5" x14ac:dyDescent="0.25">
      <c r="A1" t="s">
        <v>110</v>
      </c>
      <c r="B1" t="s">
        <v>111</v>
      </c>
      <c r="C1" t="s">
        <v>112</v>
      </c>
      <c r="D1" t="s">
        <v>113</v>
      </c>
      <c r="E1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zoomScaleNormal="100" workbookViewId="0">
      <selection activeCell="F8" sqref="F8"/>
    </sheetView>
  </sheetViews>
  <sheetFormatPr defaultRowHeight="15" x14ac:dyDescent="0.25"/>
  <cols>
    <col min="3" max="3" width="32.42578125" bestFit="1" customWidth="1"/>
    <col min="5" max="5" width="11.140625" bestFit="1" customWidth="1"/>
    <col min="8" max="8" width="12.85546875" bestFit="1" customWidth="1"/>
    <col min="9" max="9" width="12.85546875" customWidth="1"/>
  </cols>
  <sheetData>
    <row r="1" spans="1:10" s="1" customFormat="1" x14ac:dyDescent="0.25">
      <c r="A1" s="1" t="s">
        <v>15</v>
      </c>
      <c r="B1" s="1" t="s">
        <v>58</v>
      </c>
      <c r="C1" s="1" t="s">
        <v>17</v>
      </c>
      <c r="D1" s="1" t="s">
        <v>22</v>
      </c>
      <c r="E1" s="1" t="s">
        <v>16</v>
      </c>
      <c r="F1" s="1" t="s">
        <v>115</v>
      </c>
      <c r="G1" s="1" t="s">
        <v>136</v>
      </c>
      <c r="H1" s="1" t="s">
        <v>139</v>
      </c>
      <c r="I1" s="1" t="s">
        <v>143</v>
      </c>
      <c r="J1" s="1" t="s">
        <v>23</v>
      </c>
    </row>
    <row r="2" spans="1:10" s="3" customFormat="1" x14ac:dyDescent="0.25">
      <c r="A2" s="11"/>
      <c r="B2" s="11" t="s">
        <v>59</v>
      </c>
      <c r="C2" s="3" t="s">
        <v>24</v>
      </c>
      <c r="D2" s="3">
        <v>-180</v>
      </c>
      <c r="G2" s="3" t="s">
        <v>140</v>
      </c>
      <c r="I2" s="3" t="s">
        <v>144</v>
      </c>
    </row>
    <row r="3" spans="1:10" s="3" customFormat="1" x14ac:dyDescent="0.25">
      <c r="A3" s="11"/>
      <c r="B3" s="11" t="s">
        <v>59</v>
      </c>
      <c r="C3" s="3" t="s">
        <v>25</v>
      </c>
      <c r="D3" s="3">
        <v>-800</v>
      </c>
      <c r="G3" s="3" t="s">
        <v>140</v>
      </c>
    </row>
    <row r="4" spans="1:10" s="3" customFormat="1" x14ac:dyDescent="0.25">
      <c r="A4" s="11"/>
      <c r="B4" s="11" t="s">
        <v>59</v>
      </c>
      <c r="C4" s="3" t="s">
        <v>26</v>
      </c>
      <c r="D4" s="3">
        <v>-400</v>
      </c>
      <c r="G4" s="3" t="s">
        <v>140</v>
      </c>
    </row>
    <row r="5" spans="1:10" s="3" customFormat="1" x14ac:dyDescent="0.25">
      <c r="A5" s="11"/>
      <c r="B5" s="11" t="s">
        <v>59</v>
      </c>
      <c r="C5" s="5" t="s">
        <v>27</v>
      </c>
      <c r="D5" s="3">
        <v>-100</v>
      </c>
      <c r="G5" s="5" t="s">
        <v>140</v>
      </c>
    </row>
    <row r="6" spans="1:10" s="3" customFormat="1" x14ac:dyDescent="0.25">
      <c r="A6" s="11"/>
      <c r="B6" s="11" t="s">
        <v>59</v>
      </c>
      <c r="C6" s="5" t="s">
        <v>28</v>
      </c>
      <c r="D6" s="3">
        <v>-100</v>
      </c>
      <c r="G6" s="5" t="s">
        <v>140</v>
      </c>
    </row>
    <row r="7" spans="1:10" s="4" customFormat="1" x14ac:dyDescent="0.25">
      <c r="A7" s="10">
        <v>20</v>
      </c>
      <c r="B7" s="10" t="s">
        <v>60</v>
      </c>
      <c r="C7" s="4" t="s">
        <v>9</v>
      </c>
      <c r="D7" s="4">
        <v>-200</v>
      </c>
      <c r="G7" s="5" t="s">
        <v>140</v>
      </c>
    </row>
    <row r="8" spans="1:10" s="4" customFormat="1" x14ac:dyDescent="0.25">
      <c r="A8" s="10">
        <v>10</v>
      </c>
      <c r="B8" s="10" t="s">
        <v>61</v>
      </c>
      <c r="C8" s="4" t="s">
        <v>1</v>
      </c>
      <c r="D8" s="4">
        <v>-65</v>
      </c>
      <c r="G8" s="5" t="s">
        <v>140</v>
      </c>
    </row>
    <row r="9" spans="1:10" s="4" customFormat="1" x14ac:dyDescent="0.25">
      <c r="A9" s="10">
        <v>13</v>
      </c>
      <c r="B9" s="10" t="s">
        <v>61</v>
      </c>
      <c r="C9" s="4" t="s">
        <v>0</v>
      </c>
      <c r="D9" s="4">
        <v>-120</v>
      </c>
      <c r="G9" s="4" t="s">
        <v>137</v>
      </c>
    </row>
    <row r="10" spans="1:10" s="4" customFormat="1" x14ac:dyDescent="0.25">
      <c r="A10" s="10">
        <v>10</v>
      </c>
      <c r="B10" s="10" t="s">
        <v>61</v>
      </c>
      <c r="C10" s="4" t="s">
        <v>2</v>
      </c>
      <c r="D10" s="4">
        <v>-50</v>
      </c>
      <c r="G10" s="4" t="s">
        <v>140</v>
      </c>
    </row>
    <row r="11" spans="1:10" x14ac:dyDescent="0.25">
      <c r="A11" s="13">
        <v>15</v>
      </c>
      <c r="B11" s="13" t="s">
        <v>60</v>
      </c>
      <c r="C11" t="s">
        <v>3</v>
      </c>
      <c r="D11">
        <v>-200</v>
      </c>
      <c r="F11" s="4"/>
      <c r="G11" s="4" t="s">
        <v>137</v>
      </c>
      <c r="H11" s="4"/>
      <c r="I11" s="4"/>
    </row>
    <row r="12" spans="1:10" x14ac:dyDescent="0.25">
      <c r="A12" s="13">
        <v>31</v>
      </c>
      <c r="B12" s="13" t="s">
        <v>62</v>
      </c>
      <c r="C12" t="s">
        <v>4</v>
      </c>
      <c r="D12">
        <v>-40</v>
      </c>
      <c r="F12" s="4"/>
      <c r="G12" s="4" t="s">
        <v>137</v>
      </c>
      <c r="H12" s="4"/>
      <c r="I12" s="4"/>
    </row>
    <row r="13" spans="1:10" x14ac:dyDescent="0.25">
      <c r="A13" s="13">
        <v>1</v>
      </c>
      <c r="B13" s="13" t="s">
        <v>63</v>
      </c>
      <c r="C13" t="s">
        <v>11</v>
      </c>
      <c r="D13">
        <v>-2700</v>
      </c>
      <c r="F13" s="4"/>
      <c r="G13" s="4" t="s">
        <v>140</v>
      </c>
    </row>
    <row r="14" spans="1:10" x14ac:dyDescent="0.25">
      <c r="A14" s="13">
        <v>5</v>
      </c>
      <c r="B14" s="13" t="s">
        <v>63</v>
      </c>
      <c r="C14" t="s">
        <v>5</v>
      </c>
      <c r="D14">
        <v>-80</v>
      </c>
      <c r="F14" s="4"/>
      <c r="G14" t="s">
        <v>137</v>
      </c>
    </row>
    <row r="15" spans="1:10" x14ac:dyDescent="0.25">
      <c r="A15" s="12"/>
      <c r="B15" s="13" t="s">
        <v>59</v>
      </c>
      <c r="C15" t="s">
        <v>13</v>
      </c>
      <c r="D15">
        <v>-180</v>
      </c>
      <c r="G15" t="s">
        <v>140</v>
      </c>
    </row>
    <row r="16" spans="1:10" x14ac:dyDescent="0.25">
      <c r="A16" s="13">
        <v>1</v>
      </c>
      <c r="B16" s="13" t="s">
        <v>63</v>
      </c>
      <c r="C16" t="s">
        <v>14</v>
      </c>
      <c r="D16">
        <v>-135</v>
      </c>
      <c r="F16" s="4"/>
      <c r="G16" t="s">
        <v>140</v>
      </c>
    </row>
    <row r="17" spans="1:10" x14ac:dyDescent="0.25">
      <c r="A17" s="13">
        <v>13</v>
      </c>
      <c r="B17" s="13" t="s">
        <v>61</v>
      </c>
      <c r="C17" t="s">
        <v>7</v>
      </c>
      <c r="D17">
        <v>-120</v>
      </c>
      <c r="G17" t="s">
        <v>140</v>
      </c>
    </row>
    <row r="18" spans="1:10" x14ac:dyDescent="0.25">
      <c r="A18" s="12"/>
      <c r="B18" s="13" t="s">
        <v>59</v>
      </c>
      <c r="C18" t="s">
        <v>10</v>
      </c>
      <c r="D18">
        <v>0</v>
      </c>
    </row>
    <row r="19" spans="1:10" x14ac:dyDescent="0.25">
      <c r="A19" s="13">
        <v>28</v>
      </c>
      <c r="B19" s="13" t="s">
        <v>62</v>
      </c>
      <c r="C19" t="s">
        <v>6</v>
      </c>
      <c r="D19">
        <v>-75</v>
      </c>
      <c r="G19" t="s">
        <v>140</v>
      </c>
    </row>
    <row r="20" spans="1:10" x14ac:dyDescent="0.25">
      <c r="A20" s="12"/>
      <c r="B20" s="13" t="s">
        <v>62</v>
      </c>
      <c r="C20" t="s">
        <v>8</v>
      </c>
      <c r="D20">
        <v>-50</v>
      </c>
      <c r="J20" t="s">
        <v>145</v>
      </c>
    </row>
    <row r="21" spans="1:10" x14ac:dyDescent="0.25">
      <c r="A21" s="13">
        <v>31</v>
      </c>
      <c r="B21" s="13" t="s">
        <v>62</v>
      </c>
      <c r="C21" t="s">
        <v>57</v>
      </c>
      <c r="D21">
        <v>-70</v>
      </c>
      <c r="G21" t="s">
        <v>137</v>
      </c>
      <c r="J21" t="s">
        <v>106</v>
      </c>
    </row>
    <row r="22" spans="1:10" x14ac:dyDescent="0.25">
      <c r="A22" s="13">
        <v>13</v>
      </c>
      <c r="B22" s="12" t="s">
        <v>61</v>
      </c>
      <c r="C22" t="s">
        <v>12</v>
      </c>
      <c r="D22">
        <v>-60</v>
      </c>
      <c r="G22" t="s">
        <v>140</v>
      </c>
    </row>
    <row r="23" spans="1:10" x14ac:dyDescent="0.25">
      <c r="A23" s="13">
        <v>16</v>
      </c>
      <c r="B23" s="13" t="s">
        <v>60</v>
      </c>
      <c r="C23" t="s">
        <v>94</v>
      </c>
      <c r="D23">
        <v>-30</v>
      </c>
      <c r="G23" t="s">
        <v>137</v>
      </c>
    </row>
    <row r="24" spans="1:10" x14ac:dyDescent="0.25">
      <c r="A24" s="13">
        <v>14</v>
      </c>
      <c r="B24" s="13" t="s">
        <v>61</v>
      </c>
      <c r="C24" t="s">
        <v>116</v>
      </c>
      <c r="D24">
        <v>-30</v>
      </c>
      <c r="G24" t="s">
        <v>137</v>
      </c>
    </row>
    <row r="25" spans="1:10" x14ac:dyDescent="0.25">
      <c r="A25" s="13">
        <v>21</v>
      </c>
      <c r="B25" s="13" t="s">
        <v>62</v>
      </c>
      <c r="C25" t="s">
        <v>103</v>
      </c>
      <c r="D25">
        <v>-35</v>
      </c>
      <c r="G25" t="s">
        <v>137</v>
      </c>
    </row>
    <row r="26" spans="1:10" x14ac:dyDescent="0.25">
      <c r="A26" s="13">
        <v>10</v>
      </c>
      <c r="B26" s="13" t="s">
        <v>61</v>
      </c>
      <c r="C26" t="s">
        <v>104</v>
      </c>
      <c r="D26">
        <v>-30</v>
      </c>
      <c r="G26" t="s">
        <v>140</v>
      </c>
    </row>
    <row r="27" spans="1:10" x14ac:dyDescent="0.25">
      <c r="A27" s="13">
        <v>42391</v>
      </c>
      <c r="B27" s="13" t="s">
        <v>62</v>
      </c>
      <c r="C27" t="s">
        <v>138</v>
      </c>
      <c r="D27">
        <v>-30</v>
      </c>
      <c r="F27" t="s">
        <v>137</v>
      </c>
      <c r="G27" t="s">
        <v>140</v>
      </c>
      <c r="H27">
        <v>440</v>
      </c>
      <c r="J27" t="s">
        <v>141</v>
      </c>
    </row>
    <row r="28" spans="1:10" x14ac:dyDescent="0.25">
      <c r="A28" s="13"/>
      <c r="B28" s="13" t="s">
        <v>59</v>
      </c>
      <c r="C28" t="s">
        <v>98</v>
      </c>
      <c r="D28">
        <v>-125</v>
      </c>
      <c r="G28" t="s">
        <v>140</v>
      </c>
      <c r="I28" t="s">
        <v>142</v>
      </c>
    </row>
    <row r="29" spans="1:10" x14ac:dyDescent="0.25">
      <c r="A29" s="13"/>
      <c r="B29" s="13" t="s">
        <v>59</v>
      </c>
      <c r="C29" t="s">
        <v>135</v>
      </c>
      <c r="D29">
        <v>0</v>
      </c>
      <c r="G29" t="s">
        <v>140</v>
      </c>
      <c r="J29" t="s">
        <v>150</v>
      </c>
    </row>
    <row r="30" spans="1:10" x14ac:dyDescent="0.25">
      <c r="A30" s="13">
        <v>5</v>
      </c>
      <c r="B30" s="13" t="s">
        <v>63</v>
      </c>
      <c r="C30" t="s">
        <v>101</v>
      </c>
      <c r="E30">
        <v>0</v>
      </c>
    </row>
    <row r="31" spans="1:10" x14ac:dyDescent="0.25">
      <c r="A31" s="13"/>
      <c r="B31" s="13" t="s">
        <v>59</v>
      </c>
      <c r="C31" t="s">
        <v>102</v>
      </c>
      <c r="D31">
        <v>0</v>
      </c>
    </row>
    <row r="32" spans="1:10" x14ac:dyDescent="0.25">
      <c r="A32" s="13"/>
      <c r="B32" s="13" t="s">
        <v>61</v>
      </c>
      <c r="C32" t="s">
        <v>18</v>
      </c>
      <c r="E32">
        <v>2160</v>
      </c>
    </row>
    <row r="33" spans="1:6" x14ac:dyDescent="0.25">
      <c r="A33" s="12"/>
      <c r="B33" s="12" t="s">
        <v>61</v>
      </c>
      <c r="C33" t="s">
        <v>19</v>
      </c>
      <c r="E33">
        <v>1700</v>
      </c>
    </row>
    <row r="34" spans="1:6" x14ac:dyDescent="0.25">
      <c r="A34" s="12"/>
      <c r="B34" s="12" t="s">
        <v>62</v>
      </c>
      <c r="C34" t="s">
        <v>18</v>
      </c>
      <c r="E34">
        <v>2160</v>
      </c>
    </row>
    <row r="35" spans="1:6" x14ac:dyDescent="0.25">
      <c r="A35" s="12"/>
      <c r="B35" s="12" t="s">
        <v>62</v>
      </c>
      <c r="C35" t="s">
        <v>19</v>
      </c>
      <c r="E35">
        <v>1700</v>
      </c>
    </row>
    <row r="36" spans="1:6" x14ac:dyDescent="0.25">
      <c r="A36" s="12"/>
      <c r="B36" s="12" t="s">
        <v>117</v>
      </c>
      <c r="C36" t="s">
        <v>18</v>
      </c>
      <c r="E36">
        <v>0</v>
      </c>
    </row>
    <row r="37" spans="1:6" x14ac:dyDescent="0.25">
      <c r="A37" s="12"/>
      <c r="B37" s="12" t="s">
        <v>117</v>
      </c>
      <c r="C37" t="s">
        <v>19</v>
      </c>
      <c r="E37">
        <v>0</v>
      </c>
    </row>
    <row r="38" spans="1:6" s="17" customFormat="1" x14ac:dyDescent="0.25">
      <c r="A38" s="19" t="s">
        <v>149</v>
      </c>
      <c r="B38" s="16" t="s">
        <v>167</v>
      </c>
      <c r="F38" s="17">
        <f>(D2+D3+D4+D5+D6+D15+D18+D28+D29)/4</f>
        <v>-471.25</v>
      </c>
    </row>
    <row r="39" spans="1:6" s="21" customFormat="1" x14ac:dyDescent="0.25">
      <c r="A39" s="23"/>
      <c r="B39" s="16" t="s">
        <v>63</v>
      </c>
      <c r="F39" s="17">
        <f>D13+D14+D16+E30+F38</f>
        <v>-3386.25</v>
      </c>
    </row>
    <row r="40" spans="1:6" x14ac:dyDescent="0.25">
      <c r="A40" s="23"/>
      <c r="B40" s="18" t="s">
        <v>61</v>
      </c>
      <c r="F40" s="17">
        <f>D8+D9+D10+D17+D22+D24+D26+E32+E33+F38</f>
        <v>2913.75</v>
      </c>
    </row>
    <row r="41" spans="1:6" x14ac:dyDescent="0.25">
      <c r="A41" s="23"/>
      <c r="B41" s="18" t="s">
        <v>60</v>
      </c>
      <c r="F41" s="17">
        <f>D7+D11+D23+F38</f>
        <v>-901.25</v>
      </c>
    </row>
    <row r="42" spans="1:6" x14ac:dyDescent="0.25">
      <c r="A42" s="24"/>
      <c r="B42" s="18" t="s">
        <v>62</v>
      </c>
      <c r="F42" s="17">
        <f>D12+D19+D20+D21+D25+D27+E34+E35+F38</f>
        <v>3088.75</v>
      </c>
    </row>
    <row r="43" spans="1:6" s="8" customFormat="1" x14ac:dyDescent="0.25">
      <c r="A43" s="22"/>
      <c r="C43" s="8" t="s">
        <v>20</v>
      </c>
      <c r="D43" s="8">
        <f>SUM(D2:D37)</f>
        <v>-6005</v>
      </c>
      <c r="E43" s="8">
        <f>SUM(E2:E37)</f>
        <v>7720</v>
      </c>
      <c r="F43" s="8">
        <f>SUM(F39:F42)</f>
        <v>1715</v>
      </c>
    </row>
    <row r="44" spans="1:6" s="2" customFormat="1" x14ac:dyDescent="0.25">
      <c r="C44" s="9" t="s">
        <v>21</v>
      </c>
      <c r="E44" s="2">
        <f>D43+E43</f>
        <v>1715</v>
      </c>
      <c r="F44" s="2" t="s">
        <v>151</v>
      </c>
    </row>
    <row r="45" spans="1:6" x14ac:dyDescent="0.25">
      <c r="C45" t="s">
        <v>146</v>
      </c>
      <c r="E45">
        <v>30</v>
      </c>
    </row>
    <row r="46" spans="1:6" x14ac:dyDescent="0.25">
      <c r="C46" t="s">
        <v>147</v>
      </c>
      <c r="E46">
        <v>4660</v>
      </c>
    </row>
    <row r="47" spans="1:6" x14ac:dyDescent="0.25">
      <c r="C47" t="s">
        <v>148</v>
      </c>
      <c r="E47">
        <f>SUM(E44:E46)</f>
        <v>6405</v>
      </c>
    </row>
  </sheetData>
  <sortState ref="C2:C17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26" sqref="E26"/>
    </sheetView>
  </sheetViews>
  <sheetFormatPr defaultRowHeight="15" x14ac:dyDescent="0.25"/>
  <cols>
    <col min="2" max="2" width="27.4257812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6" s="1" customFormat="1" x14ac:dyDescent="0.25">
      <c r="A1" s="1" t="s">
        <v>15</v>
      </c>
      <c r="B1" s="1" t="s">
        <v>31</v>
      </c>
      <c r="C1" s="1" t="s">
        <v>40</v>
      </c>
      <c r="D1" s="1" t="s">
        <v>41</v>
      </c>
      <c r="E1" s="1" t="s">
        <v>30</v>
      </c>
      <c r="F1" s="1" t="s">
        <v>23</v>
      </c>
    </row>
    <row r="2" spans="1:6" x14ac:dyDescent="0.25">
      <c r="B2" t="s">
        <v>32</v>
      </c>
      <c r="C2">
        <v>4660</v>
      </c>
    </row>
    <row r="3" spans="1:6" x14ac:dyDescent="0.25">
      <c r="B3" t="s">
        <v>152</v>
      </c>
      <c r="C3">
        <v>350</v>
      </c>
    </row>
    <row r="4" spans="1:6" x14ac:dyDescent="0.25">
      <c r="B4" t="s">
        <v>126</v>
      </c>
      <c r="C4">
        <v>0</v>
      </c>
    </row>
    <row r="5" spans="1:6" x14ac:dyDescent="0.25">
      <c r="B5" t="s">
        <v>100</v>
      </c>
      <c r="C5">
        <v>0</v>
      </c>
    </row>
    <row r="6" spans="1:6" x14ac:dyDescent="0.25">
      <c r="B6" t="s">
        <v>42</v>
      </c>
      <c r="D6">
        <v>0</v>
      </c>
    </row>
    <row r="7" spans="1:6" x14ac:dyDescent="0.25">
      <c r="B7" t="s">
        <v>33</v>
      </c>
      <c r="C7">
        <v>10</v>
      </c>
    </row>
    <row r="8" spans="1:6" x14ac:dyDescent="0.25">
      <c r="B8" t="s">
        <v>34</v>
      </c>
      <c r="C8">
        <v>0</v>
      </c>
    </row>
    <row r="9" spans="1:6" x14ac:dyDescent="0.25">
      <c r="B9" t="s">
        <v>43</v>
      </c>
      <c r="D9">
        <v>5000</v>
      </c>
    </row>
    <row r="10" spans="1:6" x14ac:dyDescent="0.25">
      <c r="B10" t="s">
        <v>44</v>
      </c>
      <c r="D10">
        <v>1500</v>
      </c>
    </row>
    <row r="11" spans="1:6" x14ac:dyDescent="0.25">
      <c r="B11" t="s">
        <v>45</v>
      </c>
      <c r="D11">
        <v>380000</v>
      </c>
      <c r="F11" t="s">
        <v>105</v>
      </c>
    </row>
    <row r="12" spans="1:6" x14ac:dyDescent="0.25">
      <c r="B12" t="s">
        <v>127</v>
      </c>
      <c r="D12">
        <v>7400</v>
      </c>
    </row>
    <row r="13" spans="1:6" x14ac:dyDescent="0.25">
      <c r="B13" t="s">
        <v>128</v>
      </c>
      <c r="D13">
        <v>1140</v>
      </c>
    </row>
    <row r="14" spans="1:6" x14ac:dyDescent="0.25">
      <c r="B14" t="s">
        <v>10</v>
      </c>
      <c r="E14">
        <v>151500</v>
      </c>
    </row>
    <row r="15" spans="1:6" x14ac:dyDescent="0.25">
      <c r="B15" t="s">
        <v>35</v>
      </c>
      <c r="E15">
        <v>380000</v>
      </c>
    </row>
    <row r="16" spans="1:6" x14ac:dyDescent="0.25">
      <c r="B16" t="s">
        <v>36</v>
      </c>
      <c r="E16">
        <v>1650</v>
      </c>
    </row>
    <row r="17" spans="1:6" x14ac:dyDescent="0.25">
      <c r="B17" t="s">
        <v>153</v>
      </c>
      <c r="E17">
        <v>440</v>
      </c>
    </row>
    <row r="18" spans="1:6" x14ac:dyDescent="0.25">
      <c r="B18" t="s">
        <v>154</v>
      </c>
      <c r="E18">
        <v>1900</v>
      </c>
    </row>
    <row r="19" spans="1:6" x14ac:dyDescent="0.25">
      <c r="B19" t="s">
        <v>37</v>
      </c>
      <c r="E19">
        <v>7000</v>
      </c>
      <c r="F19" t="s">
        <v>107</v>
      </c>
    </row>
    <row r="20" spans="1:6" x14ac:dyDescent="0.25">
      <c r="B20" t="s">
        <v>39</v>
      </c>
      <c r="E20">
        <v>2400</v>
      </c>
    </row>
    <row r="21" spans="1:6" x14ac:dyDescent="0.25">
      <c r="B21" t="s">
        <v>99</v>
      </c>
      <c r="E21">
        <v>2000</v>
      </c>
    </row>
    <row r="22" spans="1:6" x14ac:dyDescent="0.25">
      <c r="B22" t="s">
        <v>129</v>
      </c>
      <c r="E22">
        <v>0</v>
      </c>
    </row>
    <row r="23" spans="1:6" x14ac:dyDescent="0.25">
      <c r="B23" t="s">
        <v>125</v>
      </c>
      <c r="C23">
        <v>0</v>
      </c>
      <c r="E23">
        <v>0</v>
      </c>
    </row>
    <row r="24" spans="1:6" s="8" customFormat="1" x14ac:dyDescent="0.25">
      <c r="A24" s="7"/>
      <c r="B24" s="8" t="s">
        <v>20</v>
      </c>
      <c r="C24" s="8">
        <f>SUM(C2:C23)</f>
        <v>5020</v>
      </c>
      <c r="D24" s="8">
        <f>SUM(D2:D23)</f>
        <v>395040</v>
      </c>
      <c r="E24" s="8">
        <f>SUM(E2:E23)</f>
        <v>546890</v>
      </c>
    </row>
    <row r="25" spans="1:6" x14ac:dyDescent="0.25">
      <c r="D25" t="s">
        <v>46</v>
      </c>
      <c r="E25">
        <f>SUM(C24:D24)</f>
        <v>400060</v>
      </c>
    </row>
    <row r="26" spans="1:6" x14ac:dyDescent="0.25">
      <c r="D26" t="s">
        <v>95</v>
      </c>
      <c r="E26">
        <f>E25-E24</f>
        <v>-146830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H30" sqref="H30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13" s="1" customFormat="1" x14ac:dyDescent="0.25">
      <c r="A1" s="1" t="s">
        <v>15</v>
      </c>
      <c r="B1" s="1" t="s">
        <v>17</v>
      </c>
      <c r="C1" s="1" t="s">
        <v>22</v>
      </c>
      <c r="D1" s="1" t="s">
        <v>16</v>
      </c>
      <c r="E1" s="1" t="s">
        <v>97</v>
      </c>
      <c r="F1" s="1" t="s">
        <v>96</v>
      </c>
      <c r="G1" s="1" t="s">
        <v>23</v>
      </c>
      <c r="J1" s="1" t="s">
        <v>130</v>
      </c>
      <c r="K1" s="1" t="s">
        <v>131</v>
      </c>
      <c r="L1" s="1" t="s">
        <v>132</v>
      </c>
      <c r="M1" s="1" t="s">
        <v>23</v>
      </c>
    </row>
    <row r="2" spans="1:13" x14ac:dyDescent="0.25">
      <c r="A2" s="20">
        <v>42370</v>
      </c>
      <c r="B2" t="s">
        <v>119</v>
      </c>
      <c r="D2">
        <v>875</v>
      </c>
      <c r="E2">
        <f>E3-875</f>
        <v>-156795</v>
      </c>
      <c r="J2">
        <f>SUM(C2:D13)/12</f>
        <v>1638.75</v>
      </c>
      <c r="K2">
        <f>(-1*F3)/J2</f>
        <v>95.145690312738367</v>
      </c>
      <c r="L2">
        <f>K2/12</f>
        <v>7.9288075260615303</v>
      </c>
      <c r="M2" t="s">
        <v>133</v>
      </c>
    </row>
    <row r="3" spans="1:13" x14ac:dyDescent="0.25">
      <c r="A3" s="20">
        <v>42401</v>
      </c>
      <c r="B3" t="s">
        <v>118</v>
      </c>
      <c r="D3">
        <v>875</v>
      </c>
      <c r="E3">
        <v>-155920</v>
      </c>
      <c r="F3">
        <v>-155920</v>
      </c>
      <c r="J3">
        <v>1100</v>
      </c>
      <c r="K3">
        <f>(-1*F3)/J3</f>
        <v>141.74545454545455</v>
      </c>
      <c r="L3">
        <f>K3/12</f>
        <v>11.812121212121212</v>
      </c>
      <c r="M3" t="s">
        <v>134</v>
      </c>
    </row>
    <row r="4" spans="1:13" x14ac:dyDescent="0.25">
      <c r="A4" s="20">
        <v>42430</v>
      </c>
      <c r="B4" t="s">
        <v>124</v>
      </c>
      <c r="C4">
        <v>-3000</v>
      </c>
      <c r="D4">
        <v>4125</v>
      </c>
      <c r="E4">
        <f>E3+C4+D4</f>
        <v>-154795</v>
      </c>
      <c r="J4">
        <v>1700</v>
      </c>
      <c r="K4">
        <f>(-1*F3)/J4</f>
        <v>91.71764705882353</v>
      </c>
      <c r="L4">
        <f>K4/12</f>
        <v>7.6431372549019612</v>
      </c>
      <c r="M4" t="s">
        <v>134</v>
      </c>
    </row>
    <row r="5" spans="1:13" x14ac:dyDescent="0.25">
      <c r="A5" s="20">
        <v>42461</v>
      </c>
      <c r="B5" t="s">
        <v>29</v>
      </c>
      <c r="D5">
        <v>890</v>
      </c>
      <c r="E5">
        <v>-146830</v>
      </c>
      <c r="F5">
        <v>-146830</v>
      </c>
      <c r="J5">
        <v>1860</v>
      </c>
      <c r="K5">
        <f>(-1*F3)/J5</f>
        <v>83.827956989247312</v>
      </c>
      <c r="L5">
        <f>K5/12</f>
        <v>6.9856630824372763</v>
      </c>
      <c r="M5" t="s">
        <v>134</v>
      </c>
    </row>
    <row r="6" spans="1:13" x14ac:dyDescent="0.25">
      <c r="A6" s="20">
        <v>42491</v>
      </c>
      <c r="B6" t="s">
        <v>29</v>
      </c>
      <c r="D6">
        <v>1700</v>
      </c>
      <c r="E6">
        <f t="shared" ref="E6:E13" si="0">E5+C6+D6</f>
        <v>-145130</v>
      </c>
      <c r="J6">
        <v>2000</v>
      </c>
      <c r="K6">
        <f>(-1*F3)/J6</f>
        <v>77.959999999999994</v>
      </c>
      <c r="L6">
        <f>K6/12</f>
        <v>6.4966666666666661</v>
      </c>
      <c r="M6" t="s">
        <v>134</v>
      </c>
    </row>
    <row r="7" spans="1:13" x14ac:dyDescent="0.25">
      <c r="A7" s="20">
        <v>42522</v>
      </c>
      <c r="B7" t="s">
        <v>123</v>
      </c>
      <c r="D7">
        <v>5500</v>
      </c>
      <c r="E7">
        <f t="shared" si="0"/>
        <v>-139630</v>
      </c>
    </row>
    <row r="8" spans="1:13" x14ac:dyDescent="0.25">
      <c r="A8" s="20">
        <v>42552</v>
      </c>
      <c r="B8" t="s">
        <v>29</v>
      </c>
      <c r="D8">
        <v>1700</v>
      </c>
      <c r="E8">
        <f t="shared" si="0"/>
        <v>-137930</v>
      </c>
    </row>
    <row r="9" spans="1:13" x14ac:dyDescent="0.25">
      <c r="A9" s="20">
        <v>42583</v>
      </c>
      <c r="B9" t="s">
        <v>122</v>
      </c>
      <c r="C9">
        <v>-250</v>
      </c>
      <c r="D9">
        <v>1700</v>
      </c>
      <c r="E9">
        <f t="shared" si="0"/>
        <v>-136480</v>
      </c>
    </row>
    <row r="10" spans="1:13" x14ac:dyDescent="0.25">
      <c r="A10" s="20">
        <v>42614</v>
      </c>
      <c r="B10" t="s">
        <v>29</v>
      </c>
      <c r="D10">
        <v>1700</v>
      </c>
      <c r="E10">
        <f t="shared" si="0"/>
        <v>-134780</v>
      </c>
    </row>
    <row r="11" spans="1:13" x14ac:dyDescent="0.25">
      <c r="A11" s="20">
        <v>42644</v>
      </c>
      <c r="B11" t="s">
        <v>29</v>
      </c>
      <c r="D11">
        <v>1700</v>
      </c>
      <c r="E11">
        <f t="shared" si="0"/>
        <v>-133080</v>
      </c>
    </row>
    <row r="12" spans="1:13" x14ac:dyDescent="0.25">
      <c r="A12" s="20">
        <v>42675</v>
      </c>
      <c r="B12" t="s">
        <v>120</v>
      </c>
      <c r="C12">
        <v>-250</v>
      </c>
      <c r="D12">
        <v>1700</v>
      </c>
      <c r="E12">
        <f t="shared" si="0"/>
        <v>-131630</v>
      </c>
    </row>
    <row r="13" spans="1:13" x14ac:dyDescent="0.25">
      <c r="A13" s="20">
        <v>42705</v>
      </c>
      <c r="B13" t="s">
        <v>121</v>
      </c>
      <c r="C13">
        <v>-1000</v>
      </c>
      <c r="D13">
        <v>1700</v>
      </c>
      <c r="E13">
        <f t="shared" si="0"/>
        <v>-130930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E5" sqref="E5"/>
    </sheetView>
  </sheetViews>
  <sheetFormatPr defaultRowHeight="15" x14ac:dyDescent="0.25"/>
  <cols>
    <col min="1" max="1" width="13.5703125" bestFit="1" customWidth="1"/>
    <col min="2" max="2" width="13.5703125" customWidth="1"/>
    <col min="6" max="6" width="16.28515625" bestFit="1" customWidth="1"/>
    <col min="9" max="9" width="12.85546875" bestFit="1" customWidth="1"/>
    <col min="10" max="10" width="10.85546875" bestFit="1" customWidth="1"/>
    <col min="12" max="12" width="26.42578125" bestFit="1" customWidth="1"/>
    <col min="13" max="13" width="9.85546875" bestFit="1" customWidth="1"/>
    <col min="14" max="14" width="10.85546875" bestFit="1" customWidth="1"/>
    <col min="16" max="16" width="9.85546875" bestFit="1" customWidth="1"/>
  </cols>
  <sheetData>
    <row r="1" spans="1:12" x14ac:dyDescent="0.25">
      <c r="A1" t="s">
        <v>47</v>
      </c>
      <c r="B1" t="s">
        <v>50</v>
      </c>
      <c r="C1" t="s">
        <v>68</v>
      </c>
      <c r="D1" t="s">
        <v>48</v>
      </c>
      <c r="E1" t="s">
        <v>49</v>
      </c>
      <c r="F1" t="s">
        <v>108</v>
      </c>
      <c r="G1" t="s">
        <v>23</v>
      </c>
      <c r="I1" t="s">
        <v>72</v>
      </c>
    </row>
    <row r="2" spans="1:12" x14ac:dyDescent="0.25">
      <c r="A2" t="s">
        <v>64</v>
      </c>
      <c r="B2">
        <v>0</v>
      </c>
      <c r="C2" s="15">
        <v>5.0200000000000002E-2</v>
      </c>
      <c r="D2" t="s">
        <v>76</v>
      </c>
      <c r="E2">
        <v>21500</v>
      </c>
      <c r="F2">
        <f>B2/E2</f>
        <v>0</v>
      </c>
      <c r="K2" t="s">
        <v>67</v>
      </c>
      <c r="L2" t="s">
        <v>68</v>
      </c>
    </row>
    <row r="3" spans="1:12" x14ac:dyDescent="0.25">
      <c r="A3" t="s">
        <v>65</v>
      </c>
      <c r="B3">
        <v>0</v>
      </c>
      <c r="C3" s="15">
        <v>5.5199999999999999E-2</v>
      </c>
      <c r="D3" t="s">
        <v>76</v>
      </c>
      <c r="E3">
        <v>75000</v>
      </c>
      <c r="F3">
        <f t="shared" ref="F3:F12" si="0">B3/E3</f>
        <v>0</v>
      </c>
      <c r="I3" t="s">
        <v>69</v>
      </c>
      <c r="J3" s="14">
        <v>4500</v>
      </c>
      <c r="K3" s="15">
        <v>4.4999999999999998E-2</v>
      </c>
      <c r="L3" s="14">
        <f>K3*J3</f>
        <v>202.5</v>
      </c>
    </row>
    <row r="4" spans="1:12" x14ac:dyDescent="0.25">
      <c r="A4" t="s">
        <v>66</v>
      </c>
      <c r="B4">
        <v>0</v>
      </c>
      <c r="C4" s="15">
        <v>6.5000000000000002E-2</v>
      </c>
      <c r="D4" t="s">
        <v>76</v>
      </c>
      <c r="E4">
        <v>55000</v>
      </c>
      <c r="F4">
        <f t="shared" si="0"/>
        <v>0</v>
      </c>
      <c r="I4" t="s">
        <v>70</v>
      </c>
      <c r="J4" s="14">
        <v>2341.14</v>
      </c>
      <c r="K4" s="15">
        <v>6.8000000000000005E-2</v>
      </c>
      <c r="L4" s="14">
        <f t="shared" ref="L4:L11" si="1">K4*J4</f>
        <v>159.19752</v>
      </c>
    </row>
    <row r="5" spans="1:12" x14ac:dyDescent="0.25">
      <c r="A5" t="s">
        <v>35</v>
      </c>
      <c r="B5">
        <v>2700</v>
      </c>
      <c r="C5" s="15">
        <v>4.2500000000000003E-2</v>
      </c>
      <c r="D5" t="s">
        <v>76</v>
      </c>
      <c r="E5">
        <v>380000</v>
      </c>
      <c r="F5">
        <f t="shared" si="0"/>
        <v>7.1052631578947369E-3</v>
      </c>
      <c r="I5" t="s">
        <v>69</v>
      </c>
      <c r="J5" s="14">
        <v>5500</v>
      </c>
      <c r="K5" s="15">
        <v>3.4000000000000002E-2</v>
      </c>
      <c r="L5" s="14">
        <f t="shared" si="1"/>
        <v>187</v>
      </c>
    </row>
    <row r="6" spans="1:12" x14ac:dyDescent="0.25">
      <c r="A6" t="s">
        <v>36</v>
      </c>
      <c r="B6">
        <v>65</v>
      </c>
      <c r="C6" s="15">
        <v>0</v>
      </c>
      <c r="D6" t="s">
        <v>76</v>
      </c>
      <c r="E6">
        <v>1700</v>
      </c>
      <c r="F6">
        <f t="shared" si="0"/>
        <v>3.8235294117647062E-2</v>
      </c>
      <c r="I6" t="s">
        <v>70</v>
      </c>
      <c r="J6" s="14">
        <v>2219.64</v>
      </c>
      <c r="K6" s="15">
        <v>6.8000000000000005E-2</v>
      </c>
      <c r="L6" s="14">
        <f t="shared" si="1"/>
        <v>150.93552</v>
      </c>
    </row>
    <row r="7" spans="1:12" x14ac:dyDescent="0.25">
      <c r="A7" t="s">
        <v>37</v>
      </c>
      <c r="B7">
        <v>200</v>
      </c>
      <c r="C7" s="15">
        <v>0</v>
      </c>
      <c r="D7" t="s">
        <v>76</v>
      </c>
      <c r="E7">
        <v>7000</v>
      </c>
      <c r="F7">
        <f t="shared" si="0"/>
        <v>2.8571428571428571E-2</v>
      </c>
      <c r="G7" t="s">
        <v>78</v>
      </c>
      <c r="I7" t="s">
        <v>69</v>
      </c>
      <c r="J7" s="14">
        <v>2796.61</v>
      </c>
      <c r="K7" s="15">
        <v>3.4000000000000002E-2</v>
      </c>
      <c r="L7" s="14">
        <f t="shared" si="1"/>
        <v>95.084740000000011</v>
      </c>
    </row>
    <row r="8" spans="1:12" x14ac:dyDescent="0.25">
      <c r="A8" t="s">
        <v>38</v>
      </c>
      <c r="B8">
        <v>100</v>
      </c>
      <c r="C8" s="15">
        <v>0</v>
      </c>
      <c r="D8" t="s">
        <v>76</v>
      </c>
      <c r="E8">
        <v>1400</v>
      </c>
      <c r="F8">
        <f t="shared" si="0"/>
        <v>7.1428571428571425E-2</v>
      </c>
      <c r="G8" t="s">
        <v>78</v>
      </c>
      <c r="I8" t="s">
        <v>70</v>
      </c>
      <c r="J8" s="14">
        <v>1055.45</v>
      </c>
      <c r="K8" s="15">
        <v>6.8000000000000005E-2</v>
      </c>
      <c r="L8" s="14">
        <f t="shared" si="1"/>
        <v>71.770600000000002</v>
      </c>
    </row>
    <row r="9" spans="1:12" x14ac:dyDescent="0.25">
      <c r="A9" t="s">
        <v>39</v>
      </c>
      <c r="B9">
        <v>50</v>
      </c>
      <c r="C9" s="15">
        <v>0.14249999999999999</v>
      </c>
      <c r="D9" t="s">
        <v>76</v>
      </c>
      <c r="E9">
        <v>1700</v>
      </c>
      <c r="F9">
        <f t="shared" si="0"/>
        <v>2.9411764705882353E-2</v>
      </c>
      <c r="I9" t="s">
        <v>70</v>
      </c>
      <c r="J9" s="14">
        <v>20500</v>
      </c>
      <c r="K9" s="15">
        <v>5.4100000000000002E-2</v>
      </c>
      <c r="L9" s="14">
        <f t="shared" si="1"/>
        <v>1109.05</v>
      </c>
    </row>
    <row r="10" spans="1:12" x14ac:dyDescent="0.25">
      <c r="A10" t="s">
        <v>51</v>
      </c>
      <c r="B10">
        <v>0</v>
      </c>
      <c r="C10" s="15">
        <v>0.05</v>
      </c>
      <c r="D10" t="s">
        <v>52</v>
      </c>
      <c r="E10">
        <v>0</v>
      </c>
      <c r="F10" t="e">
        <f t="shared" si="0"/>
        <v>#DIV/0!</v>
      </c>
      <c r="G10" t="s">
        <v>109</v>
      </c>
      <c r="I10" t="s">
        <v>70</v>
      </c>
      <c r="J10" s="14">
        <v>20500</v>
      </c>
      <c r="K10" s="15">
        <v>6.2100000000000002E-2</v>
      </c>
      <c r="L10" s="14">
        <f t="shared" si="1"/>
        <v>1273.05</v>
      </c>
    </row>
    <row r="11" spans="1:12" x14ac:dyDescent="0.25">
      <c r="A11" t="s">
        <v>53</v>
      </c>
      <c r="B11">
        <v>0</v>
      </c>
      <c r="C11" s="15">
        <v>0.12</v>
      </c>
      <c r="D11" t="s">
        <v>54</v>
      </c>
      <c r="E11">
        <v>0</v>
      </c>
      <c r="F11" t="e">
        <f t="shared" si="0"/>
        <v>#DIV/0!</v>
      </c>
      <c r="G11" t="s">
        <v>109</v>
      </c>
      <c r="I11" t="s">
        <v>70</v>
      </c>
      <c r="J11" s="14">
        <v>10250</v>
      </c>
      <c r="K11" s="15">
        <v>5.8400000000000001E-2</v>
      </c>
      <c r="L11" s="14">
        <f t="shared" si="1"/>
        <v>598.6</v>
      </c>
    </row>
    <row r="12" spans="1:12" x14ac:dyDescent="0.25">
      <c r="A12" t="s">
        <v>55</v>
      </c>
      <c r="B12">
        <v>0</v>
      </c>
      <c r="C12" s="15">
        <v>0.08</v>
      </c>
      <c r="D12" t="s">
        <v>56</v>
      </c>
      <c r="E12">
        <v>0</v>
      </c>
      <c r="F12" t="e">
        <f t="shared" si="0"/>
        <v>#DIV/0!</v>
      </c>
      <c r="G12" t="s">
        <v>109</v>
      </c>
      <c r="I12" s="2" t="s">
        <v>77</v>
      </c>
      <c r="J12" s="14">
        <f>SUM(J3:J11)</f>
        <v>69662.84</v>
      </c>
      <c r="L12" s="14">
        <f>SUM(L3:L11)</f>
        <v>3847.1883800000001</v>
      </c>
    </row>
    <row r="13" spans="1:12" x14ac:dyDescent="0.25">
      <c r="E13">
        <f>SUM(E2:E4)</f>
        <v>151500</v>
      </c>
      <c r="J13" t="s">
        <v>71</v>
      </c>
      <c r="K13">
        <f>L12/J12</f>
        <v>5.522583317016648E-2</v>
      </c>
    </row>
    <row r="15" spans="1:12" x14ac:dyDescent="0.25">
      <c r="I15" t="s">
        <v>73</v>
      </c>
    </row>
    <row r="16" spans="1:12" x14ac:dyDescent="0.25">
      <c r="I16" t="s">
        <v>74</v>
      </c>
      <c r="J16" t="s">
        <v>75</v>
      </c>
      <c r="K16" t="s">
        <v>68</v>
      </c>
    </row>
    <row r="17" spans="9:15" x14ac:dyDescent="0.25">
      <c r="I17" s="14">
        <v>5500</v>
      </c>
      <c r="J17" s="14">
        <v>4368.74</v>
      </c>
      <c r="K17" s="15">
        <v>3.4000000000000002E-2</v>
      </c>
      <c r="L17" s="14">
        <f>K17*J17</f>
        <v>148.53716</v>
      </c>
    </row>
    <row r="18" spans="9:15" x14ac:dyDescent="0.25">
      <c r="I18" s="14">
        <v>2000</v>
      </c>
      <c r="J18" s="14">
        <v>1656.03</v>
      </c>
      <c r="K18" s="15">
        <v>6.8000000000000005E-2</v>
      </c>
      <c r="L18" s="14">
        <f t="shared" ref="L18:L24" si="2">K18*J18</f>
        <v>112.61004000000001</v>
      </c>
    </row>
    <row r="19" spans="9:15" x14ac:dyDescent="0.25">
      <c r="I19" s="14">
        <v>4500</v>
      </c>
      <c r="J19" s="14">
        <v>3536.13</v>
      </c>
      <c r="K19" s="15">
        <v>3.4000000000000002E-2</v>
      </c>
      <c r="L19" s="14">
        <f t="shared" si="2"/>
        <v>120.22842000000001</v>
      </c>
    </row>
    <row r="20" spans="9:15" x14ac:dyDescent="0.25">
      <c r="I20" s="14">
        <v>3500</v>
      </c>
      <c r="J20" s="14">
        <v>2737.91</v>
      </c>
      <c r="K20" s="15">
        <v>4.4999999999999998E-2</v>
      </c>
      <c r="L20" s="14">
        <f t="shared" si="2"/>
        <v>123.20594999999999</v>
      </c>
      <c r="O20" s="15"/>
    </row>
    <row r="21" spans="9:15" x14ac:dyDescent="0.25">
      <c r="I21" s="14">
        <v>3500</v>
      </c>
      <c r="J21" s="14">
        <v>2641.58</v>
      </c>
      <c r="K21" s="15">
        <v>5.6000000000000001E-2</v>
      </c>
      <c r="L21" s="14">
        <f t="shared" si="2"/>
        <v>147.92848000000001</v>
      </c>
    </row>
    <row r="22" spans="9:15" x14ac:dyDescent="0.25">
      <c r="I22" s="14">
        <v>2000</v>
      </c>
      <c r="J22" s="14">
        <v>1851.37</v>
      </c>
      <c r="K22" s="15">
        <v>6.8000000000000005E-2</v>
      </c>
      <c r="L22" s="14">
        <f t="shared" si="2"/>
        <v>125.89315999999999</v>
      </c>
    </row>
    <row r="23" spans="9:15" x14ac:dyDescent="0.25">
      <c r="I23" s="14">
        <v>1975</v>
      </c>
      <c r="J23" s="14">
        <v>1851.36</v>
      </c>
      <c r="K23" s="15">
        <v>6.8000000000000005E-2</v>
      </c>
      <c r="L23" s="14">
        <f t="shared" si="2"/>
        <v>125.89248000000001</v>
      </c>
    </row>
    <row r="24" spans="9:15" x14ac:dyDescent="0.25">
      <c r="I24" s="14">
        <v>2000</v>
      </c>
      <c r="J24" s="14">
        <v>1767.41</v>
      </c>
      <c r="K24" s="15">
        <v>6.8000000000000005E-2</v>
      </c>
      <c r="L24" s="14">
        <f t="shared" si="2"/>
        <v>120.18388000000002</v>
      </c>
    </row>
    <row r="25" spans="9:15" x14ac:dyDescent="0.25">
      <c r="I25" s="2" t="s">
        <v>77</v>
      </c>
      <c r="J25" s="14">
        <f>SUM(J17:J24)</f>
        <v>20410.53</v>
      </c>
      <c r="L25" s="14">
        <f>SUM(L17:L24)</f>
        <v>1024.47957</v>
      </c>
    </row>
    <row r="26" spans="9:15" x14ac:dyDescent="0.25">
      <c r="J26" t="s">
        <v>71</v>
      </c>
      <c r="K26">
        <f>L25/J25</f>
        <v>5.019367796916592E-2</v>
      </c>
    </row>
    <row r="34" spans="16:16" x14ac:dyDescent="0.25">
      <c r="P3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6" sqref="D6"/>
    </sheetView>
  </sheetViews>
  <sheetFormatPr defaultRowHeight="15" x14ac:dyDescent="0.25"/>
  <sheetData>
    <row r="1" spans="1:4" x14ac:dyDescent="0.25">
      <c r="B1" t="s">
        <v>157</v>
      </c>
      <c r="C1" t="s">
        <v>158</v>
      </c>
      <c r="D1" t="s">
        <v>23</v>
      </c>
    </row>
    <row r="2" spans="1:4" x14ac:dyDescent="0.25">
      <c r="A2" t="s">
        <v>159</v>
      </c>
      <c r="B2">
        <v>3000</v>
      </c>
      <c r="D2" t="s">
        <v>164</v>
      </c>
    </row>
    <row r="3" spans="1:4" x14ac:dyDescent="0.25">
      <c r="A3" t="s">
        <v>160</v>
      </c>
      <c r="B3">
        <v>250</v>
      </c>
    </row>
    <row r="4" spans="1:4" x14ac:dyDescent="0.25">
      <c r="A4" t="s">
        <v>155</v>
      </c>
      <c r="B4">
        <v>600</v>
      </c>
    </row>
    <row r="5" spans="1:4" x14ac:dyDescent="0.25">
      <c r="A5" t="s">
        <v>162</v>
      </c>
      <c r="B5">
        <v>1000</v>
      </c>
      <c r="D5" t="s">
        <v>165</v>
      </c>
    </row>
    <row r="6" spans="1:4" x14ac:dyDescent="0.25">
      <c r="A6" t="s">
        <v>163</v>
      </c>
      <c r="B6">
        <v>1000</v>
      </c>
    </row>
    <row r="7" spans="1:4" x14ac:dyDescent="0.25">
      <c r="A7" t="s">
        <v>161</v>
      </c>
      <c r="B7">
        <v>750</v>
      </c>
    </row>
    <row r="8" spans="1:4" x14ac:dyDescent="0.25">
      <c r="A8" t="s">
        <v>156</v>
      </c>
      <c r="B8">
        <v>3500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14" sqref="G14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90</v>
      </c>
      <c r="B1" s="1" t="s">
        <v>91</v>
      </c>
      <c r="G1" s="1" t="s">
        <v>85</v>
      </c>
      <c r="H1" s="1" t="s">
        <v>89</v>
      </c>
    </row>
    <row r="2" spans="1:8" x14ac:dyDescent="0.25">
      <c r="A2" t="s">
        <v>86</v>
      </c>
      <c r="B2">
        <v>60</v>
      </c>
      <c r="G2" t="s">
        <v>81</v>
      </c>
      <c r="H2">
        <v>0</v>
      </c>
    </row>
    <row r="3" spans="1:8" x14ac:dyDescent="0.25">
      <c r="A3" t="s">
        <v>80</v>
      </c>
      <c r="B3">
        <v>25</v>
      </c>
      <c r="G3" t="s">
        <v>82</v>
      </c>
      <c r="H3">
        <v>50</v>
      </c>
    </row>
    <row r="4" spans="1:8" x14ac:dyDescent="0.25">
      <c r="A4" t="s">
        <v>79</v>
      </c>
      <c r="B4">
        <v>60</v>
      </c>
      <c r="G4" t="s">
        <v>83</v>
      </c>
      <c r="H4">
        <v>100</v>
      </c>
    </row>
    <row r="5" spans="1:8" x14ac:dyDescent="0.25">
      <c r="A5" t="s">
        <v>87</v>
      </c>
      <c r="B5">
        <v>50</v>
      </c>
      <c r="G5" t="s">
        <v>84</v>
      </c>
      <c r="H5">
        <v>-100</v>
      </c>
    </row>
    <row r="6" spans="1:8" x14ac:dyDescent="0.25">
      <c r="A6" t="s">
        <v>88</v>
      </c>
      <c r="B6">
        <v>50</v>
      </c>
    </row>
    <row r="7" spans="1:8" x14ac:dyDescent="0.25">
      <c r="A7" t="s">
        <v>92</v>
      </c>
      <c r="B7">
        <v>2500</v>
      </c>
      <c r="G7" t="s">
        <v>166</v>
      </c>
    </row>
    <row r="8" spans="1:8" x14ac:dyDescent="0.25">
      <c r="A8" t="s">
        <v>93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Weekly Budget</vt:lpstr>
      <vt:lpstr>Monthly Budget</vt:lpstr>
      <vt:lpstr>Stock Budget</vt:lpstr>
      <vt:lpstr>Yearly Budget</vt:lpstr>
      <vt:lpstr>Savings Plan</vt:lpstr>
      <vt:lpstr>Events Plan</vt:lpstr>
      <vt:lpstr>Incentives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2016-05-14T23:40:53Z</dcterms:modified>
</cp:coreProperties>
</file>