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240" yWindow="105" windowWidth="14805" windowHeight="8010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G20" i="1" l="1"/>
  <c r="D44" i="1" l="1"/>
  <c r="D46" i="1" s="1"/>
  <c r="D45" i="1"/>
  <c r="E45" i="1"/>
  <c r="E49" i="1"/>
  <c r="E48" i="1"/>
  <c r="E47" i="1"/>
  <c r="E44" i="1"/>
  <c r="G39" i="1" l="1"/>
  <c r="G40" i="1"/>
  <c r="F10" i="1" l="1"/>
  <c r="G10" i="1" s="1"/>
  <c r="F3" i="1"/>
  <c r="G3" i="1" s="1"/>
  <c r="F4" i="1"/>
  <c r="G4" i="1" s="1"/>
  <c r="F5" i="1"/>
  <c r="G5" i="1" s="1"/>
  <c r="F6" i="1"/>
  <c r="G6" i="1" s="1"/>
  <c r="F8" i="1"/>
  <c r="F9" i="1"/>
  <c r="F2" i="1"/>
  <c r="G2" i="1" s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41" i="1"/>
  <c r="G42" i="1"/>
  <c r="G43" i="1"/>
  <c r="F12" i="5"/>
  <c r="F49" i="1" l="1"/>
  <c r="F44" i="1"/>
  <c r="I49" i="1"/>
  <c r="F47" i="1" l="1"/>
  <c r="F46" i="1"/>
  <c r="F45" i="1"/>
  <c r="F48" i="1"/>
  <c r="D48" i="1"/>
  <c r="G44" i="1"/>
  <c r="D47" i="1"/>
  <c r="G45" i="1" l="1"/>
  <c r="G47" i="1"/>
  <c r="G46" i="1"/>
  <c r="G48" i="1"/>
  <c r="D78" i="1"/>
  <c r="E68" i="1" s="1"/>
  <c r="E78" i="1"/>
  <c r="C78" i="1"/>
  <c r="E64" i="1" s="1"/>
  <c r="D54" i="1" l="1"/>
  <c r="F9" i="5"/>
  <c r="F10" i="5"/>
  <c r="F8" i="5"/>
  <c r="G7" i="1" l="1"/>
  <c r="G8" i="1"/>
  <c r="G9" i="1"/>
  <c r="C25" i="3"/>
  <c r="D25" i="3"/>
  <c r="E54" i="1" l="1"/>
  <c r="G49" i="1"/>
  <c r="D49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3" i="1" l="1"/>
  <c r="G50" i="1"/>
  <c r="D53" i="1"/>
  <c r="F54" i="1"/>
  <c r="C54" i="1" s="1"/>
  <c r="F3" i="5"/>
  <c r="F4" i="5"/>
  <c r="F5" i="5"/>
  <c r="F11" i="5"/>
  <c r="F6" i="5"/>
  <c r="F2" i="5"/>
  <c r="E25" i="3"/>
  <c r="C53" i="1" l="1"/>
  <c r="E62" i="1"/>
  <c r="E70" i="1" s="1"/>
  <c r="E13" i="5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6" i="3" l="1"/>
  <c r="E27" i="3" s="1"/>
  <c r="E61" i="1" l="1"/>
  <c r="E66" i="1" s="1"/>
</calcChain>
</file>

<file path=xl/sharedStrings.xml><?xml version="1.0" encoding="utf-8"?>
<sst xmlns="http://schemas.openxmlformats.org/spreadsheetml/2006/main" count="450" uniqueCount="192">
  <si>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</si>
  <si>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</si>
  <si>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</si>
  <si>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</si>
  <si>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</si>
  <si>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</si>
  <si>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</si>
  <si>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</si>
  <si>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</si>
  <si>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</si>
  <si>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</si>
  <si>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</si>
  <si>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</si>
  <si>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</si>
  <si>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</si>
  <si>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</si>
  <si>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</si>
  <si>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</si>
  <si>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</si>
  <si>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</si>
  <si>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</si>
  <si>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</si>
  <si>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</si>
  <si>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</si>
  <si>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</si>
  <si>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</si>
  <si>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</si>
  <si>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</si>
  <si>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</si>
  <si>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</si>
  <si>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</si>
  <si>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</si>
  <si>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</si>
  <si>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</si>
  <si>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</si>
  <si>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</si>
  <si>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</si>
  <si>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</si>
  <si>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</si>
  <si>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</si>
  <si>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</si>
  <si>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</si>
  <si>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</si>
  <si>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</si>
  <si>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</si>
  <si>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</si>
  <si>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</si>
  <si>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</si>
  <si>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</si>
  <si>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</si>
  <si>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</si>
  <si>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</si>
  <si>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</si>
  <si>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</si>
  <si>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</si>
  <si>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</si>
  <si>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</si>
  <si>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</si>
  <si>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</si>
  <si>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</si>
  <si>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</si>
  <si>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</si>
  <si>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</si>
  <si>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</si>
  <si>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</si>
  <si>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</si>
  <si>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</si>
  <si>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</si>
  <si>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</si>
  <si>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</si>
  <si>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</si>
  <si>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</si>
  <si>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</si>
  <si>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</si>
  <si>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</si>
  <si>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</si>
  <si>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</si>
  <si>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</si>
  <si>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</si>
  <si>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</si>
  <si>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</si>
  <si>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</si>
  <si>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</si>
  <si>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</si>
  <si>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</si>
  <si>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</si>
  <si>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</si>
  <si>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</si>
  <si>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</si>
  <si>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</si>
  <si>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</si>
  <si>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</si>
  <si>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Debt to Cashflow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</si>
  <si>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</si>
  <si>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</si>
  <si>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</si>
  <si>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</si>
  <si>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</si>
  <si>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</si>
  <si>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</si>
  <si>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</si>
  <si>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</si>
  <si>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</si>
  <si>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</si>
  <si>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</si>
  <si>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</si>
  <si>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</si>
  <si>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</si>
  <si>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</si>
  <si>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</si>
  <si>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</si>
  <si>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</si>
  <si>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</si>
  <si>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</si>
  <si>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</si>
  <si>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</si>
  <si>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</si>
  <si>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</si>
  <si>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</si>
  <si>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</si>
  <si>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</si>
  <si>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</si>
  <si>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</si>
  <si>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</si>
  <si>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</si>
  <si>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</si>
  <si>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</si>
  <si>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</si>
  <si>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</si>
  <si>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</si>
  <si>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</si>
  <si>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</si>
  <si>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</si>
  <si>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</si>
  <si>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</si>
  <si>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</si>
  <si>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</si>
  <si>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</si>
  <si>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Limit is 0; marked as 1 so I don't get divide by 0 error</t>
  </si>
  <si>
    <t>Planned Savings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</si>
  <si>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</si>
  <si>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</si>
  <si>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</si>
  <si>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</si>
  <si>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</si>
  <si>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</si>
  <si>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</si>
  <si>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MTD Planned Savings</t>
  </si>
  <si>
    <t>Goals Spending</t>
  </si>
  <si>
    <t>BOM</t>
  </si>
  <si>
    <t>MTD</t>
  </si>
  <si>
    <t>EOM</t>
  </si>
  <si>
    <t>SlipJack</t>
  </si>
  <si>
    <t>Slipjack Utilities: Water and Sewer</t>
  </si>
  <si>
    <t>Regular, Slipjack</t>
  </si>
  <si>
    <t>Best Buy</t>
  </si>
  <si>
    <t>HOA</t>
  </si>
  <si>
    <t>Austin Stone / JT Baer</t>
  </si>
  <si>
    <t>Blue Apron</t>
  </si>
  <si>
    <t>FIND BALANCE</t>
  </si>
  <si>
    <t>PURCHASE SEMESTER PASS</t>
  </si>
  <si>
    <t>TAX DEDUCTIBLE</t>
  </si>
  <si>
    <t>MAKE AUTOPAY, WRONG WEEK</t>
  </si>
  <si>
    <t>Totals</t>
  </si>
  <si>
    <t>Start of Month Checking</t>
  </si>
  <si>
    <t>MTD Current Checking</t>
  </si>
  <si>
    <t>todo: last budget checking, not start of month checking</t>
  </si>
  <si>
    <t>Increase to 250 as soon as smart</t>
  </si>
  <si>
    <t>Student Loans - John Total</t>
  </si>
  <si>
    <t>Student Loans - Tina Total</t>
  </si>
  <si>
    <t>UPDATE</t>
  </si>
  <si>
    <t>FOLLOW UP BALANCE PAID AND DELETE ACCOUNT</t>
  </si>
  <si>
    <t>WATCH AND DELETE OR FIX</t>
  </si>
  <si>
    <t>WATCH AND VERIFY FIXED</t>
  </si>
  <si>
    <t>Total Days this month</t>
  </si>
  <si>
    <t>Days Elapsed this month</t>
  </si>
  <si>
    <t>RECALC TOTAL LIABILITY</t>
  </si>
  <si>
    <t>Texas Trip - Christmas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</si>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</sst>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zoomScaleNormal="100" workbookViewId="0">
      <selection activeCell="G28" sqref="G28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11</v>
      </c>
      <c r="B1" s="1" t="s">
        <v>45</v>
      </c>
      <c r="C1" s="1" t="s">
        <v>181</v>
      </c>
      <c r="D1" s="1" t="s">
        <v>17</v>
      </c>
      <c r="E1" s="1" t="s">
        <v>12</v>
      </c>
      <c r="F1" s="1" t="s">
        <v>93</v>
      </c>
      <c r="G1" s="1" t="s">
        <v>140</v>
      </c>
      <c r="H1" s="1" t="s">
        <v>114</v>
      </c>
      <c r="I1" s="1" t="s">
        <v>116</v>
      </c>
      <c r="J1" s="1" t="s">
        <v>119</v>
      </c>
      <c r="K1" s="1" t="s">
        <v>18</v>
      </c>
    </row>
    <row r="2" spans="1:22" s="3" customFormat="1" x14ac:dyDescent="0.25">
      <c r="A2" s="11"/>
      <c r="B2" s="11" t="s">
        <v>46</v>
      </c>
      <c r="C2" s="3" t="s">
        <v>19</v>
      </c>
      <c r="D2" s="3">
        <v>-165</v>
      </c>
      <c r="F2" s="3">
        <f>($E$57/$E$56)*D2*-1</f>
        <v>11</v>
      </c>
      <c r="G2" s="3">
        <f t="shared" ref="G2:G35" si="0">SUM(D2:F2)</f>
        <v>-154</v>
      </c>
      <c r="H2" s="3" t="s">
        <v>117</v>
      </c>
      <c r="J2" s="3" t="s">
        <v>120</v>
      </c>
      <c r="K2" s="3" t="s">
        <v>189</v>
      </c>
    </row>
    <row r="3" spans="1:22" s="3" customFormat="1" x14ac:dyDescent="0.25">
      <c r="A3" s="11"/>
      <c r="B3" s="11" t="s">
        <v>46</v>
      </c>
      <c r="C3" s="3" t="s">
        <v>20</v>
      </c>
      <c r="D3" s="3">
        <v>-800</v>
      </c>
      <c r="F3" s="3">
        <f>($E$57/$E$56)*D3*-1</f>
        <v>53.333333333333336</v>
      </c>
      <c r="G3" s="3">
        <f t="shared" si="0"/>
        <v>-746.66666666666663</v>
      </c>
      <c r="H3" s="3" t="s">
        <v>117</v>
      </c>
    </row>
    <row r="4" spans="1:22" s="3" customFormat="1" x14ac:dyDescent="0.25">
      <c r="A4" s="11"/>
      <c r="B4" s="11" t="s">
        <v>46</v>
      </c>
      <c r="C4" s="3" t="s">
        <v>21</v>
      </c>
      <c r="D4" s="3">
        <v>-400</v>
      </c>
      <c r="F4" s="3">
        <f>($E$57/$E$56)*D4*-1</f>
        <v>26.666666666666668</v>
      </c>
      <c r="G4" s="3">
        <f t="shared" si="0"/>
        <v>-373.33333333333331</v>
      </c>
      <c r="H4" s="3" t="s">
        <v>117</v>
      </c>
    </row>
    <row r="5" spans="1:22" s="3" customFormat="1" x14ac:dyDescent="0.25">
      <c r="A5" s="11"/>
      <c r="B5" s="11" t="s">
        <v>46</v>
      </c>
      <c r="C5" s="5" t="s">
        <v>22</v>
      </c>
      <c r="D5" s="3">
        <v>-100</v>
      </c>
      <c r="F5" s="3">
        <f>($E$57/$E$56)*D5*-1</f>
        <v>6.666666666666667</v>
      </c>
      <c r="G5" s="3">
        <f t="shared" si="0"/>
        <v>-93.333333333333329</v>
      </c>
      <c r="H5" s="5" t="s">
        <v>117</v>
      </c>
    </row>
    <row r="6" spans="1:22" s="3" customFormat="1" x14ac:dyDescent="0.25">
      <c r="A6" s="11"/>
      <c r="B6" s="11" t="s">
        <v>46</v>
      </c>
      <c r="C6" s="5" t="s">
        <v>23</v>
      </c>
      <c r="D6" s="3">
        <v>-100</v>
      </c>
      <c r="F6" s="3">
        <f>($E$57/$E$56)*D6*-1</f>
        <v>6.666666666666667</v>
      </c>
      <c r="G6" s="3">
        <f t="shared" si="0"/>
        <v>-93.333333333333329</v>
      </c>
      <c r="H6" s="5" t="s">
        <v>117</v>
      </c>
    </row>
    <row r="7" spans="1:22" s="3" customFormat="1" x14ac:dyDescent="0.25">
      <c r="A7" s="12"/>
      <c r="B7" s="13" t="s">
        <v>46</v>
      </c>
      <c r="C7" t="s">
        <v>9</v>
      </c>
      <c r="D7">
        <v>-180</v>
      </c>
      <c r="E7"/>
      <c r="F7" s="3">
        <v>180</v>
      </c>
      <c r="G7" s="3">
        <f t="shared" si="0"/>
        <v>0</v>
      </c>
      <c r="H7" t="s">
        <v>117</v>
      </c>
      <c r="I7"/>
      <c r="J7" s="26"/>
      <c r="K7" s="26" t="s">
        <v>160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46</v>
      </c>
      <c r="C8" t="s">
        <v>158</v>
      </c>
      <c r="D8">
        <v>-240</v>
      </c>
      <c r="E8"/>
      <c r="F8" s="3">
        <f>($E$57/$E$56)*D8*-1</f>
        <v>16</v>
      </c>
      <c r="G8" s="5">
        <f t="shared" si="0"/>
        <v>-224</v>
      </c>
      <c r="H8" t="s">
        <v>115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46</v>
      </c>
      <c r="C9" t="s">
        <v>83</v>
      </c>
      <c r="D9">
        <v>-125</v>
      </c>
      <c r="E9"/>
      <c r="F9" s="3">
        <f>($E$57/$E$56)*D9*-1</f>
        <v>8.3333333333333339</v>
      </c>
      <c r="G9" s="3">
        <f t="shared" si="0"/>
        <v>-116.66666666666667</v>
      </c>
      <c r="H9" t="s">
        <v>117</v>
      </c>
      <c r="I9"/>
      <c r="J9" t="s">
        <v>118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46</v>
      </c>
      <c r="C10" t="s">
        <v>113</v>
      </c>
      <c r="D10">
        <v>-80</v>
      </c>
      <c r="E10"/>
      <c r="F10" s="3">
        <f>($E$57/$E$56)*D10*-1</f>
        <v>5.333333333333333</v>
      </c>
      <c r="G10" s="3">
        <f t="shared" si="0"/>
        <v>-74.666666666666671</v>
      </c>
      <c r="H10" t="s">
        <v>117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50</v>
      </c>
      <c r="C11" t="s">
        <v>30</v>
      </c>
      <c r="D11">
        <v>-2900</v>
      </c>
      <c r="E11"/>
      <c r="F11" s="4">
        <v>2900</v>
      </c>
      <c r="G11" s="3">
        <f t="shared" si="0"/>
        <v>0</v>
      </c>
      <c r="H11" s="4" t="s">
        <v>117</v>
      </c>
      <c r="I11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50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115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50</v>
      </c>
      <c r="C13" t="s">
        <v>10</v>
      </c>
      <c r="D13">
        <v>-135</v>
      </c>
      <c r="F13" s="5"/>
      <c r="G13" s="3">
        <f t="shared" si="0"/>
        <v>-135</v>
      </c>
      <c r="H13" t="s">
        <v>117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48</v>
      </c>
      <c r="C14" s="5" t="s">
        <v>131</v>
      </c>
      <c r="D14" s="5">
        <v>-25</v>
      </c>
      <c r="E14" s="3"/>
      <c r="F14" s="5">
        <v>25</v>
      </c>
      <c r="G14" s="3">
        <f t="shared" si="0"/>
        <v>0</v>
      </c>
      <c r="H14" s="5" t="s">
        <v>117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48</v>
      </c>
      <c r="C15" s="4" t="s">
        <v>1</v>
      </c>
      <c r="D15" s="4">
        <v>-65</v>
      </c>
      <c r="E15" s="4"/>
      <c r="F15" s="5">
        <v>104</v>
      </c>
      <c r="G15" s="3">
        <f t="shared" si="0"/>
        <v>39</v>
      </c>
      <c r="H15" s="5" t="s">
        <v>117</v>
      </c>
      <c r="I15" s="4">
        <v>1750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48</v>
      </c>
      <c r="C16" s="4" t="s">
        <v>0</v>
      </c>
      <c r="D16" s="4">
        <v>-180</v>
      </c>
      <c r="E16" s="4"/>
      <c r="F16" s="5">
        <v>180</v>
      </c>
      <c r="G16" s="3">
        <f t="shared" si="0"/>
        <v>0</v>
      </c>
      <c r="H16" s="4" t="s">
        <v>115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48</v>
      </c>
      <c r="C17" s="4" t="s">
        <v>137</v>
      </c>
      <c r="D17" s="4">
        <v>-70</v>
      </c>
      <c r="E17" s="4"/>
      <c r="F17" s="5">
        <v>100</v>
      </c>
      <c r="G17" s="3">
        <f t="shared" si="0"/>
        <v>30</v>
      </c>
      <c r="H17" s="4" t="s">
        <v>117</v>
      </c>
      <c r="I17" s="4">
        <v>3820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48</v>
      </c>
      <c r="C18" t="s">
        <v>6</v>
      </c>
      <c r="D18">
        <v>-120</v>
      </c>
      <c r="F18" s="5">
        <v>74</v>
      </c>
      <c r="G18" s="3">
        <f t="shared" si="0"/>
        <v>-46</v>
      </c>
      <c r="H18" t="s">
        <v>117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48</v>
      </c>
      <c r="C19" t="s">
        <v>153</v>
      </c>
      <c r="D19">
        <v>-60</v>
      </c>
      <c r="F19" s="5">
        <v>60</v>
      </c>
      <c r="G19" s="3">
        <f t="shared" si="0"/>
        <v>0</v>
      </c>
      <c r="H19" t="s">
        <v>117</v>
      </c>
      <c r="V19" s="26"/>
    </row>
    <row r="20" spans="1:22" x14ac:dyDescent="0.25">
      <c r="A20" s="13">
        <v>42385</v>
      </c>
      <c r="B20" s="13" t="s">
        <v>48</v>
      </c>
      <c r="C20" t="s">
        <v>190</v>
      </c>
      <c r="D20">
        <v>-192</v>
      </c>
      <c r="F20" s="5">
        <v>180</v>
      </c>
      <c r="G20" s="5">
        <f t="shared" si="0"/>
        <v>-12</v>
      </c>
      <c r="V20" s="26"/>
    </row>
    <row r="21" spans="1:22" x14ac:dyDescent="0.25">
      <c r="A21" s="13">
        <v>42389</v>
      </c>
      <c r="B21" s="13" t="s">
        <v>47</v>
      </c>
      <c r="C21" t="s">
        <v>94</v>
      </c>
      <c r="D21">
        <v>-30</v>
      </c>
      <c r="F21" s="5"/>
      <c r="G21" s="3">
        <f t="shared" si="0"/>
        <v>-30</v>
      </c>
      <c r="H21" t="s">
        <v>115</v>
      </c>
      <c r="K21" t="s">
        <v>173</v>
      </c>
      <c r="V21" s="26"/>
    </row>
    <row r="22" spans="1:22" x14ac:dyDescent="0.25">
      <c r="A22" s="13">
        <v>10</v>
      </c>
      <c r="B22" s="13" t="s">
        <v>48</v>
      </c>
      <c r="C22" t="s">
        <v>89</v>
      </c>
      <c r="D22">
        <v>-30</v>
      </c>
      <c r="E22" t="s">
        <v>191</v>
      </c>
      <c r="F22" s="5">
        <v>165</v>
      </c>
      <c r="G22" s="3">
        <f t="shared" si="0"/>
        <v>135</v>
      </c>
      <c r="H22" t="s">
        <v>117</v>
      </c>
      <c r="I22">
        <v>1800</v>
      </c>
    </row>
    <row r="23" spans="1:22" x14ac:dyDescent="0.25">
      <c r="A23" s="27">
        <v>20</v>
      </c>
      <c r="B23" s="27" t="s">
        <v>47</v>
      </c>
      <c r="C23" s="26" t="s">
        <v>7</v>
      </c>
      <c r="D23" s="26">
        <v>-200</v>
      </c>
      <c r="E23" s="26"/>
      <c r="F23" s="29"/>
      <c r="G23" s="28">
        <f t="shared" si="0"/>
        <v>-200</v>
      </c>
      <c r="H23" s="29" t="s">
        <v>117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2" x14ac:dyDescent="0.25">
      <c r="A24" s="10">
        <v>23</v>
      </c>
      <c r="B24" s="10" t="s">
        <v>47</v>
      </c>
      <c r="C24" s="4" t="s">
        <v>136</v>
      </c>
      <c r="D24" s="4">
        <v>-25</v>
      </c>
      <c r="E24" s="4"/>
      <c r="F24" s="29"/>
      <c r="G24" s="3">
        <f t="shared" si="0"/>
        <v>-25</v>
      </c>
      <c r="H24" s="4" t="s">
        <v>117</v>
      </c>
      <c r="I24" s="4">
        <v>1300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15</v>
      </c>
      <c r="B25" s="13" t="s">
        <v>47</v>
      </c>
      <c r="C25" t="s">
        <v>2</v>
      </c>
      <c r="D25">
        <v>-200</v>
      </c>
      <c r="F25" s="29">
        <v>200</v>
      </c>
      <c r="G25" s="3">
        <f t="shared" si="0"/>
        <v>0</v>
      </c>
      <c r="H25" s="4" t="s">
        <v>115</v>
      </c>
      <c r="I25" s="4"/>
      <c r="J25" s="26"/>
      <c r="K25" s="26" t="s">
        <v>159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5">
      <c r="A26" s="13">
        <v>42390</v>
      </c>
      <c r="B26" s="13" t="s">
        <v>47</v>
      </c>
      <c r="C26" t="s">
        <v>157</v>
      </c>
      <c r="D26">
        <v>-75</v>
      </c>
      <c r="F26" s="29">
        <v>75</v>
      </c>
      <c r="G26" s="5">
        <f t="shared" si="0"/>
        <v>0</v>
      </c>
      <c r="H26" t="s">
        <v>115</v>
      </c>
      <c r="K26" t="s">
        <v>161</v>
      </c>
    </row>
    <row r="27" spans="1:22" x14ac:dyDescent="0.25">
      <c r="A27" s="13">
        <v>42390</v>
      </c>
      <c r="B27" s="13" t="s">
        <v>47</v>
      </c>
      <c r="C27" t="s">
        <v>122</v>
      </c>
      <c r="D27">
        <v>-150</v>
      </c>
      <c r="F27" s="29"/>
      <c r="G27" s="5">
        <f t="shared" si="0"/>
        <v>-150</v>
      </c>
      <c r="H27" t="s">
        <v>115</v>
      </c>
      <c r="I27">
        <v>-980</v>
      </c>
      <c r="K27" t="s">
        <v>167</v>
      </c>
    </row>
    <row r="28" spans="1:22" x14ac:dyDescent="0.25">
      <c r="A28" s="13">
        <v>31</v>
      </c>
      <c r="B28" s="13" t="s">
        <v>49</v>
      </c>
      <c r="C28" t="s">
        <v>3</v>
      </c>
      <c r="D28">
        <v>-40</v>
      </c>
      <c r="F28" s="4"/>
      <c r="G28" s="3">
        <f t="shared" si="0"/>
        <v>-40</v>
      </c>
      <c r="H28" s="4" t="s">
        <v>115</v>
      </c>
      <c r="I28" s="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42393</v>
      </c>
      <c r="B29" s="13" t="s">
        <v>49</v>
      </c>
      <c r="C29" t="s">
        <v>8</v>
      </c>
      <c r="D29">
        <v>-200</v>
      </c>
      <c r="F29" s="3"/>
      <c r="G29" s="3">
        <f t="shared" si="0"/>
        <v>-200</v>
      </c>
      <c r="H29" t="s">
        <v>117</v>
      </c>
      <c r="I29">
        <v>11400</v>
      </c>
      <c r="J29" s="26"/>
      <c r="K29" s="26" t="s">
        <v>176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28</v>
      </c>
      <c r="B30" s="13" t="s">
        <v>49</v>
      </c>
      <c r="C30" t="s">
        <v>5</v>
      </c>
      <c r="D30">
        <v>-75</v>
      </c>
      <c r="F30" s="5"/>
      <c r="G30" s="3">
        <f t="shared" si="0"/>
        <v>-75</v>
      </c>
      <c r="H30" t="s">
        <v>117</v>
      </c>
    </row>
    <row r="31" spans="1:22" x14ac:dyDescent="0.25">
      <c r="A31" s="13">
        <v>31</v>
      </c>
      <c r="B31" s="13" t="s">
        <v>49</v>
      </c>
      <c r="C31" t="s">
        <v>44</v>
      </c>
      <c r="D31">
        <v>-70</v>
      </c>
      <c r="G31" s="3">
        <f t="shared" si="0"/>
        <v>-70</v>
      </c>
      <c r="H31" t="s">
        <v>115</v>
      </c>
      <c r="K31" t="s">
        <v>91</v>
      </c>
    </row>
    <row r="32" spans="1:22" x14ac:dyDescent="0.25">
      <c r="A32" s="13">
        <v>42391</v>
      </c>
      <c r="B32" s="13" t="s">
        <v>49</v>
      </c>
      <c r="C32" t="s">
        <v>88</v>
      </c>
      <c r="D32">
        <v>-30</v>
      </c>
      <c r="G32" s="3">
        <f t="shared" si="0"/>
        <v>-30</v>
      </c>
      <c r="H32" t="s">
        <v>115</v>
      </c>
      <c r="K32" t="s">
        <v>172</v>
      </c>
    </row>
    <row r="33" spans="1:11" x14ac:dyDescent="0.25">
      <c r="A33" s="13">
        <v>42391</v>
      </c>
      <c r="B33" s="13" t="s">
        <v>49</v>
      </c>
      <c r="C33" t="s">
        <v>123</v>
      </c>
      <c r="G33" s="3"/>
      <c r="K33" t="s">
        <v>171</v>
      </c>
    </row>
    <row r="34" spans="1:11" x14ac:dyDescent="0.25">
      <c r="A34" s="13"/>
      <c r="B34" s="11" t="s">
        <v>46</v>
      </c>
      <c r="C34" t="s">
        <v>155</v>
      </c>
      <c r="D34">
        <v>-50</v>
      </c>
      <c r="E34">
        <v>150</v>
      </c>
      <c r="G34" s="5">
        <f t="shared" si="0"/>
        <v>100</v>
      </c>
      <c r="H34" t="s">
        <v>117</v>
      </c>
      <c r="I34">
        <v>130</v>
      </c>
      <c r="K34" t="s">
        <v>162</v>
      </c>
    </row>
    <row r="35" spans="1:11" x14ac:dyDescent="0.25">
      <c r="A35" s="13"/>
      <c r="B35" s="11" t="s">
        <v>46</v>
      </c>
      <c r="C35" t="s">
        <v>156</v>
      </c>
      <c r="D35">
        <v>-75</v>
      </c>
      <c r="G35" s="5">
        <f t="shared" si="0"/>
        <v>-75</v>
      </c>
      <c r="H35" t="s">
        <v>117</v>
      </c>
      <c r="K35" t="s">
        <v>162</v>
      </c>
    </row>
    <row r="36" spans="1:11" x14ac:dyDescent="0.25">
      <c r="A36" s="13">
        <v>5</v>
      </c>
      <c r="B36" s="13" t="s">
        <v>50</v>
      </c>
      <c r="C36" t="s">
        <v>86</v>
      </c>
      <c r="E36">
        <v>0</v>
      </c>
      <c r="G36" s="3">
        <f t="shared" ref="G36:G43" si="1">SUM(D36:F36)</f>
        <v>0</v>
      </c>
    </row>
    <row r="37" spans="1:11" x14ac:dyDescent="0.25">
      <c r="A37" s="13"/>
      <c r="B37" s="13" t="s">
        <v>46</v>
      </c>
      <c r="C37" t="s">
        <v>87</v>
      </c>
      <c r="D37">
        <v>0</v>
      </c>
      <c r="G37" s="3">
        <f t="shared" si="1"/>
        <v>0</v>
      </c>
    </row>
    <row r="38" spans="1:11" x14ac:dyDescent="0.25">
      <c r="A38" s="13"/>
      <c r="B38" s="13" t="s">
        <v>50</v>
      </c>
      <c r="C38" t="s">
        <v>14</v>
      </c>
      <c r="E38">
        <v>2160</v>
      </c>
      <c r="F38">
        <v>-2160</v>
      </c>
      <c r="G38" s="3">
        <f t="shared" si="1"/>
        <v>0</v>
      </c>
    </row>
    <row r="39" spans="1:11" x14ac:dyDescent="0.25">
      <c r="A39" s="12"/>
      <c r="B39" s="13" t="s">
        <v>50</v>
      </c>
      <c r="C39" t="s">
        <v>15</v>
      </c>
      <c r="E39">
        <v>1700</v>
      </c>
      <c r="F39">
        <v>-1700</v>
      </c>
      <c r="G39" s="3">
        <f t="shared" si="1"/>
        <v>0</v>
      </c>
    </row>
    <row r="40" spans="1:11" x14ac:dyDescent="0.25">
      <c r="A40" s="12"/>
      <c r="B40" s="12" t="s">
        <v>47</v>
      </c>
      <c r="C40" t="s">
        <v>14</v>
      </c>
      <c r="E40">
        <v>2160</v>
      </c>
      <c r="G40" s="3">
        <f t="shared" si="1"/>
        <v>2160</v>
      </c>
    </row>
    <row r="41" spans="1:11" x14ac:dyDescent="0.25">
      <c r="A41" s="12"/>
      <c r="B41" s="12" t="s">
        <v>47</v>
      </c>
      <c r="C41" t="s">
        <v>15</v>
      </c>
      <c r="E41">
        <v>1700</v>
      </c>
      <c r="G41" s="3">
        <f t="shared" si="1"/>
        <v>1700</v>
      </c>
    </row>
    <row r="42" spans="1:11" x14ac:dyDescent="0.25">
      <c r="A42" s="12"/>
      <c r="B42" s="12" t="s">
        <v>95</v>
      </c>
      <c r="C42" t="s">
        <v>14</v>
      </c>
      <c r="E42">
        <v>2160</v>
      </c>
      <c r="G42" s="3">
        <f t="shared" si="1"/>
        <v>2160</v>
      </c>
    </row>
    <row r="43" spans="1:11" x14ac:dyDescent="0.25">
      <c r="A43" s="12"/>
      <c r="B43" s="12" t="s">
        <v>95</v>
      </c>
      <c r="C43" t="s">
        <v>15</v>
      </c>
      <c r="E43">
        <v>1700</v>
      </c>
      <c r="G43" s="3">
        <f t="shared" si="1"/>
        <v>1700</v>
      </c>
    </row>
    <row r="44" spans="1:11" s="16" customFormat="1" x14ac:dyDescent="0.25">
      <c r="A44" s="18" t="s">
        <v>141</v>
      </c>
      <c r="B44" s="16" t="s">
        <v>130</v>
      </c>
      <c r="D44" s="16">
        <f>SUM(D2:D10)/4+D34/4+D35/4</f>
        <v>-578.75</v>
      </c>
      <c r="E44" s="16">
        <f t="shared" ref="E44" si="2">SUM(E2:E10)/4+E34/4+E35/4</f>
        <v>37.5</v>
      </c>
      <c r="F44" s="16">
        <f>SUM(F2:F10)/4+F34/4+F35/4</f>
        <v>78.5</v>
      </c>
      <c r="G44" s="16">
        <f>D44+E44+F44</f>
        <v>-462.75</v>
      </c>
    </row>
    <row r="45" spans="1:11" s="20" customFormat="1" x14ac:dyDescent="0.25">
      <c r="A45" s="22"/>
      <c r="B45" s="17" t="s">
        <v>50</v>
      </c>
      <c r="D45" s="16">
        <f>SUM(D11:D13)+D44</f>
        <v>-3693.75</v>
      </c>
      <c r="E45" s="16">
        <f>E38+E39</f>
        <v>3860</v>
      </c>
      <c r="F45" s="16">
        <f>SUM(F11:F13)+F44+F38+F39</f>
        <v>-801.5</v>
      </c>
      <c r="G45" s="16">
        <f>D45+E45+F45</f>
        <v>-635.25</v>
      </c>
      <c r="J45"/>
      <c r="K45"/>
    </row>
    <row r="46" spans="1:11" x14ac:dyDescent="0.25">
      <c r="A46" s="22"/>
      <c r="B46" s="17" t="s">
        <v>48</v>
      </c>
      <c r="D46" s="16">
        <f>SUM(D14:D22)+D44</f>
        <v>-1350.75</v>
      </c>
      <c r="E46" s="16">
        <v>0</v>
      </c>
      <c r="F46" s="16">
        <f>SUM(F14:F22)+F44</f>
        <v>966.5</v>
      </c>
      <c r="G46" s="16">
        <f t="shared" ref="G46:G48" si="3">D46+E46+F46</f>
        <v>-384.25</v>
      </c>
    </row>
    <row r="47" spans="1:11" x14ac:dyDescent="0.25">
      <c r="A47" s="22"/>
      <c r="B47" s="17" t="s">
        <v>47</v>
      </c>
      <c r="D47" s="16">
        <f>SUM(D23:D27)+D44</f>
        <v>-1228.75</v>
      </c>
      <c r="E47">
        <f>E40+E41</f>
        <v>3860</v>
      </c>
      <c r="F47" s="25">
        <f>SUM(F23:F27)+F44+F40+F41</f>
        <v>353.5</v>
      </c>
      <c r="G47" s="16">
        <f t="shared" si="3"/>
        <v>2984.75</v>
      </c>
    </row>
    <row r="48" spans="1:11" x14ac:dyDescent="0.25">
      <c r="A48" s="23"/>
      <c r="B48" s="17" t="s">
        <v>49</v>
      </c>
      <c r="D48" s="16">
        <f>SUM(D28:D33)+D44</f>
        <v>-993.75</v>
      </c>
      <c r="E48">
        <f>E42+E43</f>
        <v>3860</v>
      </c>
      <c r="F48" s="16">
        <f>SUM(F28:F33)+F44+F42+F43</f>
        <v>78.5</v>
      </c>
      <c r="G48" s="16">
        <f t="shared" si="3"/>
        <v>2944.75</v>
      </c>
    </row>
    <row r="49" spans="1:11" s="8" customFormat="1" x14ac:dyDescent="0.25">
      <c r="A49" s="21"/>
      <c r="B49" s="8" t="s">
        <v>163</v>
      </c>
      <c r="D49" s="8">
        <f>SUM(D2:D43)</f>
        <v>-7267</v>
      </c>
      <c r="E49" s="8">
        <f>SUM(E2:E43)</f>
        <v>11730</v>
      </c>
      <c r="F49" s="8">
        <f>SUM(F2:F43)</f>
        <v>597</v>
      </c>
      <c r="G49" s="8">
        <f>SUM(G2:G43)</f>
        <v>5060</v>
      </c>
      <c r="I49" s="8">
        <f>SUM(I2:I43)</f>
        <v>19220</v>
      </c>
    </row>
    <row r="50" spans="1:11" s="2" customFormat="1" x14ac:dyDescent="0.25">
      <c r="B50" s="9" t="s">
        <v>142</v>
      </c>
      <c r="G50" s="2">
        <f>G49-F49</f>
        <v>4463</v>
      </c>
    </row>
    <row r="51" spans="1:11" s="2" customFormat="1" x14ac:dyDescent="0.25">
      <c r="B51" s="9"/>
    </row>
    <row r="52" spans="1:11" s="2" customFormat="1" x14ac:dyDescent="0.25">
      <c r="A52" s="9" t="s">
        <v>179</v>
      </c>
    </row>
    <row r="53" spans="1:11" s="2" customFormat="1" x14ac:dyDescent="0.25">
      <c r="A53" s="2" t="s">
        <v>142</v>
      </c>
      <c r="C53" s="2" t="str">
        <f>IF(D53=E53,"PASS","FAIL")</f>
        <v>PASS</v>
      </c>
      <c r="D53" s="2">
        <f>D49+E49</f>
        <v>4463</v>
      </c>
      <c r="E53" s="2">
        <f>G49-F49</f>
        <v>4463</v>
      </c>
    </row>
    <row r="54" spans="1:11" s="2" customFormat="1" x14ac:dyDescent="0.25">
      <c r="A54" s="9" t="s">
        <v>180</v>
      </c>
      <c r="C54" s="2" t="str">
        <f>IF(AND(D54=E54,E54=F54),"PASS","FAIL")</f>
        <v>FAIL</v>
      </c>
      <c r="D54" s="2">
        <f>SUM(G45:G48)</f>
        <v>4910</v>
      </c>
      <c r="E54" s="2">
        <f>SUM(G2:G43)</f>
        <v>5060</v>
      </c>
      <c r="F54" s="2">
        <f>SUM(D49:F49)</f>
        <v>5060</v>
      </c>
    </row>
    <row r="55" spans="1:11" s="2" customFormat="1" x14ac:dyDescent="0.25">
      <c r="B55" s="9"/>
    </row>
    <row r="56" spans="1:11" x14ac:dyDescent="0.25">
      <c r="B56" t="s">
        <v>174</v>
      </c>
      <c r="E56">
        <v>30</v>
      </c>
    </row>
    <row r="57" spans="1:11" x14ac:dyDescent="0.25">
      <c r="B57" t="s">
        <v>175</v>
      </c>
      <c r="E57">
        <v>2</v>
      </c>
    </row>
    <row r="59" spans="1:11" x14ac:dyDescent="0.25">
      <c r="B59" t="s">
        <v>164</v>
      </c>
      <c r="E59">
        <v>3400</v>
      </c>
      <c r="K59" t="s">
        <v>166</v>
      </c>
    </row>
    <row r="60" spans="1:11" x14ac:dyDescent="0.25">
      <c r="B60" t="s">
        <v>165</v>
      </c>
      <c r="E60">
        <v>3400</v>
      </c>
    </row>
    <row r="61" spans="1:11" x14ac:dyDescent="0.25">
      <c r="B61" t="s">
        <v>121</v>
      </c>
      <c r="E61">
        <f>E59+E50</f>
        <v>3400</v>
      </c>
    </row>
    <row r="62" spans="1:11" x14ac:dyDescent="0.25">
      <c r="B62" t="s">
        <v>143</v>
      </c>
      <c r="E62" s="30">
        <f>E60+G50</f>
        <v>7863</v>
      </c>
    </row>
    <row r="64" spans="1:11" x14ac:dyDescent="0.25">
      <c r="B64" t="s">
        <v>132</v>
      </c>
      <c r="E64">
        <f>C78</f>
        <v>300</v>
      </c>
    </row>
    <row r="65" spans="1:5" x14ac:dyDescent="0.25">
      <c r="B65" t="s">
        <v>139</v>
      </c>
      <c r="E65">
        <v>1425</v>
      </c>
    </row>
    <row r="66" spans="1:5" x14ac:dyDescent="0.25">
      <c r="B66" t="s">
        <v>144</v>
      </c>
      <c r="E66">
        <f>E61-E64-E65</f>
        <v>1675</v>
      </c>
    </row>
    <row r="68" spans="1:5" x14ac:dyDescent="0.25">
      <c r="B68" t="s">
        <v>146</v>
      </c>
      <c r="E68">
        <f>D78</f>
        <v>1000</v>
      </c>
    </row>
    <row r="69" spans="1:5" x14ac:dyDescent="0.25">
      <c r="B69" t="s">
        <v>147</v>
      </c>
      <c r="E69">
        <v>1301.77</v>
      </c>
    </row>
    <row r="70" spans="1:5" x14ac:dyDescent="0.25">
      <c r="B70" t="s">
        <v>145</v>
      </c>
      <c r="E70" s="30">
        <f>E62-E68-E69</f>
        <v>5561.23</v>
      </c>
    </row>
    <row r="72" spans="1:5" x14ac:dyDescent="0.25">
      <c r="A72" t="s">
        <v>148</v>
      </c>
      <c r="C72" t="s">
        <v>149</v>
      </c>
      <c r="D72" t="s">
        <v>150</v>
      </c>
      <c r="E72" t="s">
        <v>151</v>
      </c>
    </row>
    <row r="73" spans="1:5" x14ac:dyDescent="0.25">
      <c r="B73" t="s">
        <v>31</v>
      </c>
      <c r="C73">
        <v>100</v>
      </c>
      <c r="D73">
        <v>0</v>
      </c>
    </row>
    <row r="74" spans="1:5" x14ac:dyDescent="0.25">
      <c r="B74" t="s">
        <v>135</v>
      </c>
      <c r="C74">
        <v>100</v>
      </c>
      <c r="D74">
        <v>0</v>
      </c>
    </row>
    <row r="75" spans="1:5" x14ac:dyDescent="0.25">
      <c r="B75" t="s">
        <v>123</v>
      </c>
      <c r="C75">
        <v>100</v>
      </c>
      <c r="D75">
        <v>0</v>
      </c>
    </row>
    <row r="76" spans="1:5" x14ac:dyDescent="0.25">
      <c r="B76" t="s">
        <v>134</v>
      </c>
      <c r="D76">
        <v>0</v>
      </c>
    </row>
    <row r="77" spans="1:5" x14ac:dyDescent="0.25">
      <c r="B77" t="s">
        <v>152</v>
      </c>
      <c r="D77">
        <v>1000</v>
      </c>
    </row>
    <row r="78" spans="1:5" x14ac:dyDescent="0.25">
      <c r="B78" s="2" t="s">
        <v>16</v>
      </c>
      <c r="C78">
        <f>SUM(C73:C75)</f>
        <v>300</v>
      </c>
      <c r="D78">
        <f>SUM(D73:D77)</f>
        <v>1000</v>
      </c>
      <c r="E78">
        <f>SUM(E73:E75)</f>
        <v>0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186</v>
      </c>
      <c r="B1" s="2" t="s">
        <v>183</v>
      </c>
      <c r="C1" s="2" t="s">
        <v>181</v>
      </c>
      <c r="D1" s="2" t="s">
        <v>185</v>
      </c>
    </row>
    <row r="2" spans="1:4" x14ac:dyDescent="0.25">
      <c r="A2" s="6">
        <v>42373</v>
      </c>
      <c r="B2">
        <v>-21.61</v>
      </c>
      <c r="C2" s="3" t="s">
        <v>19</v>
      </c>
      <c r="D2" t="s">
        <v>187</v>
      </c>
    </row>
    <row r="3" spans="1:4" x14ac:dyDescent="0.25">
      <c r="A3" s="6">
        <v>42373</v>
      </c>
      <c r="B3">
        <v>-21.64</v>
      </c>
      <c r="C3" s="3" t="s">
        <v>19</v>
      </c>
      <c r="D3" t="s">
        <v>187</v>
      </c>
    </row>
    <row r="4" spans="1:4" x14ac:dyDescent="0.25">
      <c r="A4" s="6">
        <v>42380</v>
      </c>
      <c r="B4">
        <v>-24.77</v>
      </c>
      <c r="C4" s="3" t="s">
        <v>19</v>
      </c>
      <c r="D4" t="s">
        <v>184</v>
      </c>
    </row>
    <row r="5" spans="1:4" x14ac:dyDescent="0.25">
      <c r="A5" s="6">
        <v>42388</v>
      </c>
      <c r="B5">
        <v>-23</v>
      </c>
      <c r="C5" s="3" t="s">
        <v>19</v>
      </c>
      <c r="D5" t="s">
        <v>184</v>
      </c>
    </row>
    <row r="6" spans="1:4" x14ac:dyDescent="0.25">
      <c r="A6" s="6">
        <v>42388</v>
      </c>
      <c r="B6">
        <v>-21.3</v>
      </c>
      <c r="C6" s="3" t="s">
        <v>19</v>
      </c>
      <c r="D6" t="s">
        <v>187</v>
      </c>
    </row>
    <row r="7" spans="1:4" x14ac:dyDescent="0.25">
      <c r="A7" s="6">
        <v>42390</v>
      </c>
      <c r="B7">
        <v>-9.93</v>
      </c>
      <c r="C7" s="3" t="s">
        <v>19</v>
      </c>
      <c r="D7" t="s">
        <v>184</v>
      </c>
    </row>
    <row r="8" spans="1:4" x14ac:dyDescent="0.25">
      <c r="A8" s="6">
        <v>42397</v>
      </c>
      <c r="B8">
        <v>-5.74</v>
      </c>
      <c r="C8" s="3" t="s">
        <v>19</v>
      </c>
      <c r="D8" t="s">
        <v>184</v>
      </c>
    </row>
    <row r="9" spans="1:4" x14ac:dyDescent="0.25">
      <c r="A9" s="6">
        <v>42397</v>
      </c>
      <c r="B9">
        <v>-23.89</v>
      </c>
      <c r="C9" s="3" t="s">
        <v>19</v>
      </c>
      <c r="D9" t="s">
        <v>184</v>
      </c>
    </row>
    <row r="10" spans="1:4" x14ac:dyDescent="0.25">
      <c r="A10" s="6">
        <v>42402</v>
      </c>
      <c r="B10">
        <v>-5.74</v>
      </c>
      <c r="C10" s="3" t="s">
        <v>19</v>
      </c>
      <c r="D10" t="s">
        <v>184</v>
      </c>
    </row>
    <row r="11" spans="1:4" x14ac:dyDescent="0.25">
      <c r="A11" s="6">
        <v>42402</v>
      </c>
      <c r="B11">
        <v>-20.68</v>
      </c>
      <c r="C11" s="3" t="s">
        <v>19</v>
      </c>
      <c r="D11" t="s">
        <v>187</v>
      </c>
    </row>
    <row r="12" spans="1:4" x14ac:dyDescent="0.25">
      <c r="A12" s="6">
        <v>42408</v>
      </c>
      <c r="B12">
        <v>-15</v>
      </c>
      <c r="C12" s="3" t="s">
        <v>19</v>
      </c>
      <c r="D12" t="s">
        <v>188</v>
      </c>
    </row>
    <row r="13" spans="1:4" x14ac:dyDescent="0.25">
      <c r="A13" s="6">
        <v>42411</v>
      </c>
      <c r="B13">
        <v>-18.02</v>
      </c>
      <c r="C13" s="3" t="s">
        <v>19</v>
      </c>
      <c r="D13" t="s">
        <v>184</v>
      </c>
    </row>
    <row r="14" spans="1:4" x14ac:dyDescent="0.25">
      <c r="A14" s="6">
        <v>42416</v>
      </c>
      <c r="B14">
        <v>-10.07</v>
      </c>
      <c r="C14" s="3" t="s">
        <v>19</v>
      </c>
      <c r="D14" t="s">
        <v>184</v>
      </c>
    </row>
    <row r="15" spans="1:4" x14ac:dyDescent="0.25">
      <c r="A15" s="6">
        <v>42416</v>
      </c>
      <c r="B15">
        <v>-19.34</v>
      </c>
      <c r="C15" s="3" t="s">
        <v>19</v>
      </c>
      <c r="D15" t="s">
        <v>187</v>
      </c>
    </row>
    <row r="16" spans="1:4" x14ac:dyDescent="0.25">
      <c r="A16" s="6">
        <v>42417</v>
      </c>
      <c r="B16">
        <v>-23.67</v>
      </c>
      <c r="C16" s="3" t="s">
        <v>19</v>
      </c>
      <c r="D16" t="s">
        <v>188</v>
      </c>
    </row>
    <row r="17" spans="1:4" x14ac:dyDescent="0.25">
      <c r="A17" s="6">
        <v>42426</v>
      </c>
      <c r="B17">
        <v>-20.04</v>
      </c>
      <c r="C17" s="3" t="s">
        <v>19</v>
      </c>
      <c r="D17" t="s">
        <v>184</v>
      </c>
    </row>
    <row r="18" spans="1:4" x14ac:dyDescent="0.25">
      <c r="A18" s="6">
        <v>42436</v>
      </c>
      <c r="B18">
        <v>-15.06</v>
      </c>
      <c r="C18" s="3" t="s">
        <v>19</v>
      </c>
      <c r="D18" t="s">
        <v>184</v>
      </c>
    </row>
    <row r="19" spans="1:4" x14ac:dyDescent="0.25">
      <c r="A19" s="6">
        <v>42443</v>
      </c>
      <c r="B19">
        <v>-13.75</v>
      </c>
      <c r="C19" s="3" t="s">
        <v>19</v>
      </c>
      <c r="D19" t="s">
        <v>187</v>
      </c>
    </row>
    <row r="20" spans="1:4" x14ac:dyDescent="0.25">
      <c r="A20" s="6">
        <v>42443</v>
      </c>
      <c r="B20">
        <v>-16.5</v>
      </c>
      <c r="C20" s="3" t="s">
        <v>19</v>
      </c>
      <c r="D20" t="s">
        <v>187</v>
      </c>
    </row>
    <row r="21" spans="1:4" x14ac:dyDescent="0.25">
      <c r="A21" s="6">
        <v>42443</v>
      </c>
      <c r="B21">
        <v>-4.0199999999999996</v>
      </c>
      <c r="C21" s="3" t="s">
        <v>19</v>
      </c>
      <c r="D21" t="s">
        <v>187</v>
      </c>
    </row>
    <row r="22" spans="1:4" x14ac:dyDescent="0.25">
      <c r="A22" s="6">
        <v>42444</v>
      </c>
      <c r="B22">
        <v>-21.7</v>
      </c>
      <c r="C22" s="3" t="s">
        <v>19</v>
      </c>
      <c r="D22" t="s">
        <v>187</v>
      </c>
    </row>
    <row r="23" spans="1:4" x14ac:dyDescent="0.25">
      <c r="A23" s="6">
        <v>42451</v>
      </c>
      <c r="B23">
        <v>-33.299999999999997</v>
      </c>
      <c r="C23" s="3" t="s">
        <v>19</v>
      </c>
      <c r="D23" t="s">
        <v>188</v>
      </c>
    </row>
    <row r="24" spans="1:4" x14ac:dyDescent="0.25">
      <c r="A24" s="6">
        <v>42454</v>
      </c>
      <c r="B24">
        <v>-15.05</v>
      </c>
      <c r="C24" s="3" t="s">
        <v>19</v>
      </c>
      <c r="D24" t="s">
        <v>188</v>
      </c>
    </row>
    <row r="25" spans="1:4" x14ac:dyDescent="0.25">
      <c r="A25" s="6">
        <v>42458</v>
      </c>
      <c r="B25">
        <v>-23.07</v>
      </c>
      <c r="C25" s="3" t="s">
        <v>19</v>
      </c>
      <c r="D25" t="s">
        <v>187</v>
      </c>
    </row>
    <row r="26" spans="1:4" x14ac:dyDescent="0.25">
      <c r="A26" s="6">
        <v>42464</v>
      </c>
      <c r="B26">
        <v>-21.24</v>
      </c>
      <c r="C26" s="3" t="s">
        <v>19</v>
      </c>
      <c r="D26" t="s">
        <v>188</v>
      </c>
    </row>
    <row r="27" spans="1:4" x14ac:dyDescent="0.25">
      <c r="A27" s="6">
        <v>42466</v>
      </c>
      <c r="B27">
        <v>-24.81</v>
      </c>
      <c r="C27" s="3" t="s">
        <v>19</v>
      </c>
      <c r="D27" t="s">
        <v>188</v>
      </c>
    </row>
    <row r="28" spans="1:4" x14ac:dyDescent="0.25">
      <c r="A28" s="6">
        <v>42468</v>
      </c>
      <c r="B28">
        <v>-19.97</v>
      </c>
      <c r="C28" s="3" t="s">
        <v>19</v>
      </c>
      <c r="D28" t="s">
        <v>187</v>
      </c>
    </row>
    <row r="29" spans="1:4" x14ac:dyDescent="0.25">
      <c r="A29" s="6">
        <v>42479</v>
      </c>
      <c r="B29">
        <v>-19.98</v>
      </c>
      <c r="C29" s="3" t="s">
        <v>19</v>
      </c>
      <c r="D29" t="s">
        <v>184</v>
      </c>
    </row>
    <row r="30" spans="1:4" x14ac:dyDescent="0.25">
      <c r="A30" s="6">
        <v>42482</v>
      </c>
      <c r="B30">
        <v>-26.09</v>
      </c>
      <c r="C30" s="3" t="s">
        <v>19</v>
      </c>
      <c r="D30" t="s">
        <v>188</v>
      </c>
    </row>
    <row r="31" spans="1:4" x14ac:dyDescent="0.25">
      <c r="A31" s="6">
        <v>42486</v>
      </c>
      <c r="B31">
        <v>-15</v>
      </c>
      <c r="C31" s="3" t="s">
        <v>19</v>
      </c>
      <c r="D31" t="s">
        <v>184</v>
      </c>
    </row>
    <row r="32" spans="1:4" x14ac:dyDescent="0.25">
      <c r="A32" s="6">
        <v>42486</v>
      </c>
      <c r="B32">
        <v>-23.54</v>
      </c>
      <c r="C32" s="3" t="s">
        <v>19</v>
      </c>
      <c r="D32" t="s">
        <v>187</v>
      </c>
    </row>
    <row r="33" spans="1:4" x14ac:dyDescent="0.25">
      <c r="A33" s="6">
        <v>42488</v>
      </c>
      <c r="B33">
        <v>-20</v>
      </c>
      <c r="C33" s="3" t="s">
        <v>19</v>
      </c>
      <c r="D33" t="s">
        <v>184</v>
      </c>
    </row>
    <row r="34" spans="1:4" x14ac:dyDescent="0.25">
      <c r="A34" s="6">
        <v>42492</v>
      </c>
      <c r="B34">
        <v>-25.38</v>
      </c>
      <c r="C34" s="3" t="s">
        <v>19</v>
      </c>
      <c r="D34" t="s">
        <v>187</v>
      </c>
    </row>
    <row r="35" spans="1:4" x14ac:dyDescent="0.25">
      <c r="A35" s="6">
        <v>42503</v>
      </c>
      <c r="B35">
        <v>-25.07</v>
      </c>
      <c r="C35" s="3" t="s">
        <v>19</v>
      </c>
      <c r="D35" t="s">
        <v>187</v>
      </c>
    </row>
    <row r="36" spans="1:4" x14ac:dyDescent="0.25">
      <c r="A36" s="6">
        <v>42513</v>
      </c>
      <c r="B36">
        <v>-6.76</v>
      </c>
      <c r="C36" s="3" t="s">
        <v>19</v>
      </c>
      <c r="D36" t="s">
        <v>184</v>
      </c>
    </row>
    <row r="37" spans="1:4" x14ac:dyDescent="0.25">
      <c r="A37" s="6">
        <v>42513</v>
      </c>
      <c r="B37">
        <v>-28.73</v>
      </c>
      <c r="C37" s="3" t="s">
        <v>19</v>
      </c>
      <c r="D37" t="s">
        <v>188</v>
      </c>
    </row>
    <row r="38" spans="1:4" x14ac:dyDescent="0.25">
      <c r="A38" s="6">
        <v>42514</v>
      </c>
      <c r="B38">
        <v>-20.09</v>
      </c>
      <c r="C38" s="3" t="s">
        <v>19</v>
      </c>
      <c r="D38" t="s">
        <v>187</v>
      </c>
    </row>
    <row r="39" spans="1:4" x14ac:dyDescent="0.25">
      <c r="A39" s="6">
        <v>42521</v>
      </c>
      <c r="B39">
        <v>-18.77</v>
      </c>
      <c r="C39" s="3" t="s">
        <v>19</v>
      </c>
      <c r="D39" t="s">
        <v>184</v>
      </c>
    </row>
    <row r="40" spans="1:4" x14ac:dyDescent="0.25">
      <c r="A40" s="6">
        <v>42523</v>
      </c>
      <c r="B40">
        <v>-28.97</v>
      </c>
      <c r="C40" s="3" t="s">
        <v>19</v>
      </c>
      <c r="D40" t="s">
        <v>187</v>
      </c>
    </row>
    <row r="41" spans="1:4" x14ac:dyDescent="0.25">
      <c r="A41" s="6">
        <v>42530</v>
      </c>
      <c r="B41">
        <v>-21.47</v>
      </c>
      <c r="C41" s="3" t="s">
        <v>19</v>
      </c>
      <c r="D41" t="s">
        <v>187</v>
      </c>
    </row>
    <row r="42" spans="1:4" x14ac:dyDescent="0.25">
      <c r="A42" s="6">
        <v>42531</v>
      </c>
      <c r="B42">
        <v>-23.15</v>
      </c>
      <c r="C42" s="3" t="s">
        <v>19</v>
      </c>
      <c r="D42" t="s">
        <v>184</v>
      </c>
    </row>
    <row r="43" spans="1:4" x14ac:dyDescent="0.25">
      <c r="A43" s="6">
        <v>42534</v>
      </c>
      <c r="B43">
        <v>-29</v>
      </c>
      <c r="C43" s="3" t="s">
        <v>19</v>
      </c>
      <c r="D43" t="s">
        <v>188</v>
      </c>
    </row>
    <row r="44" spans="1:4" x14ac:dyDescent="0.25">
      <c r="A44" s="6">
        <v>42537</v>
      </c>
      <c r="B44">
        <v>-20</v>
      </c>
      <c r="C44" s="3" t="s">
        <v>19</v>
      </c>
      <c r="D44" t="s">
        <v>184</v>
      </c>
    </row>
    <row r="45" spans="1:4" x14ac:dyDescent="0.25">
      <c r="A45" s="6">
        <v>42548</v>
      </c>
      <c r="B45">
        <v>-11.05</v>
      </c>
      <c r="C45" s="3" t="s">
        <v>19</v>
      </c>
      <c r="D45" t="s">
        <v>184</v>
      </c>
    </row>
    <row r="46" spans="1:4" x14ac:dyDescent="0.25">
      <c r="A46" s="6">
        <v>42550</v>
      </c>
      <c r="B46">
        <v>-29.61</v>
      </c>
      <c r="C46" s="3" t="s">
        <v>19</v>
      </c>
      <c r="D46" t="s">
        <v>187</v>
      </c>
    </row>
    <row r="47" spans="1:4" x14ac:dyDescent="0.25">
      <c r="A47" s="6">
        <v>42556</v>
      </c>
      <c r="B47">
        <v>-7.39</v>
      </c>
      <c r="C47" s="3" t="s">
        <v>19</v>
      </c>
      <c r="D47" t="s">
        <v>184</v>
      </c>
    </row>
    <row r="48" spans="1:4" x14ac:dyDescent="0.25">
      <c r="A48" s="6">
        <v>42556</v>
      </c>
      <c r="B48">
        <v>-4.04</v>
      </c>
      <c r="C48" s="3" t="s">
        <v>19</v>
      </c>
      <c r="D48" t="s">
        <v>184</v>
      </c>
    </row>
    <row r="49" spans="1:4" x14ac:dyDescent="0.25">
      <c r="A49" s="6">
        <v>42556</v>
      </c>
      <c r="B49">
        <v>-16.64</v>
      </c>
      <c r="C49" s="3" t="s">
        <v>19</v>
      </c>
      <c r="D49" t="s">
        <v>188</v>
      </c>
    </row>
    <row r="50" spans="1:4" x14ac:dyDescent="0.25">
      <c r="A50" s="6">
        <v>42562</v>
      </c>
      <c r="B50">
        <v>-20.55</v>
      </c>
      <c r="C50" s="3" t="s">
        <v>19</v>
      </c>
      <c r="D50" t="s">
        <v>184</v>
      </c>
    </row>
    <row r="51" spans="1:4" x14ac:dyDescent="0.25">
      <c r="A51" s="6">
        <v>42563</v>
      </c>
      <c r="B51">
        <v>-14.75</v>
      </c>
      <c r="C51" s="3" t="s">
        <v>19</v>
      </c>
      <c r="D51" t="s">
        <v>184</v>
      </c>
    </row>
    <row r="52" spans="1:4" x14ac:dyDescent="0.25">
      <c r="A52" s="6">
        <v>42565</v>
      </c>
      <c r="B52">
        <v>-15.88</v>
      </c>
      <c r="C52" s="3" t="s">
        <v>19</v>
      </c>
      <c r="D52" t="s">
        <v>184</v>
      </c>
    </row>
    <row r="53" spans="1:4" x14ac:dyDescent="0.25">
      <c r="A53" s="6">
        <v>42569</v>
      </c>
      <c r="B53">
        <v>-6.52</v>
      </c>
      <c r="C53" s="3" t="s">
        <v>19</v>
      </c>
      <c r="D53" t="s">
        <v>184</v>
      </c>
    </row>
    <row r="54" spans="1:4" x14ac:dyDescent="0.25">
      <c r="A54" s="6">
        <v>42569</v>
      </c>
      <c r="B54">
        <v>-26.94</v>
      </c>
      <c r="C54" s="3" t="s">
        <v>19</v>
      </c>
      <c r="D54" t="s">
        <v>184</v>
      </c>
    </row>
    <row r="55" spans="1:4" x14ac:dyDescent="0.25">
      <c r="A55" s="6">
        <v>42569</v>
      </c>
      <c r="B55">
        <v>-9.6</v>
      </c>
      <c r="C55" s="3" t="s">
        <v>19</v>
      </c>
      <c r="D55" t="s">
        <v>184</v>
      </c>
    </row>
    <row r="56" spans="1:4" x14ac:dyDescent="0.25">
      <c r="A56" s="6">
        <v>42578</v>
      </c>
      <c r="B56">
        <v>-25.81</v>
      </c>
      <c r="C56" s="3" t="s">
        <v>19</v>
      </c>
      <c r="D56" t="s">
        <v>184</v>
      </c>
    </row>
    <row r="57" spans="1:4" x14ac:dyDescent="0.25">
      <c r="A57" s="6">
        <v>42583</v>
      </c>
      <c r="B57">
        <v>-26.98</v>
      </c>
      <c r="C57" s="3" t="s">
        <v>19</v>
      </c>
      <c r="D57" t="s">
        <v>187</v>
      </c>
    </row>
    <row r="58" spans="1:4" x14ac:dyDescent="0.25">
      <c r="A58" s="6">
        <v>42583</v>
      </c>
      <c r="B58">
        <v>-13.77</v>
      </c>
      <c r="C58" s="3" t="s">
        <v>19</v>
      </c>
      <c r="D58" t="s">
        <v>188</v>
      </c>
    </row>
    <row r="59" spans="1:4" x14ac:dyDescent="0.25">
      <c r="A59" s="6">
        <v>42590</v>
      </c>
      <c r="B59">
        <v>-20.62</v>
      </c>
      <c r="C59" s="3" t="s">
        <v>19</v>
      </c>
      <c r="D59" t="s">
        <v>188</v>
      </c>
    </row>
    <row r="60" spans="1:4" x14ac:dyDescent="0.25">
      <c r="A60" s="6">
        <v>42597</v>
      </c>
      <c r="B60">
        <v>-25.13</v>
      </c>
      <c r="C60" s="3" t="s">
        <v>19</v>
      </c>
      <c r="D60" t="s">
        <v>184</v>
      </c>
    </row>
    <row r="61" spans="1:4" x14ac:dyDescent="0.25">
      <c r="A61" s="6">
        <v>42599</v>
      </c>
      <c r="B61">
        <v>-5.58</v>
      </c>
      <c r="C61" s="3" t="s">
        <v>19</v>
      </c>
      <c r="D61" t="s">
        <v>184</v>
      </c>
    </row>
    <row r="62" spans="1:4" x14ac:dyDescent="0.25">
      <c r="A62" s="6">
        <v>42600</v>
      </c>
      <c r="B62">
        <v>-34.89</v>
      </c>
      <c r="C62" s="3" t="s">
        <v>19</v>
      </c>
      <c r="D62" t="s">
        <v>184</v>
      </c>
    </row>
    <row r="63" spans="1:4" x14ac:dyDescent="0.25">
      <c r="A63" s="6">
        <v>42632</v>
      </c>
      <c r="B63">
        <v>-25.06</v>
      </c>
      <c r="C63" s="3" t="s">
        <v>19</v>
      </c>
      <c r="D63" t="s">
        <v>187</v>
      </c>
    </row>
    <row r="64" spans="1:4" x14ac:dyDescent="0.25">
      <c r="A64" s="6">
        <v>42636</v>
      </c>
      <c r="B64">
        <v>-33.299999999999997</v>
      </c>
      <c r="C64" s="3" t="s">
        <v>19</v>
      </c>
      <c r="D64" t="s">
        <v>188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183</v>
      </c>
      <c r="B1" s="2" t="s">
        <v>182</v>
      </c>
      <c r="C1" s="2" t="s">
        <v>181</v>
      </c>
    </row>
    <row r="2" spans="1:3" x14ac:dyDescent="0.25">
      <c r="A2">
        <v>-151.88</v>
      </c>
      <c r="B2">
        <v>1</v>
      </c>
      <c r="C2" t="s">
        <v>19</v>
      </c>
    </row>
    <row r="3" spans="1:3" x14ac:dyDescent="0.25">
      <c r="A3">
        <v>-132.56</v>
      </c>
      <c r="B3">
        <v>2</v>
      </c>
      <c r="C3" t="s">
        <v>19</v>
      </c>
    </row>
    <row r="4" spans="1:3" x14ac:dyDescent="0.25">
      <c r="A4">
        <v>-142.44999999999999</v>
      </c>
      <c r="B4">
        <v>3</v>
      </c>
      <c r="C4" t="s">
        <v>19</v>
      </c>
    </row>
    <row r="5" spans="1:3" x14ac:dyDescent="0.25">
      <c r="A5">
        <v>-170.63</v>
      </c>
      <c r="B5">
        <v>4</v>
      </c>
      <c r="C5" t="s">
        <v>19</v>
      </c>
    </row>
    <row r="6" spans="1:3" x14ac:dyDescent="0.25">
      <c r="A6">
        <v>-124.8</v>
      </c>
      <c r="B6">
        <v>5</v>
      </c>
      <c r="C6" t="s">
        <v>19</v>
      </c>
    </row>
    <row r="7" spans="1:3" x14ac:dyDescent="0.25">
      <c r="A7">
        <v>-163.25</v>
      </c>
      <c r="B7">
        <v>6</v>
      </c>
      <c r="C7" t="s">
        <v>19</v>
      </c>
    </row>
    <row r="8" spans="1:3" x14ac:dyDescent="0.25">
      <c r="A8">
        <v>-148.11999999999998</v>
      </c>
      <c r="B8">
        <v>7</v>
      </c>
      <c r="C8" t="s">
        <v>19</v>
      </c>
    </row>
    <row r="9" spans="1:3" x14ac:dyDescent="0.25">
      <c r="A9">
        <v>-126.97</v>
      </c>
      <c r="B9">
        <v>8</v>
      </c>
      <c r="C9" t="s">
        <v>19</v>
      </c>
    </row>
    <row r="10" spans="1:3" x14ac:dyDescent="0.25">
      <c r="A10">
        <v>-58.36</v>
      </c>
      <c r="B10">
        <v>9</v>
      </c>
      <c r="C1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24" sqref="C2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11</v>
      </c>
      <c r="B1" s="1" t="s">
        <v>26</v>
      </c>
      <c r="C1" s="1" t="s">
        <v>34</v>
      </c>
      <c r="D1" s="1" t="s">
        <v>35</v>
      </c>
      <c r="E1" s="1" t="s">
        <v>25</v>
      </c>
      <c r="F1" s="1" t="s">
        <v>18</v>
      </c>
    </row>
    <row r="2" spans="1:6" x14ac:dyDescent="0.25">
      <c r="B2" t="s">
        <v>27</v>
      </c>
      <c r="C2">
        <v>1000</v>
      </c>
    </row>
    <row r="3" spans="1:6" x14ac:dyDescent="0.25">
      <c r="B3" t="s">
        <v>122</v>
      </c>
      <c r="C3">
        <v>980</v>
      </c>
    </row>
    <row r="4" spans="1:6" x14ac:dyDescent="0.25">
      <c r="B4" t="s">
        <v>104</v>
      </c>
      <c r="C4">
        <v>0</v>
      </c>
    </row>
    <row r="5" spans="1:6" x14ac:dyDescent="0.25">
      <c r="B5" t="s">
        <v>85</v>
      </c>
      <c r="C5">
        <v>0</v>
      </c>
    </row>
    <row r="6" spans="1:6" x14ac:dyDescent="0.25">
      <c r="B6" t="s">
        <v>36</v>
      </c>
      <c r="D6">
        <v>0</v>
      </c>
    </row>
    <row r="7" spans="1:6" x14ac:dyDescent="0.25">
      <c r="B7" t="s">
        <v>28</v>
      </c>
      <c r="C7">
        <v>25</v>
      </c>
    </row>
    <row r="8" spans="1:6" x14ac:dyDescent="0.25">
      <c r="B8" t="s">
        <v>29</v>
      </c>
      <c r="C8">
        <v>50</v>
      </c>
    </row>
    <row r="9" spans="1:6" x14ac:dyDescent="0.25">
      <c r="B9" t="s">
        <v>37</v>
      </c>
      <c r="D9">
        <v>5000</v>
      </c>
    </row>
    <row r="10" spans="1:6" x14ac:dyDescent="0.25">
      <c r="B10" t="s">
        <v>38</v>
      </c>
      <c r="D10">
        <v>6000</v>
      </c>
      <c r="E10">
        <v>8200</v>
      </c>
    </row>
    <row r="11" spans="1:6" x14ac:dyDescent="0.25">
      <c r="B11" t="s">
        <v>133</v>
      </c>
      <c r="D11">
        <v>380000</v>
      </c>
      <c r="F11" t="s">
        <v>90</v>
      </c>
    </row>
    <row r="12" spans="1:6" x14ac:dyDescent="0.25">
      <c r="B12" t="s">
        <v>105</v>
      </c>
      <c r="D12">
        <v>9350</v>
      </c>
    </row>
    <row r="13" spans="1:6" x14ac:dyDescent="0.25">
      <c r="B13" t="s">
        <v>106</v>
      </c>
      <c r="D13">
        <v>4150</v>
      </c>
    </row>
    <row r="14" spans="1:6" x14ac:dyDescent="0.25">
      <c r="B14" t="s">
        <v>168</v>
      </c>
      <c r="F14" t="s">
        <v>170</v>
      </c>
    </row>
    <row r="15" spans="1:6" x14ac:dyDescent="0.25">
      <c r="B15" t="s">
        <v>169</v>
      </c>
      <c r="E15">
        <v>151500</v>
      </c>
      <c r="F15" t="s">
        <v>170</v>
      </c>
    </row>
    <row r="16" spans="1:6" x14ac:dyDescent="0.25">
      <c r="B16" t="s">
        <v>30</v>
      </c>
      <c r="E16">
        <v>363000</v>
      </c>
    </row>
    <row r="17" spans="1:5" x14ac:dyDescent="0.25">
      <c r="B17" t="s">
        <v>31</v>
      </c>
      <c r="E17">
        <v>1650</v>
      </c>
    </row>
    <row r="18" spans="1:5" x14ac:dyDescent="0.25">
      <c r="B18" t="s">
        <v>123</v>
      </c>
      <c r="E18">
        <v>440</v>
      </c>
    </row>
    <row r="19" spans="1:5" x14ac:dyDescent="0.25">
      <c r="B19" t="s">
        <v>124</v>
      </c>
      <c r="E19">
        <v>1900</v>
      </c>
    </row>
    <row r="20" spans="1:5" x14ac:dyDescent="0.25">
      <c r="B20" t="s">
        <v>32</v>
      </c>
      <c r="E20">
        <v>7000</v>
      </c>
    </row>
    <row r="21" spans="1:5" x14ac:dyDescent="0.25">
      <c r="B21" t="s">
        <v>33</v>
      </c>
      <c r="E21">
        <v>2400</v>
      </c>
    </row>
    <row r="22" spans="1:5" x14ac:dyDescent="0.25">
      <c r="B22" t="s">
        <v>84</v>
      </c>
      <c r="E22">
        <v>2000</v>
      </c>
    </row>
    <row r="23" spans="1:5" x14ac:dyDescent="0.25">
      <c r="B23" t="s">
        <v>107</v>
      </c>
      <c r="E23">
        <v>0</v>
      </c>
    </row>
    <row r="24" spans="1:5" x14ac:dyDescent="0.25">
      <c r="B24" t="s">
        <v>103</v>
      </c>
      <c r="C24">
        <v>0</v>
      </c>
      <c r="E24">
        <v>0</v>
      </c>
    </row>
    <row r="25" spans="1:5" s="8" customFormat="1" x14ac:dyDescent="0.25">
      <c r="A25" s="7"/>
      <c r="B25" s="8" t="s">
        <v>16</v>
      </c>
      <c r="C25" s="8">
        <f>SUM(C2:C24)</f>
        <v>2055</v>
      </c>
      <c r="D25" s="8">
        <f>SUM(D2:D24)</f>
        <v>404500</v>
      </c>
      <c r="E25" s="8">
        <f>SUM(E2:E24)</f>
        <v>538090</v>
      </c>
    </row>
    <row r="26" spans="1:5" x14ac:dyDescent="0.25">
      <c r="D26" t="s">
        <v>39</v>
      </c>
      <c r="E26">
        <f>SUM(C25:D25)</f>
        <v>406555</v>
      </c>
    </row>
    <row r="27" spans="1:5" x14ac:dyDescent="0.25">
      <c r="D27" t="s">
        <v>80</v>
      </c>
      <c r="E27">
        <f>E26-E25</f>
        <v>-131535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11</v>
      </c>
      <c r="B1" s="1" t="s">
        <v>13</v>
      </c>
      <c r="C1" s="1" t="s">
        <v>17</v>
      </c>
      <c r="D1" s="1" t="s">
        <v>12</v>
      </c>
      <c r="E1" s="1" t="s">
        <v>82</v>
      </c>
      <c r="F1" s="1" t="s">
        <v>81</v>
      </c>
      <c r="G1" s="1" t="s">
        <v>18</v>
      </c>
      <c r="J1" s="1" t="s">
        <v>108</v>
      </c>
      <c r="K1" s="1" t="s">
        <v>109</v>
      </c>
      <c r="L1" s="1" t="s">
        <v>110</v>
      </c>
      <c r="M1" s="1" t="s">
        <v>18</v>
      </c>
    </row>
    <row r="2" spans="1:13" x14ac:dyDescent="0.25">
      <c r="A2" s="19">
        <v>42370</v>
      </c>
      <c r="B2" t="s">
        <v>97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111</v>
      </c>
    </row>
    <row r="3" spans="1:13" x14ac:dyDescent="0.25">
      <c r="A3" s="19">
        <v>42401</v>
      </c>
      <c r="B3" t="s">
        <v>96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112</v>
      </c>
    </row>
    <row r="4" spans="1:13" x14ac:dyDescent="0.25">
      <c r="A4" s="19">
        <v>42430</v>
      </c>
      <c r="B4" t="s">
        <v>102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112</v>
      </c>
    </row>
    <row r="5" spans="1:13" x14ac:dyDescent="0.25">
      <c r="A5" s="19">
        <v>42461</v>
      </c>
      <c r="B5" t="s">
        <v>24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112</v>
      </c>
    </row>
    <row r="6" spans="1:13" x14ac:dyDescent="0.25">
      <c r="A6" s="19">
        <v>42491</v>
      </c>
      <c r="B6" t="s">
        <v>24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112</v>
      </c>
    </row>
    <row r="7" spans="1:13" x14ac:dyDescent="0.25">
      <c r="A7" s="19">
        <v>42522</v>
      </c>
      <c r="B7" t="s">
        <v>101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154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100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24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24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98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99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20" sqref="H20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40</v>
      </c>
      <c r="B1" t="s">
        <v>43</v>
      </c>
      <c r="C1" t="s">
        <v>55</v>
      </c>
      <c r="D1" t="s">
        <v>41</v>
      </c>
      <c r="E1" t="s">
        <v>42</v>
      </c>
      <c r="F1" t="s">
        <v>92</v>
      </c>
      <c r="G1" t="s">
        <v>18</v>
      </c>
      <c r="I1" t="s">
        <v>59</v>
      </c>
    </row>
    <row r="2" spans="1:12" x14ac:dyDescent="0.25">
      <c r="A2" t="s">
        <v>51</v>
      </c>
      <c r="B2">
        <v>0</v>
      </c>
      <c r="C2" s="15">
        <v>5.0200000000000002E-2</v>
      </c>
      <c r="D2" t="s">
        <v>63</v>
      </c>
      <c r="E2">
        <v>21500</v>
      </c>
      <c r="F2">
        <f>B2/E2</f>
        <v>0</v>
      </c>
      <c r="K2" t="s">
        <v>54</v>
      </c>
      <c r="L2" t="s">
        <v>55</v>
      </c>
    </row>
    <row r="3" spans="1:12" x14ac:dyDescent="0.25">
      <c r="A3" t="s">
        <v>52</v>
      </c>
      <c r="B3">
        <v>0</v>
      </c>
      <c r="C3" s="15">
        <v>5.5199999999999999E-2</v>
      </c>
      <c r="D3" t="s">
        <v>63</v>
      </c>
      <c r="E3">
        <v>75000</v>
      </c>
      <c r="F3">
        <f t="shared" ref="F3:F5" si="0">B3/E3</f>
        <v>0</v>
      </c>
      <c r="I3" t="s">
        <v>56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53</v>
      </c>
      <c r="B4">
        <v>0</v>
      </c>
      <c r="C4" s="15">
        <v>6.5000000000000002E-2</v>
      </c>
      <c r="D4" t="s">
        <v>63</v>
      </c>
      <c r="E4">
        <v>55000</v>
      </c>
      <c r="F4">
        <f t="shared" si="0"/>
        <v>0</v>
      </c>
      <c r="I4" t="s">
        <v>57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30</v>
      </c>
      <c r="B5">
        <v>2700</v>
      </c>
      <c r="C5" s="15">
        <v>4.2500000000000003E-2</v>
      </c>
      <c r="D5" t="s">
        <v>63</v>
      </c>
      <c r="E5">
        <v>363000</v>
      </c>
      <c r="F5">
        <f t="shared" si="0"/>
        <v>7.4380165289256199E-3</v>
      </c>
      <c r="I5" t="s">
        <v>56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32</v>
      </c>
      <c r="B6">
        <v>200</v>
      </c>
      <c r="C6" s="15">
        <v>0</v>
      </c>
      <c r="D6" t="s">
        <v>63</v>
      </c>
      <c r="E6">
        <v>6300</v>
      </c>
      <c r="F6">
        <f>B6/E6</f>
        <v>3.1746031746031744E-2</v>
      </c>
      <c r="I6" t="s">
        <v>57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C7" s="15"/>
      <c r="I7" t="s">
        <v>56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124</v>
      </c>
      <c r="B8">
        <v>30</v>
      </c>
      <c r="C8" s="15">
        <v>0</v>
      </c>
      <c r="E8">
        <v>1800</v>
      </c>
      <c r="F8">
        <f>B8/E8</f>
        <v>1.6666666666666666E-2</v>
      </c>
      <c r="I8" t="s">
        <v>57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135</v>
      </c>
      <c r="B9">
        <v>25</v>
      </c>
      <c r="C9" s="15">
        <v>0.14249999999999999</v>
      </c>
      <c r="E9">
        <v>525</v>
      </c>
      <c r="F9">
        <f t="shared" ref="F9:F10" si="2">B9/E9</f>
        <v>4.7619047619047616E-2</v>
      </c>
      <c r="I9" t="s">
        <v>57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134</v>
      </c>
      <c r="B10">
        <v>70</v>
      </c>
      <c r="C10" s="15">
        <v>0.14249999999999999</v>
      </c>
      <c r="E10">
        <v>4000</v>
      </c>
      <c r="F10">
        <f t="shared" si="2"/>
        <v>1.7500000000000002E-2</v>
      </c>
      <c r="I10" t="s">
        <v>57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31</v>
      </c>
      <c r="B11">
        <v>65</v>
      </c>
      <c r="C11" s="15">
        <v>0.1</v>
      </c>
      <c r="D11" t="s">
        <v>63</v>
      </c>
      <c r="E11" s="4">
        <v>1575</v>
      </c>
      <c r="F11">
        <f>B11/E11</f>
        <v>4.1269841269841269E-2</v>
      </c>
      <c r="I11" t="s">
        <v>57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122</v>
      </c>
      <c r="B12">
        <v>-150</v>
      </c>
      <c r="C12" s="15">
        <v>0.05</v>
      </c>
      <c r="D12" t="s">
        <v>63</v>
      </c>
      <c r="E12" s="4">
        <v>1</v>
      </c>
      <c r="F12">
        <f>B12/E12</f>
        <v>-150</v>
      </c>
      <c r="G12" t="s">
        <v>138</v>
      </c>
      <c r="I12" s="2" t="s">
        <v>64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58</v>
      </c>
      <c r="K13">
        <f>L12/J12</f>
        <v>5.522583317016648E-2</v>
      </c>
    </row>
    <row r="15" spans="1:12" x14ac:dyDescent="0.25">
      <c r="I15" t="s">
        <v>60</v>
      </c>
    </row>
    <row r="16" spans="1:12" x14ac:dyDescent="0.25">
      <c r="I16" t="s">
        <v>61</v>
      </c>
      <c r="J16" t="s">
        <v>62</v>
      </c>
      <c r="K16" t="s">
        <v>55</v>
      </c>
    </row>
    <row r="17" spans="3:15" x14ac:dyDescent="0.25">
      <c r="C17" s="15"/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3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3">K18*J18</f>
        <v>112.61004000000001</v>
      </c>
    </row>
    <row r="19" spans="3:15" x14ac:dyDescent="0.25">
      <c r="C19" s="15"/>
      <c r="I19" s="14">
        <v>4500</v>
      </c>
      <c r="J19" s="14">
        <v>3536.13</v>
      </c>
      <c r="K19" s="15">
        <v>3.4000000000000002E-2</v>
      </c>
      <c r="L19" s="14">
        <f t="shared" si="3"/>
        <v>120.22842000000001</v>
      </c>
    </row>
    <row r="20" spans="3:15" x14ac:dyDescent="0.25">
      <c r="C20" s="15"/>
      <c r="I20" s="14">
        <v>3500</v>
      </c>
      <c r="J20" s="14">
        <v>2737.91</v>
      </c>
      <c r="K20" s="15">
        <v>4.4999999999999998E-2</v>
      </c>
      <c r="L20" s="14">
        <f t="shared" si="3"/>
        <v>123.20594999999999</v>
      </c>
      <c r="O20" s="15"/>
    </row>
    <row r="21" spans="3:15" x14ac:dyDescent="0.25">
      <c r="I21" s="14">
        <v>3500</v>
      </c>
      <c r="J21" s="14">
        <v>2641.58</v>
      </c>
      <c r="K21" s="15">
        <v>5.6000000000000001E-2</v>
      </c>
      <c r="L21" s="14">
        <f t="shared" si="3"/>
        <v>147.92848000000001</v>
      </c>
    </row>
    <row r="22" spans="3:15" x14ac:dyDescent="0.25">
      <c r="I22" s="14">
        <v>2000</v>
      </c>
      <c r="J22" s="14">
        <v>1851.37</v>
      </c>
      <c r="K22" s="15">
        <v>6.8000000000000005E-2</v>
      </c>
      <c r="L22" s="14">
        <f t="shared" si="3"/>
        <v>125.89315999999999</v>
      </c>
    </row>
    <row r="23" spans="3:15" x14ac:dyDescent="0.25">
      <c r="I23" s="14">
        <v>1975</v>
      </c>
      <c r="J23" s="14">
        <v>1851.36</v>
      </c>
      <c r="K23" s="15">
        <v>6.8000000000000005E-2</v>
      </c>
      <c r="L23" s="14">
        <f t="shared" si="3"/>
        <v>125.89248000000001</v>
      </c>
    </row>
    <row r="24" spans="3:15" x14ac:dyDescent="0.25">
      <c r="I24" s="14">
        <v>2000</v>
      </c>
      <c r="J24" s="14">
        <v>1767.41</v>
      </c>
      <c r="K24" s="15">
        <v>6.8000000000000005E-2</v>
      </c>
      <c r="L24" s="14">
        <f t="shared" si="3"/>
        <v>120.18388000000002</v>
      </c>
    </row>
    <row r="25" spans="3:15" x14ac:dyDescent="0.25">
      <c r="I25" s="2" t="s">
        <v>64</v>
      </c>
      <c r="J25" s="14">
        <f>SUM(J17:J24)</f>
        <v>20410.53</v>
      </c>
      <c r="L25" s="14">
        <f>SUM(L17:L24)</f>
        <v>1024.47957</v>
      </c>
    </row>
    <row r="26" spans="3:15" x14ac:dyDescent="0.25">
      <c r="J26" t="s">
        <v>58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23" sqref="O23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40</v>
      </c>
      <c r="B1" t="s">
        <v>126</v>
      </c>
      <c r="C1" t="s">
        <v>127</v>
      </c>
      <c r="D1" t="s">
        <v>18</v>
      </c>
    </row>
    <row r="2" spans="1:4" x14ac:dyDescent="0.25">
      <c r="A2" t="s">
        <v>177</v>
      </c>
      <c r="B2">
        <v>1000</v>
      </c>
    </row>
    <row r="3" spans="1:4" x14ac:dyDescent="0.25">
      <c r="A3" t="s">
        <v>178</v>
      </c>
      <c r="B3">
        <v>300</v>
      </c>
    </row>
    <row r="4" spans="1:4" x14ac:dyDescent="0.25">
      <c r="A4" t="s">
        <v>125</v>
      </c>
      <c r="B4">
        <v>3500</v>
      </c>
      <c r="C4" s="6">
        <v>42795</v>
      </c>
    </row>
    <row r="5" spans="1:4" x14ac:dyDescent="0.25">
      <c r="A5" t="s">
        <v>128</v>
      </c>
      <c r="B5">
        <v>750</v>
      </c>
      <c r="C5" s="6">
        <v>42705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76</v>
      </c>
      <c r="B1" s="1" t="s">
        <v>77</v>
      </c>
      <c r="G1" s="1" t="s">
        <v>71</v>
      </c>
      <c r="H1" s="1" t="s">
        <v>75</v>
      </c>
    </row>
    <row r="2" spans="1:8" x14ac:dyDescent="0.25">
      <c r="A2" t="s">
        <v>72</v>
      </c>
      <c r="B2">
        <v>60</v>
      </c>
      <c r="G2" t="s">
        <v>67</v>
      </c>
      <c r="H2">
        <v>0</v>
      </c>
    </row>
    <row r="3" spans="1:8" x14ac:dyDescent="0.25">
      <c r="A3" t="s">
        <v>66</v>
      </c>
      <c r="B3">
        <v>25</v>
      </c>
      <c r="G3" t="s">
        <v>68</v>
      </c>
      <c r="H3">
        <v>50</v>
      </c>
    </row>
    <row r="4" spans="1:8" x14ac:dyDescent="0.25">
      <c r="A4" t="s">
        <v>65</v>
      </c>
      <c r="B4">
        <v>60</v>
      </c>
      <c r="G4" t="s">
        <v>69</v>
      </c>
      <c r="H4">
        <v>100</v>
      </c>
    </row>
    <row r="5" spans="1:8" x14ac:dyDescent="0.25">
      <c r="A5" t="s">
        <v>73</v>
      </c>
      <c r="B5">
        <v>50</v>
      </c>
      <c r="G5" t="s">
        <v>70</v>
      </c>
      <c r="H5">
        <v>-100</v>
      </c>
    </row>
    <row r="6" spans="1:8" x14ac:dyDescent="0.25">
      <c r="A6" t="s">
        <v>74</v>
      </c>
      <c r="B6">
        <v>50</v>
      </c>
    </row>
    <row r="7" spans="1:8" x14ac:dyDescent="0.25">
      <c r="A7" t="s">
        <v>78</v>
      </c>
      <c r="B7">
        <v>2500</v>
      </c>
      <c r="G7" t="s">
        <v>129</v>
      </c>
    </row>
    <row r="8" spans="1:8" x14ac:dyDescent="0.25">
      <c r="A8" t="s">
        <v>79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2016-11-18T01:10:55Z</dcterms:modified>
</cp:coreProperties>
</file>