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240" yWindow="105" windowWidth="14805" windowHeight="7575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G31" i="1" l="1"/>
  <c r="F11" i="1"/>
  <c r="G23" i="1"/>
  <c r="F12" i="5" l="1"/>
  <c r="G12" i="5"/>
  <c r="H12" i="5" s="1"/>
  <c r="I12" i="5"/>
  <c r="J12" i="5" s="1"/>
  <c r="F3" i="1" l="1"/>
  <c r="G3" i="1" s="1"/>
  <c r="F4" i="1"/>
  <c r="G4" i="1" s="1"/>
  <c r="D65" i="1" l="1"/>
  <c r="G28" i="1"/>
  <c r="I3" i="5" l="1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H9" i="5" s="1"/>
  <c r="G10" i="5"/>
  <c r="H10" i="5" s="1"/>
  <c r="G11" i="5"/>
  <c r="G13" i="5"/>
  <c r="H13" i="5" s="1"/>
  <c r="H5" i="5"/>
  <c r="F13" i="5"/>
  <c r="H11" i="5" l="1"/>
  <c r="H8" i="5"/>
  <c r="H4" i="5"/>
  <c r="H7" i="5"/>
  <c r="H3" i="5"/>
  <c r="E14" i="5"/>
  <c r="G2" i="5"/>
  <c r="H2" i="5" s="1"/>
  <c r="C65" i="1" l="1"/>
  <c r="F2" i="5"/>
  <c r="F2" i="1"/>
  <c r="G19" i="1" l="1"/>
  <c r="D37" i="1" l="1"/>
  <c r="D39" i="1" s="1"/>
  <c r="E38" i="1"/>
  <c r="E44" i="1"/>
  <c r="E41" i="1"/>
  <c r="E40" i="1"/>
  <c r="E37" i="1"/>
  <c r="D38" i="1" l="1"/>
  <c r="G34" i="1"/>
  <c r="G35" i="1"/>
  <c r="G11" i="1" l="1"/>
  <c r="F5" i="1"/>
  <c r="G5" i="1" s="1"/>
  <c r="F6" i="1"/>
  <c r="G6" i="1" s="1"/>
  <c r="G7" i="1"/>
  <c r="F10" i="1"/>
  <c r="G2" i="1"/>
  <c r="G12" i="1"/>
  <c r="G13" i="1"/>
  <c r="G14" i="1"/>
  <c r="G15" i="1"/>
  <c r="G16" i="1"/>
  <c r="G17" i="1"/>
  <c r="G18" i="1"/>
  <c r="G20" i="1"/>
  <c r="G21" i="1"/>
  <c r="G22" i="1"/>
  <c r="G24" i="1"/>
  <c r="G25" i="1"/>
  <c r="G26" i="1"/>
  <c r="G27" i="1"/>
  <c r="G29" i="1"/>
  <c r="G30" i="1"/>
  <c r="G32" i="1"/>
  <c r="G33" i="1"/>
  <c r="G36" i="1"/>
  <c r="F11" i="5"/>
  <c r="F44" i="1" l="1"/>
  <c r="F37" i="1"/>
  <c r="I44" i="1"/>
  <c r="F40" i="1" l="1"/>
  <c r="F39" i="1"/>
  <c r="F38" i="1"/>
  <c r="F41" i="1"/>
  <c r="D41" i="1"/>
  <c r="G37" i="1"/>
  <c r="D40" i="1"/>
  <c r="G38" i="1" l="1"/>
  <c r="G40" i="1"/>
  <c r="G39" i="1"/>
  <c r="G41" i="1"/>
  <c r="E65" i="1"/>
  <c r="D49" i="1" l="1"/>
  <c r="F9" i="5"/>
  <c r="F10" i="5"/>
  <c r="F8" i="5"/>
  <c r="G8" i="1" l="1"/>
  <c r="G9" i="1"/>
  <c r="G10" i="1"/>
  <c r="C25" i="3"/>
  <c r="D25" i="3"/>
  <c r="E49" i="1" l="1"/>
  <c r="G44" i="1"/>
  <c r="E56" i="1" s="1"/>
  <c r="D44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48" i="1" l="1"/>
  <c r="G45" i="1"/>
  <c r="E57" i="1" s="1"/>
  <c r="D48" i="1"/>
  <c r="F49" i="1"/>
  <c r="C49" i="1" s="1"/>
  <c r="F4" i="5"/>
  <c r="F5" i="5"/>
  <c r="F6" i="5"/>
  <c r="F7" i="5"/>
  <c r="F3" i="5"/>
  <c r="E25" i="3"/>
  <c r="C48" i="1" l="1"/>
  <c r="B45" i="5"/>
  <c r="D38" i="5"/>
  <c r="D39" i="5"/>
  <c r="D40" i="5"/>
  <c r="D41" i="5"/>
  <c r="D42" i="5"/>
  <c r="D43" i="5"/>
  <c r="D44" i="5"/>
  <c r="D37" i="5"/>
  <c r="D24" i="5"/>
  <c r="D25" i="5"/>
  <c r="D26" i="5"/>
  <c r="D27" i="5"/>
  <c r="D28" i="5"/>
  <c r="D29" i="5"/>
  <c r="D30" i="5"/>
  <c r="D31" i="5"/>
  <c r="B32" i="5"/>
  <c r="D23" i="5"/>
  <c r="D45" i="5" l="1"/>
  <c r="C46" i="5" s="1"/>
  <c r="D32" i="5"/>
  <c r="C33" i="5" s="1"/>
  <c r="E26" i="3" l="1"/>
  <c r="E27" i="3" s="1"/>
</calcChain>
</file>

<file path=xl/sharedStrings.xml><?xml version="1.0" encoding="utf-8"?>
<sst xmlns="http://schemas.openxmlformats.org/spreadsheetml/2006/main" count="449" uniqueCount="196">
  <si>
    <t>Car Insurance</t>
  </si>
  <si>
    <t>Guardian</t>
  </si>
  <si>
    <t>Onelife</t>
  </si>
  <si>
    <t>Verizon</t>
  </si>
  <si>
    <t>SMECO</t>
  </si>
  <si>
    <t>AT&amp;T</t>
  </si>
  <si>
    <t>School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</si>
  <si>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</si>
  <si>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</si>
  <si>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</si>
  <si>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</si>
  <si>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</si>
  <si>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</si>
  <si>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</si>
  <si>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</si>
  <si>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</si>
  <si>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</si>
  <si>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</si>
  <si>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</si>
  <si>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</si>
  <si>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</si>
  <si>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</si>
  <si>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</si>
  <si>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</si>
  <si>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</si>
  <si>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</si>
  <si>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</si>
  <si>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</si>
  <si>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</si>
  <si>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Liquid Assets</t>
  </si>
  <si>
    <t>Illiquid Assets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</si>
  <si>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</si>
  <si>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</si>
  <si>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</si>
  <si>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</si>
  <si>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</si>
  <si>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</si>
  <si>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</si>
  <si>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</si>
  <si>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</si>
  <si>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</si>
  <si>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</si>
  <si>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</si>
  <si>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</si>
  <si>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</si>
  <si>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</si>
  <si>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</si>
  <si>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</si>
  <si>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</si>
  <si>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</si>
  <si>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</si>
  <si>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</si>
  <si>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</si>
  <si>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</si>
  <si>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</si>
  <si>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</si>
  <si>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</si>
  <si>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</si>
  <si>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</si>
  <si>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</si>
  <si>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</si>
  <si>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</si>
  <si>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</si>
  <si>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</si>
  <si>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</si>
  <si>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</si>
  <si>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</si>
  <si>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</si>
  <si>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</si>
  <si>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</si>
  <si>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</si>
  <si>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</si>
  <si>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</si>
  <si>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</si>
  <si>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</si>
  <si>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</si>
  <si>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Goodyear</t>
  </si>
  <si>
    <t>Maybe substitute netflix + 5 CBS All Access kind of things if it keeps going up</t>
  </si>
  <si>
    <t>Paid</t>
  </si>
  <si>
    <t>Holt International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</si>
  <si>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</si>
  <si>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</si>
  <si>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</si>
  <si>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</si>
  <si>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</si>
  <si>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</si>
  <si>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</si>
  <si>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</si>
  <si>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</si>
  <si>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</si>
  <si>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</si>
  <si>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</si>
  <si>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</si>
  <si>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</si>
  <si>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</si>
  <si>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</si>
  <si>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</si>
  <si>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</si>
  <si>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</si>
  <si>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</si>
  <si>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</si>
  <si>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</si>
  <si>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</si>
  <si>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</si>
  <si>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</si>
  <si>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</si>
  <si>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</si>
  <si>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</si>
  <si>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</si>
  <si>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</si>
  <si>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</si>
  <si>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</si>
  <si>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</si>
  <si>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</si>
  <si>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</si>
  <si>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</si>
  <si>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</si>
  <si>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</si>
  <si>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</si>
  <si>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</si>
  <si>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</si>
  <si>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</si>
  <si>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Goals Spending</t>
  </si>
  <si>
    <t>Slipjack Utilities: Water and Sewer</t>
  </si>
  <si>
    <t>Regular, Slipjack</t>
  </si>
  <si>
    <t>HOA</t>
  </si>
  <si>
    <t>Austin Stone / JT Baer</t>
  </si>
  <si>
    <t>Blue Apron</t>
  </si>
  <si>
    <t>TAX DEDUCTIBLE</t>
  </si>
  <si>
    <t>Totals</t>
  </si>
  <si>
    <t>Student Loans - John Total</t>
  </si>
  <si>
    <t>Student Loans - Tina Total</t>
  </si>
  <si>
    <t>UPDATE</t>
  </si>
  <si>
    <t>Total Days this month</t>
  </si>
  <si>
    <t>Days Elapsed this month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</si>
  <si>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</si>
  <si>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</si>
  <si>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</si>
  <si>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</si>
  <si>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</si>
  <si>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</si>
  <si>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</si>
  <si>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</si>
  <si>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</si>
  <si>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</si>
  <si>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</si>
  <si>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</si>
  <si>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</si>
  <si>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</si>
  <si>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</si>
  <si>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</si>
  <si>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</si>
  <si>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</si>
  <si>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</si>
  <si>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</si>
  <si>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</si>
  <si>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</si>
  <si>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</si>
  <si>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</si>
  <si>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</si>
  <si>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</si>
  <si>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</si>
  <si>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</si>
  <si>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</si>
  <si>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</si>
  <si>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</si>
  <si>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</si>
  <si>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</si>
  <si>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</si>
  <si>
    <t>Current Checking</t>
  </si>
  <si>
    <t>MAKE AUTOPAY, WRONG WEEK, owe ~$300</t>
  </si>
  <si>
    <t>Cash Needed Until End of Month 1 Cell Below</t>
  </si>
  <si>
    <t>Checking Net Plans</t>
  </si>
  <si>
    <t>two cells to the left should both = 0</t>
  </si>
  <si>
    <t>Stock Loss</t>
  </si>
  <si>
    <t>Deduct this line item from Goals and Investments; Hopefully a negative number…it is AKA cash flow and represents the increase in your total wealth over the budgeted period</t>
  </si>
  <si>
    <t>Cash</t>
  </si>
  <si>
    <t>Before Budget</t>
  </si>
  <si>
    <t>Change</t>
  </si>
  <si>
    <t>After Budget</t>
  </si>
  <si>
    <t>maybe should be "cash on hand" eg to include actual cash in your wallet, etc</t>
  </si>
  <si>
    <t>Eg Savings account, money market…maybe create new line item for lines of credit</t>
  </si>
  <si>
    <t>Eg index fund and other securities</t>
  </si>
  <si>
    <t>Anniversary Cruise/Vacation</t>
  </si>
  <si>
    <t>3 Day Cove Haven Vacation</t>
  </si>
  <si>
    <t>Get the champaign tower</t>
  </si>
  <si>
    <t>Dining Out</t>
  </si>
  <si>
    <t>Spendable Money</t>
  </si>
  <si>
    <t>401(k) - John - SAIC</t>
  </si>
  <si>
    <t>John Car / Gateway Lending</t>
  </si>
  <si>
    <t>Payoff higher improves cash flow</t>
  </si>
  <si>
    <t>Payoff lower sooner, can cause snowball</t>
  </si>
  <si>
    <t>Smaller balances cash flow and interest benefits</t>
  </si>
  <si>
    <t>Smaller balances cash flow and interest benefits, allows 0 rate and cash flow comparison; ordinal comparison not cardinal</t>
  </si>
  <si>
    <t>0 UNTIL AUG/SEP, THEN UPDATE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</si>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</sst>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  <xf numFmtId="0" fontId="1" fillId="0" borderId="0" xfId="0" applyFont="1" applyBorder="1"/>
    <xf numFmtId="0" fontId="0" fillId="0" borderId="3" xfId="0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K18" sqref="K18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  <col min="16" max="16" width="10" customWidth="1"/>
  </cols>
  <sheetData>
    <row r="1" spans="1:22" s="1" customFormat="1" x14ac:dyDescent="0.25">
      <c r="A1" s="1" t="s">
        <v>7</v>
      </c>
      <c r="B1" s="1" t="s">
        <v>37</v>
      </c>
      <c r="C1" s="1" t="s">
        <v>138</v>
      </c>
      <c r="D1" s="1" t="s">
        <v>13</v>
      </c>
      <c r="E1" s="1" t="s">
        <v>8</v>
      </c>
      <c r="F1" s="1" t="s">
        <v>78</v>
      </c>
      <c r="G1" s="1" t="s">
        <v>119</v>
      </c>
      <c r="H1" s="1" t="s">
        <v>97</v>
      </c>
      <c r="I1" s="1" t="s">
        <v>99</v>
      </c>
      <c r="J1" s="1" t="s">
        <v>102</v>
      </c>
      <c r="K1" s="1" t="s">
        <v>14</v>
      </c>
    </row>
    <row r="2" spans="1:22" s="3" customFormat="1" x14ac:dyDescent="0.25">
      <c r="A2" s="11"/>
      <c r="B2" s="11" t="s">
        <v>38</v>
      </c>
      <c r="C2" s="3" t="s">
        <v>15</v>
      </c>
      <c r="D2" s="3">
        <v>-165</v>
      </c>
      <c r="F2" s="3">
        <f>($E$53/$E$52)*D2*-1</f>
        <v>93.5</v>
      </c>
      <c r="G2" s="3">
        <f t="shared" ref="G2:G32" si="0">SUM(D2:F2)</f>
        <v>-71.5</v>
      </c>
      <c r="H2" s="3" t="s">
        <v>100</v>
      </c>
      <c r="J2" s="3" t="s">
        <v>103</v>
      </c>
      <c r="K2" s="3" t="s">
        <v>146</v>
      </c>
    </row>
    <row r="3" spans="1:22" s="3" customFormat="1" x14ac:dyDescent="0.25">
      <c r="A3" s="11"/>
      <c r="B3" s="11" t="s">
        <v>38</v>
      </c>
      <c r="C3" s="3" t="s">
        <v>186</v>
      </c>
      <c r="D3" s="3">
        <v>-300</v>
      </c>
      <c r="F3" s="3">
        <f>($E$53/$E$52)*D3*-1</f>
        <v>170</v>
      </c>
      <c r="G3" s="3">
        <f t="shared" si="0"/>
        <v>-130</v>
      </c>
      <c r="H3" s="3" t="s">
        <v>100</v>
      </c>
    </row>
    <row r="4" spans="1:22" s="3" customFormat="1" x14ac:dyDescent="0.25">
      <c r="A4" s="11"/>
      <c r="B4" s="11" t="s">
        <v>38</v>
      </c>
      <c r="C4" s="3" t="s">
        <v>16</v>
      </c>
      <c r="D4" s="3">
        <v>-500</v>
      </c>
      <c r="F4" s="3">
        <f>($E$53/$E$52)*D4*-1</f>
        <v>283.33333333333331</v>
      </c>
      <c r="G4" s="3">
        <f t="shared" si="0"/>
        <v>-216.66666666666669</v>
      </c>
      <c r="H4" s="3" t="s">
        <v>100</v>
      </c>
    </row>
    <row r="5" spans="1:22" s="3" customFormat="1" x14ac:dyDescent="0.25">
      <c r="A5" s="11"/>
      <c r="B5" s="11" t="s">
        <v>38</v>
      </c>
      <c r="C5" s="3" t="s">
        <v>17</v>
      </c>
      <c r="D5" s="3">
        <v>-400</v>
      </c>
      <c r="F5" s="3">
        <f>($E$53/$E$52)*D5*-1</f>
        <v>226.66666666666666</v>
      </c>
      <c r="G5" s="3">
        <f t="shared" si="0"/>
        <v>-173.33333333333334</v>
      </c>
      <c r="H5" s="3" t="s">
        <v>100</v>
      </c>
    </row>
    <row r="6" spans="1:22" s="3" customFormat="1" x14ac:dyDescent="0.25">
      <c r="A6" s="11"/>
      <c r="B6" s="11" t="s">
        <v>38</v>
      </c>
      <c r="C6" s="5" t="s">
        <v>18</v>
      </c>
      <c r="D6" s="3">
        <v>-100</v>
      </c>
      <c r="F6" s="3">
        <f>($E$53/$E$52)*D6*-1</f>
        <v>56.666666666666664</v>
      </c>
      <c r="G6" s="3">
        <f t="shared" si="0"/>
        <v>-43.333333333333336</v>
      </c>
      <c r="H6" s="5" t="s">
        <v>100</v>
      </c>
    </row>
    <row r="7" spans="1:22" s="3" customFormat="1" x14ac:dyDescent="0.25">
      <c r="A7" s="11"/>
      <c r="B7" s="11" t="s">
        <v>38</v>
      </c>
      <c r="C7" s="5" t="s">
        <v>19</v>
      </c>
      <c r="D7" s="3">
        <v>-300</v>
      </c>
      <c r="F7" s="3">
        <v>70</v>
      </c>
      <c r="G7" s="3">
        <f t="shared" si="0"/>
        <v>-230</v>
      </c>
      <c r="H7" s="5" t="s">
        <v>100</v>
      </c>
    </row>
    <row r="8" spans="1:22" s="3" customFormat="1" x14ac:dyDescent="0.25">
      <c r="A8" s="12"/>
      <c r="B8" s="13" t="s">
        <v>38</v>
      </c>
      <c r="C8" t="s">
        <v>6</v>
      </c>
      <c r="D8">
        <v>-180</v>
      </c>
      <c r="E8"/>
      <c r="F8" s="3">
        <v>180</v>
      </c>
      <c r="G8" s="3">
        <f t="shared" si="0"/>
        <v>0</v>
      </c>
      <c r="H8" t="s">
        <v>100</v>
      </c>
      <c r="I8"/>
      <c r="J8" s="26"/>
      <c r="K8" s="26" t="s">
        <v>194</v>
      </c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2" s="3" customFormat="1" x14ac:dyDescent="0.25">
      <c r="A9" s="13"/>
      <c r="B9" s="13" t="s">
        <v>38</v>
      </c>
      <c r="C9" t="s">
        <v>127</v>
      </c>
      <c r="D9">
        <v>-240</v>
      </c>
      <c r="E9"/>
      <c r="F9" s="3">
        <v>240</v>
      </c>
      <c r="G9" s="5">
        <f t="shared" si="0"/>
        <v>0</v>
      </c>
      <c r="H9" t="s">
        <v>98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2" s="4" customFormat="1" x14ac:dyDescent="0.25">
      <c r="A10" s="13"/>
      <c r="B10" s="13" t="s">
        <v>38</v>
      </c>
      <c r="C10" t="s">
        <v>74</v>
      </c>
      <c r="D10">
        <v>-85</v>
      </c>
      <c r="E10"/>
      <c r="F10" s="3">
        <f>($E$53/$E$52)*D10*-1</f>
        <v>48.166666666666664</v>
      </c>
      <c r="G10" s="3">
        <f t="shared" si="0"/>
        <v>-36.833333333333336</v>
      </c>
      <c r="H10" t="s">
        <v>100</v>
      </c>
      <c r="I10"/>
      <c r="J10" t="s">
        <v>101</v>
      </c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/>
      <c r="B11" s="13" t="s">
        <v>38</v>
      </c>
      <c r="C11" t="s">
        <v>96</v>
      </c>
      <c r="D11">
        <v>-260</v>
      </c>
      <c r="E11"/>
      <c r="F11" s="3">
        <f>($E$53/$E$52)*D11*-1</f>
        <v>147.33333333333334</v>
      </c>
      <c r="G11" s="3">
        <f t="shared" si="0"/>
        <v>-112.66666666666666</v>
      </c>
      <c r="H11" t="s">
        <v>98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 s="26"/>
    </row>
    <row r="12" spans="1:22" s="4" customFormat="1" x14ac:dyDescent="0.25">
      <c r="A12" s="13">
        <v>1</v>
      </c>
      <c r="B12" s="13" t="s">
        <v>42</v>
      </c>
      <c r="C12" t="s">
        <v>26</v>
      </c>
      <c r="D12">
        <v>-2400</v>
      </c>
      <c r="E12"/>
      <c r="F12" s="4">
        <v>2400</v>
      </c>
      <c r="G12" s="3">
        <f t="shared" si="0"/>
        <v>0</v>
      </c>
      <c r="H12" s="4" t="s">
        <v>100</v>
      </c>
      <c r="I12">
        <v>365000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s="4" customFormat="1" x14ac:dyDescent="0.25">
      <c r="A13" s="13">
        <v>5</v>
      </c>
      <c r="B13" s="13" t="s">
        <v>42</v>
      </c>
      <c r="C13" t="s">
        <v>2</v>
      </c>
      <c r="D13">
        <v>-80</v>
      </c>
      <c r="E13"/>
      <c r="F13" s="4">
        <v>80</v>
      </c>
      <c r="G13" s="3">
        <f t="shared" si="0"/>
        <v>0</v>
      </c>
      <c r="H13" t="s">
        <v>98</v>
      </c>
      <c r="I1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40</v>
      </c>
      <c r="C14" s="5" t="s">
        <v>113</v>
      </c>
      <c r="D14" s="5">
        <v>-25</v>
      </c>
      <c r="E14" s="3"/>
      <c r="F14" s="5">
        <v>25</v>
      </c>
      <c r="G14" s="3">
        <f t="shared" si="0"/>
        <v>0</v>
      </c>
      <c r="H14" s="5" t="s">
        <v>100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13</v>
      </c>
      <c r="B15" s="10" t="s">
        <v>40</v>
      </c>
      <c r="C15" s="4" t="s">
        <v>0</v>
      </c>
      <c r="D15" s="4">
        <v>-180</v>
      </c>
      <c r="E15" s="4"/>
      <c r="F15" s="5">
        <v>180</v>
      </c>
      <c r="G15" s="3">
        <f t="shared" si="0"/>
        <v>0</v>
      </c>
      <c r="H15" s="4" t="s">
        <v>98</v>
      </c>
      <c r="I15" s="4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9</v>
      </c>
      <c r="B16" s="10" t="s">
        <v>40</v>
      </c>
      <c r="C16" s="4" t="s">
        <v>118</v>
      </c>
      <c r="D16" s="4">
        <v>-70</v>
      </c>
      <c r="E16" s="4"/>
      <c r="F16" s="5">
        <v>70</v>
      </c>
      <c r="G16" s="3">
        <f t="shared" si="0"/>
        <v>0</v>
      </c>
      <c r="H16" s="4" t="s">
        <v>100</v>
      </c>
      <c r="I16" s="4">
        <v>5000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3">
        <v>13</v>
      </c>
      <c r="B17" s="13" t="s">
        <v>40</v>
      </c>
      <c r="C17" t="s">
        <v>4</v>
      </c>
      <c r="D17">
        <v>-120</v>
      </c>
      <c r="F17" s="5">
        <v>0</v>
      </c>
      <c r="G17" s="3">
        <f t="shared" si="0"/>
        <v>-120</v>
      </c>
      <c r="H17" t="s">
        <v>100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2" t="s">
        <v>40</v>
      </c>
      <c r="C18" t="s">
        <v>123</v>
      </c>
      <c r="D18">
        <v>-60</v>
      </c>
      <c r="F18" s="5">
        <v>0</v>
      </c>
      <c r="G18" s="3">
        <f t="shared" si="0"/>
        <v>-60</v>
      </c>
      <c r="H18" t="s">
        <v>100</v>
      </c>
      <c r="V18" s="26"/>
    </row>
    <row r="19" spans="1:22" x14ac:dyDescent="0.25">
      <c r="A19" s="13">
        <v>42385</v>
      </c>
      <c r="B19" s="13" t="s">
        <v>40</v>
      </c>
      <c r="C19" t="s">
        <v>147</v>
      </c>
      <c r="D19">
        <v>-192</v>
      </c>
      <c r="F19" s="5">
        <v>0</v>
      </c>
      <c r="G19" s="5">
        <f t="shared" si="0"/>
        <v>-192</v>
      </c>
      <c r="V19" s="26"/>
    </row>
    <row r="20" spans="1:22" x14ac:dyDescent="0.25">
      <c r="A20" s="13">
        <v>42389</v>
      </c>
      <c r="B20" s="13" t="s">
        <v>39</v>
      </c>
      <c r="C20" t="s">
        <v>79</v>
      </c>
      <c r="D20">
        <v>-30</v>
      </c>
      <c r="F20" s="5">
        <v>0</v>
      </c>
      <c r="G20" s="3">
        <f t="shared" si="0"/>
        <v>-30</v>
      </c>
      <c r="H20" t="s">
        <v>98</v>
      </c>
      <c r="V20" s="26"/>
    </row>
    <row r="21" spans="1:22" x14ac:dyDescent="0.25">
      <c r="A21" s="13">
        <v>10</v>
      </c>
      <c r="B21" s="13" t="s">
        <v>40</v>
      </c>
      <c r="C21" t="s">
        <v>76</v>
      </c>
      <c r="D21">
        <v>-30</v>
      </c>
      <c r="F21" s="5">
        <v>0</v>
      </c>
      <c r="G21" s="3">
        <f t="shared" si="0"/>
        <v>-30</v>
      </c>
      <c r="H21" t="s">
        <v>100</v>
      </c>
      <c r="I21">
        <v>1550</v>
      </c>
      <c r="K21" s="26"/>
    </row>
    <row r="22" spans="1:22" x14ac:dyDescent="0.25">
      <c r="A22" s="27">
        <v>20</v>
      </c>
      <c r="B22" s="27" t="s">
        <v>39</v>
      </c>
      <c r="C22" s="26" t="s">
        <v>5</v>
      </c>
      <c r="D22" s="26">
        <v>-200</v>
      </c>
      <c r="E22" s="26"/>
      <c r="F22" s="29">
        <v>0</v>
      </c>
      <c r="G22" s="28">
        <f t="shared" si="0"/>
        <v>-200</v>
      </c>
      <c r="H22" s="29" t="s">
        <v>100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2" x14ac:dyDescent="0.25">
      <c r="A23" s="10">
        <v>23</v>
      </c>
      <c r="B23" s="10" t="s">
        <v>39</v>
      </c>
      <c r="C23" s="4" t="s">
        <v>117</v>
      </c>
      <c r="D23" s="4">
        <v>-65</v>
      </c>
      <c r="E23" s="4"/>
      <c r="F23" s="29">
        <v>65</v>
      </c>
      <c r="G23" s="28">
        <f t="shared" si="0"/>
        <v>0</v>
      </c>
      <c r="H23" s="4" t="s">
        <v>100</v>
      </c>
      <c r="I23" s="4">
        <v>3200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5">
      <c r="A24" s="13">
        <v>42377</v>
      </c>
      <c r="B24" s="13" t="s">
        <v>40</v>
      </c>
      <c r="C24" t="s">
        <v>126</v>
      </c>
      <c r="D24">
        <v>-75</v>
      </c>
      <c r="F24" s="29">
        <v>75</v>
      </c>
      <c r="G24" s="5">
        <f t="shared" si="0"/>
        <v>0</v>
      </c>
      <c r="H24" t="s">
        <v>98</v>
      </c>
      <c r="K24" t="s">
        <v>128</v>
      </c>
    </row>
    <row r="25" spans="1:22" x14ac:dyDescent="0.25">
      <c r="A25" s="13">
        <v>42390</v>
      </c>
      <c r="B25" s="13" t="s">
        <v>39</v>
      </c>
      <c r="C25" t="s">
        <v>104</v>
      </c>
      <c r="D25">
        <v>-300</v>
      </c>
      <c r="F25" s="29">
        <v>150</v>
      </c>
      <c r="G25" s="5">
        <f t="shared" si="0"/>
        <v>-150</v>
      </c>
      <c r="H25" t="s">
        <v>98</v>
      </c>
      <c r="I25">
        <v>-320</v>
      </c>
    </row>
    <row r="26" spans="1:22" x14ac:dyDescent="0.25">
      <c r="A26" s="13">
        <v>31</v>
      </c>
      <c r="B26" s="13" t="s">
        <v>41</v>
      </c>
      <c r="C26" t="s">
        <v>1</v>
      </c>
      <c r="D26">
        <v>-40</v>
      </c>
      <c r="F26" s="29">
        <v>0</v>
      </c>
      <c r="G26" s="3">
        <f t="shared" si="0"/>
        <v>-40</v>
      </c>
      <c r="H26" s="4" t="s">
        <v>98</v>
      </c>
      <c r="I26" s="4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2" x14ac:dyDescent="0.25">
      <c r="A27" s="13">
        <v>42393</v>
      </c>
      <c r="B27" s="13" t="s">
        <v>41</v>
      </c>
      <c r="C27" t="s">
        <v>165</v>
      </c>
      <c r="D27">
        <v>-260</v>
      </c>
      <c r="F27" s="3">
        <v>0</v>
      </c>
      <c r="G27" s="3">
        <f t="shared" si="0"/>
        <v>-260</v>
      </c>
      <c r="H27" t="s">
        <v>100</v>
      </c>
      <c r="I27">
        <v>10890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2" x14ac:dyDescent="0.25">
      <c r="A28" s="13">
        <v>42760</v>
      </c>
      <c r="B28" s="13" t="s">
        <v>41</v>
      </c>
      <c r="C28" t="s">
        <v>166</v>
      </c>
      <c r="D28">
        <v>-200</v>
      </c>
      <c r="F28" s="5">
        <v>0</v>
      </c>
      <c r="G28" s="5">
        <f t="shared" si="0"/>
        <v>-200</v>
      </c>
      <c r="H28" t="s">
        <v>100</v>
      </c>
      <c r="I28">
        <v>22500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28</v>
      </c>
      <c r="B29" s="13" t="s">
        <v>41</v>
      </c>
      <c r="C29" t="s">
        <v>3</v>
      </c>
      <c r="D29">
        <v>-75</v>
      </c>
      <c r="F29" s="5">
        <v>0</v>
      </c>
      <c r="G29" s="3">
        <f t="shared" si="0"/>
        <v>-75</v>
      </c>
      <c r="H29" t="s">
        <v>100</v>
      </c>
    </row>
    <row r="30" spans="1:22" x14ac:dyDescent="0.25">
      <c r="A30" s="13">
        <v>31</v>
      </c>
      <c r="B30" s="13" t="s">
        <v>41</v>
      </c>
      <c r="C30" t="s">
        <v>36</v>
      </c>
      <c r="D30">
        <v>-70</v>
      </c>
      <c r="F30" s="5">
        <v>0</v>
      </c>
      <c r="G30" s="3">
        <f t="shared" si="0"/>
        <v>-70</v>
      </c>
      <c r="H30" t="s">
        <v>98</v>
      </c>
      <c r="K30" t="s">
        <v>77</v>
      </c>
    </row>
    <row r="31" spans="1:22" x14ac:dyDescent="0.25">
      <c r="A31" s="13">
        <v>42392</v>
      </c>
      <c r="B31" s="13" t="s">
        <v>41</v>
      </c>
      <c r="C31" t="s">
        <v>195</v>
      </c>
      <c r="D31">
        <v>-10</v>
      </c>
      <c r="F31" s="5">
        <v>0</v>
      </c>
      <c r="G31" s="3">
        <f t="shared" ref="G31" si="1">SUM(D31:F31)</f>
        <v>-10</v>
      </c>
      <c r="H31" t="s">
        <v>98</v>
      </c>
    </row>
    <row r="32" spans="1:22" x14ac:dyDescent="0.25">
      <c r="A32" s="13"/>
      <c r="B32" s="11" t="s">
        <v>38</v>
      </c>
      <c r="C32" t="s">
        <v>125</v>
      </c>
      <c r="D32">
        <v>-75</v>
      </c>
      <c r="F32" s="5">
        <v>75</v>
      </c>
      <c r="G32" s="5">
        <f t="shared" si="0"/>
        <v>0</v>
      </c>
      <c r="H32" t="s">
        <v>100</v>
      </c>
      <c r="K32" t="s">
        <v>170</v>
      </c>
    </row>
    <row r="33" spans="1:12" x14ac:dyDescent="0.25">
      <c r="A33" s="13"/>
      <c r="B33" s="13" t="s">
        <v>42</v>
      </c>
      <c r="C33" t="s">
        <v>10</v>
      </c>
      <c r="E33">
        <v>2900</v>
      </c>
      <c r="F33">
        <v>-2900</v>
      </c>
      <c r="G33" s="3">
        <f t="shared" ref="G33:G36" si="2">SUM(D33:F33)</f>
        <v>0</v>
      </c>
    </row>
    <row r="34" spans="1:12" x14ac:dyDescent="0.25">
      <c r="A34" s="12"/>
      <c r="B34" s="13" t="s">
        <v>42</v>
      </c>
      <c r="C34" t="s">
        <v>11</v>
      </c>
      <c r="E34">
        <v>1700</v>
      </c>
      <c r="F34">
        <v>-1700</v>
      </c>
      <c r="G34" s="3">
        <f t="shared" si="2"/>
        <v>0</v>
      </c>
    </row>
    <row r="35" spans="1:12" x14ac:dyDescent="0.25">
      <c r="A35" s="12"/>
      <c r="B35" s="12" t="s">
        <v>39</v>
      </c>
      <c r="C35" t="s">
        <v>10</v>
      </c>
      <c r="E35">
        <v>2900</v>
      </c>
      <c r="F35">
        <v>0</v>
      </c>
      <c r="G35" s="3">
        <f t="shared" si="2"/>
        <v>2900</v>
      </c>
    </row>
    <row r="36" spans="1:12" x14ac:dyDescent="0.25">
      <c r="A36" s="12"/>
      <c r="B36" s="12" t="s">
        <v>39</v>
      </c>
      <c r="C36" t="s">
        <v>11</v>
      </c>
      <c r="E36">
        <v>1700</v>
      </c>
      <c r="F36">
        <v>0</v>
      </c>
      <c r="G36" s="3">
        <f t="shared" si="2"/>
        <v>1700</v>
      </c>
    </row>
    <row r="37" spans="1:12" s="16" customFormat="1" x14ac:dyDescent="0.25">
      <c r="A37" s="18" t="s">
        <v>120</v>
      </c>
      <c r="B37" s="16" t="s">
        <v>112</v>
      </c>
      <c r="D37" s="16" t="e">
        <f>SUM(D2:D11)/4+#REF!/4+D32/4</f>
        <v>#REF!</v>
      </c>
      <c r="E37" s="16" t="e">
        <f>SUM(E2:E11)/4+#REF!/4+E32/4</f>
        <v>#REF!</v>
      </c>
      <c r="F37" s="16" t="e">
        <f>SUM(F2:F11)/4+#REF!/4+F32/4</f>
        <v>#REF!</v>
      </c>
      <c r="G37" s="16" t="e">
        <f>D37+E37+F37</f>
        <v>#REF!</v>
      </c>
    </row>
    <row r="38" spans="1:12" s="20" customFormat="1" x14ac:dyDescent="0.25">
      <c r="A38" s="22"/>
      <c r="B38" s="17" t="s">
        <v>42</v>
      </c>
      <c r="D38" s="16" t="e">
        <f>SUM(D12:D13)+D37</f>
        <v>#REF!</v>
      </c>
      <c r="E38" s="16">
        <f>E33+E34</f>
        <v>4600</v>
      </c>
      <c r="F38" s="16" t="e">
        <f>SUM(F12:F13)+F37+F33+F34</f>
        <v>#REF!</v>
      </c>
      <c r="G38" s="16" t="e">
        <f>D38+E38+F38</f>
        <v>#REF!</v>
      </c>
      <c r="J38"/>
      <c r="K38"/>
    </row>
    <row r="39" spans="1:12" x14ac:dyDescent="0.25">
      <c r="A39" s="22"/>
      <c r="B39" s="17" t="s">
        <v>40</v>
      </c>
      <c r="D39" s="16" t="e">
        <f>SUM(D14:D21)+D37</f>
        <v>#REF!</v>
      </c>
      <c r="E39" s="32">
        <v>0</v>
      </c>
      <c r="F39" s="16" t="e">
        <f>SUM(F14:F21)+F37</f>
        <v>#REF!</v>
      </c>
      <c r="G39" s="16" t="e">
        <f t="shared" ref="G39:G41" si="3">D39+E39+F39</f>
        <v>#REF!</v>
      </c>
      <c r="L39">
        <v>500</v>
      </c>
    </row>
    <row r="40" spans="1:12" x14ac:dyDescent="0.25">
      <c r="A40" s="22"/>
      <c r="B40" s="17" t="s">
        <v>39</v>
      </c>
      <c r="D40" s="16" t="e">
        <f>SUM(D22:D25)+D37</f>
        <v>#REF!</v>
      </c>
      <c r="E40" s="32">
        <f>E35+E36</f>
        <v>4600</v>
      </c>
      <c r="F40" s="25" t="e">
        <f>SUM(F22:F25)+F37+F35+F36</f>
        <v>#REF!</v>
      </c>
      <c r="G40" s="16" t="e">
        <f t="shared" si="3"/>
        <v>#REF!</v>
      </c>
    </row>
    <row r="41" spans="1:12" x14ac:dyDescent="0.25">
      <c r="A41" s="23"/>
      <c r="B41" s="34" t="s">
        <v>41</v>
      </c>
      <c r="C41" s="33"/>
      <c r="D41" s="32" t="e">
        <f>SUM(D26:D30)+D37</f>
        <v>#REF!</v>
      </c>
      <c r="E41" s="33" t="e">
        <f>#REF!+#REF!</f>
        <v>#REF!</v>
      </c>
      <c r="F41" s="32" t="e">
        <f>SUM(F26:F30)+F37+#REF!+#REF!</f>
        <v>#REF!</v>
      </c>
      <c r="G41" s="32" t="e">
        <f t="shared" si="3"/>
        <v>#REF!</v>
      </c>
    </row>
    <row r="42" spans="1:12" x14ac:dyDescent="0.25">
      <c r="A42" s="22"/>
      <c r="B42" s="17"/>
      <c r="C42" s="20"/>
      <c r="D42" s="20"/>
      <c r="E42" s="20"/>
      <c r="F42" s="20"/>
      <c r="G42" s="20"/>
    </row>
    <row r="43" spans="1:12" x14ac:dyDescent="0.25">
      <c r="A43" s="23"/>
      <c r="B43" s="17"/>
      <c r="D43" s="20"/>
      <c r="F43" s="20"/>
      <c r="G43" s="31" t="s">
        <v>171</v>
      </c>
    </row>
    <row r="44" spans="1:12" s="8" customFormat="1" x14ac:dyDescent="0.25">
      <c r="A44" s="21"/>
      <c r="B44" s="8" t="s">
        <v>129</v>
      </c>
      <c r="D44" s="8">
        <f>SUM(D2:D36)</f>
        <v>-7087</v>
      </c>
      <c r="E44" s="8">
        <f>SUM(E2:E36)</f>
        <v>9200</v>
      </c>
      <c r="F44" s="8">
        <f>SUM(F2:F36)</f>
        <v>35.66666666666606</v>
      </c>
      <c r="G44" s="8">
        <f>SUM(G2:G36)</f>
        <v>2148.6666666666665</v>
      </c>
      <c r="I44" s="8">
        <f>SUM(I2:I36)</f>
        <v>407820</v>
      </c>
    </row>
    <row r="45" spans="1:12" s="2" customFormat="1" x14ac:dyDescent="0.25">
      <c r="B45" s="9" t="s">
        <v>121</v>
      </c>
      <c r="G45" s="2">
        <f>G44-F44</f>
        <v>2113.0000000000005</v>
      </c>
    </row>
    <row r="46" spans="1:12" s="2" customFormat="1" x14ac:dyDescent="0.25">
      <c r="B46" s="9"/>
    </row>
    <row r="47" spans="1:12" s="2" customFormat="1" x14ac:dyDescent="0.25">
      <c r="A47" s="9" t="s">
        <v>136</v>
      </c>
    </row>
    <row r="48" spans="1:12" s="2" customFormat="1" x14ac:dyDescent="0.25">
      <c r="A48" s="2" t="s">
        <v>121</v>
      </c>
      <c r="C48" s="2" t="str">
        <f>IF(D48=E48,"PASS","FAIL")</f>
        <v>PASS</v>
      </c>
      <c r="D48" s="2">
        <f>D44+E44</f>
        <v>2113</v>
      </c>
      <c r="E48" s="2">
        <f>G44-F44</f>
        <v>2113.0000000000005</v>
      </c>
    </row>
    <row r="49" spans="1:7" s="2" customFormat="1" x14ac:dyDescent="0.25">
      <c r="A49" s="9" t="s">
        <v>137</v>
      </c>
      <c r="C49" s="2" t="e">
        <f>IF(AND(D49=E49,E49=F49),"PASS","FAIL")</f>
        <v>#REF!</v>
      </c>
      <c r="D49" s="2" t="e">
        <f>SUM(G38:G41)</f>
        <v>#REF!</v>
      </c>
      <c r="E49" s="2">
        <f>SUM(G2:G36)</f>
        <v>2148.6666666666665</v>
      </c>
      <c r="F49" s="2">
        <f>SUM(D44:F44)</f>
        <v>2148.6666666666661</v>
      </c>
    </row>
    <row r="50" spans="1:7" s="2" customFormat="1" x14ac:dyDescent="0.25">
      <c r="B50" s="9"/>
      <c r="D50" s="2" t="s">
        <v>152</v>
      </c>
    </row>
    <row r="51" spans="1:7" s="2" customFormat="1" x14ac:dyDescent="0.25">
      <c r="B51" s="9"/>
    </row>
    <row r="52" spans="1:7" x14ac:dyDescent="0.25">
      <c r="B52" t="s">
        <v>133</v>
      </c>
      <c r="E52">
        <v>30</v>
      </c>
    </row>
    <row r="53" spans="1:7" x14ac:dyDescent="0.25">
      <c r="B53" t="s">
        <v>134</v>
      </c>
      <c r="E53">
        <v>17</v>
      </c>
    </row>
    <row r="54" spans="1:7" x14ac:dyDescent="0.25">
      <c r="B54" t="s">
        <v>169</v>
      </c>
      <c r="E54">
        <v>3486</v>
      </c>
      <c r="G54" t="s">
        <v>180</v>
      </c>
    </row>
    <row r="55" spans="1:7" x14ac:dyDescent="0.25">
      <c r="B55" t="s">
        <v>174</v>
      </c>
      <c r="E55">
        <v>882.3</v>
      </c>
      <c r="G55" t="s">
        <v>175</v>
      </c>
    </row>
    <row r="56" spans="1:7" x14ac:dyDescent="0.25">
      <c r="B56" t="s">
        <v>187</v>
      </c>
      <c r="E56">
        <f>E54+E55+G44</f>
        <v>6516.9666666666672</v>
      </c>
      <c r="F56">
        <v>0</v>
      </c>
      <c r="G56" t="s">
        <v>173</v>
      </c>
    </row>
    <row r="57" spans="1:7" x14ac:dyDescent="0.25">
      <c r="B57" t="s">
        <v>172</v>
      </c>
      <c r="E57" t="e">
        <f>#REF!-E55</f>
        <v>#REF!</v>
      </c>
    </row>
    <row r="59" spans="1:7" x14ac:dyDescent="0.25">
      <c r="E59" s="30"/>
    </row>
    <row r="61" spans="1:7" x14ac:dyDescent="0.25">
      <c r="A61" t="s">
        <v>122</v>
      </c>
      <c r="C61" t="s">
        <v>177</v>
      </c>
      <c r="D61" t="s">
        <v>178</v>
      </c>
      <c r="E61" t="s">
        <v>179</v>
      </c>
      <c r="F61" t="s">
        <v>14</v>
      </c>
    </row>
    <row r="62" spans="1:7" x14ac:dyDescent="0.25">
      <c r="B62" t="s">
        <v>176</v>
      </c>
      <c r="C62">
        <v>4600</v>
      </c>
      <c r="D62">
        <v>1200</v>
      </c>
    </row>
    <row r="63" spans="1:7" x14ac:dyDescent="0.25">
      <c r="B63" t="s">
        <v>29</v>
      </c>
      <c r="D63">
        <v>-1200</v>
      </c>
      <c r="F63" t="s">
        <v>181</v>
      </c>
    </row>
    <row r="64" spans="1:7" x14ac:dyDescent="0.25">
      <c r="B64" t="s">
        <v>30</v>
      </c>
      <c r="D64">
        <v>0</v>
      </c>
      <c r="F64" t="s">
        <v>182</v>
      </c>
    </row>
    <row r="65" spans="2:8" x14ac:dyDescent="0.25">
      <c r="B65" s="2" t="s">
        <v>12</v>
      </c>
      <c r="C65">
        <f>SUM(C63:C63)</f>
        <v>0</v>
      </c>
      <c r="D65">
        <f>SUM(D62:D64)</f>
        <v>0</v>
      </c>
      <c r="E65" t="e">
        <f>SUM(#REF!)</f>
        <v>#REF!</v>
      </c>
    </row>
    <row r="66" spans="2:8" x14ac:dyDescent="0.25">
      <c r="H66" s="2"/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143</v>
      </c>
      <c r="B1" s="2" t="s">
        <v>140</v>
      </c>
      <c r="C1" s="2" t="s">
        <v>138</v>
      </c>
      <c r="D1" s="2" t="s">
        <v>142</v>
      </c>
    </row>
    <row r="2" spans="1:4" x14ac:dyDescent="0.25">
      <c r="A2" s="6">
        <v>42373</v>
      </c>
      <c r="B2">
        <v>-21.61</v>
      </c>
      <c r="C2" s="3" t="s">
        <v>15</v>
      </c>
      <c r="D2" t="s">
        <v>144</v>
      </c>
    </row>
    <row r="3" spans="1:4" x14ac:dyDescent="0.25">
      <c r="A3" s="6">
        <v>42373</v>
      </c>
      <c r="B3">
        <v>-21.64</v>
      </c>
      <c r="C3" s="3" t="s">
        <v>15</v>
      </c>
      <c r="D3" t="s">
        <v>144</v>
      </c>
    </row>
    <row r="4" spans="1:4" x14ac:dyDescent="0.25">
      <c r="A4" s="6">
        <v>42380</v>
      </c>
      <c r="B4">
        <v>-24.77</v>
      </c>
      <c r="C4" s="3" t="s">
        <v>15</v>
      </c>
      <c r="D4" t="s">
        <v>141</v>
      </c>
    </row>
    <row r="5" spans="1:4" x14ac:dyDescent="0.25">
      <c r="A5" s="6">
        <v>42388</v>
      </c>
      <c r="B5">
        <v>-23</v>
      </c>
      <c r="C5" s="3" t="s">
        <v>15</v>
      </c>
      <c r="D5" t="s">
        <v>141</v>
      </c>
    </row>
    <row r="6" spans="1:4" x14ac:dyDescent="0.25">
      <c r="A6" s="6">
        <v>42388</v>
      </c>
      <c r="B6">
        <v>-21.3</v>
      </c>
      <c r="C6" s="3" t="s">
        <v>15</v>
      </c>
      <c r="D6" t="s">
        <v>144</v>
      </c>
    </row>
    <row r="7" spans="1:4" x14ac:dyDescent="0.25">
      <c r="A7" s="6">
        <v>42390</v>
      </c>
      <c r="B7">
        <v>-9.93</v>
      </c>
      <c r="C7" s="3" t="s">
        <v>15</v>
      </c>
      <c r="D7" t="s">
        <v>141</v>
      </c>
    </row>
    <row r="8" spans="1:4" x14ac:dyDescent="0.25">
      <c r="A8" s="6">
        <v>42397</v>
      </c>
      <c r="B8">
        <v>-5.74</v>
      </c>
      <c r="C8" s="3" t="s">
        <v>15</v>
      </c>
      <c r="D8" t="s">
        <v>141</v>
      </c>
    </row>
    <row r="9" spans="1:4" x14ac:dyDescent="0.25">
      <c r="A9" s="6">
        <v>42397</v>
      </c>
      <c r="B9">
        <v>-23.89</v>
      </c>
      <c r="C9" s="3" t="s">
        <v>15</v>
      </c>
      <c r="D9" t="s">
        <v>141</v>
      </c>
    </row>
    <row r="10" spans="1:4" x14ac:dyDescent="0.25">
      <c r="A10" s="6">
        <v>42402</v>
      </c>
      <c r="B10">
        <v>-5.74</v>
      </c>
      <c r="C10" s="3" t="s">
        <v>15</v>
      </c>
      <c r="D10" t="s">
        <v>141</v>
      </c>
    </row>
    <row r="11" spans="1:4" x14ac:dyDescent="0.25">
      <c r="A11" s="6">
        <v>42402</v>
      </c>
      <c r="B11">
        <v>-20.68</v>
      </c>
      <c r="C11" s="3" t="s">
        <v>15</v>
      </c>
      <c r="D11" t="s">
        <v>144</v>
      </c>
    </row>
    <row r="12" spans="1:4" x14ac:dyDescent="0.25">
      <c r="A12" s="6">
        <v>42408</v>
      </c>
      <c r="B12">
        <v>-15</v>
      </c>
      <c r="C12" s="3" t="s">
        <v>15</v>
      </c>
      <c r="D12" t="s">
        <v>145</v>
      </c>
    </row>
    <row r="13" spans="1:4" x14ac:dyDescent="0.25">
      <c r="A13" s="6">
        <v>42411</v>
      </c>
      <c r="B13">
        <v>-18.02</v>
      </c>
      <c r="C13" s="3" t="s">
        <v>15</v>
      </c>
      <c r="D13" t="s">
        <v>141</v>
      </c>
    </row>
    <row r="14" spans="1:4" x14ac:dyDescent="0.25">
      <c r="A14" s="6">
        <v>42416</v>
      </c>
      <c r="B14">
        <v>-10.07</v>
      </c>
      <c r="C14" s="3" t="s">
        <v>15</v>
      </c>
      <c r="D14" t="s">
        <v>141</v>
      </c>
    </row>
    <row r="15" spans="1:4" x14ac:dyDescent="0.25">
      <c r="A15" s="6">
        <v>42416</v>
      </c>
      <c r="B15">
        <v>-19.34</v>
      </c>
      <c r="C15" s="3" t="s">
        <v>15</v>
      </c>
      <c r="D15" t="s">
        <v>144</v>
      </c>
    </row>
    <row r="16" spans="1:4" x14ac:dyDescent="0.25">
      <c r="A16" s="6">
        <v>42417</v>
      </c>
      <c r="B16">
        <v>-23.67</v>
      </c>
      <c r="C16" s="3" t="s">
        <v>15</v>
      </c>
      <c r="D16" t="s">
        <v>145</v>
      </c>
    </row>
    <row r="17" spans="1:4" x14ac:dyDescent="0.25">
      <c r="A17" s="6">
        <v>42426</v>
      </c>
      <c r="B17">
        <v>-20.04</v>
      </c>
      <c r="C17" s="3" t="s">
        <v>15</v>
      </c>
      <c r="D17" t="s">
        <v>141</v>
      </c>
    </row>
    <row r="18" spans="1:4" x14ac:dyDescent="0.25">
      <c r="A18" s="6">
        <v>42436</v>
      </c>
      <c r="B18">
        <v>-15.06</v>
      </c>
      <c r="C18" s="3" t="s">
        <v>15</v>
      </c>
      <c r="D18" t="s">
        <v>141</v>
      </c>
    </row>
    <row r="19" spans="1:4" x14ac:dyDescent="0.25">
      <c r="A19" s="6">
        <v>42443</v>
      </c>
      <c r="B19">
        <v>-13.75</v>
      </c>
      <c r="C19" s="3" t="s">
        <v>15</v>
      </c>
      <c r="D19" t="s">
        <v>144</v>
      </c>
    </row>
    <row r="20" spans="1:4" x14ac:dyDescent="0.25">
      <c r="A20" s="6">
        <v>42443</v>
      </c>
      <c r="B20">
        <v>-16.5</v>
      </c>
      <c r="C20" s="3" t="s">
        <v>15</v>
      </c>
      <c r="D20" t="s">
        <v>144</v>
      </c>
    </row>
    <row r="21" spans="1:4" x14ac:dyDescent="0.25">
      <c r="A21" s="6">
        <v>42443</v>
      </c>
      <c r="B21">
        <v>-4.0199999999999996</v>
      </c>
      <c r="C21" s="3" t="s">
        <v>15</v>
      </c>
      <c r="D21" t="s">
        <v>144</v>
      </c>
    </row>
    <row r="22" spans="1:4" x14ac:dyDescent="0.25">
      <c r="A22" s="6">
        <v>42444</v>
      </c>
      <c r="B22">
        <v>-21.7</v>
      </c>
      <c r="C22" s="3" t="s">
        <v>15</v>
      </c>
      <c r="D22" t="s">
        <v>144</v>
      </c>
    </row>
    <row r="23" spans="1:4" x14ac:dyDescent="0.25">
      <c r="A23" s="6">
        <v>42451</v>
      </c>
      <c r="B23">
        <v>-33.299999999999997</v>
      </c>
      <c r="C23" s="3" t="s">
        <v>15</v>
      </c>
      <c r="D23" t="s">
        <v>145</v>
      </c>
    </row>
    <row r="24" spans="1:4" x14ac:dyDescent="0.25">
      <c r="A24" s="6">
        <v>42454</v>
      </c>
      <c r="B24">
        <v>-15.05</v>
      </c>
      <c r="C24" s="3" t="s">
        <v>15</v>
      </c>
      <c r="D24" t="s">
        <v>145</v>
      </c>
    </row>
    <row r="25" spans="1:4" x14ac:dyDescent="0.25">
      <c r="A25" s="6">
        <v>42458</v>
      </c>
      <c r="B25">
        <v>-23.07</v>
      </c>
      <c r="C25" s="3" t="s">
        <v>15</v>
      </c>
      <c r="D25" t="s">
        <v>144</v>
      </c>
    </row>
    <row r="26" spans="1:4" x14ac:dyDescent="0.25">
      <c r="A26" s="6">
        <v>42464</v>
      </c>
      <c r="B26">
        <v>-21.24</v>
      </c>
      <c r="C26" s="3" t="s">
        <v>15</v>
      </c>
      <c r="D26" t="s">
        <v>145</v>
      </c>
    </row>
    <row r="27" spans="1:4" x14ac:dyDescent="0.25">
      <c r="A27" s="6">
        <v>42466</v>
      </c>
      <c r="B27">
        <v>-24.81</v>
      </c>
      <c r="C27" s="3" t="s">
        <v>15</v>
      </c>
      <c r="D27" t="s">
        <v>145</v>
      </c>
    </row>
    <row r="28" spans="1:4" x14ac:dyDescent="0.25">
      <c r="A28" s="6">
        <v>42468</v>
      </c>
      <c r="B28">
        <v>-19.97</v>
      </c>
      <c r="C28" s="3" t="s">
        <v>15</v>
      </c>
      <c r="D28" t="s">
        <v>144</v>
      </c>
    </row>
    <row r="29" spans="1:4" x14ac:dyDescent="0.25">
      <c r="A29" s="6">
        <v>42479</v>
      </c>
      <c r="B29">
        <v>-19.98</v>
      </c>
      <c r="C29" s="3" t="s">
        <v>15</v>
      </c>
      <c r="D29" t="s">
        <v>141</v>
      </c>
    </row>
    <row r="30" spans="1:4" x14ac:dyDescent="0.25">
      <c r="A30" s="6">
        <v>42482</v>
      </c>
      <c r="B30">
        <v>-26.09</v>
      </c>
      <c r="C30" s="3" t="s">
        <v>15</v>
      </c>
      <c r="D30" t="s">
        <v>145</v>
      </c>
    </row>
    <row r="31" spans="1:4" x14ac:dyDescent="0.25">
      <c r="A31" s="6">
        <v>42486</v>
      </c>
      <c r="B31">
        <v>-15</v>
      </c>
      <c r="C31" s="3" t="s">
        <v>15</v>
      </c>
      <c r="D31" t="s">
        <v>141</v>
      </c>
    </row>
    <row r="32" spans="1:4" x14ac:dyDescent="0.25">
      <c r="A32" s="6">
        <v>42486</v>
      </c>
      <c r="B32">
        <v>-23.54</v>
      </c>
      <c r="C32" s="3" t="s">
        <v>15</v>
      </c>
      <c r="D32" t="s">
        <v>144</v>
      </c>
    </row>
    <row r="33" spans="1:4" x14ac:dyDescent="0.25">
      <c r="A33" s="6">
        <v>42488</v>
      </c>
      <c r="B33">
        <v>-20</v>
      </c>
      <c r="C33" s="3" t="s">
        <v>15</v>
      </c>
      <c r="D33" t="s">
        <v>141</v>
      </c>
    </row>
    <row r="34" spans="1:4" x14ac:dyDescent="0.25">
      <c r="A34" s="6">
        <v>42492</v>
      </c>
      <c r="B34">
        <v>-25.38</v>
      </c>
      <c r="C34" s="3" t="s">
        <v>15</v>
      </c>
      <c r="D34" t="s">
        <v>144</v>
      </c>
    </row>
    <row r="35" spans="1:4" x14ac:dyDescent="0.25">
      <c r="A35" s="6">
        <v>42503</v>
      </c>
      <c r="B35">
        <v>-25.07</v>
      </c>
      <c r="C35" s="3" t="s">
        <v>15</v>
      </c>
      <c r="D35" t="s">
        <v>144</v>
      </c>
    </row>
    <row r="36" spans="1:4" x14ac:dyDescent="0.25">
      <c r="A36" s="6">
        <v>42513</v>
      </c>
      <c r="B36">
        <v>-6.76</v>
      </c>
      <c r="C36" s="3" t="s">
        <v>15</v>
      </c>
      <c r="D36" t="s">
        <v>141</v>
      </c>
    </row>
    <row r="37" spans="1:4" x14ac:dyDescent="0.25">
      <c r="A37" s="6">
        <v>42513</v>
      </c>
      <c r="B37">
        <v>-28.73</v>
      </c>
      <c r="C37" s="3" t="s">
        <v>15</v>
      </c>
      <c r="D37" t="s">
        <v>145</v>
      </c>
    </row>
    <row r="38" spans="1:4" x14ac:dyDescent="0.25">
      <c r="A38" s="6">
        <v>42514</v>
      </c>
      <c r="B38">
        <v>-20.09</v>
      </c>
      <c r="C38" s="3" t="s">
        <v>15</v>
      </c>
      <c r="D38" t="s">
        <v>144</v>
      </c>
    </row>
    <row r="39" spans="1:4" x14ac:dyDescent="0.25">
      <c r="A39" s="6">
        <v>42521</v>
      </c>
      <c r="B39">
        <v>-18.77</v>
      </c>
      <c r="C39" s="3" t="s">
        <v>15</v>
      </c>
      <c r="D39" t="s">
        <v>141</v>
      </c>
    </row>
    <row r="40" spans="1:4" x14ac:dyDescent="0.25">
      <c r="A40" s="6">
        <v>42523</v>
      </c>
      <c r="B40">
        <v>-28.97</v>
      </c>
      <c r="C40" s="3" t="s">
        <v>15</v>
      </c>
      <c r="D40" t="s">
        <v>144</v>
      </c>
    </row>
    <row r="41" spans="1:4" x14ac:dyDescent="0.25">
      <c r="A41" s="6">
        <v>42530</v>
      </c>
      <c r="B41">
        <v>-21.47</v>
      </c>
      <c r="C41" s="3" t="s">
        <v>15</v>
      </c>
      <c r="D41" t="s">
        <v>144</v>
      </c>
    </row>
    <row r="42" spans="1:4" x14ac:dyDescent="0.25">
      <c r="A42" s="6">
        <v>42531</v>
      </c>
      <c r="B42">
        <v>-23.15</v>
      </c>
      <c r="C42" s="3" t="s">
        <v>15</v>
      </c>
      <c r="D42" t="s">
        <v>141</v>
      </c>
    </row>
    <row r="43" spans="1:4" x14ac:dyDescent="0.25">
      <c r="A43" s="6">
        <v>42534</v>
      </c>
      <c r="B43">
        <v>-29</v>
      </c>
      <c r="C43" s="3" t="s">
        <v>15</v>
      </c>
      <c r="D43" t="s">
        <v>145</v>
      </c>
    </row>
    <row r="44" spans="1:4" x14ac:dyDescent="0.25">
      <c r="A44" s="6">
        <v>42537</v>
      </c>
      <c r="B44">
        <v>-20</v>
      </c>
      <c r="C44" s="3" t="s">
        <v>15</v>
      </c>
      <c r="D44" t="s">
        <v>141</v>
      </c>
    </row>
    <row r="45" spans="1:4" x14ac:dyDescent="0.25">
      <c r="A45" s="6">
        <v>42548</v>
      </c>
      <c r="B45">
        <v>-11.05</v>
      </c>
      <c r="C45" s="3" t="s">
        <v>15</v>
      </c>
      <c r="D45" t="s">
        <v>141</v>
      </c>
    </row>
    <row r="46" spans="1:4" x14ac:dyDescent="0.25">
      <c r="A46" s="6">
        <v>42550</v>
      </c>
      <c r="B46">
        <v>-29.61</v>
      </c>
      <c r="C46" s="3" t="s">
        <v>15</v>
      </c>
      <c r="D46" t="s">
        <v>144</v>
      </c>
    </row>
    <row r="47" spans="1:4" x14ac:dyDescent="0.25">
      <c r="A47" s="6">
        <v>42556</v>
      </c>
      <c r="B47">
        <v>-7.39</v>
      </c>
      <c r="C47" s="3" t="s">
        <v>15</v>
      </c>
      <c r="D47" t="s">
        <v>141</v>
      </c>
    </row>
    <row r="48" spans="1:4" x14ac:dyDescent="0.25">
      <c r="A48" s="6">
        <v>42556</v>
      </c>
      <c r="B48">
        <v>-4.04</v>
      </c>
      <c r="C48" s="3" t="s">
        <v>15</v>
      </c>
      <c r="D48" t="s">
        <v>141</v>
      </c>
    </row>
    <row r="49" spans="1:4" x14ac:dyDescent="0.25">
      <c r="A49" s="6">
        <v>42556</v>
      </c>
      <c r="B49">
        <v>-16.64</v>
      </c>
      <c r="C49" s="3" t="s">
        <v>15</v>
      </c>
      <c r="D49" t="s">
        <v>145</v>
      </c>
    </row>
    <row r="50" spans="1:4" x14ac:dyDescent="0.25">
      <c r="A50" s="6">
        <v>42562</v>
      </c>
      <c r="B50">
        <v>-20.55</v>
      </c>
      <c r="C50" s="3" t="s">
        <v>15</v>
      </c>
      <c r="D50" t="s">
        <v>141</v>
      </c>
    </row>
    <row r="51" spans="1:4" x14ac:dyDescent="0.25">
      <c r="A51" s="6">
        <v>42563</v>
      </c>
      <c r="B51">
        <v>-14.75</v>
      </c>
      <c r="C51" s="3" t="s">
        <v>15</v>
      </c>
      <c r="D51" t="s">
        <v>141</v>
      </c>
    </row>
    <row r="52" spans="1:4" x14ac:dyDescent="0.25">
      <c r="A52" s="6">
        <v>42565</v>
      </c>
      <c r="B52">
        <v>-15.88</v>
      </c>
      <c r="C52" s="3" t="s">
        <v>15</v>
      </c>
      <c r="D52" t="s">
        <v>141</v>
      </c>
    </row>
    <row r="53" spans="1:4" x14ac:dyDescent="0.25">
      <c r="A53" s="6">
        <v>42569</v>
      </c>
      <c r="B53">
        <v>-6.52</v>
      </c>
      <c r="C53" s="3" t="s">
        <v>15</v>
      </c>
      <c r="D53" t="s">
        <v>141</v>
      </c>
    </row>
    <row r="54" spans="1:4" x14ac:dyDescent="0.25">
      <c r="A54" s="6">
        <v>42569</v>
      </c>
      <c r="B54">
        <v>-26.94</v>
      </c>
      <c r="C54" s="3" t="s">
        <v>15</v>
      </c>
      <c r="D54" t="s">
        <v>141</v>
      </c>
    </row>
    <row r="55" spans="1:4" x14ac:dyDescent="0.25">
      <c r="A55" s="6">
        <v>42569</v>
      </c>
      <c r="B55">
        <v>-9.6</v>
      </c>
      <c r="C55" s="3" t="s">
        <v>15</v>
      </c>
      <c r="D55" t="s">
        <v>141</v>
      </c>
    </row>
    <row r="56" spans="1:4" x14ac:dyDescent="0.25">
      <c r="A56" s="6">
        <v>42578</v>
      </c>
      <c r="B56">
        <v>-25.81</v>
      </c>
      <c r="C56" s="3" t="s">
        <v>15</v>
      </c>
      <c r="D56" t="s">
        <v>141</v>
      </c>
    </row>
    <row r="57" spans="1:4" x14ac:dyDescent="0.25">
      <c r="A57" s="6">
        <v>42583</v>
      </c>
      <c r="B57">
        <v>-26.98</v>
      </c>
      <c r="C57" s="3" t="s">
        <v>15</v>
      </c>
      <c r="D57" t="s">
        <v>144</v>
      </c>
    </row>
    <row r="58" spans="1:4" x14ac:dyDescent="0.25">
      <c r="A58" s="6">
        <v>42583</v>
      </c>
      <c r="B58">
        <v>-13.77</v>
      </c>
      <c r="C58" s="3" t="s">
        <v>15</v>
      </c>
      <c r="D58" t="s">
        <v>145</v>
      </c>
    </row>
    <row r="59" spans="1:4" x14ac:dyDescent="0.25">
      <c r="A59" s="6">
        <v>42590</v>
      </c>
      <c r="B59">
        <v>-20.62</v>
      </c>
      <c r="C59" s="3" t="s">
        <v>15</v>
      </c>
      <c r="D59" t="s">
        <v>145</v>
      </c>
    </row>
    <row r="60" spans="1:4" x14ac:dyDescent="0.25">
      <c r="A60" s="6">
        <v>42597</v>
      </c>
      <c r="B60">
        <v>-25.13</v>
      </c>
      <c r="C60" s="3" t="s">
        <v>15</v>
      </c>
      <c r="D60" t="s">
        <v>141</v>
      </c>
    </row>
    <row r="61" spans="1:4" x14ac:dyDescent="0.25">
      <c r="A61" s="6">
        <v>42599</v>
      </c>
      <c r="B61">
        <v>-5.58</v>
      </c>
      <c r="C61" s="3" t="s">
        <v>15</v>
      </c>
      <c r="D61" t="s">
        <v>141</v>
      </c>
    </row>
    <row r="62" spans="1:4" x14ac:dyDescent="0.25">
      <c r="A62" s="6">
        <v>42600</v>
      </c>
      <c r="B62">
        <v>-34.89</v>
      </c>
      <c r="C62" s="3" t="s">
        <v>15</v>
      </c>
      <c r="D62" t="s">
        <v>141</v>
      </c>
    </row>
    <row r="63" spans="1:4" x14ac:dyDescent="0.25">
      <c r="A63" s="6">
        <v>42632</v>
      </c>
      <c r="B63">
        <v>-25.06</v>
      </c>
      <c r="C63" s="3" t="s">
        <v>15</v>
      </c>
      <c r="D63" t="s">
        <v>144</v>
      </c>
    </row>
    <row r="64" spans="1:4" x14ac:dyDescent="0.25">
      <c r="A64" s="6">
        <v>42636</v>
      </c>
      <c r="B64">
        <v>-33.299999999999997</v>
      </c>
      <c r="C64" s="3" t="s">
        <v>15</v>
      </c>
      <c r="D64" t="s">
        <v>145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140</v>
      </c>
      <c r="B1" s="2" t="s">
        <v>139</v>
      </c>
      <c r="C1" s="2" t="s">
        <v>138</v>
      </c>
    </row>
    <row r="2" spans="1:3" x14ac:dyDescent="0.25">
      <c r="A2">
        <v>-151.88</v>
      </c>
      <c r="B2">
        <v>1</v>
      </c>
      <c r="C2" t="s">
        <v>15</v>
      </c>
    </row>
    <row r="3" spans="1:3" x14ac:dyDescent="0.25">
      <c r="A3">
        <v>-132.56</v>
      </c>
      <c r="B3">
        <v>2</v>
      </c>
      <c r="C3" t="s">
        <v>15</v>
      </c>
    </row>
    <row r="4" spans="1:3" x14ac:dyDescent="0.25">
      <c r="A4">
        <v>-142.44999999999999</v>
      </c>
      <c r="B4">
        <v>3</v>
      </c>
      <c r="C4" t="s">
        <v>15</v>
      </c>
    </row>
    <row r="5" spans="1:3" x14ac:dyDescent="0.25">
      <c r="A5">
        <v>-170.63</v>
      </c>
      <c r="B5">
        <v>4</v>
      </c>
      <c r="C5" t="s">
        <v>15</v>
      </c>
    </row>
    <row r="6" spans="1:3" x14ac:dyDescent="0.25">
      <c r="A6">
        <v>-124.8</v>
      </c>
      <c r="B6">
        <v>5</v>
      </c>
      <c r="C6" t="s">
        <v>15</v>
      </c>
    </row>
    <row r="7" spans="1:3" x14ac:dyDescent="0.25">
      <c r="A7">
        <v>-163.25</v>
      </c>
      <c r="B7">
        <v>6</v>
      </c>
      <c r="C7" t="s">
        <v>15</v>
      </c>
    </row>
    <row r="8" spans="1:3" x14ac:dyDescent="0.25">
      <c r="A8">
        <v>-148.11999999999998</v>
      </c>
      <c r="B8">
        <v>7</v>
      </c>
      <c r="C8" t="s">
        <v>15</v>
      </c>
    </row>
    <row r="9" spans="1:3" x14ac:dyDescent="0.25">
      <c r="A9">
        <v>-126.97</v>
      </c>
      <c r="B9">
        <v>8</v>
      </c>
      <c r="C9" t="s">
        <v>15</v>
      </c>
    </row>
    <row r="10" spans="1:3" x14ac:dyDescent="0.25">
      <c r="A10">
        <v>-58.36</v>
      </c>
      <c r="B10">
        <v>9</v>
      </c>
      <c r="C1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I10" sqref="I10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7</v>
      </c>
      <c r="B1" s="1" t="s">
        <v>22</v>
      </c>
      <c r="C1" s="1" t="s">
        <v>29</v>
      </c>
      <c r="D1" s="1" t="s">
        <v>30</v>
      </c>
      <c r="E1" s="1" t="s">
        <v>21</v>
      </c>
      <c r="F1" s="1" t="s">
        <v>14</v>
      </c>
    </row>
    <row r="2" spans="1:6" x14ac:dyDescent="0.25">
      <c r="B2" t="s">
        <v>23</v>
      </c>
      <c r="C2">
        <v>4600</v>
      </c>
    </row>
    <row r="3" spans="1:6" x14ac:dyDescent="0.25">
      <c r="B3" t="s">
        <v>151</v>
      </c>
      <c r="C3">
        <v>200</v>
      </c>
    </row>
    <row r="4" spans="1:6" x14ac:dyDescent="0.25">
      <c r="B4" t="s">
        <v>104</v>
      </c>
      <c r="C4">
        <v>3000</v>
      </c>
    </row>
    <row r="5" spans="1:6" x14ac:dyDescent="0.25">
      <c r="B5" t="s">
        <v>88</v>
      </c>
      <c r="C5">
        <v>1400</v>
      </c>
    </row>
    <row r="6" spans="1:6" x14ac:dyDescent="0.25">
      <c r="B6" t="s">
        <v>24</v>
      </c>
      <c r="C6">
        <v>0</v>
      </c>
    </row>
    <row r="7" spans="1:6" x14ac:dyDescent="0.25">
      <c r="B7" t="s">
        <v>25</v>
      </c>
      <c r="C7">
        <v>50</v>
      </c>
    </row>
    <row r="8" spans="1:6" x14ac:dyDescent="0.25">
      <c r="B8" t="s">
        <v>31</v>
      </c>
      <c r="D8">
        <v>5000</v>
      </c>
    </row>
    <row r="9" spans="1:6" x14ac:dyDescent="0.25">
      <c r="B9" t="s">
        <v>32</v>
      </c>
      <c r="D9">
        <v>6000</v>
      </c>
      <c r="E9">
        <v>7005</v>
      </c>
    </row>
    <row r="10" spans="1:6" x14ac:dyDescent="0.25">
      <c r="B10" t="s">
        <v>114</v>
      </c>
      <c r="D10">
        <v>380000</v>
      </c>
      <c r="F10" t="s">
        <v>132</v>
      </c>
    </row>
    <row r="11" spans="1:6" x14ac:dyDescent="0.25">
      <c r="B11" t="s">
        <v>89</v>
      </c>
      <c r="D11">
        <v>10000</v>
      </c>
      <c r="F11" t="s">
        <v>132</v>
      </c>
    </row>
    <row r="12" spans="1:6" x14ac:dyDescent="0.25">
      <c r="B12" t="s">
        <v>188</v>
      </c>
      <c r="D12">
        <v>10300</v>
      </c>
    </row>
    <row r="13" spans="1:6" x14ac:dyDescent="0.25">
      <c r="B13" t="s">
        <v>130</v>
      </c>
      <c r="E13">
        <v>130000</v>
      </c>
      <c r="F13" t="s">
        <v>132</v>
      </c>
    </row>
    <row r="14" spans="1:6" x14ac:dyDescent="0.25">
      <c r="B14" t="s">
        <v>131</v>
      </c>
      <c r="E14">
        <v>31700</v>
      </c>
    </row>
    <row r="15" spans="1:6" x14ac:dyDescent="0.25">
      <c r="B15" t="s">
        <v>26</v>
      </c>
      <c r="E15">
        <v>361000</v>
      </c>
    </row>
    <row r="16" spans="1:6" x14ac:dyDescent="0.25">
      <c r="B16" t="s">
        <v>27</v>
      </c>
      <c r="E16">
        <v>1550</v>
      </c>
    </row>
    <row r="17" spans="1:5" x14ac:dyDescent="0.25">
      <c r="B17" t="s">
        <v>105</v>
      </c>
      <c r="E17">
        <v>0</v>
      </c>
    </row>
    <row r="18" spans="1:5" x14ac:dyDescent="0.25">
      <c r="B18" t="s">
        <v>106</v>
      </c>
      <c r="E18">
        <v>1550</v>
      </c>
    </row>
    <row r="19" spans="1:5" x14ac:dyDescent="0.25">
      <c r="B19" t="s">
        <v>28</v>
      </c>
      <c r="E19">
        <v>1450</v>
      </c>
    </row>
    <row r="20" spans="1:5" x14ac:dyDescent="0.25">
      <c r="B20" t="s">
        <v>117</v>
      </c>
      <c r="E20">
        <v>3360</v>
      </c>
    </row>
    <row r="21" spans="1:5" x14ac:dyDescent="0.25">
      <c r="B21" t="s">
        <v>118</v>
      </c>
      <c r="E21">
        <v>4200</v>
      </c>
    </row>
    <row r="22" spans="1:5" x14ac:dyDescent="0.25">
      <c r="B22" t="s">
        <v>75</v>
      </c>
      <c r="E22">
        <v>0</v>
      </c>
    </row>
    <row r="23" spans="1:5" x14ac:dyDescent="0.25">
      <c r="B23" t="s">
        <v>90</v>
      </c>
      <c r="E23">
        <v>0</v>
      </c>
    </row>
    <row r="24" spans="1:5" x14ac:dyDescent="0.25">
      <c r="B24" t="s">
        <v>87</v>
      </c>
      <c r="C24">
        <v>0</v>
      </c>
      <c r="E24">
        <v>0</v>
      </c>
    </row>
    <row r="25" spans="1:5" s="8" customFormat="1" x14ac:dyDescent="0.25">
      <c r="A25" s="7"/>
      <c r="B25" s="8" t="s">
        <v>12</v>
      </c>
      <c r="C25" s="8">
        <f>SUM(C2:C24)</f>
        <v>9250</v>
      </c>
      <c r="D25" s="8">
        <f>SUM(D2:D24)</f>
        <v>411300</v>
      </c>
      <c r="E25" s="8">
        <f>SUM(E2:E24)</f>
        <v>541815</v>
      </c>
    </row>
    <row r="26" spans="1:5" x14ac:dyDescent="0.25">
      <c r="D26" t="s">
        <v>33</v>
      </c>
      <c r="E26">
        <f>SUM(C25:D25)</f>
        <v>420550</v>
      </c>
    </row>
    <row r="27" spans="1:5" x14ac:dyDescent="0.25">
      <c r="D27" t="s">
        <v>71</v>
      </c>
      <c r="E27">
        <f>E26-E25</f>
        <v>-121265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7</v>
      </c>
      <c r="B1" s="1" t="s">
        <v>9</v>
      </c>
      <c r="C1" s="1" t="s">
        <v>13</v>
      </c>
      <c r="D1" s="1" t="s">
        <v>8</v>
      </c>
      <c r="E1" s="1" t="s">
        <v>73</v>
      </c>
      <c r="F1" s="1" t="s">
        <v>72</v>
      </c>
      <c r="G1" s="1" t="s">
        <v>14</v>
      </c>
      <c r="J1" s="1" t="s">
        <v>91</v>
      </c>
      <c r="K1" s="1" t="s">
        <v>92</v>
      </c>
      <c r="L1" s="1" t="s">
        <v>93</v>
      </c>
      <c r="M1" s="1" t="s">
        <v>14</v>
      </c>
    </row>
    <row r="2" spans="1:13" x14ac:dyDescent="0.25">
      <c r="A2" s="19">
        <v>42370</v>
      </c>
      <c r="B2" t="s">
        <v>81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94</v>
      </c>
    </row>
    <row r="3" spans="1:13" x14ac:dyDescent="0.25">
      <c r="A3" s="19">
        <v>42401</v>
      </c>
      <c r="B3" t="s">
        <v>80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95</v>
      </c>
    </row>
    <row r="4" spans="1:13" x14ac:dyDescent="0.25">
      <c r="A4" s="19">
        <v>42430</v>
      </c>
      <c r="B4" t="s">
        <v>86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95</v>
      </c>
    </row>
    <row r="5" spans="1:13" x14ac:dyDescent="0.25">
      <c r="A5" s="19">
        <v>42461</v>
      </c>
      <c r="B5" t="s">
        <v>20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95</v>
      </c>
    </row>
    <row r="6" spans="1:13" x14ac:dyDescent="0.25">
      <c r="A6" s="19">
        <v>42491</v>
      </c>
      <c r="B6" t="s">
        <v>20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95</v>
      </c>
    </row>
    <row r="7" spans="1:13" x14ac:dyDescent="0.25">
      <c r="A7" s="19">
        <v>42522</v>
      </c>
      <c r="B7" t="s">
        <v>85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124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84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20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20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82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83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G17" sqref="G17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34</v>
      </c>
      <c r="B1" t="s">
        <v>163</v>
      </c>
      <c r="C1" t="s">
        <v>46</v>
      </c>
      <c r="D1" t="s">
        <v>35</v>
      </c>
      <c r="E1" t="s">
        <v>162</v>
      </c>
      <c r="F1" t="s">
        <v>157</v>
      </c>
      <c r="G1" t="s">
        <v>153</v>
      </c>
      <c r="H1" t="s">
        <v>154</v>
      </c>
      <c r="I1" t="s">
        <v>161</v>
      </c>
      <c r="J1" t="s">
        <v>158</v>
      </c>
      <c r="K1" t="s">
        <v>14</v>
      </c>
    </row>
    <row r="2" spans="1:11" x14ac:dyDescent="0.25">
      <c r="A2" t="s">
        <v>149</v>
      </c>
      <c r="B2">
        <v>200</v>
      </c>
      <c r="C2" s="15">
        <v>8.5000000000000006E-2</v>
      </c>
      <c r="D2" t="s">
        <v>54</v>
      </c>
      <c r="E2">
        <v>9700</v>
      </c>
      <c r="F2">
        <f t="shared" ref="F2:F13" si="0">B2/E2</f>
        <v>2.0618556701030927E-2</v>
      </c>
      <c r="G2">
        <f>E2/B2</f>
        <v>48.5</v>
      </c>
      <c r="H2">
        <f>G2*(1/C2)</f>
        <v>570.58823529411757</v>
      </c>
      <c r="I2">
        <f>E2/(B2+1)</f>
        <v>48.258706467661689</v>
      </c>
      <c r="J2">
        <f>I2*(1/(C2+1))</f>
        <v>44.478070477107551</v>
      </c>
    </row>
    <row r="3" spans="1:11" x14ac:dyDescent="0.25">
      <c r="A3" t="s">
        <v>167</v>
      </c>
      <c r="B3">
        <v>260</v>
      </c>
      <c r="C3" s="15">
        <v>5.0200000000000002E-2</v>
      </c>
      <c r="D3" t="s">
        <v>54</v>
      </c>
      <c r="E3">
        <v>22000</v>
      </c>
      <c r="F3">
        <f t="shared" si="0"/>
        <v>1.1818181818181818E-2</v>
      </c>
      <c r="G3">
        <f t="shared" ref="G3:G13" si="1">E3/B3</f>
        <v>84.615384615384613</v>
      </c>
      <c r="H3">
        <f t="shared" ref="H3:H13" si="2">G3*(1/C3)</f>
        <v>1685.5654305853509</v>
      </c>
      <c r="I3">
        <f t="shared" ref="I3:I13" si="3">E3/(B3+1)</f>
        <v>84.291187739463595</v>
      </c>
      <c r="J3">
        <f t="shared" ref="J3:J13" si="4">I3*(1/(C3+1))</f>
        <v>80.262033650222421</v>
      </c>
    </row>
    <row r="4" spans="1:11" x14ac:dyDescent="0.25">
      <c r="A4" t="s">
        <v>43</v>
      </c>
      <c r="B4">
        <v>0</v>
      </c>
      <c r="C4" s="15">
        <v>5.5199999999999999E-2</v>
      </c>
      <c r="D4" t="s">
        <v>54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44</v>
      </c>
      <c r="B5">
        <v>0</v>
      </c>
      <c r="C5" s="15">
        <v>6.5000000000000002E-2</v>
      </c>
      <c r="D5" t="s">
        <v>54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26</v>
      </c>
      <c r="B6">
        <v>2400</v>
      </c>
      <c r="C6" s="15">
        <v>3.7499999999999999E-2</v>
      </c>
      <c r="D6" t="s">
        <v>54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28</v>
      </c>
      <c r="B7">
        <v>200</v>
      </c>
      <c r="C7" s="15">
        <v>0</v>
      </c>
      <c r="D7" t="s">
        <v>54</v>
      </c>
      <c r="E7">
        <v>1450</v>
      </c>
      <c r="F7">
        <f t="shared" si="0"/>
        <v>0.13793103448275862</v>
      </c>
      <c r="G7">
        <f t="shared" si="1"/>
        <v>7.25</v>
      </c>
      <c r="H7" t="e">
        <f t="shared" si="2"/>
        <v>#DIV/0!</v>
      </c>
      <c r="I7">
        <f t="shared" si="3"/>
        <v>7.2139303482587067</v>
      </c>
      <c r="J7">
        <f t="shared" si="4"/>
        <v>7.2139303482587067</v>
      </c>
    </row>
    <row r="8" spans="1:11" x14ac:dyDescent="0.25">
      <c r="A8" t="s">
        <v>106</v>
      </c>
      <c r="B8">
        <v>30</v>
      </c>
      <c r="C8" s="15">
        <v>0.28999999999999998</v>
      </c>
      <c r="D8" t="s">
        <v>54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116</v>
      </c>
      <c r="B9">
        <v>25</v>
      </c>
      <c r="C9" s="15">
        <v>0.14249999999999999</v>
      </c>
      <c r="D9" t="s">
        <v>54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115</v>
      </c>
      <c r="B10">
        <v>70</v>
      </c>
      <c r="C10" s="15">
        <v>0.14249999999999999</v>
      </c>
      <c r="D10" t="s">
        <v>54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104</v>
      </c>
      <c r="B11">
        <v>150</v>
      </c>
      <c r="C11" s="15">
        <v>0.05</v>
      </c>
      <c r="D11" t="s">
        <v>148</v>
      </c>
      <c r="E11" s="4">
        <v>1285</v>
      </c>
      <c r="F11">
        <f t="shared" si="0"/>
        <v>0.11673151750972763</v>
      </c>
      <c r="G11">
        <f t="shared" si="1"/>
        <v>8.5666666666666664</v>
      </c>
      <c r="H11">
        <f t="shared" si="2"/>
        <v>171.33333333333331</v>
      </c>
      <c r="I11">
        <f t="shared" si="3"/>
        <v>8.5099337748344368</v>
      </c>
      <c r="J11">
        <f t="shared" si="4"/>
        <v>8.1046988331756538</v>
      </c>
      <c r="K11" t="s">
        <v>150</v>
      </c>
    </row>
    <row r="12" spans="1:11" x14ac:dyDescent="0.25">
      <c r="A12" t="s">
        <v>189</v>
      </c>
      <c r="B12">
        <v>195</v>
      </c>
      <c r="C12" s="15">
        <v>5.74E-2</v>
      </c>
      <c r="D12" t="s">
        <v>54</v>
      </c>
      <c r="E12" s="4">
        <v>7000</v>
      </c>
      <c r="F12">
        <f t="shared" si="0"/>
        <v>2.7857142857142858E-2</v>
      </c>
      <c r="G12">
        <f t="shared" si="1"/>
        <v>35.897435897435898</v>
      </c>
      <c r="H12">
        <f t="shared" si="2"/>
        <v>625.39086929330836</v>
      </c>
      <c r="I12">
        <f t="shared" si="3"/>
        <v>35.714285714285715</v>
      </c>
      <c r="J12">
        <f t="shared" si="4"/>
        <v>33.775568105055534</v>
      </c>
    </row>
    <row r="13" spans="1:11" x14ac:dyDescent="0.25">
      <c r="A13" t="s">
        <v>159</v>
      </c>
      <c r="B13">
        <v>150</v>
      </c>
      <c r="C13" s="15">
        <v>0.05</v>
      </c>
      <c r="D13" t="s">
        <v>148</v>
      </c>
      <c r="E13" s="4">
        <v>1285</v>
      </c>
      <c r="F13">
        <f t="shared" si="0"/>
        <v>0.11673151750972763</v>
      </c>
      <c r="G13">
        <f t="shared" si="1"/>
        <v>8.5666666666666664</v>
      </c>
      <c r="H13">
        <f t="shared" si="2"/>
        <v>171.33333333333331</v>
      </c>
      <c r="I13">
        <f t="shared" si="3"/>
        <v>8.5099337748344368</v>
      </c>
      <c r="J13">
        <f t="shared" si="4"/>
        <v>8.1046988331756538</v>
      </c>
    </row>
    <row r="14" spans="1:11" x14ac:dyDescent="0.25">
      <c r="A14" t="s">
        <v>14</v>
      </c>
      <c r="B14" t="s">
        <v>164</v>
      </c>
      <c r="E14">
        <f>SUM(E3:E5)</f>
        <v>152000</v>
      </c>
      <c r="G14" t="s">
        <v>160</v>
      </c>
    </row>
    <row r="16" spans="1:11" x14ac:dyDescent="0.25">
      <c r="E16" t="s">
        <v>191</v>
      </c>
      <c r="F16" t="s">
        <v>190</v>
      </c>
      <c r="G16" t="s">
        <v>191</v>
      </c>
      <c r="H16" t="s">
        <v>192</v>
      </c>
      <c r="I16" t="s">
        <v>193</v>
      </c>
    </row>
    <row r="18" spans="1:19" x14ac:dyDescent="0.25">
      <c r="A18" t="s">
        <v>168</v>
      </c>
    </row>
    <row r="20" spans="1:19" x14ac:dyDescent="0.25">
      <c r="A20" t="s">
        <v>155</v>
      </c>
    </row>
    <row r="21" spans="1:19" x14ac:dyDescent="0.25">
      <c r="A21" t="s">
        <v>50</v>
      </c>
    </row>
    <row r="22" spans="1:19" x14ac:dyDescent="0.25">
      <c r="C22" t="s">
        <v>45</v>
      </c>
      <c r="D22" t="s">
        <v>46</v>
      </c>
      <c r="E22" t="s">
        <v>156</v>
      </c>
    </row>
    <row r="23" spans="1:19" x14ac:dyDescent="0.25">
      <c r="A23" t="s">
        <v>47</v>
      </c>
      <c r="B23" s="14">
        <v>4500</v>
      </c>
      <c r="C23" s="15">
        <v>4.4999999999999998E-2</v>
      </c>
      <c r="D23" s="14">
        <f>C23*B23</f>
        <v>202.5</v>
      </c>
    </row>
    <row r="24" spans="1:19" x14ac:dyDescent="0.25">
      <c r="A24" t="s">
        <v>48</v>
      </c>
      <c r="B24" s="14">
        <v>2341.14</v>
      </c>
      <c r="C24" s="15">
        <v>6.8000000000000005E-2</v>
      </c>
      <c r="D24" s="14">
        <f t="shared" ref="D24:D31" si="5">C24*B24</f>
        <v>159.19752</v>
      </c>
      <c r="S24" s="15"/>
    </row>
    <row r="25" spans="1:19" x14ac:dyDescent="0.25">
      <c r="A25" t="s">
        <v>47</v>
      </c>
      <c r="B25" s="14">
        <v>5500</v>
      </c>
      <c r="C25" s="15">
        <v>3.4000000000000002E-2</v>
      </c>
      <c r="D25" s="14">
        <f t="shared" si="5"/>
        <v>187</v>
      </c>
    </row>
    <row r="26" spans="1:19" x14ac:dyDescent="0.25">
      <c r="A26" t="s">
        <v>48</v>
      </c>
      <c r="B26" s="14">
        <v>2219.64</v>
      </c>
      <c r="C26" s="15">
        <v>6.8000000000000005E-2</v>
      </c>
      <c r="D26" s="14">
        <f t="shared" si="5"/>
        <v>150.93552</v>
      </c>
    </row>
    <row r="27" spans="1:19" x14ac:dyDescent="0.25">
      <c r="A27" t="s">
        <v>47</v>
      </c>
      <c r="B27" s="14">
        <v>2796.61</v>
      </c>
      <c r="C27" s="15">
        <v>3.4000000000000002E-2</v>
      </c>
      <c r="D27" s="14">
        <f t="shared" si="5"/>
        <v>95.084740000000011</v>
      </c>
    </row>
    <row r="28" spans="1:19" x14ac:dyDescent="0.25">
      <c r="A28" t="s">
        <v>48</v>
      </c>
      <c r="B28" s="14">
        <v>1055.45</v>
      </c>
      <c r="C28" s="15">
        <v>6.8000000000000005E-2</v>
      </c>
      <c r="D28" s="14">
        <f t="shared" si="5"/>
        <v>71.770600000000002</v>
      </c>
    </row>
    <row r="29" spans="1:19" x14ac:dyDescent="0.25">
      <c r="A29" t="s">
        <v>48</v>
      </c>
      <c r="B29" s="14">
        <v>20500</v>
      </c>
      <c r="C29" s="15">
        <v>5.4100000000000002E-2</v>
      </c>
      <c r="D29" s="14">
        <f t="shared" si="5"/>
        <v>1109.05</v>
      </c>
    </row>
    <row r="30" spans="1:19" x14ac:dyDescent="0.25">
      <c r="A30" t="s">
        <v>48</v>
      </c>
      <c r="B30" s="14">
        <v>20500</v>
      </c>
      <c r="C30" s="15">
        <v>6.2100000000000002E-2</v>
      </c>
      <c r="D30" s="14">
        <f t="shared" si="5"/>
        <v>1273.05</v>
      </c>
    </row>
    <row r="31" spans="1:19" x14ac:dyDescent="0.25">
      <c r="A31" t="s">
        <v>48</v>
      </c>
      <c r="B31" s="14">
        <v>10250</v>
      </c>
      <c r="C31" s="15">
        <v>5.8400000000000001E-2</v>
      </c>
      <c r="D31" s="14">
        <f t="shared" si="5"/>
        <v>598.6</v>
      </c>
    </row>
    <row r="32" spans="1:19" x14ac:dyDescent="0.25">
      <c r="A32" s="2" t="s">
        <v>55</v>
      </c>
      <c r="B32" s="14">
        <f>SUM(B23:B31)</f>
        <v>69662.84</v>
      </c>
      <c r="D32" s="14">
        <f>SUM(D23:D31)</f>
        <v>3847.1883800000001</v>
      </c>
    </row>
    <row r="33" spans="1:20" x14ac:dyDescent="0.25">
      <c r="B33" t="s">
        <v>49</v>
      </c>
      <c r="C33">
        <f>D32/B32</f>
        <v>5.522583317016648E-2</v>
      </c>
    </row>
    <row r="35" spans="1:20" x14ac:dyDescent="0.25">
      <c r="A35" t="s">
        <v>51</v>
      </c>
    </row>
    <row r="36" spans="1:20" x14ac:dyDescent="0.25">
      <c r="A36" t="s">
        <v>52</v>
      </c>
      <c r="B36" t="s">
        <v>53</v>
      </c>
      <c r="C36" t="s">
        <v>46</v>
      </c>
    </row>
    <row r="37" spans="1:20" x14ac:dyDescent="0.25">
      <c r="A37" s="14">
        <v>5500</v>
      </c>
      <c r="B37" s="14">
        <v>4368.74</v>
      </c>
      <c r="C37" s="15">
        <v>3.4000000000000002E-2</v>
      </c>
      <c r="D37" s="14">
        <f>C37*B37</f>
        <v>148.53716</v>
      </c>
    </row>
    <row r="38" spans="1:20" x14ac:dyDescent="0.25">
      <c r="A38" s="14">
        <v>2000</v>
      </c>
      <c r="B38" s="14">
        <v>1656.03</v>
      </c>
      <c r="C38" s="15">
        <v>6.8000000000000005E-2</v>
      </c>
      <c r="D38" s="14">
        <f t="shared" ref="D38:D44" si="6">C38*B38</f>
        <v>112.61004000000001</v>
      </c>
      <c r="T38" s="6"/>
    </row>
    <row r="39" spans="1:20" x14ac:dyDescent="0.25">
      <c r="A39" s="14">
        <v>4500</v>
      </c>
      <c r="B39" s="14">
        <v>3536.13</v>
      </c>
      <c r="C39" s="15">
        <v>3.4000000000000002E-2</v>
      </c>
      <c r="D39" s="14">
        <f t="shared" si="6"/>
        <v>120.22842000000001</v>
      </c>
    </row>
    <row r="40" spans="1:20" x14ac:dyDescent="0.25">
      <c r="A40" s="14">
        <v>3500</v>
      </c>
      <c r="B40" s="14">
        <v>2737.91</v>
      </c>
      <c r="C40" s="15">
        <v>4.4999999999999998E-2</v>
      </c>
      <c r="D40" s="14">
        <f t="shared" si="6"/>
        <v>123.20594999999999</v>
      </c>
    </row>
    <row r="41" spans="1:20" x14ac:dyDescent="0.25">
      <c r="A41" s="14">
        <v>3500</v>
      </c>
      <c r="B41" s="14">
        <v>2641.58</v>
      </c>
      <c r="C41" s="15">
        <v>5.6000000000000001E-2</v>
      </c>
      <c r="D41" s="14">
        <f t="shared" si="6"/>
        <v>147.92848000000001</v>
      </c>
    </row>
    <row r="42" spans="1:20" x14ac:dyDescent="0.25">
      <c r="A42" s="14">
        <v>2000</v>
      </c>
      <c r="B42" s="14">
        <v>1851.37</v>
      </c>
      <c r="C42" s="15">
        <v>6.8000000000000005E-2</v>
      </c>
      <c r="D42" s="14">
        <f t="shared" si="6"/>
        <v>125.89315999999999</v>
      </c>
    </row>
    <row r="43" spans="1:20" x14ac:dyDescent="0.25">
      <c r="A43" s="14">
        <v>1975</v>
      </c>
      <c r="B43" s="14">
        <v>1851.36</v>
      </c>
      <c r="C43" s="15">
        <v>6.8000000000000005E-2</v>
      </c>
      <c r="D43" s="14">
        <f t="shared" si="6"/>
        <v>125.89248000000001</v>
      </c>
    </row>
    <row r="44" spans="1:20" x14ac:dyDescent="0.25">
      <c r="A44" s="14">
        <v>2000</v>
      </c>
      <c r="B44" s="14">
        <v>1767.41</v>
      </c>
      <c r="C44" s="15">
        <v>6.8000000000000005E-2</v>
      </c>
      <c r="D44" s="14">
        <f t="shared" si="6"/>
        <v>120.18388000000002</v>
      </c>
    </row>
    <row r="45" spans="1:20" x14ac:dyDescent="0.25">
      <c r="A45" s="2" t="s">
        <v>55</v>
      </c>
      <c r="B45" s="14">
        <f>SUM(B37:B44)</f>
        <v>20410.53</v>
      </c>
      <c r="D45" s="14">
        <f>SUM(D37:D44)</f>
        <v>1024.47957</v>
      </c>
    </row>
    <row r="46" spans="1:20" x14ac:dyDescent="0.25">
      <c r="B46" t="s">
        <v>49</v>
      </c>
      <c r="C46">
        <f>D45/B45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3" max="3" width="9.7109375" bestFit="1" customWidth="1"/>
  </cols>
  <sheetData>
    <row r="1" spans="1:4" x14ac:dyDescent="0.25">
      <c r="A1" t="s">
        <v>34</v>
      </c>
      <c r="B1" t="s">
        <v>108</v>
      </c>
      <c r="C1" t="s">
        <v>109</v>
      </c>
      <c r="D1" t="s">
        <v>14</v>
      </c>
    </row>
    <row r="2" spans="1:4" x14ac:dyDescent="0.25">
      <c r="A2" t="s">
        <v>135</v>
      </c>
      <c r="B2">
        <v>300</v>
      </c>
    </row>
    <row r="3" spans="1:4" x14ac:dyDescent="0.25">
      <c r="A3" t="s">
        <v>107</v>
      </c>
      <c r="B3">
        <v>3500</v>
      </c>
      <c r="C3" s="6">
        <v>42795</v>
      </c>
    </row>
    <row r="4" spans="1:4" x14ac:dyDescent="0.25">
      <c r="A4" t="s">
        <v>110</v>
      </c>
      <c r="B4">
        <v>750</v>
      </c>
      <c r="C4" s="6">
        <v>42705</v>
      </c>
    </row>
    <row r="5" spans="1:4" x14ac:dyDescent="0.25">
      <c r="A5" t="s">
        <v>183</v>
      </c>
    </row>
    <row r="6" spans="1:4" x14ac:dyDescent="0.25">
      <c r="A6" t="s">
        <v>184</v>
      </c>
      <c r="B6">
        <v>1500</v>
      </c>
      <c r="C6" s="13">
        <v>42840</v>
      </c>
      <c r="D6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67</v>
      </c>
      <c r="B1" s="1" t="s">
        <v>68</v>
      </c>
      <c r="G1" s="1" t="s">
        <v>62</v>
      </c>
      <c r="H1" s="1" t="s">
        <v>66</v>
      </c>
    </row>
    <row r="2" spans="1:8" x14ac:dyDescent="0.25">
      <c r="A2" t="s">
        <v>63</v>
      </c>
      <c r="B2">
        <v>60</v>
      </c>
      <c r="G2" t="s">
        <v>58</v>
      </c>
      <c r="H2">
        <v>0</v>
      </c>
    </row>
    <row r="3" spans="1:8" x14ac:dyDescent="0.25">
      <c r="A3" t="s">
        <v>57</v>
      </c>
      <c r="B3">
        <v>25</v>
      </c>
      <c r="G3" t="s">
        <v>59</v>
      </c>
      <c r="H3">
        <v>50</v>
      </c>
    </row>
    <row r="4" spans="1:8" x14ac:dyDescent="0.25">
      <c r="A4" t="s">
        <v>56</v>
      </c>
      <c r="B4">
        <v>60</v>
      </c>
      <c r="G4" t="s">
        <v>60</v>
      </c>
      <c r="H4">
        <v>100</v>
      </c>
    </row>
    <row r="5" spans="1:8" x14ac:dyDescent="0.25">
      <c r="A5" t="s">
        <v>64</v>
      </c>
      <c r="B5">
        <v>50</v>
      </c>
      <c r="G5" t="s">
        <v>61</v>
      </c>
      <c r="H5">
        <v>-100</v>
      </c>
    </row>
    <row r="6" spans="1:8" x14ac:dyDescent="0.25">
      <c r="A6" t="s">
        <v>65</v>
      </c>
      <c r="B6">
        <v>50</v>
      </c>
    </row>
    <row r="7" spans="1:8" x14ac:dyDescent="0.25">
      <c r="A7" t="s">
        <v>69</v>
      </c>
      <c r="B7">
        <v>2500</v>
      </c>
      <c r="G7" t="s">
        <v>111</v>
      </c>
    </row>
    <row r="8" spans="1:8" x14ac:dyDescent="0.25">
      <c r="A8" t="s">
        <v>70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2017-06-21T00:51:33Z</dcterms:modified>
</cp:coreProperties>
</file>