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tc={213efcfc-1f6c-41e0-becf-456673f88dfb}</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213efcfc-1f6c-41e0-becf-456673f88dfb}"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<sst xmlns="http://schemas.openxmlformats.org/spreadsheetml/2006/main" count="13021" uniqueCount="5889">
  <si>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</si>
  <si>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</si>
  <si>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</si>
  <si>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</si>
  <si>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</si>
  <si>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</si>
  <si>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</si>
  <si>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</si>
  <si>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</si>
  <si>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</si>
  <si>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</si>
  <si>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</si>
  <si>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</si>
  <si>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</si>
  <si>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</si>
  <si>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</si>
  <si>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</si>
  <si>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</si>
  <si>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</si>
  <si>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</si>
  <si>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</si>
  <si>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</si>
  <si>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</si>
  <si>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</si>
  <si>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</si>
  <si>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</si>
  <si>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</si>
  <si>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</si>
  <si>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</si>
  <si>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</si>
  <si>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</si>
  <si>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</si>
  <si>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</si>
  <si>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</si>
  <si>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</si>
  <si>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</si>
  <si>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</si>
  <si>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</si>
  <si>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</si>
  <si>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</si>
  <si>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</si>
  <si>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</si>
  <si>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</si>
  <si>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</si>
  <si>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</si>
  <si>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</si>
  <si>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</si>
  <si>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</si>
  <si>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</si>
  <si>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</si>
  <si>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</si>
  <si>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</si>
  <si>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</si>
  <si>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</si>
  <si>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</si>
  <si>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</si>
  <si>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</si>
  <si>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</si>
  <si>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</si>
  <si>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</si>
  <si>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</si>
  <si>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</si>
  <si>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</si>
  <si>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</si>
  <si>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</si>
  <si>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</si>
  <si>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</si>
  <si>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</si>
  <si>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</si>
  <si>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</si>
  <si>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</si>
  <si>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</si>
  <si>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</si>
  <si>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</si>
  <si>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</si>
  <si>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</si>
  <si>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</si>
  <si>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</si>
  <si>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</si>
  <si>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</si>
  <si>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</si>
  <si>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</si>
  <si>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</si>
  <si>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</si>
  <si>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</si>
  <si>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</si>
  <si>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</si>
  <si>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</si>
  <si>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</si>
  <si>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</si>
  <si>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</si>
  <si>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</si>
  <si>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</si>
  <si>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</si>
  <si>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</si>
  <si>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</si>
  <si>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</si>
  <si>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</si>
  <si>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</si>
  <si>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</si>
  <si>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</si>
  <si>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</si>
  <si>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</si>
  <si>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</si>
  <si>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</si>
  <si>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</si>
  <si>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</si>
  <si>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</si>
  <si>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</si>
  <si>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</si>
  <si>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</si>
  <si>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</si>
  <si>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</si>
  <si>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</si>
  <si>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</si>
  <si>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</si>
  <si>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</si>
  <si>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</si>
  <si>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</si>
  <si>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</si>
  <si>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</si>
  <si>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</si>
  <si>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</si>
  <si>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</si>
  <si>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</si>
  <si>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</si>
  <si>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</si>
  <si>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</si>
  <si>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</si>
  <si>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</si>
  <si>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</si>
  <si>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</si>
  <si>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</si>
  <si>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</si>
  <si>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</si>
  <si>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</si>
  <si>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</si>
  <si>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</si>
  <si>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</si>
  <si>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</si>
  <si>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</si>
  <si>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</si>
  <si>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</si>
  <si>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</si>
  <si>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</si>
  <si>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</si>
  <si>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</si>
  <si>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</si>
  <si>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</si>
  <si>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</si>
  <si>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</si>
  <si>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</si>
  <si>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</si>
  <si>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</si>
  <si>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</si>
  <si>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</si>
  <si>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</si>
  <si>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</si>
  <si>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</si>
  <si>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</si>
  <si>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</si>
  <si>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</si>
  <si>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</si>
  <si>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</si>
  <si>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</si>
  <si>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</si>
  <si>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</si>
  <si>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</si>
  <si>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</si>
  <si>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</si>
  <si>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</si>
  <si>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</si>
  <si>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</si>
  <si>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</si>
  <si>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</si>
  <si>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</si>
  <si>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</si>
  <si>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</si>
  <si>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</si>
  <si>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</si>
  <si>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</si>
  <si>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</si>
  <si>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</si>
  <si>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</si>
  <si>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</si>
  <si>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</si>
  <si>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</si>
  <si>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</si>
  <si>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</si>
  <si>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</si>
  <si>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</si>
  <si>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</si>
  <si>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</si>
  <si>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</si>
  <si>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</si>
  <si>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</si>
  <si>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</si>
  <si>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</si>
  <si>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</si>
  <si>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</si>
  <si>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</si>
  <si>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</si>
  <si>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</si>
  <si>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</si>
  <si>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</si>
  <si>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</si>
  <si>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</si>
  <si>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</si>
  <si>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</si>
  <si>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</si>
  <si>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</si>
  <si>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</si>
  <si>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</si>
  <si>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</si>
  <si>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</si>
  <si>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</si>
  <si>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</si>
  <si>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</si>
  <si>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</si>
  <si>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</si>
  <si>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</si>
  <si>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</si>
  <si>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</si>
  <si>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</si>
  <si>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</si>
  <si>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</si>
  <si>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</si>
  <si>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</si>
  <si>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</si>
  <si>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</si>
  <si>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</si>
  <si>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</si>
  <si>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</si>
  <si>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</si>
  <si>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</si>
  <si>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</si>
  <si>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</si>
  <si>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</si>
  <si>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</si>
  <si>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</si>
  <si>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</si>
  <si>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</si>
  <si>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</si>
  <si>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</si>
  <si>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</si>
  <si>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</si>
  <si>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</si>
  <si>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</si>
  <si>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</si>
  <si>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</si>
  <si>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</si>
  <si>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</si>
  <si>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</si>
  <si>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</si>
  <si>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</si>
  <si>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</si>
  <si>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</si>
  <si>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</si>
  <si>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</si>
  <si>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</si>
  <si>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</si>
  <si>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</si>
  <si>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</si>
  <si>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</si>
  <si>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</si>
  <si>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</si>
  <si>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</si>
  <si>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</si>
  <si>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</si>
  <si>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</si>
  <si>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</si>
  <si>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</si>
  <si>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</si>
  <si>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</si>
  <si>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</si>
  <si>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</si>
  <si>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</si>
  <si>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</si>
  <si>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</si>
  <si>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</si>
  <si>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</si>
  <si>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</si>
  <si>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</si>
  <si>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</si>
  <si>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</si>
  <si>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</si>
  <si>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</si>
  <si>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</si>
  <si>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</si>
  <si>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</si>
  <si>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</si>
  <si>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</si>
  <si>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</si>
  <si>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</si>
  <si>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</si>
  <si>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</si>
  <si>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</si>
  <si>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</si>
  <si>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</si>
  <si>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</si>
  <si>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</si>
  <si>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</si>
  <si>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</si>
  <si>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</si>
  <si>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</si>
  <si>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</si>
  <si>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</si>
  <si>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</si>
  <si>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</si>
  <si>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</si>
  <si>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</si>
  <si>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</si>
  <si>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</si>
  <si>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</si>
  <si>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</si>
  <si>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</si>
  <si>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</si>
  <si>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</si>
  <si>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</si>
  <si>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</si>
  <si>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</si>
  <si>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</si>
  <si>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</si>
  <si>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</si>
  <si>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</si>
  <si>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</si>
  <si>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</si>
  <si>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</si>
  <si>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</si>
  <si>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</si>
  <si>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</si>
  <si>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</si>
  <si>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</si>
  <si>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</si>
  <si>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</si>
  <si>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</si>
  <si>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</si>
  <si>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</si>
  <si>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</si>
  <si>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</si>
  <si>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</si>
  <si>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</si>
  <si>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</si>
  <si>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</si>
  <si>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</si>
  <si>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</si>
  <si>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</si>
  <si>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</si>
  <si>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</si>
  <si>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</si>
  <si>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</si>
  <si>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</si>
  <si>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</si>
  <si>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</si>
  <si>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</si>
  <si>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</si>
  <si>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</si>
  <si>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</si>
  <si>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</si>
  <si>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</si>
  <si>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</si>
  <si>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</si>
  <si>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</si>
  <si>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</si>
  <si>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</si>
  <si>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</si>
  <si>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</si>
  <si>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</si>
  <si>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</si>
  <si>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</si>
  <si>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</si>
  <si>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</si>
  <si>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</si>
  <si>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</si>
  <si>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</si>
  <si>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</si>
  <si>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</si>
  <si>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</si>
  <si>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</si>
  <si>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</si>
  <si>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</si>
  <si>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</si>
  <si>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</si>
  <si>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</si>
  <si>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</si>
  <si>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</si>
  <si>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</si>
  <si>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</si>
  <si>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</si>
  <si>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</si>
  <si>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</si>
  <si>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</si>
  <si>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</si>
  <si>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</si>
  <si>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</si>
  <si>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</si>
  <si>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</si>
  <si>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</si>
  <si>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</si>
  <si>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</si>
  <si>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</si>
  <si>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</si>
  <si>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</si>
  <si>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</si>
  <si>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</si>
  <si>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</si>
  <si>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</si>
  <si>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</si>
  <si>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</si>
  <si>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</si>
  <si>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</si>
  <si>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</si>
  <si>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</si>
  <si>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</si>
  <si>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</si>
  <si>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</si>
  <si>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</si>
  <si>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</si>
  <si>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</si>
  <si>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</si>
  <si>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</si>
  <si>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</si>
  <si>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</si>
  <si>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</si>
  <si>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</si>
  <si>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</si>
  <si>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</si>
  <si>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</si>
  <si>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</si>
  <si>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</si>
  <si>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</si>
  <si>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</si>
  <si>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</si>
  <si>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</si>
  <si>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</si>
  <si>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</si>
  <si>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</si>
  <si>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</si>
  <si>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</si>
  <si>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</si>
  <si>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</si>
  <si>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</si>
  <si>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</si>
  <si>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</si>
  <si>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</si>
  <si>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</si>
  <si>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</si>
  <si>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</si>
  <si>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</si>
  <si>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</si>
  <si>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</si>
  <si>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</si>
  <si>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</si>
  <si>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</si>
  <si>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</si>
  <si>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</si>
  <si>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</si>
  <si>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</si>
  <si>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</si>
  <si>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</si>
  <si>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</si>
  <si>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</si>
  <si>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</si>
  <si>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</si>
  <si>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</si>
  <si>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</si>
  <si>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</si>
  <si>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</si>
  <si>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</si>
  <si>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</si>
  <si>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</si>
  <si>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</si>
  <si>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</si>
  <si>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</si>
  <si>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</si>
  <si>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</si>
  <si>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</si>
  <si>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</si>
  <si>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</si>
  <si>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</si>
  <si>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</si>
  <si>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</si>
  <si>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</si>
  <si>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</si>
  <si>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</si>
  <si>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</si>
  <si>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</si>
  <si>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</si>
  <si>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</si>
  <si>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</si>
  <si>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</si>
  <si>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</si>
  <si>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</si>
  <si>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</si>
  <si>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</si>
  <si>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</si>
  <si>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</si>
  <si>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</si>
  <si>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</si>
  <si>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</si>
  <si>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</si>
  <si>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</si>
  <si>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</si>
  <si>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</si>
  <si>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</si>
  <si>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</si>
  <si>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</si>
  <si>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</si>
  <si>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</si>
  <si>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</si>
  <si>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</si>
  <si>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</si>
  <si>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</si>
  <si>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</si>
  <si>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</si>
  <si>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</si>
  <si>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</si>
  <si>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</si>
  <si>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</si>
  <si>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</si>
  <si>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</si>
  <si>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</si>
  <si>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</si>
  <si>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</si>
  <si>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</si>
  <si>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</si>
  <si>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</si>
  <si>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</si>
  <si>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</si>
  <si>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</si>
  <si>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</si>
  <si>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</si>
  <si>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</si>
  <si>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</si>
  <si>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</si>
  <si>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</si>
  <si>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</si>
  <si>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</si>
  <si>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</si>
  <si>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</si>
  <si>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</si>
  <si>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</si>
  <si>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</si>
  <si>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</si>
  <si>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</si>
  <si>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</si>
  <si>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</si>
  <si>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</si>
  <si>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</si>
  <si>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</si>
  <si>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</si>
  <si>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</si>
  <si>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</si>
  <si>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</si>
  <si>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</si>
  <si>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</si>
  <si>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</si>
  <si>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</si>
  <si>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</si>
  <si>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</si>
  <si>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</si>
  <si>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</si>
  <si>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</si>
  <si>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</si>
  <si>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</si>
  <si>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</si>
  <si>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</si>
  <si>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</si>
  <si>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</si>
  <si>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</si>
  <si>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</si>
  <si>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</si>
  <si>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</si>
  <si>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</si>
  <si>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</si>
  <si>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</si>
  <si>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</si>
  <si>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</si>
  <si>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</si>
  <si>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</si>
  <si>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</si>
  <si>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</si>
  <si>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</si>
  <si>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</si>
  <si>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</si>
  <si>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</si>
  <si>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</si>
  <si>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</si>
  <si>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</si>
  <si>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</si>
  <si>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</si>
  <si>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</si>
  <si>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</si>
  <si>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</si>
  <si>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</si>
  <si>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</si>
  <si>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</si>
  <si>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</si>
  <si>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</si>
  <si>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</si>
  <si>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</si>
  <si>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</si>
  <si>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</si>
  <si>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</si>
  <si>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</si>
  <si>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</si>
  <si>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</si>
  <si>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</si>
  <si>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</si>
  <si>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</si>
  <si>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</si>
  <si>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</si>
  <si>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</si>
  <si>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</si>
  <si>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</si>
  <si>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</si>
  <si>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</si>
  <si>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</si>
  <si>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</si>
  <si>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</si>
  <si>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</si>
  <si>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</si>
  <si>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</si>
  <si>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</si>
  <si>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</si>
  <si>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</si>
  <si>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</si>
  <si>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</si>
  <si>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</si>
  <si>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</si>
  <si>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</si>
  <si>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</si>
  <si>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</si>
  <si>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</si>
  <si>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</si>
  <si>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</si>
  <si>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</si>
  <si>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</si>
  <si>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</si>
  <si>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</si>
  <si>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</si>
  <si>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</si>
  <si>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</si>
  <si>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</si>
  <si>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</si>
  <si>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</si>
  <si>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</si>
  <si>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</si>
  <si>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</si>
  <si>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</si>
  <si>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</si>
  <si>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</si>
  <si>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</si>
  <si>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</si>
  <si>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</si>
  <si>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</si>
  <si>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</si>
  <si>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</si>
  <si>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</si>
  <si>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</si>
  <si>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</si>
  <si>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</si>
  <si>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</si>
  <si>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</si>
  <si>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</si>
  <si>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</si>
  <si>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</si>
  <si>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</si>
  <si>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</si>
  <si>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</si>
  <si>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</si>
  <si>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</si>
  <si>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</si>
  <si>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</si>
  <si>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</si>
  <si>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</si>
  <si>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</si>
  <si>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</si>
  <si>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</si>
  <si>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</si>
  <si>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</si>
  <si>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</si>
  <si>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</si>
  <si>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</si>
  <si>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</si>
  <si>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</si>
  <si>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</si>
  <si>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</si>
  <si>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</si>
  <si>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</si>
  <si>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</si>
  <si>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</si>
  <si>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</si>
  <si>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</si>
  <si>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</si>
  <si>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</si>
  <si>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</si>
  <si>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</si>
  <si>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</si>
  <si>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</si>
  <si>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</si>
  <si>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</si>
  <si>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</si>
  <si>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</si>
  <si>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</si>
  <si>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</si>
  <si>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</si>
  <si>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</si>
  <si>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</si>
  <si>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</si>
  <si>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</si>
  <si>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</si>
  <si>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</si>
  <si>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</si>
  <si>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</si>
  <si>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</si>
  <si>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</si>
  <si>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</si>
  <si>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</si>
  <si>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</si>
  <si>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</si>
  <si>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</si>
  <si>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</si>
  <si>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</si>
  <si>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</si>
  <si>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</si>
  <si>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</si>
  <si>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</si>
  <si>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</si>
  <si>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</si>
  <si>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</si>
  <si>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</si>
  <si>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</si>
  <si>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</si>
  <si>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</si>
  <si>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</si>
  <si>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</si>
  <si>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</si>
  <si>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</si>
  <si>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</si>
  <si>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</si>
  <si>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</si>
  <si>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</si>
  <si>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</si>
  <si>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</si>
  <si>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</si>
  <si>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</si>
  <si>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</si>
  <si>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</si>
  <si>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</si>
  <si>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</si>
  <si>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</si>
  <si>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</si>
  <si>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</si>
  <si>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</si>
  <si>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</si>
  <si>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</si>
  <si>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</si>
  <si>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</si>
  <si>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</si>
  <si>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</si>
  <si>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</si>
  <si>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</si>
  <si>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</si>
  <si>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</si>
  <si>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</si>
  <si>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</si>
  <si>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</si>
  <si>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</si>
  <si>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</si>
  <si>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</si>
  <si>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</si>
  <si>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</si>
  <si>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</si>
  <si>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</si>
  <si>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</si>
  <si>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</si>
  <si>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</si>
  <si>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</si>
  <si>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</si>
  <si>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</si>
  <si>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</si>
  <si>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</si>
  <si>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</si>
  <si>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</si>
  <si>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</si>
  <si>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</si>
  <si>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</si>
  <si>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</si>
  <si>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</si>
  <si>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</si>
  <si>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</si>
  <si>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</si>
  <si>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</si>
  <si>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</si>
  <si>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</si>
  <si>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</si>
  <si>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</si>
  <si>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</si>
  <si>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</si>
  <si>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</si>
  <si>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</si>
  <si>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</si>
  <si>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</si>
  <si>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</si>
  <si>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</si>
  <si>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</si>
  <si>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</si>
  <si>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</si>
  <si>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</si>
  <si>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</si>
  <si>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</si>
  <si>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</si>
  <si>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</si>
  <si>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</si>
  <si>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</si>
  <si>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</si>
  <si>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</si>
  <si>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</si>
  <si>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</si>
  <si>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</si>
  <si>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</si>
  <si>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</si>
  <si>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</si>
  <si>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</si>
  <si>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</si>
  <si>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</si>
  <si>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</si>
  <si>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</si>
  <si>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</si>
  <si>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</si>
  <si>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</si>
  <si>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</si>
  <si>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</si>
  <si>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</si>
  <si>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</si>
  <si>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</si>
  <si>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</si>
  <si>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</si>
  <si>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</si>
  <si>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</si>
  <si>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</si>
  <si>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</si>
  <si>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</si>
  <si>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</si>
  <si>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</si>
  <si>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</si>
  <si>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</si>
  <si>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</si>
  <si>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</si>
  <si>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</si>
  <si>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</si>
  <si>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</si>
  <si>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</si>
  <si>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</si>
  <si>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</si>
  <si>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</si>
  <si>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</si>
  <si>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</si>
  <si>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</si>
  <si>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</si>
  <si>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</si>
  <si>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</si>
  <si>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</si>
  <si>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</si>
  <si>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</si>
  <si>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</si>
  <si>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</si>
  <si>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</si>
  <si>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</si>
  <si>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</si>
  <si>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</si>
  <si>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</si>
  <si>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</si>
  <si>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</si>
  <si>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</si>
  <si>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</si>
  <si>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</si>
  <si>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</si>
  <si>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</si>
  <si>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</si>
  <si>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</si>
  <si>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</si>
  <si>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</si>
  <si>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</si>
  <si>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</si>
  <si>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</si>
  <si>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</si>
  <si>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</si>
  <si>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</si>
  <si>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</si>
  <si>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</si>
  <si>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</si>
  <si>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</si>
  <si>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</si>
  <si>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</si>
  <si>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</si>
  <si>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</si>
  <si>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</si>
  <si>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</si>
  <si>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</si>
  <si>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</si>
  <si>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</si>
  <si>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</si>
  <si>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</si>
  <si>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</si>
  <si>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</si>
  <si>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</si>
  <si>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</si>
  <si>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</si>
  <si>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</si>
  <si>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</si>
  <si>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</si>
  <si>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</si>
  <si>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</si>
  <si>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</si>
  <si>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</si>
  <si>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</si>
  <si>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</si>
  <si>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</si>
  <si>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</si>
  <si>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</si>
  <si>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</si>
  <si>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</si>
  <si>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</si>
  <si>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</si>
  <si>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</si>
  <si>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</si>
  <si>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</si>
  <si>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</si>
  <si>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</si>
  <si>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</si>
  <si>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</si>
  <si>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</si>
  <si>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</si>
  <si>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</si>
  <si>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</si>
  <si>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</si>
  <si>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</si>
  <si>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</si>
  <si>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</si>
  <si>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</si>
  <si>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</si>
  <si>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</si>
  <si>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</si>
  <si>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</si>
  <si>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</si>
  <si>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</si>
  <si>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</si>
  <si>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</si>
  <si>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</si>
  <si>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</si>
  <si>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</si>
  <si>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</si>
  <si>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</si>
  <si>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</si>
  <si>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</si>
  <si>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</si>
  <si>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</si>
  <si>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</si>
  <si>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</si>
  <si>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</si>
  <si>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</si>
  <si>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</si>
  <si>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</si>
  <si>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</si>
  <si>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</si>
  <si>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</si>
  <si>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</si>
  <si>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</si>
  <si>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</si>
  <si>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</si>
  <si>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</si>
  <si>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</si>
  <si>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</si>
  <si>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</si>
  <si>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</si>
  <si>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</si>
  <si>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</si>
  <si>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</si>
  <si>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</si>
  <si>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</si>
  <si>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</si>
  <si>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</si>
  <si>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</si>
  <si>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</si>
  <si>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</si>
  <si>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</si>
  <si>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</si>
  <si>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</si>
  <si>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</si>
  <si>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</si>
  <si>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</si>
  <si>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</si>
  <si>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</si>
  <si>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</si>
  <si>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</si>
  <si>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</si>
  <si>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</si>
  <si>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</si>
  <si>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</si>
  <si>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</si>
  <si>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</si>
  <si>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</si>
  <si>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</si>
  <si>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</si>
  <si>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</si>
  <si>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</si>
  <si>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</si>
  <si>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</si>
  <si>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</si>
  <si>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</si>
  <si>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</si>
  <si>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</si>
  <si>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</si>
  <si>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</si>
  <si>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</si>
  <si>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</si>
  <si>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</si>
  <si>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</si>
  <si>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</si>
  <si>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</si>
  <si>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</si>
  <si>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</si>
  <si>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</si>
  <si>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</si>
  <si>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</si>
  <si>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</si>
  <si>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</si>
  <si>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</si>
  <si>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</si>
  <si>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</si>
  <si>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</si>
  <si>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</si>
  <si>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</si>
  <si>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</si>
  <si>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</si>
  <si>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</si>
  <si>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</si>
  <si>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</si>
  <si>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</si>
  <si>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</si>
  <si>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</si>
  <si>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</si>
  <si>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</si>
  <si>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</si>
  <si>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</si>
  <si>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</si>
  <si>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</si>
  <si>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</si>
  <si>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</si>
  <si>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</si>
  <si>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</si>
  <si>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</si>
  <si>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</si>
  <si>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</si>
  <si>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</si>
  <si>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</si>
  <si>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</si>
  <si>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</si>
  <si>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</si>
  <si>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</si>
  <si>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</si>
  <si>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</si>
  <si>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</si>
  <si>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</si>
  <si>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</si>
  <si>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</si>
  <si>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</si>
  <si>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</si>
  <si>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</si>
  <si>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</si>
  <si>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</si>
  <si>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</si>
  <si>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</si>
  <si>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</si>
  <si>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</si>
  <si>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</si>
  <si>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</si>
  <si>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</si>
  <si>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</si>
  <si>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</si>
  <si>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</si>
  <si>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</si>
  <si>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</si>
  <si>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</si>
  <si>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</si>
  <si>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</si>
  <si>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</si>
  <si>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</si>
  <si>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</si>
  <si>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</si>
  <si>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</si>
  <si>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</si>
  <si>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</si>
  <si>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</si>
  <si>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</si>
  <si>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</si>
  <si>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</si>
  <si>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</si>
  <si>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</si>
  <si>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</si>
  <si>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</si>
  <si>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</si>
  <si>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</si>
  <si>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</si>
  <si>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</si>
  <si>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</si>
  <si>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</si>
  <si>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</si>
  <si>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</si>
  <si>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</si>
  <si>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</si>
  <si>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</si>
  <si>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</si>
  <si>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</si>
  <si>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</si>
  <si>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</si>
  <si>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</si>
  <si>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</si>
  <si>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</si>
  <si>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</si>
  <si>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</si>
  <si>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</si>
  <si>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</si>
  <si>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</si>
  <si>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</si>
  <si>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</si>
  <si>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</si>
  <si>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</si>
  <si>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</si>
  <si>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</si>
  <si>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</si>
  <si>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</si>
  <si>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</si>
  <si>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</si>
  <si>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</si>
  <si>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</si>
  <si>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</si>
  <si>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</si>
  <si>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</si>
  <si>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</si>
  <si>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</si>
  <si>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</si>
  <si>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</si>
  <si>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</si>
  <si>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</si>
  <si>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</si>
  <si>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</si>
  <si>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</si>
  <si>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</si>
  <si>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</si>
  <si>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</si>
  <si>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</si>
  <si>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</si>
  <si>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</si>
  <si>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</si>
  <si>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</si>
  <si>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</si>
  <si>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</si>
  <si>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</si>
  <si>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</si>
  <si>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</si>
  <si>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</si>
  <si>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</si>
  <si>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</si>
  <si>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</si>
  <si>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</si>
  <si>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</si>
  <si>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</si>
  <si>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</si>
  <si>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</si>
  <si>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</si>
  <si>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</si>
  <si>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</si>
  <si>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</si>
  <si>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</si>
  <si>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</si>
  <si>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</si>
  <si>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</si>
  <si>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</si>
  <si>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</si>
  <si>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</si>
  <si>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</si>
  <si>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</si>
  <si>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</si>
  <si>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</si>
  <si>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</si>
  <si>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</si>
  <si>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</si>
  <si>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</si>
  <si>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</si>
  <si>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</si>
  <si>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</si>
  <si>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</si>
  <si>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</si>
  <si>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</si>
  <si>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</si>
  <si>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</si>
  <si>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</si>
  <si>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</si>
  <si>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</si>
  <si>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</si>
  <si>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</si>
  <si>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</si>
  <si>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</si>
  <si>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</si>
  <si>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</si>
  <si>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</si>
  <si>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</si>
  <si>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</si>
  <si>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</si>
  <si>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</si>
  <si>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</si>
  <si>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</si>
  <si>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</si>
  <si>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</si>
  <si>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</si>
  <si>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</si>
  <si>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</si>
  <si>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</si>
  <si>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</si>
  <si>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</si>
  <si>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</si>
  <si>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</si>
  <si>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</si>
  <si>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</si>
  <si>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</si>
  <si>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</si>
  <si>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</si>
  <si>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</si>
  <si>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</si>
  <si>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</si>
  <si>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</si>
  <si>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</si>
  <si>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</si>
  <si>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</si>
  <si>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</si>
  <si>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</si>
  <si>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</si>
  <si>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</si>
  <si>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</si>
  <si>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</si>
  <si>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</si>
  <si>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</si>
  <si>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</si>
  <si>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</si>
  <si>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</si>
  <si>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</si>
  <si>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</si>
  <si>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</si>
  <si>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</si>
  <si>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</si>
  <si>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</si>
  <si>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</si>
  <si>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</si>
  <si>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</si>
  <si>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</si>
  <si>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</si>
  <si>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</si>
  <si>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</si>
  <si>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</si>
  <si>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</si>
  <si>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</si>
  <si>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</si>
  <si>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</si>
  <si>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</si>
  <si>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</si>
  <si>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</si>
  <si>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</si>
  <si>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</si>
  <si>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</si>
  <si>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</si>
  <si>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</si>
  <si>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</si>
  <si>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</si>
  <si>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</si>
  <si>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</si>
  <si>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</si>
  <si>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</si>
  <si>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</si>
  <si>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</si>
  <si>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</si>
  <si>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</si>
  <si>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</si>
  <si>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</si>
  <si>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</si>
  <si>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</si>
  <si>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</si>
  <si>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</si>
  <si>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</si>
  <si>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</si>
  <si>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</si>
  <si>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</si>
  <si>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</si>
  <si>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</si>
  <si>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</si>
  <si>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</si>
  <si>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</si>
  <si>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</si>
  <si>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</si>
  <si>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</si>
  <si>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</si>
  <si>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</si>
  <si>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</si>
  <si>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</si>
  <si>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</si>
  <si>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</si>
  <si>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</si>
  <si>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</si>
  <si>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</si>
  <si>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</si>
  <si>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</si>
  <si>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</si>
  <si>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</si>
  <si>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</si>
  <si>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</si>
  <si>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</si>
  <si>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</si>
  <si>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</si>
  <si>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</si>
  <si>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</si>
  <si>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</si>
  <si>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</si>
  <si>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</si>
  <si>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</si>
  <si>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</si>
  <si>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</si>
  <si>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</si>
  <si>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</si>
  <si>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</si>
  <si>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</si>
  <si>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</si>
  <si>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</si>
  <si>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</si>
  <si>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</si>
  <si>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</si>
  <si>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</si>
  <si>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</si>
  <si>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</si>
  <si>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</si>
  <si>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</si>
  <si>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</si>
  <si>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</si>
  <si>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</si>
  <si>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</si>
  <si>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</si>
  <si>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</si>
  <si>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</si>
  <si>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</si>
  <si>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</si>
  <si>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</si>
  <si>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</si>
  <si>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</si>
  <si>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</si>
  <si>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</si>
  <si>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</si>
  <si>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</si>
  <si>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</si>
  <si>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</si>
  <si>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</si>
  <si>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</si>
  <si>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</si>
  <si>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</si>
  <si>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</si>
  <si>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</si>
  <si>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</si>
  <si>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</si>
  <si>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</si>
  <si>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</si>
  <si>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</si>
  <si>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</si>
  <si>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</si>
  <si>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</si>
  <si>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</si>
  <si>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</si>
  <si>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</si>
  <si>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</si>
  <si>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</si>
  <si>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</si>
  <si>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</si>
  <si>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</si>
  <si>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</si>
  <si>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</si>
  <si>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</si>
  <si>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</si>
  <si>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</si>
  <si>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</si>
  <si>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</si>
  <si>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</si>
  <si>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</si>
  <si>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</si>
  <si>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</si>
  <si>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</si>
  <si>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</si>
  <si>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</si>
  <si>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</si>
  <si>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</si>
  <si>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</si>
  <si>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</si>
  <si>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</si>
  <si>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</si>
  <si>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</si>
  <si>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</si>
  <si>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</si>
  <si>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</si>
  <si>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</si>
  <si>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</si>
  <si>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</si>
  <si>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</si>
  <si>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</si>
  <si>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</si>
  <si>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</si>
  <si>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</si>
  <si>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</si>
  <si>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</si>
  <si>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</si>
  <si>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</si>
  <si>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</si>
  <si>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</si>
  <si>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</si>
  <si>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</si>
  <si>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</si>
  <si>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</si>
  <si>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</si>
  <si>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</si>
  <si>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</si>
  <si>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</si>
  <si>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</si>
  <si>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</si>
  <si>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</si>
  <si>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</si>
  <si>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</si>
  <si>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</si>
  <si>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</si>
  <si>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</si>
  <si>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</si>
  <si>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</si>
  <si>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</si>
  <si>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</si>
  <si>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</si>
  <si>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</si>
  <si>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</si>
  <si>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</si>
  <si>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</si>
  <si>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</si>
  <si>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</si>
  <si>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</si>
  <si>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</si>
  <si>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</si>
  <si>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</si>
  <si>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</si>
  <si>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</si>
  <si>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</si>
  <si>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</si>
  <si>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</si>
  <si>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</si>
  <si>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</si>
  <si>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</si>
  <si>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</si>
  <si>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</si>
  <si>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</si>
  <si>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</si>
  <si>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</si>
  <si>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</si>
  <si>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</si>
  <si>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</si>
  <si>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</si>
  <si>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</si>
  <si>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</si>
  <si>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</si>
  <si>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</si>
  <si>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</si>
  <si>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</si>
  <si>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</si>
  <si>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</si>
  <si>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</si>
  <si>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</si>
  <si>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</si>
  <si>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</si>
  <si>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</si>
  <si>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</si>
  <si>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</si>
  <si>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</si>
  <si>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</si>
  <si>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</si>
  <si>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</si>
  <si>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</si>
  <si>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</si>
  <si>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</si>
  <si>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</si>
  <si>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</si>
  <si>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</si>
  <si>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</si>
  <si>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</si>
  <si>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</si>
  <si>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</si>
  <si>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</si>
  <si>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</si>
  <si>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</si>
  <si>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</si>
  <si>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</si>
  <si>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</si>
  <si>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</si>
  <si>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</si>
  <si>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</si>
  <si>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</si>
  <si>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</si>
  <si>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</si>
  <si>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</si>
  <si>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</si>
  <si>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</si>
  <si>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</si>
  <si>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</si>
  <si>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</si>
  <si>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</si>
  <si>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</si>
  <si>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</si>
  <si>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</si>
  <si>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</si>
  <si>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</si>
  <si>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</si>
  <si>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</si>
  <si>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</si>
  <si>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</si>
  <si>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</si>
  <si>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</si>
  <si>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</si>
  <si>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</si>
  <si>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</si>
  <si>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</si>
  <si>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</si>
  <si>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</si>
  <si>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</si>
  <si>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</si>
  <si>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</si>
  <si>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</si>
  <si>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</si>
  <si>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</si>
  <si>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</si>
  <si>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</si>
  <si>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</si>
  <si>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</si>
  <si>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</si>
  <si>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</si>
  <si>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</si>
  <si>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</si>
  <si>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</si>
  <si>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</si>
  <si>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</si>
  <si>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</si>
  <si>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</si>
  <si>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</si>
  <si>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</si>
  <si>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</si>
  <si>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</si>
  <si>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</si>
  <si>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</si>
  <si>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</si>
  <si>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</si>
  <si>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</si>
  <si>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</si>
  <si>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</si>
  <si>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</si>
  <si>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</si>
  <si>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</si>
  <si>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</si>
  <si>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</si>
  <si>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</si>
  <si>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</si>
  <si>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</si>
  <si>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</si>
  <si>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</si>
  <si>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</si>
  <si>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</si>
  <si>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</si>
  <si>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</si>
  <si>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</si>
  <si>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</si>
  <si>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</si>
  <si>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</si>
  <si>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</si>
  <si>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</si>
  <si>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</si>
  <si>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</si>
  <si>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</si>
  <si>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</si>
  <si>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</si>
  <si>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</si>
  <si>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</si>
  <si>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</si>
  <si>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</si>
  <si>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</si>
  <si>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</si>
  <si>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</si>
  <si>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</si>
  <si>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</si>
  <si>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</si>
  <si>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</si>
  <si>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</si>
  <si>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</si>
  <si>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</si>
  <si>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</si>
  <si>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</si>
  <si>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</si>
  <si>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</si>
  <si>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</si>
  <si>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</si>
  <si>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</si>
  <si>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</si>
  <si>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</si>
  <si>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</si>
  <si>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</si>
  <si>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</si>
  <si>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</si>
  <si>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</si>
  <si>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</si>
  <si>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</si>
  <si>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</si>
  <si>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</si>
  <si>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</si>
  <si>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</si>
  <si>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</si>
  <si>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</si>
  <si>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</si>
  <si>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</si>
  <si>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</si>
  <si>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</si>
  <si>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</si>
  <si>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</si>
  <si>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</si>
  <si>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</si>
  <si>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</si>
  <si>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</si>
  <si>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</si>
  <si>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</si>
  <si>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</si>
  <si>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</si>
  <si>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</si>
  <si>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</si>
  <si>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</si>
  <si>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</si>
  <si>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</si>
  <si>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</si>
  <si>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</si>
  <si>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</si>
  <si>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</si>
  <si>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</si>
  <si>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</si>
  <si>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</si>
  <si>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</si>
  <si>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</si>
  <si>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</si>
  <si>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</si>
  <si>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</si>
  <si>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</si>
  <si>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</si>
  <si>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</si>
  <si>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</si>
  <si>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</si>
  <si>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</si>
  <si>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</si>
  <si>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</si>
  <si>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</si>
  <si>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</si>
  <si>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</si>
  <si>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</si>
  <si>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</si>
  <si>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</si>
  <si>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</si>
  <si>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</si>
  <si>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</si>
  <si>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</si>
  <si>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</si>
  <si>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</si>
  <si>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</si>
  <si>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</si>
  <si>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</si>
  <si>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</si>
  <si>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</si>
  <si>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</si>
  <si>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</si>
  <si>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</si>
  <si>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</si>
  <si>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</si>
  <si>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</si>
  <si>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</si>
  <si>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</si>
  <si>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</si>
  <si>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</si>
  <si>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</si>
  <si>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</si>
  <si>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</si>
  <si>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</si>
  <si>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</si>
  <si>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</si>
  <si>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</si>
  <si>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</si>
  <si>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</si>
  <si>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</si>
  <si>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</si>
  <si>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</si>
  <si>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</si>
  <si>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</si>
  <si>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</si>
  <si>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</si>
  <si>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</si>
  <si>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</si>
  <si>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</si>
  <si>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</si>
  <si>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</si>
  <si>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</si>
  <si>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</si>
  <si>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</si>
  <si>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</si>
  <si>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</si>
  <si>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</si>
  <si>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</si>
  <si>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</si>
  <si>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</si>
  <si>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</si>
  <si>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</si>
  <si>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</si>
  <si>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</si>
  <si>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</si>
  <si>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</si>
  <si>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</si>
  <si>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</si>
  <si>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</si>
  <si>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</si>
  <si>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</si>
  <si>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</si>
  <si>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</si>
  <si>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</si>
  <si>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</si>
  <si>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</si>
  <si>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</si>
  <si>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</si>
  <si>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</si>
  <si>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</si>
  <si>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</si>
  <si>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</si>
  <si>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</si>
  <si>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</si>
  <si>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</si>
  <si>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</si>
  <si>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</si>
  <si>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</si>
  <si>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</si>
  <si>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</si>
  <si>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</si>
  <si>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</si>
  <si>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</si>
  <si>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</si>
  <si>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</si>
  <si>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</si>
  <si>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</si>
  <si>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</si>
  <si>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</si>
  <si>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</si>
  <si>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</si>
  <si>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</si>
  <si>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</si>
  <si>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</si>
  <si>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</si>
  <si>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</si>
  <si>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</si>
  <si>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</si>
  <si>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</si>
  <si>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</si>
  <si>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</si>
  <si>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</si>
  <si>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</si>
  <si>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</si>
  <si>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</si>
  <si>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</si>
  <si>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</si>
  <si>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</si>
  <si>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</si>
  <si>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</si>
  <si>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</si>
  <si>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</si>
  <si>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</si>
  <si>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</si>
  <si>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</si>
  <si>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</si>
  <si>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</si>
  <si>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</si>
  <si>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</si>
  <si>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</si>
  <si>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</si>
  <si>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</si>
  <si>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</si>
  <si>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</si>
  <si>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</si>
  <si>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</si>
  <si>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</si>
  <si>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</si>
  <si>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</si>
  <si>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</si>
  <si>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</si>
  <si>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</si>
  <si>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</si>
  <si>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</si>
  <si>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</si>
  <si>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</si>
  <si>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</si>
  <si>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</si>
  <si>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</si>
  <si>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</si>
  <si>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</si>
  <si>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</si>
  <si>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</si>
  <si>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</si>
  <si>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</si>
  <si>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</si>
  <si>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</si>
  <si>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</si>
  <si>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</si>
  <si>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</si>
  <si>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</si>
  <si>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</si>
  <si>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</si>
  <si>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</si>
  <si>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</si>
  <si>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</si>
  <si>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</si>
  <si>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</si>
  <si>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</si>
  <si>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</si>
  <si>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</si>
  <si>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</si>
  <si>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</si>
  <si>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</si>
  <si>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</si>
  <si>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</si>
  <si>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</si>
  <si>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</si>
  <si>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</si>
  <si>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</si>
  <si>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</si>
  <si>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</si>
  <si>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</si>
  <si>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</si>
  <si>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</si>
  <si>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</si>
  <si>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</si>
  <si>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</si>
  <si>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</si>
  <si>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</si>
  <si>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</si>
  <si>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</si>
  <si>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</si>
  <si>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</si>
  <si>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</si>
  <si>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</si>
  <si>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</si>
  <si>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</si>
  <si>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</si>
  <si>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</si>
  <si>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</si>
  <si>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</si>
  <si>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</si>
  <si>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</si>
  <si>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</si>
  <si>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</si>
  <si>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</si>
  <si>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</si>
  <si>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</si>
  <si>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</si>
  <si>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</si>
  <si>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</si>
  <si>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</si>
  <si>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</si>
  <si>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</si>
  <si>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</si>
  <si>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</si>
  <si>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</si>
  <si>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</si>
  <si>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</si>
  <si>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</si>
  <si>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</si>
  <si>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</si>
  <si>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</si>
  <si>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</si>
  <si>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</si>
  <si>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</si>
  <si>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</si>
  <si>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</si>
  <si>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</si>
  <si>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</si>
  <si>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</si>
  <si>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</si>
  <si>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</si>
  <si>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</si>
  <si>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</si>
  <si>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</si>
  <si>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</si>
  <si>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</si>
  <si>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</si>
  <si>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</si>
  <si>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</si>
  <si>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</si>
  <si>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</si>
  <si>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</si>
  <si>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</si>
  <si>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</si>
  <si>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</si>
  <si>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</si>
  <si>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</si>
  <si>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</si>
  <si>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</si>
  <si>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</si>
  <si>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</si>
  <si>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</si>
  <si>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</si>
  <si>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</si>
  <si>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</si>
  <si>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</si>
  <si>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</si>
  <si>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</si>
  <si>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</si>
  <si>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</si>
  <si>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</si>
  <si>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</si>
  <si>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</si>
  <si>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</si>
  <si>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</si>
  <si>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</si>
  <si>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</si>
  <si>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</si>
  <si>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</si>
  <si>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</si>
  <si>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</si>
  <si>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</si>
  <si>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</si>
  <si>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</si>
  <si>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</si>
  <si>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</si>
  <si>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</si>
  <si>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</si>
  <si>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</si>
  <si>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</si>
  <si>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</si>
  <si>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</si>
  <si>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</si>
  <si>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</si>
  <si>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</si>
  <si>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</si>
  <si>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</si>
  <si>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</si>
  <si>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</si>
  <si>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</si>
  <si>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</si>
  <si>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</si>
  <si>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</si>
  <si>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</si>
  <si>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</si>
  <si>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</si>
  <si>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</si>
  <si>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</si>
  <si>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</si>
  <si>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</si>
  <si>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</si>
  <si>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</si>
  <si>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</si>
  <si>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</si>
  <si>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</si>
  <si>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</si>
  <si>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</si>
  <si>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</si>
  <si>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</si>
  <si>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</si>
  <si>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</si>
  <si>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</si>
  <si>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</si>
  <si>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</si>
  <si>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</si>
  <si>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</si>
  <si>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</si>
  <si>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</si>
  <si>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</si>
  <si>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</si>
  <si>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</si>
  <si>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</si>
  <si>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</si>
  <si>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</si>
  <si>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</si>
  <si>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</si>
  <si>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</si>
  <si>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</si>
  <si>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</si>
  <si>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</si>
  <si>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</si>
  <si>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</si>
  <si>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</si>
  <si>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</si>
  <si>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</si>
  <si>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</si>
  <si>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</si>
  <si>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</si>
  <si>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</si>
  <si>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</si>
  <si>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</si>
  <si>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</si>
  <si>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</si>
  <si>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</si>
  <si>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</si>
  <si>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</si>
  <si>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</si>
  <si>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</si>
  <si>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</si>
  <si>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</si>
  <si>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</si>
  <si>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</si>
  <si>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</si>
  <si>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</si>
  <si>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</si>
  <si>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</si>
  <si>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</si>
  <si>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</si>
  <si>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</si>
  <si>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</si>
  <si>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</si>
  <si>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</si>
  <si>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</si>
  <si>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</si>
  <si>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</si>
  <si>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</si>
  <si>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</si>
  <si>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</si>
  <si>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</si>
  <si>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</si>
  <si>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</si>
  <si>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</si>
  <si>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</si>
  <si>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</si>
  <si>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</si>
  <si>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</si>
  <si>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</si>
  <si>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</si>
  <si>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</si>
  <si>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</si>
  <si>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</si>
  <si>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</si>
  <si>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</si>
  <si>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</si>
  <si>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</si>
  <si>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</si>
  <si>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</si>
  <si>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</si>
  <si>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</si>
  <si>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</si>
  <si>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</si>
  <si>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</si>
  <si>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</si>
  <si>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</si>
  <si>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</si>
  <si>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</si>
  <si>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</si>
  <si>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</si>
  <si>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</si>
  <si>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</si>
  <si>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</si>
  <si>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</si>
  <si>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</si>
  <si>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</si>
  <si>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</si>
  <si>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</si>
  <si>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</si>
  <si>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</si>
  <si>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</si>
  <si>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</si>
  <si>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</si>
  <si>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</si>
  <si>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</si>
  <si>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</si>
  <si>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</si>
  <si>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</si>
  <si>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</si>
  <si>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</si>
  <si>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</si>
  <si>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</si>
  <si>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</si>
  <si>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</si>
  <si>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</si>
  <si>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</si>
  <si>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</si>
  <si>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</si>
  <si>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</si>
  <si>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</si>
  <si>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</si>
  <si>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</si>
  <si>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</si>
  <si>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</si>
  <si>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</si>
  <si>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</si>
  <si>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</si>
  <si>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</si>
  <si>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</si>
  <si>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</si>
  <si>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</si>
  <si>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</si>
  <si>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</si>
  <si>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</si>
  <si>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</si>
  <si>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</si>
  <si>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</si>
  <si>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</si>
  <si>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</si>
  <si>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</si>
  <si>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</si>
  <si>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</si>
  <si>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</si>
  <si>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</si>
  <si>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</si>
  <si>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</si>
  <si>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</si>
  <si>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</si>
  <si>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</si>
  <si>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</si>
  <si>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</si>
  <si>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</si>
  <si>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</si>
  <si>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</si>
  <si>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</si>
  <si>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</si>
  <si>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</si>
  <si>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</si>
  <si>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</si>
  <si>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</si>
  <si>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</si>
  <si>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</si>
  <si>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</si>
  <si>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</si>
  <si>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</si>
  <si>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</si>
  <si>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</si>
  <si>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</si>
  <si>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</si>
  <si>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</si>
  <si>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</si>
  <si>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</si>
  <si>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</si>
  <si>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</si>
  <si>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</si>
  <si>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</si>
  <si>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</si>
  <si>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</si>
  <si>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</si>
  <si>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</si>
  <si>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</si>
  <si>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</si>
  <si>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</si>
  <si>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</si>
  <si>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</si>
  <si>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</si>
  <si>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</si>
  <si>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</si>
  <si>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</si>
  <si>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</si>
  <si>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</si>
  <si>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</si>
  <si>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</si>
  <si>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</si>
  <si>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</si>
  <si>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</si>
  <si>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</si>
  <si>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</si>
  <si>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</si>
  <si>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</si>
  <si>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</si>
  <si>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</si>
  <si>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</si>
  <si>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</si>
  <si>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</si>
  <si>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</si>
  <si>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</si>
  <si>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</si>
  <si>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</si>
  <si>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</si>
  <si>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</si>
  <si>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</si>
  <si>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</si>
  <si>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</si>
  <si>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</si>
  <si>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</si>
  <si>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</si>
  <si>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</si>
  <si>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</si>
  <si>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</si>
  <si>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</si>
  <si>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</si>
  <si>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</si>
  <si>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</si>
  <si>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</si>
  <si>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</si>
  <si>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</si>
  <si>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</si>
  <si>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</si>
  <si>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</si>
  <si>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</si>
  <si>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</si>
  <si>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</si>
  <si>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</si>
  <si>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</si>
  <si>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</si>
  <si>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</si>
  <si>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</si>
  <si>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</si>
  <si>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</si>
  <si>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</si>
  <si>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</si>
  <si>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</si>
  <si>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</si>
  <si>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</si>
  <si>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</si>
  <si>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</si>
  <si>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</si>
  <si>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</si>
  <si>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</si>
  <si>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</si>
  <si>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</si>
  <si>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</si>
  <si>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</si>
  <si>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</si>
  <si>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</si>
  <si>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</si>
  <si>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</si>
  <si>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</si>
  <si>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</si>
  <si>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</si>
  <si>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</si>
  <si>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</si>
  <si>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</si>
  <si>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</si>
  <si>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</si>
  <si>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</si>
  <si>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</si>
  <si>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</si>
  <si>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</si>
  <si>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</si>
  <si>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</si>
  <si>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</si>
  <si>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</si>
  <si>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</si>
  <si>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</si>
  <si>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</si>
  <si>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</si>
  <si>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</si>
  <si>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</si>
  <si>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</si>
  <si>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</si>
  <si>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</si>
  <si>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</si>
  <si>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</si>
  <si>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</si>
  <si>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</si>
  <si>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</si>
  <si>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</si>
  <si>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</si>
  <si>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</si>
  <si>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</si>
  <si>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</si>
  <si>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</si>
  <si>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</si>
  <si>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</si>
  <si>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</si>
  <si>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</si>
  <si>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</si>
  <si>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</si>
  <si>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</si>
  <si>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</si>
  <si>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</si>
  <si>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</si>
  <si>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</si>
  <si>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</si>
  <si>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</si>
  <si>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</si>
  <si>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</si>
  <si>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</si>
  <si>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</si>
  <si>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</si>
  <si>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</si>
  <si>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</si>
  <si>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</si>
  <si>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</si>
  <si>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</si>
  <si>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</si>
  <si>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</si>
  <si>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</si>
  <si>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</si>
  <si>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</si>
  <si>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</si>
  <si>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</si>
  <si>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</si>
  <si>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</si>
  <si>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</si>
  <si>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</si>
  <si>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</si>
  <si>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</si>
  <si>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</si>
  <si>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</si>
  <si>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</si>
  <si>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</si>
  <si>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</si>
  <si>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</si>
  <si>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</si>
  <si>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</si>
  <si>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</si>
  <si>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</si>
  <si>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</si>
  <si>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</si>
  <si>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</si>
  <si>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</si>
  <si>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</si>
  <si>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</si>
  <si>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</si>
  <si>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</si>
  <si>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</si>
  <si>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</si>
  <si>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</si>
  <si>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</si>
  <si>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</si>
  <si>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</si>
  <si>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</si>
  <si>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</si>
  <si>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</si>
  <si>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</si>
  <si>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</si>
  <si>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</si>
  <si>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</si>
  <si>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</si>
  <si>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</si>
  <si>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</si>
  <si>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</si>
  <si>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</si>
  <si>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</si>
  <si>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</si>
  <si>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</si>
  <si>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</si>
  <si>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</si>
  <si>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</si>
  <si>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</si>
  <si>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</si>
  <si>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</si>
  <si>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</si>
  <si>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</si>
  <si>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</si>
  <si>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</si>
  <si>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</si>
  <si>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</si>
  <si>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</si>
  <si>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</si>
  <si>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</si>
  <si>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</si>
  <si>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</si>
  <si>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</si>
  <si>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</si>
  <si>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</si>
  <si>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</si>
  <si>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</si>
  <si>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</si>
  <si>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</si>
  <si>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</si>
  <si>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</si>
  <si>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</si>
  <si>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</si>
  <si>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</si>
  <si>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</si>
  <si>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</si>
  <si>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</si>
  <si>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</si>
  <si>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</si>
  <si>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</si>
  <si>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</si>
  <si>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</si>
  <si>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</si>
  <si>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</si>
  <si>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</si>
  <si>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</si>
  <si>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</si>
  <si>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</si>
  <si>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</si>
  <si>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</si>
  <si>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</si>
  <si>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</si>
  <si>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</si>
  <si>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</si>
  <si>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</si>
  <si>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</si>
  <si>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</si>
  <si>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</si>
  <si>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</si>
  <si>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</si>
  <si>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</si>
  <si>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</si>
  <si>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</si>
  <si>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</si>
  <si>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</si>
  <si>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</si>
  <si>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</si>
  <si>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</si>
  <si>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</si>
  <si>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</si>
  <si>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</si>
  <si>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</si>
  <si>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</si>
  <si>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</si>
  <si>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</si>
  <si>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</si>
  <si>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</si>
  <si>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</si>
  <si>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</si>
  <si>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</si>
  <si>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</si>
  <si>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</si>
  <si>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</si>
  <si>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</si>
  <si>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</si>
  <si>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</si>
  <si>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</si>
  <si>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</si>
  <si>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</si>
  <si>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</si>
  <si>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</si>
  <si>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</si>
  <si>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</si>
  <si>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</si>
  <si>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</si>
  <si>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</si>
  <si>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</si>
  <si>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</si>
  <si>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</si>
  <si>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</si>
  <si>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</si>
  <si>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</si>
  <si>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</si>
  <si>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</si>
  <si>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</si>
  <si>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</si>
  <si>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</si>
  <si>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</si>
  <si>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</si>
  <si>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</si>
  <si>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</si>
  <si>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</si>
  <si>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</si>
  <si>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</si>
  <si>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</si>
  <si>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</si>
  <si>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</si>
  <si>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</si>
  <si>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</si>
  <si>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</si>
  <si>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</si>
  <si>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</si>
  <si>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</si>
  <si>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</si>
  <si>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</si>
  <si>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</si>
  <si>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</si>
  <si>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</si>
  <si>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</si>
  <si>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</si>
  <si>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</si>
  <si>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</si>
  <si>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</si>
  <si>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</si>
  <si>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</si>
  <si>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</si>
  <si>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</si>
  <si>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</si>
  <si>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</si>
  <si>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</si>
  <si>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</si>
  <si>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</si>
  <si>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</si>
  <si>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</si>
  <si>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</si>
  <si>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</si>
  <si>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</si>
  <si>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</si>
  <si>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</si>
  <si>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</si>
  <si>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</si>
  <si>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</si>
  <si>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</si>
  <si>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</si>
  <si>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</si>
  <si>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</si>
  <si>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</si>
  <si>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</si>
  <si>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</si>
  <si>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</si>
  <si>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</si>
  <si>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</si>
  <si>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</si>
  <si>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</si>
  <si>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</si>
  <si>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</si>
  <si>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</si>
  <si>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</si>
  <si>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</si>
  <si>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</si>
  <si>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</si>
  <si>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</si>
  <si>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</si>
  <si>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</si>
  <si>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</si>
  <si>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</si>
  <si>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</si>
  <si>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</si>
  <si>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</si>
  <si>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</si>
  <si>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</si>
  <si>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</si>
  <si>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</si>
  <si>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</si>
  <si>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</si>
  <si>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</si>
  <si>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</si>
  <si>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</si>
  <si>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</si>
  <si>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</si>
  <si>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</si>
  <si>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</si>
  <si>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</si>
  <si>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</si>
  <si>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</si>
  <si>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</si>
  <si>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</si>
  <si>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</si>
  <si>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</si>
  <si>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</si>
  <si>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</si>
  <si>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</si>
  <si>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</si>
  <si>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</si>
  <si>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</si>
  <si>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</si>
  <si>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</si>
  <si>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</si>
  <si>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</si>
  <si>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</si>
  <si>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</si>
  <si>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</si>
  <si>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</si>
  <si>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</si>
  <si>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</si>
  <si>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</si>
  <si>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</si>
  <si>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</si>
  <si>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</si>
  <si>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</si>
  <si>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</si>
  <si>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</si>
  <si>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</si>
  <si>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</si>
  <si>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</si>
  <si>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</si>
  <si>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</si>
  <si>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</si>
  <si>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</si>
  <si>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</si>
  <si>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</si>
  <si>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</si>
  <si>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</si>
  <si>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</si>
  <si>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</si>
  <si>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</si>
  <si>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</si>
  <si>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</si>
  <si>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</si>
  <si>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</si>
  <si>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</si>
  <si>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</si>
  <si>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</si>
  <si>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</si>
  <si>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</si>
  <si>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</si>
  <si>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</si>
  <si>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</si>
  <si>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</si>
  <si>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</si>
  <si>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</si>
  <si>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</si>
  <si>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</si>
  <si>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</si>
  <si>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</si>
  <si>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</si>
  <si>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</si>
  <si>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</si>
  <si>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</si>
  <si>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</si>
  <si>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</si>
  <si>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</si>
  <si>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</si>
  <si>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</si>
  <si>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</si>
  <si>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</si>
  <si>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</si>
  <si>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</si>
  <si>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</si>
  <si>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</si>
  <si>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</si>
  <si>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</si>
  <si>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</si>
  <si>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</si>
  <si>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</si>
  <si>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</si>
  <si>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</si>
  <si>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</si>
  <si>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</si>
  <si>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</si>
  <si>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</si>
  <si>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</si>
  <si>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</si>
  <si>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</si>
  <si>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</si>
  <si>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</si>
  <si>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</si>
  <si>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</si>
  <si>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</si>
  <si>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</si>
  <si>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</si>
  <si>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</si>
  <si>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</si>
  <si>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</si>
  <si>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</si>
  <si>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</si>
  <si>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</si>
  <si>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</si>
  <si>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</si>
  <si>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</si>
  <si>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</si>
  <si>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</si>
  <si>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</si>
  <si>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</si>
  <si>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</si>
  <si>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</si>
  <si>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</si>
  <si>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</si>
  <si>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</si>
  <si>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</si>
  <si>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</si>
  <si>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</si>
  <si>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</si>
  <si>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</si>
  <si>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</si>
  <si>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</si>
  <si>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</si>
  <si>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</si>
  <si>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</si>
  <si>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</si>
  <si>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</si>
  <si>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</si>
  <si>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</si>
  <si>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</si>
  <si>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</si>
  <si>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</si>
  <si>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</si>
  <si>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</si>
  <si>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</si>
  <si>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</si>
  <si>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</si>
  <si>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</si>
  <si>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</si>
  <si>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</si>
  <si>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</si>
  <si>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</si>
  <si>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</si>
  <si>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</si>
  <si>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</si>
  <si>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</si>
  <si>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</si>
  <si>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</si>
  <si>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</si>
  <si>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</si>
  <si>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</si>
  <si>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</si>
  <si>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</si>
  <si>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</si>
  <si>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</si>
  <si>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</si>
  <si>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</si>
  <si>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</si>
  <si>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</si>
  <si>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</si>
  <si>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</si>
  <si>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</si>
  <si>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</si>
  <si>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</si>
  <si>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</si>
  <si>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</si>
  <si>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</si>
  <si>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</si>
  <si>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</si>
  <si>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</si>
  <si>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</si>
  <si>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</si>
  <si>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</si>
  <si>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</si>
  <si>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</si>
  <si>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</si>
  <si>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</si>
  <si>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</si>
  <si>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</si>
  <si>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</si>
  <si>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</si>
  <si>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</si>
  <si>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</si>
  <si>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</si>
  <si>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</si>
  <si>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</si>
  <si>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</si>
  <si>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</si>
  <si>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</si>
  <si>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</si>
  <si>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</si>
  <si>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</si>
  <si>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</si>
  <si>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</si>
  <si>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</si>
  <si>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</si>
  <si>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</si>
  <si>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</si>
  <si>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</si>
  <si>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</si>
  <si>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</si>
  <si>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</si>
  <si>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</si>
  <si>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</si>
  <si>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</si>
  <si>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</si>
  <si>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</si>
  <si>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</si>
  <si>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</si>
  <si>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</si>
  <si>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</si>
  <si>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</si>
  <si>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</si>
  <si>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</si>
  <si>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</si>
  <si>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</si>
  <si>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</si>
  <si>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</si>
  <si>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</si>
  <si>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</si>
  <si>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</si>
  <si>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</si>
  <si>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</si>
  <si>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</si>
  <si>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</si>
  <si>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</si>
  <si>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</si>
  <si>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</si>
  <si>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</si>
  <si>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</si>
  <si>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</si>
  <si>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</si>
  <si>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</si>
  <si>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</si>
  <si>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</si>
  <si>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</si>
  <si>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</si>
  <si>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</si>
  <si>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</si>
  <si>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</si>
  <si>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</si>
  <si>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</si>
  <si>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</si>
  <si>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</si>
  <si>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</si>
  <si>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</si>
  <si>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</si>
  <si>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</si>
  <si>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</si>
  <si>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</si>
  <si>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</si>
  <si>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</si>
  <si>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</si>
  <si>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</si>
  <si>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</si>
  <si>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</si>
  <si>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</si>
  <si>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</si>
  <si>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</si>
  <si>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</si>
  <si>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</si>
  <si>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</si>
  <si>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</si>
  <si>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</si>
  <si>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</si>
  <si>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</si>
  <si>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</si>
  <si>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</si>
  <si>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</si>
  <si>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</si>
  <si>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</si>
  <si>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</si>
  <si>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</si>
  <si>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</si>
  <si>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</si>
  <si>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</si>
  <si>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</si>
  <si>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</si>
  <si>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</si>
  <si>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</si>
  <si>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</si>
  <si>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</si>
  <si>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</si>
  <si>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</si>
  <si>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</si>
  <si>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</si>
  <si>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</si>
  <si>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</si>
  <si>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</si>
  <si>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</si>
  <si>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</si>
  <si>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</si>
  <si>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</si>
  <si>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</si>
  <si>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</si>
  <si>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</si>
  <si>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</si>
  <si>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</si>
  <si>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</si>
  <si>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</si>
  <si>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</si>
  <si>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</si>
  <si>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</si>
  <si>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</si>
  <si>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</si>
  <si>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</si>
  <si>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</si>
  <si>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</si>
  <si>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</si>
  <si>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</si>
  <si>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</si>
  <si>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</si>
  <si>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</si>
  <si>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</si>
  <si>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</si>
  <si>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</si>
  <si>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</si>
  <si>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</si>
  <si>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</si>
  <si>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</si>
  <si>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</si>
  <si>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</si>
  <si>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</si>
  <si>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</si>
  <si>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</si>
  <si>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</si>
  <si>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</si>
  <si>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</si>
  <si>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</si>
  <si>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</si>
  <si>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</si>
  <si>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</si>
  <si>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</si>
  <si>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</si>
  <si>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</si>
  <si>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</si>
  <si>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</si>
  <si>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</si>
  <si>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</si>
  <si>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</si>
  <si>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</si>
  <si>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</si>
  <si>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</si>
  <si>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</si>
  <si>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</si>
  <si>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</si>
  <si>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</si>
  <si>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</si>
  <si>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</si>
  <si>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</si>
  <si>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</si>
  <si>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</si>
  <si>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</si>
  <si>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</si>
  <si>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</si>
  <si>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</si>
  <si>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</si>
  <si>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</si>
  <si>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</si>
  <si>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</si>
  <si>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</si>
  <si>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</si>
  <si>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</si>
  <si>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</si>
  <si>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</si>
  <si>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</si>
  <si>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</si>
  <si>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</si>
  <si>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</si>
  <si>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</si>
  <si>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</si>
  <si>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</si>
  <si>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</si>
  <si>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</si>
  <si>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</si>
  <si>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</si>
  <si>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</si>
  <si>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</si>
  <si>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</si>
  <si>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</si>
  <si>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</si>
  <si>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</si>
  <si>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</si>
  <si>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</si>
  <si>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</si>
  <si>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</si>
  <si>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</si>
  <si>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</si>
  <si>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</si>
  <si>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</si>
  <si>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</si>
  <si>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</si>
  <si>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</si>
  <si>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</si>
  <si>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</si>
  <si>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</si>
  <si>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</si>
  <si>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</si>
  <si>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</si>
  <si>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</si>
  <si>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</si>
  <si>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</si>
  <si>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</si>
  <si>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</si>
  <si>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</si>
  <si>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</si>
  <si>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</si>
  <si>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</si>
  <si>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</si>
  <si>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</si>
  <si>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</si>
  <si>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</si>
  <si>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</si>
  <si>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</si>
  <si>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</si>
  <si>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</si>
  <si>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</si>
  <si>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</si>
  <si>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</si>
  <si>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</si>
  <si>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</si>
  <si>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</si>
  <si>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</si>
  <si>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</si>
  <si>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</si>
  <si>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</si>
  <si>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</si>
  <si>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</si>
  <si>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</si>
  <si>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</si>
  <si>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</si>
  <si>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</si>
  <si>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</si>
  <si>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</si>
  <si>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</si>
  <si>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</si>
  <si>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</si>
  <si>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</si>
  <si>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</si>
  <si>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</si>
  <si>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</si>
  <si>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</si>
  <si>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</si>
  <si>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</si>
  <si>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</si>
  <si>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</si>
  <si>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</si>
  <si>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</si>
  <si>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</si>
  <si>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</si>
  <si>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</si>
  <si>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</si>
  <si>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</si>
  <si>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</si>
  <si>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</si>
  <si>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</si>
  <si>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</si>
  <si>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</si>
  <si>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</si>
  <si>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</si>
  <si>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</si>
  <si>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</si>
  <si>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</si>
  <si>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</si>
  <si>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</si>
  <si>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</si>
  <si>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</si>
  <si>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</si>
  <si>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</si>
  <si>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</si>
  <si>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</si>
  <si>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</si>
  <si>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</si>
  <si>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</si>
  <si>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</si>
  <si>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</si>
  <si>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</si>
  <si>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</si>
  <si>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</si>
  <si>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</si>
  <si>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</si>
  <si>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</si>
  <si>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</si>
  <si>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</si>
  <si>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</si>
  <si>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</si>
  <si>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</si>
  <si>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</si>
  <si>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</si>
  <si>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</si>
  <si>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</si>
  <si>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</si>
  <si>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</si>
  <si>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</si>
  <si>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</si>
  <si>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</si>
  <si>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</si>
  <si>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</si>
  <si>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</si>
  <si>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</si>
  <si>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</si>
  <si>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</si>
  <si>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</si>
  <si>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</si>
  <si>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</si>
  <si>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</si>
  <si>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</si>
  <si>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</si>
  <si>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</si>
  <si>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</si>
  <si>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</si>
  <si>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</si>
  <si>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</si>
  <si>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</si>
  <si>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</si>
  <si>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</si>
  <si>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</si>
  <si>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</si>
  <si>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</si>
  <si>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</si>
  <si>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</si>
  <si>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</si>
  <si>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</si>
  <si>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</si>
  <si>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</si>
  <si>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</si>
  <si>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</si>
  <si>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</si>
  <si>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</si>
  <si>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</si>
  <si>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</si>
  <si>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</si>
  <si>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</si>
  <si>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</si>
  <si>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</si>
  <si>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</si>
  <si>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</si>
  <si>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</si>
  <si>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</si>
  <si>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</si>
  <si>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</si>
  <si>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</si>
  <si>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</si>
  <si>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</si>
  <si>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</si>
  <si>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</si>
  <si>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</si>
  <si>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</si>
  <si>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</si>
  <si>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</si>
  <si>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</si>
  <si>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</si>
  <si>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</si>
  <si>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</si>
  <si>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</si>
  <si>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</si>
  <si>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</si>
  <si>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</si>
  <si>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</si>
  <si>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</si>
  <si>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</si>
  <si>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</si>
  <si>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</si>
  <si>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</si>
  <si>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</si>
  <si>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</si>
  <si>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</si>
  <si>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</si>
  <si>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</si>
  <si>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</si>
  <si>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</si>
  <si>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</si>
  <si>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</si>
  <si>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</si>
  <si>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</si>
  <si>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</si>
  <si>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</si>
  <si>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</si>
  <si>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</si>
  <si>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</si>
  <si>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</si>
  <si>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</si>
  <si>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</si>
  <si>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</si>
  <si>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</si>
  <si>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</si>
  <si>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</si>
  <si>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</si>
  <si>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</si>
  <si>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</si>
  <si>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</si>
  <si>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</si>
  <si>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</si>
  <si>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</si>
  <si>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</si>
  <si>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</si>
  <si>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</si>
  <si>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</si>
  <si>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</si>
  <si>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</si>
  <si>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</si>
  <si>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</si>
  <si>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</si>
  <si>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</si>
  <si>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</si>
  <si>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</si>
  <si>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</si>
  <si>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</si>
  <si>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</si>
  <si>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</si>
  <si>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</si>
  <si>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</si>
  <si>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</si>
  <si>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</si>
  <si>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</si>
  <si>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</si>
  <si>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</si>
  <si>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</si>
  <si>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</si>
  <si>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</si>
  <si>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</si>
  <si>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</si>
  <si>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</si>
  <si>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</si>
  <si>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</si>
  <si>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</si>
  <si>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</si>
  <si>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</si>
  <si>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</si>
  <si>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</si>
  <si>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</si>
  <si>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</si>
  <si>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</si>
  <si>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</si>
  <si>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</si>
  <si>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</si>
  <si>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</si>
  <si>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</si>
  <si>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</si>
  <si>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</si>
  <si>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</si>
  <si>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</si>
  <si>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</si>
  <si>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</si>
  <si>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</si>
  <si>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</si>
  <si>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</si>
  <si>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</si>
  <si>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</si>
  <si>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</si>
  <si>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</si>
  <si>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</si>
  <si>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</si>
  <si>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</si>
  <si>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</si>
  <si>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</si>
  <si>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</si>
  <si>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</si>
  <si>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</si>
  <si>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</si>
  <si>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</si>
  <si>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</si>
  <si>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</si>
  <si>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</si>
  <si>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</si>
  <si>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</si>
  <si>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</si>
  <si>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</si>
  <si>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</si>
  <si>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</si>
  <si>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</si>
  <si>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</si>
  <si>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</si>
  <si>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</si>
  <si>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</si>
  <si>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</si>
  <si>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</si>
  <si>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</si>
  <si>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</si>
  <si>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</si>
  <si>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</si>
  <si>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</si>
  <si>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</si>
  <si>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</si>
  <si>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</si>
  <si>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</si>
  <si>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</si>
  <si>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</si>
  <si>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</si>
  <si>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</si>
  <si>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</si>
  <si>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</si>
  <si>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</si>
  <si>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</si>
  <si>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</si>
  <si>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</si>
  <si>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</si>
  <si>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</si>
  <si>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</si>
  <si>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</si>
  <si>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</si>
  <si>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</si>
  <si>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</si>
  <si>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</si>
  <si>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</si>
  <si>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</si>
  <si>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</si>
  <si>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</si>
  <si>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</si>
  <si>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</si>
  <si>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</si>
  <si>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</si>
  <si>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</si>
  <si>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</si>
  <si>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</si>
  <si>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</si>
  <si>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</si>
  <si>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</si>
  <si>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</si>
  <si>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</si>
  <si>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</si>
  <si>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</si>
  <si>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</si>
  <si>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</si>
  <si>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</si>
  <si>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</si>
  <si>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</si>
  <si>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</si>
  <si>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</si>
  <si>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</si>
  <si>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</si>
  <si>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</si>
  <si>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</si>
  <si>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</si>
  <si>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</si>
  <si>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</si>
  <si>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</si>
  <si>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</si>
  <si>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</si>
  <si>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</si>
  <si>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</si>
  <si>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</si>
  <si>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</si>
  <si>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</si>
  <si>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</si>
  <si>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</si>
  <si>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</si>
  <si>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</si>
  <si>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</si>
  <si>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</si>
  <si>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</si>
  <si>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</si>
  <si>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</si>
  <si>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</si>
  <si>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</si>
  <si>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</si>
  <si>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</si>
  <si>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</si>
  <si>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</si>
  <si>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</si>
  <si>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</si>
  <si>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</si>
  <si>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</si>
  <si>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</si>
  <si>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</si>
  <si>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</si>
  <si>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</si>
  <si>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</si>
  <si>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</si>
  <si>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</si>
  <si>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</si>
  <si>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</si>
  <si>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</si>
  <si>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</si>
  <si>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</si>
  <si>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</si>
  <si>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</si>
  <si>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</si>
  <si>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</si>
  <si>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</si>
  <si>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</si>
  <si>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</si>
  <si>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</si>
  <si>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</si>
  <si>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</si>
  <si>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</si>
  <si>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</si>
  <si>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</si>
  <si>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</si>
  <si>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</si>
  <si>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</si>
  <si>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</si>
  <si>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</si>
  <si>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</si>
  <si>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</si>
  <si>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</si>
  <si>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</si>
  <si>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</si>
  <si>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</si>
  <si>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</si>
  <si>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</si>
  <si>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</si>
  <si>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</si>
  <si>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</si>
  <si>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</si>
  <si>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</si>
  <si>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</si>
  <si>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</si>
  <si>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</si>
  <si>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</si>
  <si>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</si>
  <si>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</si>
  <si>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</si>
  <si>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</si>
  <si>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</si>
  <si>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</si>
  <si>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</si>
  <si>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</si>
  <si>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</si>
  <si>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</si>
  <si>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</si>
  <si>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</si>
  <si>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</si>
  <si>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</si>
  <si>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</si>
  <si>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</si>
  <si>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</si>
  <si>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</si>
  <si>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</si>
  <si>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</si>
  <si>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</si>
  <si>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</si>
  <si>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</si>
  <si>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</si>
  <si>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</si>
  <si>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</si>
  <si>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</si>
  <si>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</si>
  <si>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</si>
  <si>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</si>
  <si>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</si>
  <si>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</si>
  <si>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</si>
  <si>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</si>
  <si>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</si>
  <si>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</si>
  <si>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</si>
  <si>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</si>
  <si>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</si>
  <si>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</si>
  <si>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</si>
  <si>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</si>
  <si>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</si>
  <si>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</si>
  <si>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</si>
  <si>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</si>
  <si>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</si>
  <si>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</si>
  <si>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</si>
  <si>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</si>
  <si>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</si>
  <si>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</si>
  <si>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</si>
  <si>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</si>
  <si>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</si>
  <si>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</si>
  <si>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</si>
  <si>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</si>
  <si>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</si>
  <si>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</si>
  <si>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</si>
  <si>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</si>
  <si>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</si>
  <si>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</si>
  <si>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</si>
  <si>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</si>
  <si>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</si>
  <si>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</si>
  <si>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</si>
  <si>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</si>
  <si>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</si>
  <si>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</si>
  <si>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</si>
  <si>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</si>
  <si>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</si>
  <si>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</si>
  <si>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</si>
  <si>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</si>
  <si>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</si>
  <si>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</si>
  <si>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</si>
  <si>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</si>
  <si>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</si>
  <si>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</si>
  <si>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</si>
  <si>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</si>
  <si>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</si>
  <si>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</si>
  <si>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</si>
  <si>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</si>
  <si>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</si>
  <si>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</si>
  <si>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</si>
  <si>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</si>
  <si>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</si>
  <si>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</si>
  <si>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</si>
  <si>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</si>
  <si>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</si>
  <si>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</si>
  <si>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</si>
  <si>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</si>
  <si>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</si>
  <si>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</si>
  <si>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</si>
  <si>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</si>
  <si>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</si>
  <si>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</si>
  <si>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</si>
  <si>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</si>
  <si>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</si>
  <si>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</si>
  <si>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</si>
  <si>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</si>
  <si>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</si>
  <si>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</si>
  <si>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</si>
  <si>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</si>
  <si>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</si>
  <si>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</si>
  <si>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</si>
  <si>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</si>
  <si>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</si>
  <si>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</si>
  <si>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</si>
  <si>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</si>
  <si>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</si>
  <si>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</si>
  <si>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</si>
  <si>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</si>
  <si>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</si>
  <si>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</si>
  <si>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</si>
  <si>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</si>
  <si>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</si>
  <si>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</si>
  <si>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</si>
  <si>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</si>
  <si>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</si>
  <si>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</si>
  <si>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</si>
  <si>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</si>
  <si>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</si>
  <si>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</si>
  <si>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</si>
  <si>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</si>
  <si>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</si>
  <si>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</si>
  <si>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</si>
  <si>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</si>
  <si>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</si>
  <si>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</si>
  <si>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</si>
  <si>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</si>
  <si>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</si>
  <si>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</si>
  <si>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</si>
  <si>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</si>
  <si>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</si>
  <si>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</si>
  <si>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</si>
  <si>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</si>
  <si>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</si>
  <si>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</si>
  <si>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</si>
  <si>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</si>
  <si>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</si>
  <si>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</si>
  <si>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</si>
  <si>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</si>
  <si>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</si>
  <si>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</si>
  <si>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</si>
  <si>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</si>
  <si>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</si>
  <si>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</si>
  <si>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</si>
  <si>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</si>
  <si>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</si>
  <si>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</si>
  <si>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</si>
  <si>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</si>
  <si>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</si>
  <si>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</si>
  <si>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</si>
  <si>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</si>
  <si>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</si>
  <si>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</si>
  <si>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</si>
  <si>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</si>
  <si>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</si>
  <si>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</si>
  <si>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</si>
  <si>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</si>
  <si>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</si>
  <si>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</si>
  <si>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</si>
  <si>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</si>
  <si>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</si>
  <si>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</si>
  <si>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</si>
  <si>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</si>
  <si>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</si>
  <si>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</si>
  <si>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</si>
  <si>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</si>
  <si>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</si>
  <si>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</si>
  <si>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</si>
  <si>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</si>
  <si>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</si>
  <si>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</si>
  <si>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</si>
  <si>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</si>
  <si>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</si>
  <si>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</si>
  <si>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</si>
  <si>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</si>
  <si>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</si>
  <si>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</si>
  <si>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</si>
  <si>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</si>
  <si>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</si>
  <si>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</si>
  <si>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</si>
  <si>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</si>
  <si>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</si>
  <si>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</si>
  <si>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</si>
  <si>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</si>
  <si>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</si>
  <si>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</si>
  <si>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</si>
  <si>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</si>
  <si>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</si>
  <si>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</si>
  <si>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</si>
  <si>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</si>
  <si>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</si>
  <si>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</si>
  <si>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</si>
  <si>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</si>
  <si>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</si>
  <si>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</si>
  <si>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</si>
  <si>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</si>
  <si>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</si>
  <si>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</si>
  <si>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</si>
  <si>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</si>
  <si>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</si>
  <si>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</si>
  <si>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</si>
  <si>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</si>
  <si>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</si>
  <si>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</si>
  <si>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</si>
  <si>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</si>
  <si>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</si>
  <si>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</si>
  <si>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</si>
  <si>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</si>
  <si>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</si>
  <si>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</si>
  <si>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</si>
  <si>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</si>
  <si>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</si>
  <si>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</si>
  <si>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</si>
  <si>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</si>
  <si>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</si>
  <si>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</si>
  <si>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</si>
  <si>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</si>
  <si>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</si>
  <si>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</si>
  <si>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</si>
  <si>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</si>
  <si>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</si>
  <si>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</si>
  <si>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</si>
  <si>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</si>
  <si>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</si>
  <si>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</si>
  <si>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</si>
  <si>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</si>
  <si>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</si>
  <si>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</si>
  <si>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</si>
  <si>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</si>
  <si>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</si>
  <si>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</si>
  <si>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</si>
  <si>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</si>
  <si>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</si>
  <si>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</si>
  <si>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</si>
  <si>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</si>
  <si>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</si>
  <si>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</si>
  <si>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</si>
  <si>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</si>
  <si>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</si>
  <si>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</si>
  <si>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</si>
  <si>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</si>
  <si>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</si>
  <si>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</si>
  <si>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</si>
  <si>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</si>
  <si>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</si>
  <si>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</si>
  <si>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</si>
  <si>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</si>
  <si>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</si>
  <si>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</si>
  <si>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</si>
  <si>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</si>
  <si>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</si>
  <si>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</si>
  <si>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</si>
  <si>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</si>
  <si>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</si>
  <si>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</si>
  <si>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</si>
  <si>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</si>
  <si>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</si>
  <si>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</si>
  <si>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</si>
  <si>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</si>
  <si>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</si>
  <si>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</si>
  <si>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</si>
  <si>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</si>
  <si>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</si>
  <si>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</si>
  <si>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</si>
  <si>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</si>
  <si>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</si>
  <si>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</si>
  <si>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</si>
  <si>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</si>
  <si>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</si>
  <si>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</si>
  <si>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</si>
  <si>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</si>
  <si>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</si>
  <si>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</si>
  <si>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</si>
  <si>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</si>
  <si>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</si>
  <si>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</si>
  <si>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</si>
  <si>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</si>
  <si>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</si>
  <si>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</si>
  <si>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</si>
  <si>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</si>
  <si>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</si>
  <si>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</si>
  <si>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</si>
  <si>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</si>
  <si>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</si>
  <si>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</si>
  <si>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</si>
  <si>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</si>
  <si>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</si>
  <si>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</si>
  <si>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</si>
  <si>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</si>
  <si>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</si>
  <si>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</si>
  <si>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</si>
  <si>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</si>
  <si>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</si>
  <si>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</si>
  <si>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</si>
  <si>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</si>
  <si>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</si>
  <si>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</si>
  <si>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</si>
  <si>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</si>
  <si>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</si>
  <si>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</si>
  <si>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</si>
  <si>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</si>
  <si>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</si>
  <si>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</si>
  <si>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</si>
  <si>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</si>
  <si>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</si>
  <si>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</si>
  <si>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</si>
  <si>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</si>
  <si>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</si>
  <si>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</si>
  <si>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</si>
  <si>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</si>
  <si>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</si>
  <si>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</si>
  <si>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</si>
  <si>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</si>
  <si>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</si>
  <si>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</si>
  <si>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</si>
  <si>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</si>
  <si>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</si>
  <si>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</si>
  <si>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</si>
  <si>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</si>
  <si>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</si>
  <si>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</si>
  <si>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</si>
  <si>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</si>
  <si>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</si>
  <si>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</si>
  <si>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</si>
  <si>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</si>
  <si>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</si>
  <si>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</si>
  <si>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</si>
  <si>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</si>
  <si>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</si>
  <si>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</si>
  <si>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</si>
  <si>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</si>
  <si>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</si>
  <si>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</si>
  <si>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</si>
  <si>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</si>
  <si>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</si>
  <si>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</si>
  <si>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</si>
  <si>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</si>
  <si>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</si>
  <si>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</si>
  <si>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</si>
  <si>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</si>
  <si>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</si>
  <si>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</si>
  <si>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</si>
  <si>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</si>
  <si>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</si>
  <si>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</si>
  <si>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</si>
  <si>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</si>
  <si>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</si>
  <si>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</si>
  <si>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</si>
  <si>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</si>
  <si>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</si>
  <si>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</si>
  <si>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</si>
  <si>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</si>
  <si>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</si>
  <si>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</si>
  <si>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</si>
  <si>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</si>
  <si>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</si>
  <si>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</si>
  <si>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</si>
  <si>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</si>
  <si>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</si>
  <si>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</si>
  <si>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</si>
  <si>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</si>
  <si>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</si>
  <si>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</si>
  <si>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</si>
  <si>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</si>
  <si>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</si>
  <si>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</si>
  <si>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</si>
  <si>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</si>
  <si>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</si>
  <si>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</si>
  <si>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</si>
  <si>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</si>
  <si>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</si>
  <si>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</si>
  <si>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</si>
  <si>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</si>
  <si>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</si>
  <si>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</si>
  <si>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</si>
  <si>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</si>
  <si>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</si>
  <si>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</si>
  <si>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</si>
  <si>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</si>
  <si>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</si>
  <si>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</si>
  <si>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</si>
  <si>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</si>
  <si>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</si>
  <si>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</si>
  <si>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</si>
  <si>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</si>
  <si>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</si>
  <si>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</si>
  <si>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</si>
  <si>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</si>
  <si>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</si>
  <si>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</si>
  <si>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</si>
  <si>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</si>
  <si>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</si>
  <si>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</si>
  <si>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</si>
  <si>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</si>
  <si>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</si>
  <si>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</si>
  <si>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</si>
  <si>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</si>
  <si>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</si>
  <si>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</si>
  <si>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</si>
  <si>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</si>
  <si>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</si>
  <si>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</si>
  <si>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</si>
  <si>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</si>
  <si>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</si>
  <si>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</si>
  <si>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</si>
  <si>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</si>
  <si>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</si>
  <si>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</si>
  <si>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</si>
  <si>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</si>
  <si>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</si>
  <si>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</si>
  <si>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</si>
  <si>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</si>
  <si>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</si>
  <si>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</si>
  <si>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</si>
  <si>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</si>
  <si>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</si>
  <si>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</si>
  <si>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</si>
  <si>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</si>
  <si>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</si>
  <si>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</si>
  <si>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</si>
  <si>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</si>
  <si>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</si>
  <si>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</si>
  <si>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</si>
  <si>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</si>
  <si>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</si>
  <si>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</si>
  <si>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</si>
  <si>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</si>
  <si>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</si>
  <si>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</si>
  <si>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</si>
  <si>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</si>
  <si>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</si>
  <si>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</si>
  <si>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</si>
  <si>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</si>
  <si>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</si>
  <si>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</si>
  <si>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</si>
  <si>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</si>
  <si>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</si>
  <si>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</si>
  <si>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</si>
  <si>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</si>
  <si>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</si>
  <si>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</si>
  <si>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</si>
  <si>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</si>
  <si>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</si>
  <si>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</si>
  <si>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</si>
  <si>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</si>
  <si>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</si>
  <si>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</si>
  <si>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</si>
  <si>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</si>
  <si>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</si>
  <si>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</si>
  <si>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</si>
  <si>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</si>
  <si>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</si>
  <si>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</si>
  <si>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</si>
  <si>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</si>
  <si>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</si>
  <si>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</si>
  <si>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</si>
  <si>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</si>
  <si>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</si>
  <si>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</si>
  <si>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</si>
  <si>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</si>
  <si>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</si>
  <si>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</si>
  <si>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</si>
  <si>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</si>
  <si>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</si>
  <si>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</si>
  <si>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</si>
  <si>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</si>
  <si>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</si>
  <si>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</si>
  <si>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</si>
  <si>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</si>
  <si>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</si>
  <si>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</si>
  <si>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</si>
  <si>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</si>
  <si>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</si>
  <si>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</si>
  <si>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</si>
  <si>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</si>
  <si>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</si>
  <si>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</si>
  <si>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</si>
  <si>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</si>
  <si>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</si>
  <si>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</si>
  <si>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</si>
  <si>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</si>
  <si>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</si>
  <si>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</si>
  <si>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</si>
  <si>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</si>
  <si>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</si>
  <si>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</si>
  <si>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</si>
  <si>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</si>
  <si>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</si>
  <si>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</si>
  <si>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</si>
  <si>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</si>
  <si>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</si>
  <si>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</si>
  <si>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</si>
  <si>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</si>
  <si>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</si>
  <si>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</si>
  <si>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</si>
  <si>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</si>
  <si>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</si>
  <si>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</si>
  <si>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</si>
  <si>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</si>
  <si>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</si>
  <si>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</si>
  <si>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</si>
  <si>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</si>
  <si>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</si>
  <si>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</si>
  <si>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</si>
  <si>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</si>
  <si>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</si>
  <si>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</si>
  <si>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</si>
  <si>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</si>
  <si>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</si>
  <si>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</si>
  <si>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</si>
  <si>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</si>
  <si>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</si>
  <si>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</si>
  <si>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</si>
  <si>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</si>
  <si>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</si>
  <si>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</si>
  <si>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</si>
  <si>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</si>
  <si>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</si>
  <si>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</si>
  <si>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</si>
  <si>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</si>
  <si>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</si>
  <si>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</si>
  <si>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</si>
  <si>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</si>
  <si>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</si>
  <si>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</si>
  <si>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</si>
  <si>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</si>
  <si>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</si>
  <si>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</si>
  <si>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</si>
  <si>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</si>
  <si>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</si>
  <si>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</si>
  <si>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</si>
  <si>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</si>
  <si>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</si>
  <si>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</si>
  <si>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</si>
  <si>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</si>
  <si>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</si>
  <si>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</si>
  <si>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</si>
  <si>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</si>
  <si>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</si>
  <si>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</si>
  <si>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</si>
  <si>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</si>
  <si>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</si>
  <si>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</si>
  <si>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</si>
  <si>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</si>
  <si>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</si>
  <si>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</si>
  <si>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</si>
  <si>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</si>
  <si>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</si>
  <si>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</si>
  <si>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</si>
  <si>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</si>
  <si>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</si>
  <si>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</si>
  <si>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</si>
  <si>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</si>
  <si>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</si>
  <si>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</si>
  <si>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</si>
  <si>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</si>
  <si>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</si>
  <si>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</si>
  <si>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</si>
  <si>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</si>
  <si>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</si>
  <si>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</si>
  <si>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</si>
  <si>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</si>
  <si>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</si>
  <si>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</si>
  <si>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</si>
  <si>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</si>
  <si>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</si>
  <si>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</si>
  <si>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</si>
  <si>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</si>
  <si>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</si>
  <si>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</si>
  <si>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</si>
  <si>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</si>
  <si>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</si>
  <si>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</si>
  <si>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</si>
  <si>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</si>
  <si>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</si>
  <si>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</si>
  <si>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</si>
  <si>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</si>
  <si>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</si>
  <si>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</si>
  <si>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</si>
  <si>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</si>
  <si>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</si>
  <si>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</si>
  <si>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</si>
  <si>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</si>
  <si>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</si>
  <si>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</si>
  <si>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</si>
  <si>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</si>
  <si>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</si>
  <si>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</si>
  <si>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</si>
  <si>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</si>
  <si>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</si>
  <si>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</si>
  <si>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</si>
  <si>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</si>
  <si>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</si>
  <si>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</si>
  <si>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</si>
  <si>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</si>
  <si>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</si>
  <si>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</si>
  <si>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</si>
  <si>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</si>
  <si>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</si>
  <si>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</si>
  <si>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</si>
  <si>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</si>
  <si>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</si>
  <si>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</si>
  <si>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</si>
  <si>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</si>
  <si>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</si>
  <si>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</si>
  <si>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</si>
  <si>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</si>
  <si>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</si>
  <si>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</si>
  <si>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</si>
  <si>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</si>
  <si>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</si>
  <si>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</si>
  <si>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</si>
  <si>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</si>
  <si>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</si>
  <si>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</si>
  <si>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</si>
  <si>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</si>
  <si>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</si>
  <si>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</si>
  <si>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</si>
  <si>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</si>
  <si>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</si>
  <si>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</si>
  <si>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</si>
  <si>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</si>
  <si>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</si>
  <si>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</si>
  <si>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</si>
  <si>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</si>
  <si>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</si>
  <si>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</si>
  <si>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</si>
  <si>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</si>
  <si>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</si>
  <si>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</si>
  <si>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</si>
  <si>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</si>
  <si>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</si>
  <si>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</si>
  <si>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</si>
  <si>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</si>
  <si>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</si>
  <si>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</si>
  <si>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</si>
  <si>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</si>
  <si>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</si>
  <si>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</si>
  <si>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</si>
  <si>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</si>
  <si>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</si>
  <si>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</si>
  <si>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</si>
  <si>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</si>
  <si>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</si>
  <si>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</si>
  <si>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</si>
  <si>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</si>
  <si>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</si>
  <si>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</si>
  <si>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</si>
  <si>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</si>
  <si>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</si>
  <si>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</si>
  <si>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</si>
  <si>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</si>
  <si>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</si>
  <si>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</si>
  <si>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</si>
  <si>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</si>
  <si>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</si>
  <si>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</si>
  <si>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</si>
  <si>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</si>
  <si>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</si>
  <si>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</si>
  <si>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</si>
  <si>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</si>
  <si>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</si>
  <si>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</si>
  <si>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</si>
  <si>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</si>
  <si>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</si>
  <si>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</si>
  <si>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</si>
  <si>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</si>
  <si>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</si>
  <si>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</si>
  <si>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</si>
  <si>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</si>
  <si>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</si>
  <si>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</si>
  <si>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</si>
  <si>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</si>
  <si>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</si>
  <si>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</si>
  <si>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</si>
  <si>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</si>
  <si>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</si>
  <si>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</si>
  <si>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</si>
  <si>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</si>
  <si>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</si>
  <si>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</si>
  <si>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</si>
  <si>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</si>
  <si>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</si>
  <si>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</si>
  <si>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</si>
  <si>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</si>
  <si>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</si>
  <si>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</si>
  <si>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</si>
  <si>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</si>
  <si>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</si>
  <si>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</si>
  <si>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</si>
  <si>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</si>
  <si>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</si>
  <si>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</si>
  <si>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</si>
  <si>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</si>
  <si>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</si>
  <si>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</si>
  <si>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</si>
  <si>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</si>
  <si>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</si>
  <si>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</si>
  <si>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</si>
  <si>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</si>
  <si>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</si>
  <si>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</si>
  <si>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</si>
  <si>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</si>
  <si>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</si>
  <si>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</si>
  <si>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</si>
  <si>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</si>
  <si>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</si>
  <si>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</si>
  <si>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</si>
  <si>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</si>
  <si>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</si>
  <si>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</si>
  <si>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</si>
  <si>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</si>
  <si>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</si>
  <si>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</si>
  <si>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</si>
  <si>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</si>
  <si>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</si>
  <si>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</si>
  <si>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</si>
  <si>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</si>
  <si>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</si>
  <si>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</si>
  <si>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</si>
  <si>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</si>
  <si>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</si>
  <si>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</si>
  <si>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</si>
  <si>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</si>
  <si>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</si>
  <si>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</si>
  <si>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</si>
  <si>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</si>
  <si>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</si>
  <si>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</si>
  <si>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</si>
  <si>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</si>
  <si>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</si>
  <si>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</si>
  <si>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</si>
  <si>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</si>
  <si>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</si>
  <si>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</si>
  <si>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</si>
  <si>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</si>
  <si>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</si>
  <si>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</si>
  <si>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</si>
  <si>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</si>
  <si>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</si>
  <si>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</si>
  <si>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</si>
  <si>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</si>
  <si>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</si>
  <si>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</si>
  <si>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</si>
  <si>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</si>
  <si>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</si>
  <si>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</si>
  <si>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</si>
  <si>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</si>
  <si>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</si>
  <si>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</si>
  <si>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</si>
  <si>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</si>
  <si>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</si>
  <si>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</si>
  <si>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</si>
  <si>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</si>
  <si>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</si>
  <si>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</si>
  <si>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</si>
  <si>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</si>
  <si>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</si>
  <si>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</si>
  <si>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</si>
  <si>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</si>
  <si>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</si>
  <si>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</si>
  <si>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</si>
  <si>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</si>
  <si>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</si>
  <si>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</si>
  <si>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</si>
  <si>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</si>
  <si>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</si>
  <si>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</si>
  <si>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</si>
  <si>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</si>
  <si>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</si>
  <si>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</si>
  <si>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</si>
  <si>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</si>
  <si>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</si>
  <si>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</si>
  <si>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</si>
  <si>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</si>
  <si>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</si>
  <si>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</si>
  <si>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</si>
  <si>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</si>
  <si>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</si>
  <si>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</si>
  <si>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</si>
  <si>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</si>
  <si>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</si>
  <si>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</si>
  <si>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</si>
  <si>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</si>
  <si>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</si>
  <si>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</si>
  <si>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</si>
  <si>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</si>
  <si>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</si>
  <si>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</si>
  <si>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</si>
  <si>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</si>
  <si>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</si>
  <si>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</si>
  <si>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</si>
  <si>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</si>
  <si>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</si>
  <si>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</si>
  <si>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</si>
  <si>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</si>
  <si>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</si>
  <si>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</si>
  <si>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</si>
  <si>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</si>
  <si>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</si>
  <si>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</si>
  <si>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</si>
  <si>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</si>
  <si>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</si>
  <si>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</si>
  <si>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</si>
  <si>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</si>
  <si>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</si>
  <si>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</si>
  <si>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</si>
  <si>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</si>
  <si>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</si>
  <si>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</si>
  <si>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</si>
  <si>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</si>
  <si>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</si>
  <si>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</si>
  <si>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</si>
  <si>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</si>
  <si>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</si>
  <si>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</si>
  <si>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</si>
  <si>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</si>
  <si>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</si>
  <si>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</si>
  <si>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</si>
  <si>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</si>
  <si>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</si>
  <si>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</si>
  <si>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</si>
  <si>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</si>
  <si>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</si>
  <si>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</si>
  <si>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</si>
  <si>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</si>
  <si>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</si>
  <si>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</si>
  <si>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</si>
  <si>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</si>
  <si>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</si>
  <si>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</si>
  <si>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</si>
  <si>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</si>
  <si>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</si>
  <si>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</si>
  <si>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</si>
  <si>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</si>
  <si>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</si>
  <si>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</si>
  <si>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</si>
  <si>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</si>
  <si>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</si>
  <si>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</si>
  <si>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</si>
  <si>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</si>
  <si>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</si>
  <si>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</si>
  <si>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</si>
  <si>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</si>
  <si>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</si>
  <si>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</si>
  <si>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</si>
  <si>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</si>
  <si>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</si>
  <si>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</si>
  <si>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</si>
  <si>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</si>
  <si>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</si>
  <si>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</si>
  <si>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</si>
  <si>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</si>
  <si>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</si>
  <si>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</si>
  <si>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</si>
  <si>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</si>
  <si>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</si>
  <si>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</si>
  <si>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</si>
  <si>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</si>
  <si>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</si>
  <si>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</si>
  <si>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</si>
  <si>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</si>
  <si>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</si>
  <si>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</si>
  <si>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</si>
  <si>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</si>
  <si>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</si>
  <si>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</si>
  <si>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</si>
  <si>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</si>
  <si>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</si>
  <si>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</si>
  <si>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</si>
  <si>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</si>
  <si>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</si>
  <si>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</si>
  <si>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</si>
  <si>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</si>
  <si>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</si>
  <si>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</si>
  <si>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</si>
  <si>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</si>
  <si>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</si>
  <si>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</si>
  <si>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</si>
  <si>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</si>
  <si>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</si>
  <si>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</si>
  <si>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</si>
  <si>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</si>
  <si>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</si>
  <si>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</si>
  <si>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</si>
  <si>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</si>
  <si>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</si>
  <si>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</si>
  <si>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</si>
  <si>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</si>
  <si>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</si>
  <si>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</si>
  <si>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</si>
  <si>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</si>
  <si>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</si>
  <si>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</si>
  <si>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</si>
  <si>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</si>
  <si>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</si>
  <si>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</si>
  <si>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</si>
  <si>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</si>
  <si>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</si>
  <si>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</si>
  <si>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</si>
  <si>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</si>
  <si>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</si>
  <si>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</si>
  <si>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</si>
  <si>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</si>
  <si>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</si>
  <si>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</si>
  <si>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</si>
  <si>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</si>
  <si>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</si>
  <si>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</si>
  <si>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</si>
  <si>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</si>
  <si>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</si>
  <si>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</si>
  <si>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</si>
  <si>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</si>
  <si>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</si>
  <si>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</si>
  <si>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</si>
  <si>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</si>
  <si>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</si>
  <si>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</si>
  <si>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</si>
  <si>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</si>
  <si>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</si>
  <si>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</si>
  <si>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</si>
  <si>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</si>
  <si>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</si>
  <si>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</si>
  <si>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</si>
  <si>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</si>
  <si>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</si>
  <si>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</si>
  <si>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</si>
  <si>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</si>
  <si>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</si>
  <si>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</si>
  <si>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</si>
  <si>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</si>
  <si>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</si>
  <si>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</si>
  <si>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</si>
  <si>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</si>
  <si>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</si>
  <si>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</si>
  <si>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</si>
  <si>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</si>
  <si>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</si>
  <si>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</si>
  <si>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</si>
  <si>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</si>
  <si>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</si>
  <si>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</si>
  <si>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</si>
  <si>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</si>
  <si>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</si>
  <si>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</si>
  <si>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</si>
  <si>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</si>
  <si>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</si>
  <si>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</si>
  <si>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</si>
  <si>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</si>
  <si>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</si>
  <si>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</si>
  <si>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</si>
  <si>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</si>
  <si>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</si>
  <si>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</si>
  <si>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</si>
  <si>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</si>
  <si>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</si>
  <si>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</si>
  <si>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</si>
  <si>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</si>
  <si>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</si>
  <si>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</si>
  <si>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</si>
  <si>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</si>
  <si>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</si>
  <si>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</si>
  <si>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</si>
  <si>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</si>
  <si>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</si>
  <si>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</si>
  <si>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</si>
  <si>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</si>
  <si>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</si>
  <si>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</si>
  <si>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</si>
  <si>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</si>
  <si>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</si>
  <si>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</si>
  <si>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</si>
  <si>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</si>
  <si>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</si>
  <si>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</si>
  <si>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</si>
  <si>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</si>
  <si>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</si>
  <si>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</si>
  <si>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</si>
  <si>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</si>
  <si>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</si>
  <si>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</si>
  <si>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</si>
  <si>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</si>
  <si>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</si>
  <si>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</si>
  <si>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</si>
  <si>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</si>
  <si>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</si>
  <si>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</si>
  <si>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</si>
  <si>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</si>
  <si>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</si>
  <si>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</si>
  <si>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</si>
  <si>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</si>
  <si>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</si>
  <si>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</si>
  <si>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</si>
  <si>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</si>
  <si>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</si>
  <si>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</si>
  <si>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</si>
  <si>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</si>
  <si>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</si>
  <si>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</si>
  <si>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</si>
  <si>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</si>
  <si>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</si>
  <si>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</si>
  <si>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</si>
  <si>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</si>
  <si>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</si>
  <si>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</si>
  <si>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</si>
  <si>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</si>
  <si>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</si>
  <si>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</si>
  <si>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</si>
  <si>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</si>
  <si>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</si>
  <si>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</si>
  <si>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</si>
  <si>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</si>
  <si>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</si>
  <si>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</si>
  <si>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</si>
  <si>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</si>
  <si>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</si>
  <si>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</si>
  <si>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</si>
  <si>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</si>
  <si>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</si>
  <si>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</si>
  <si>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</si>
  <si>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</si>
  <si>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</si>
  <si>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</si>
  <si>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</si>
  <si>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</si>
  <si>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</si>
  <si>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</si>
  <si>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</si>
  <si>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</si>
  <si>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</si>
  <si>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</si>
  <si>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</si>
  <si>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</si>
  <si>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</si>
  <si>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</si>
  <si>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</si>
  <si>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</si>
  <si>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</si>
  <si>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</si>
  <si>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</si>
  <si>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</si>
  <si>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</si>
  <si>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</si>
  <si>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</si>
  <si>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</si>
  <si>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</si>
  <si>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</si>
  <si>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</si>
  <si>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</si>
  <si>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</si>
  <si>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</si>
  <si>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</si>
  <si>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</si>
  <si>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</si>
  <si>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</si>
  <si>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</si>
  <si>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</si>
  <si>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</si>
  <si>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</si>
  <si>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</si>
  <si>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</si>
  <si>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</si>
  <si>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</si>
  <si>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</si>
  <si>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</si>
  <si>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</si>
  <si>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</si>
  <si>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</si>
  <si>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</si>
  <si>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</si>
  <si>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</si>
  <si>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</si>
  <si>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</si>
  <si>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</si>
  <si>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</si>
  <si>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</si>
  <si>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</si>
  <si>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</si>
  <si>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</si>
  <si>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</si>
  <si>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</si>
  <si>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</si>
  <si>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</si>
  <si>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</si>
  <si>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</si>
  <si>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</si>
  <si>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</si>
  <si>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</si>
  <si>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</si>
  <si>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</si>
  <si>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</si>
  <si>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</si>
  <si>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</si>
  <si>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</si>
  <si>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</si>
  <si>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</si>
  <si>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</si>
  <si>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</si>
  <si>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</si>
  <si>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</si>
  <si>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</si>
  <si>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</si>
  <si>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</si>
  <si>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</si>
  <si>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</si>
  <si>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</si>
  <si>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</si>
  <si>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</si>
  <si>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</si>
  <si>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</si>
  <si>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</si>
  <si>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</si>
  <si>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</si>
  <si>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</si>
  <si>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</si>
  <si>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</si>
  <si>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</si>
  <si>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</si>
  <si>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</si>
  <si>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</si>
  <si>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</si>
  <si>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</si>
  <si>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</si>
  <si>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</si>
  <si>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</si>
  <si>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</si>
  <si>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</si>
  <si>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</si>
  <si>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</si>
  <si>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</si>
  <si>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</si>
  <si>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</si>
  <si>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</si>
  <si>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</si>
  <si>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</si>
  <si>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</si>
  <si>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</si>
  <si>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</si>
  <si>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</si>
  <si>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</si>
  <si>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</si>
  <si>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</si>
  <si>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</si>
  <si>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</si>
  <si>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</si>
  <si>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</si>
  <si>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</si>
  <si>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</si>
  <si>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</si>
  <si>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</si>
  <si>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</si>
  <si>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</si>
  <si>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</si>
  <si>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</si>
  <si>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</si>
  <si>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</si>
  <si>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</si>
  <si>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</si>
  <si>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</si>
  <si>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</si>
  <si>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</si>
  <si>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</si>
  <si>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</si>
  <si>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</si>
  <si>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</si>
  <si>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</si>
  <si>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</si>
  <si>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</si>
  <si>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</si>
  <si>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</si>
  <si>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</si>
  <si>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</si>
  <si>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</si>
  <si>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</si>
  <si>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</si>
  <si>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</si>
  <si>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</si>
  <si>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</si>
  <si>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</si>
  <si>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</si>
  <si>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</si>
  <si>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</si>
  <si>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</si>
  <si>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</si>
  <si>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</si>
  <si>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</si>
  <si>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</si>
  <si>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</si>
  <si>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</si>
  <si>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</si>
  <si>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</si>
  <si>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</si>
  <si>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</si>
  <si>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</si>
  <si>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</si>
  <si>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</si>
  <si>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</si>
  <si>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</si>
  <si>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</si>
  <si>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</si>
  <si>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</si>
  <si>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</si>
  <si>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</si>
  <si>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</si>
  <si>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</si>
  <si>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</si>
  <si>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</si>
  <si>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</si>
  <si>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</si>
  <si>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</si>
  <si>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</si>
  <si>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</si>
  <si>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</si>
  <si>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</si>
  <si>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</si>
  <si>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</si>
  <si>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</si>
  <si>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</si>
  <si>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</si>
  <si>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</si>
  <si>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</si>
  <si>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</si>
  <si>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</si>
  <si>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</si>
  <si>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</si>
  <si>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</si>
  <si>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</si>
  <si>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</si>
  <si>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</si>
  <si>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</si>
  <si>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</si>
  <si>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</si>
  <si>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</si>
  <si>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</si>
  <si>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</si>
  <si>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</si>
  <si>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</si>
  <si>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</si>
  <si>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</si>
  <si>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</si>
  <si>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</si>
  <si>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</si>
  <si>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</si>
  <si>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</si>
  <si>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</si>
  <si>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</si>
  <si>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</si>
  <si>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</si>
  <si>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</si>
  <si>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</si>
  <si>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</si>
  <si>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</si>
  <si>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</si>
  <si>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</si>
  <si>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</si>
  <si>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</si>
  <si>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</si>
  <si>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</si>
  <si>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</si>
  <si>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</si>
  <si>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</si>
  <si>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</si>
  <si>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</si>
  <si>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</si>
  <si>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</si>
  <si>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</si>
  <si>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</si>
  <si>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</si>
  <si>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</si>
  <si>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</si>
  <si>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</si>
  <si>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</si>
  <si>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</si>
  <si>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</si>
  <si>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</si>
  <si>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</si>
  <si>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</si>
  <si>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</si>
  <si>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</si>
  <si>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</si>
  <si>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</si>
  <si>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</si>
  <si>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</si>
  <si>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</si>
  <si>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</si>
  <si>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</si>
  <si>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</si>
  <si>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</si>
  <si>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</si>
  <si>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</si>
  <si>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</si>
  <si>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</si>
  <si>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</si>
  <si>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</si>
  <si>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</si>
  <si>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</si>
  <si>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</si>
  <si>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</si>
  <si>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</si>
  <si>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</si>
  <si>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</si>
  <si>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</si>
  <si>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</si>
  <si>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</si>
  <si>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</si>
  <si>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</si>
  <si>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</si>
  <si>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</si>
  <si>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</si>
  <si>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</si>
  <si>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</si>
  <si>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</si>
  <si>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</si>
  <si>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</si>
  <si>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</si>
  <si>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</si>
  <si>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</si>
  <si>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</si>
  <si>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</si>
  <si>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</si>
  <si>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</si>
  <si>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</si>
  <si>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</si>
  <si>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</si>
  <si>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</si>
  <si>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</si>
  <si>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</si>
  <si>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</si>
  <si>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</si>
  <si>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</si>
  <si>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</si>
  <si>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</si>
  <si>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</si>
  <si>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</si>
  <si>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</si>
  <si>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</si>
  <si>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</si>
  <si>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</si>
  <si>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</si>
  <si>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</si>
  <si>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</si>
  <si>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</si>
  <si>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</si>
  <si>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</si>
  <si>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</si>
  <si>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</si>
  <si>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</si>
  <si>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</si>
  <si>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</si>
  <si>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</si>
  <si>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</si>
  <si>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</si>
  <si>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</si>
  <si>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</si>
  <si>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</si>
  <si>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</si>
  <si>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</si>
  <si>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</si>
  <si>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</si>
  <si>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</si>
  <si>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</si>
  <si>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</si>
  <si>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</si>
  <si>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</si>
  <si>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</si>
  <si>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</si>
  <si>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</si>
  <si>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</si>
  <si>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</si>
  <si>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</si>
  <si>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</si>
  <si>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</si>
  <si>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</si>
  <si>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</si>
  <si>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</si>
  <si>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</si>
  <si>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</si>
  <si>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</si>
  <si>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</si>
  <si>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</si>
  <si>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</si>
  <si>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</si>
  <si>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</si>
  <si>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</si>
  <si>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</si>
  <si>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</si>
  <si>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</si>
  <si>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</si>
  <si>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</si>
  <si>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</si>
  <si>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</si>
  <si>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</si>
  <si>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</si>
  <si>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</si>
  <si>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</si>
  <si>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</si>
  <si>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</si>
  <si>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</si>
  <si>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</si>
  <si>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</si>
  <si>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</si>
  <si>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</si>
  <si>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</si>
  <si>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</si>
  <si>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</si>
  <si>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</si>
  <si>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</si>
  <si>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</si>
  <si>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</si>
  <si>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</si>
  <si>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</si>
  <si>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</si>
  <si>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</si>
  <si>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</si>
  <si>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</si>
  <si>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</si>
  <si>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</si>
  <si>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</si>
  <si>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</si>
  <si>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</si>
  <si>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</si>
  <si>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</si>
  <si>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</si>
  <si>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</si>
  <si>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</si>
  <si>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</si>
  <si>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</si>
  <si>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</si>
  <si>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</si>
  <si>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</si>
  <si>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</si>
  <si>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</si>
  <si>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</si>
  <si>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</si>
  <si>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</si>
  <si>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</si>
  <si>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</si>
  <si>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</si>
  <si>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</si>
  <si>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</si>
  <si>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</si>
  <si>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</si>
  <si>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</si>
  <si>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</si>
  <si>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</si>
  <si>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</si>
  <si>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</si>
  <si>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</si>
  <si>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</si>
  <si>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</si>
  <si>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</si>
  <si>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</si>
  <si>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</si>
  <si>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</si>
  <si>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</si>
  <si>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</si>
  <si>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</si>
  <si>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</si>
  <si>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</si>
  <si>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</si>
  <si>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</si>
  <si>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</si>
  <si>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</si>
  <si>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</si>
  <si>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</si>
  <si>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</si>
  <si>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</si>
  <si>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</si>
  <si>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</si>
  <si>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</si>
  <si>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</si>
  <si>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</si>
  <si>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</si>
  <si>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</si>
  <si>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</si>
  <si>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</si>
  <si>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</si>
  <si>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</si>
  <si>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</si>
  <si>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</si>
  <si>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</si>
  <si>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</si>
  <si>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</si>
  <si>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</si>
  <si>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</si>
  <si>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</si>
  <si>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</si>
  <si>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</si>
  <si>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</si>
  <si>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</si>
  <si>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</si>
  <si>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</si>
  <si>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</si>
  <si>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</si>
  <si>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</si>
  <si>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</si>
  <si>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</si>
  <si>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</si>
  <si>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</si>
  <si>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</si>
  <si>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</si>
  <si>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</si>
  <si>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</si>
  <si>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</si>
  <si>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</si>
  <si>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</si>
  <si>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</si>
  <si>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</si>
  <si>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</si>
  <si>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</si>
  <si>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</si>
  <si>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</si>
  <si>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</si>
  <si>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</si>
  <si>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</si>
  <si>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</si>
  <si>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</si>
  <si>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</si>
  <si>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</si>
  <si>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</si>
  <si>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</si>
  <si>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</si>
  <si>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</si>
  <si>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</si>
  <si>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</si>
  <si>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</si>
  <si>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</si>
  <si>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</si>
  <si>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</si>
  <si>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</si>
  <si>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</si>
  <si>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</si>
  <si>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</si>
  <si>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</si>
  <si>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</si>
  <si>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</si>
  <si>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</si>
  <si>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</si>
  <si>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</si>
  <si>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</si>
  <si>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</si>
  <si>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</si>
  <si>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</si>
  <si>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</si>
  <si>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</si>
  <si>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</si>
  <si>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</si>
  <si>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</si>
  <si>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</si>
  <si>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</si>
  <si>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</si>
  <si>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</si>
  <si>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</si>
  <si>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</si>
  <si>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</si>
  <si>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</si>
  <si>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</si>
  <si>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</si>
  <si>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</si>
  <si>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</si>
  <si>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</si>
  <si>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</si>
  <si>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</si>
  <si>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</si>
  <si>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</si>
  <si>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</si>
  <si>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</si>
  <si>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</si>
  <si>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</si>
  <si>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</si>
  <si>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</si>
  <si>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</si>
  <si>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</si>
  <si>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</si>
  <si>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</si>
  <si>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</si>
  <si>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</si>
  <si>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</si>
  <si>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</si>
  <si>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</si>
  <si>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</si>
  <si>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</si>
  <si>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</si>
  <si>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</si>
  <si>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</si>
  <si>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</si>
  <si>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</si>
  <si>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</si>
  <si>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</si>
  <si>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</si>
  <si>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</si>
  <si>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</si>
  <si>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</si>
  <si>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</si>
  <si>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</si>
  <si>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</si>
  <si>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</si>
  <si>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</si>
  <si>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</si>
  <si>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</si>
  <si>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</si>
  <si>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</si>
  <si>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</si>
  <si>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</si>
  <si>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</si>
  <si>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</si>
  <si>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</si>
  <si>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</si>
  <si>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</si>
  <si>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</si>
  <si>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</si>
  <si>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</si>
  <si>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</si>
  <si>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</si>
  <si>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</si>
  <si>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</si>
  <si>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</si>
  <si>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</si>
  <si>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</si>
  <si>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</si>
  <si>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</si>
  <si>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</si>
  <si>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</si>
  <si>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</si>
  <si>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</si>
  <si>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</si>
  <si>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</si>
  <si>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</si>
  <si>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</si>
  <si>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</si>
  <si>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</si>
  <si>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</si>
  <si>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</si>
  <si>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</si>
  <si>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</si>
  <si>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</si>
  <si>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</si>
  <si>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</si>
  <si>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</si>
  <si>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</si>
  <si>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</si>
  <si>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</si>
  <si>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</si>
  <si>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</si>
  <si>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</si>
  <si>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</si>
  <si>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</si>
  <si>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</si>
  <si>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</si>
  <si>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</si>
  <si>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</si>
  <si>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</si>
  <si>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</si>
  <si>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</si>
  <si>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</si>
  <si>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</si>
  <si>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</si>
  <si>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</si>
  <si>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</si>
  <si>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</si>
  <si>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</si>
  <si>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</si>
  <si>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</si>
  <si>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</si>
  <si>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</si>
  <si>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</si>
  <si>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</si>
  <si>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</si>
  <si>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</si>
  <si>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</si>
  <si>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</si>
  <si>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</si>
  <si>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</si>
  <si>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</si>
  <si>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</si>
  <si>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</si>
  <si>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</si>
  <si>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</si>
  <si>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</si>
  <si>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</si>
  <si>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</si>
  <si>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</si>
  <si>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</si>
  <si>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</si>
  <si>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</si>
  <si>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</si>
  <si>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</si>
  <si>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</si>
  <si>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</si>
  <si>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</si>
  <si>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</si>
  <si>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</si>
  <si>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</si>
  <si>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</si>
  <si>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</si>
  <si>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</si>
  <si>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</si>
  <si>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</si>
  <si>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</si>
  <si>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</si>
  <si>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</si>
  <si>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</si>
  <si>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</si>
  <si>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</si>
  <si>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</si>
  <si>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</si>
  <si>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</si>
  <si>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</si>
  <si>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</si>
  <si>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</si>
  <si>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</si>
  <si>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</si>
  <si>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</si>
  <si>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</si>
  <si>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</si>
  <si>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</si>
  <si>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</si>
  <si>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</si>
  <si>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</si>
  <si>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</si>
  <si>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</si>
  <si>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</si>
  <si>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</si>
  <si>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</si>
  <si>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</si>
  <si>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</si>
  <si>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</si>
  <si>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</si>
  <si>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</si>
  <si>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</si>
  <si>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</si>
  <si>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</si>
  <si>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</si>
  <si>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</si>
  <si>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</si>
  <si>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</si>
  <si>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</si>
  <si>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</si>
  <si>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</si>
  <si>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</si>
  <si>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</si>
  <si>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</si>
  <si>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</si>
  <si>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</si>
  <si>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</si>
  <si>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</si>
  <si>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</si>
  <si>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</si>
  <si>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</si>
  <si>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</si>
  <si>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</si>
  <si>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</si>
  <si>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</si>
  <si>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</si>
  <si>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</si>
  <si>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</si>
  <si>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</si>
  <si>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</si>
  <si>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</si>
  <si>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</si>
  <si>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</si>
  <si>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</si>
  <si>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</si>
  <si>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</si>
  <si>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</si>
  <si>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</si>
  <si>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</si>
  <si>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</si>
  <si>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</si>
  <si>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</si>
  <si>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</si>
  <si>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</si>
  <si>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</si>
  <si>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</si>
  <si>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</si>
  <si>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</si>
  <si>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</si>
  <si>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</si>
  <si>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</si>
  <si>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</si>
  <si>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</si>
  <si>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</si>
  <si>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</si>
  <si>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</si>
  <si>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</si>
  <si>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</si>
  <si>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</si>
  <si>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</si>
  <si>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</si>
  <si>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</si>
  <si>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</si>
  <si>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</si>
  <si>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</si>
  <si>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</si>
  <si>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</si>
  <si>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</si>
  <si>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</si>
  <si>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</si>
  <si>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</si>
  <si>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</si>
  <si>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</si>
  <si>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</si>
  <si>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</si>
  <si>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</si>
  <si>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</si>
  <si>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</si>
  <si>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</si>
  <si>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</si>
  <si>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</si>
  <si>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</si>
  <si>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</si>
  <si>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</si>
  <si>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</si>
  <si>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</si>
  <si>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</si>
  <si>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</si>
  <si>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</si>
  <si>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</si>
  <si>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</si>
  <si>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</si>
  <si>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</si>
  <si>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</si>
  <si>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</si>
  <si>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</si>
  <si>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</si>
  <si>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</si>
  <si>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</si>
  <si>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</si>
  <si>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</si>
  <si>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</si>
  <si>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</si>
  <si>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</si>
  <si>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</si>
  <si>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</si>
  <si>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</si>
  <si>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</si>
  <si>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</si>
  <si>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</si>
  <si>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</si>
  <si>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</si>
  <si>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</si>
  <si>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</si>
  <si>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</si>
  <si>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</si>
  <si>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</si>
  <si>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</si>
  <si>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</si>
  <si>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</si>
  <si>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</si>
  <si>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</si>
  <si>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</si>
  <si>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</si>
  <si>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</si>
  <si>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</si>
  <si>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</si>
  <si>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</si>
  <si>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</si>
  <si>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</si>
  <si>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</si>
  <si>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</si>
  <si>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</si>
  <si>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</si>
  <si>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</si>
  <si>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</si>
  <si>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</si>
  <si>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</si>
  <si>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</si>
  <si>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</si>
  <si>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</si>
  <si>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</si>
  <si>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</si>
  <si>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</si>
  <si>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</si>
  <si>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</si>
  <si>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</si>
  <si>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</si>
  <si>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</si>
  <si>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</si>
  <si>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</si>
  <si>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</si>
  <si>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</si>
  <si>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</si>
  <si>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</si>
  <si>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</si>
  <si>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</si>
  <si>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</si>
  <si>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</si>
  <si>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</si>
  <si>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</si>
  <si>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</si>
  <si>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</si>
  <si>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</si>
  <si>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</si>
  <si>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</si>
  <si>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</si>
  <si>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</si>
  <si>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</si>
  <si>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</si>
  <si>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</si>
  <si>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</si>
  <si>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</si>
  <si>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</si>
  <si>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</si>
  <si>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</si>
  <si>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</si>
  <si>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</si>
  <si>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</si>
  <si>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</si>
  <si>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</si>
  <si>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</si>
  <si>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</si>
  <si>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</si>
  <si>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</si>
  <si>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</si>
  <si>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</si>
  <si>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</si>
  <si>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</si>
  <si>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</si>
  <si>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</si>
  <si>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</si>
  <si>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</si>
  <si>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</si>
  <si>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</si>
  <si>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</si>
  <si>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</si>
  <si>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</si>
  <si>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</si>
  <si>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</si>
  <si>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</si>
  <si>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</si>
  <si>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</si>
  <si>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</si>
  <si>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</si>
  <si>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</si>
  <si>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</si>
  <si>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</si>
  <si>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</si>
  <si>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</si>
  <si>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</si>
  <si>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</si>
  <si>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</si>
  <si>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</si>
  <si>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</si>
  <si>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</si>
  <si>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</si>
  <si>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</si>
  <si>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</si>
  <si>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</si>
  <si>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</si>
  <si>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</si>
  <si>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</si>
  <si>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</si>
  <si>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</si>
  <si>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</si>
  <si>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</si>
  <si>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</si>
  <si>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</si>
  <si>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</si>
  <si>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</si>
  <si>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</si>
  <si>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</si>
  <si>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</si>
  <si>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</si>
  <si>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</si>
  <si>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</si>
  <si>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</si>
  <si>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</si>
  <si>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</si>
  <si>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</si>
  <si>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</si>
  <si>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</si>
  <si>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</si>
  <si>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</si>
  <si>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</si>
  <si>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</si>
  <si>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</si>
  <si>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</si>
  <si>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</si>
  <si>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</si>
  <si>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</si>
  <si>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</si>
  <si>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</si>
  <si>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</si>
  <si>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</si>
  <si>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</si>
  <si>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</si>
  <si>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</si>
  <si>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</si>
  <si>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</si>
  <si>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</si>
  <si>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</si>
  <si>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</si>
  <si>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</si>
  <si>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</si>
  <si>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</si>
  <si>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</si>
  <si>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</si>
  <si>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</si>
  <si>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</si>
  <si>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</si>
  <si>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</si>
  <si>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</si>
  <si>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</si>
  <si>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</si>
  <si>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</si>
  <si>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</si>
  <si>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</si>
  <si>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</si>
  <si>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</si>
  <si>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</si>
  <si>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</si>
  <si>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</si>
  <si>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</si>
  <si>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</si>
  <si>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</si>
  <si>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</si>
  <si>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</si>
  <si>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</si>
  <si>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</si>
  <si>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</si>
  <si>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</si>
  <si>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</si>
  <si>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</si>
  <si>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</si>
  <si>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</si>
  <si>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</si>
  <si>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</si>
  <si>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</si>
  <si>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</si>
  <si>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</si>
  <si>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</si>
  <si>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</si>
  <si>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</si>
  <si>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</si>
  <si>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</si>
  <si>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</si>
  <si>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</si>
  <si>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</si>
  <si>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</si>
  <si>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</si>
  <si>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</si>
  <si>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</si>
  <si>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</si>
  <si>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</si>
  <si>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</si>
  <si>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</si>
  <si>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</si>
  <si>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</si>
  <si>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</si>
  <si>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</si>
  <si>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</si>
  <si>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</si>
  <si>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</si>
  <si>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</si>
  <si>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</si>
  <si>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</si>
  <si>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</si>
  <si>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</si>
  <si>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</si>
  <si>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</si>
  <si>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</si>
  <si>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</si>
  <si>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</si>
  <si>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</si>
  <si>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</si>
  <si>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</si>
  <si>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</si>
  <si>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</si>
  <si>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</si>
  <si>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</si>
  <si>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</si>
  <si>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</si>
  <si>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</si>
  <si>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</si>
  <si>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</si>
  <si>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</si>
  <si>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</si>
  <si>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</si>
  <si>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</si>
  <si>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</si>
  <si>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</si>
  <si>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</si>
  <si>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</si>
  <si>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</si>
  <si>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</si>
  <si>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</si>
  <si>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</si>
  <si>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</si>
  <si>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</si>
  <si>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</si>
  <si>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</si>
  <si>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</si>
  <si>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</si>
  <si>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</si>
  <si>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</si>
  <si>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</si>
  <si>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</si>
  <si>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</si>
  <si>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</si>
  <si>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</si>
  <si>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</si>
  <si>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</si>
  <si>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</si>
  <si>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</si>
  <si>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</si>
  <si>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</si>
  <si>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</si>
  <si>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</si>
  <si>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</si>
  <si>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</si>
  <si>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</si>
  <si>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</si>
  <si>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</si>
  <si>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</si>
  <si>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</si>
  <si>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</si>
  <si>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</si>
  <si>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</si>
  <si>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</si>
  <si>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</si>
  <si>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</si>
  <si>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</si>
  <si>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</si>
  <si>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</si>
  <si>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</si>
  <si>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</si>
  <si>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</si>
  <si>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</si>
  <si>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</si>
  <si>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</si>
  <si>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</si>
  <si>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</si>
  <si>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</si>
  <si>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</si>
  <si>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</si>
  <si>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</si>
  <si>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</si>
  <si>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</si>
  <si>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</si>
  <si>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</si>
  <si>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</si>
  <si>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</si>
  <si>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</si>
  <si>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</si>
  <si>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</si>
  <si>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</si>
  <si>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</si>
  <si>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</si>
  <si>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</si>
  <si>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</si>
  <si>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</si>
  <si>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</si>
  <si>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</si>
  <si>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</si>
  <si>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</si>
  <si>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</si>
  <si>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</si>
  <si>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</si>
  <si>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</si>
  <si>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</si>
  <si>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</si>
  <si>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</si>
  <si>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</si>
  <si>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</si>
  <si>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</si>
  <si>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</si>
  <si>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</si>
  <si>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</si>
  <si>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</si>
  <si>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</si>
  <si>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</si>
  <si>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</si>
  <si>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</si>
  <si>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</si>
  <si>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</si>
  <si>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</si>
  <si>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</si>
  <si>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</si>
  <si>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</si>
  <si>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</si>
  <si>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</si>
  <si>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</si>
  <si>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</si>
  <si>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</si>
  <si>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</si>
  <si>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</si>
  <si>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</si>
  <si>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</si>
  <si>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</si>
  <si>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</si>
  <si>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</si>
  <si>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</si>
  <si>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</si>
  <si>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</si>
  <si>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</si>
  <si>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</si>
  <si>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</si>
  <si>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</si>
  <si>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</si>
  <si>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</si>
  <si>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</si>
  <si>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</si>
  <si>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</si>
  <si>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</si>
  <si>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</si>
  <si>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</si>
  <si>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</si>
  <si>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4543754#1</t>
  </si>
  <si>
    <t>TyE Corporation</t>
  </si>
  <si>
    <t>4656771#1</t>
  </si>
  <si>
    <t>Unicomec</t>
  </si>
  <si>
    <t>4549380#1</t>
  </si>
  <si>
    <t>Surcomusica</t>
  </si>
  <si>
    <t>4631100#1</t>
  </si>
  <si>
    <t>Istinternacional</t>
  </si>
  <si>
    <t>4550489#1</t>
  </si>
  <si>
    <t>Granzotto</t>
  </si>
  <si>
    <t>4607605#1</t>
  </si>
  <si>
    <t>FORSEMAX CIA LTDA</t>
  </si>
  <si>
    <t>4652502#1</t>
  </si>
  <si>
    <t>Espacio &amp; Forma Arquitectura</t>
  </si>
  <si>
    <t>4650945#1</t>
  </si>
  <si>
    <t>Sofia</t>
  </si>
  <si>
    <t>4652971#1</t>
  </si>
  <si>
    <t>Donnelmotors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</si>
</sst>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534191d8-caa0-47a9-8a90-c0bf790cc3f6}"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m/>
      </sharedItems>
    </cacheField>
    <cacheField name="External Case ID" numFmtId="49">
      <sharedItems containsBlank="1">
        <s v="4534400#1"/>
        <s v="4632103#1"/>
        <s v="4534381#1"/>
        <s v="4536179#1"/>
        <s v="4650536#1"/>
        <s v="4614459#1"/>
        <s v="4550263#1"/>
        <s v="4614632#1"/>
        <s v="4605970#1"/>
        <s v="4546611#1"/>
        <m/>
      </sharedItems>
    </cacheField>
    <cacheField name="Case Name" numFmtId="49">
      <sharedItems containsBlank="1">
        <s v="Palmettosadecv"/>
        <s v="Scriptum"/>
        <s v="Olaspanama"/>
        <s v="Nubo Inmuebles"/>
        <s v="Kisherqro"/>
        <s v="Micaestudio"/>
        <s v="Horushn"/>
        <s v="The Colorado Springs Urban Renewal Authority"/>
        <s v="Bgcapital"/>
        <s v="Icquba"/>
        <m/>
      </sharedItems>
    </cacheField>
    <cacheField name="Country" numFmtId="0">
      <sharedItems containsBlank="1">
        <s v="El Salvador"/>
        <s v="Guatemala"/>
        <s v="Panama"/>
        <s v="Mexico"/>
        <s v="Honduras"/>
        <s v="Costa Rica"/>
        <m/>
      </sharedItems>
    </cacheField>
    <cacheField name="Investigator" numFmtId="0">
      <sharedItems containsBlank="1">
        <s v="Francisco"/>
        <s v="Maria Celeste"/>
        <s v="Noel"/>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7"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x="9"/>
        <item x="10"/>
        <item t="default"/>
      </items>
    </pivotField>
    <pivotField name="Case Name" compact="0" numFmtId="49" outline="0" multipleItemSelectionAllowed="1" showAll="0">
      <items>
        <item x="0"/>
        <item x="1"/>
        <item x="2"/>
        <item x="3"/>
        <item x="4"/>
        <item x="5"/>
        <item x="6"/>
        <item x="7"/>
        <item x="8"/>
        <item x="9"/>
        <item x="10"/>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descending">
      <items>
        <item x="0"/>
        <item x="1"/>
        <item x="2"/>
        <item x="3"/>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0"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x="9"/>
        <item x="10"/>
        <item t="default"/>
      </items>
    </pivotField>
    <pivotField name="Case Name" compact="0" numFmtId="49" outline="0" multipleItemSelectionAllowed="1" showAll="0">
      <items>
        <item x="0"/>
        <item x="1"/>
        <item x="2"/>
        <item x="3"/>
        <item x="4"/>
        <item x="5"/>
        <item x="6"/>
        <item x="7"/>
        <item x="8"/>
        <item x="9"/>
        <item x="10"/>
        <item t="default"/>
      </items>
    </pivotField>
    <pivotField name="Country" axis="axisRow" dataField="1" compact="0" outline="0" multipleItemSelectionAllowed="1" showAll="0" sortType="ascending">
      <items>
        <item x="6"/>
        <item x="5"/>
        <item x="0"/>
        <item x="1"/>
        <item x="4"/>
        <item x="3"/>
        <item x="2"/>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6" firstHeaderRow="0" firstDataRow="1" firstDataCol="0"/>
  <pivotFields>
    <pivotField name="Date" compact="0" numFmtId="164" outline="0" multipleItemSelectionAllowed="1" showAll="0">
      <items>
        <item x="0"/>
        <item x="1"/>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534191d8-caa0-47a9-8a90-c0bf790cc3f6}" id="{213efcfc-1f6c-41e0-becf-456673f88dfb}"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4</v>
      </c>
      <c r="F19" s="246">
        <f t="shared" ref="F19:F21" si="1">C19-E19</f>
        <v>46</v>
      </c>
      <c r="G19" s="10"/>
      <c r="H19" s="23" t="s">
        <v>11</v>
      </c>
      <c r="I19" s="36">
        <v>25.0</v>
      </c>
      <c r="J19" s="10"/>
      <c r="K19" s="33">
        <f>SUM(SUMIF($K$4:$K$17, "Argentina",$L$4:$L$17))</f>
        <v>7</v>
      </c>
      <c r="L19" s="33">
        <f t="shared" ref="L19:L23" si="2">I19-K19</f>
        <v>18</v>
      </c>
    </row>
    <row r="20" outlineLevel="1">
      <c r="B20" s="19" t="s">
        <v>952</v>
      </c>
      <c r="C20" s="32">
        <v>40.0</v>
      </c>
      <c r="D20" s="10"/>
      <c r="E20" s="33">
        <f>SUM(SUMIF($E$4:$E$17,"Dominican Republic",$F$4:$F$17), SUMIF($E$4:$E$17,"Panama",$F$4:$F$17), SUMIF($E$4:$E$17,"Costa Rica",$F$4:$F$17))</f>
        <v>2</v>
      </c>
      <c r="F20" s="246">
        <f t="shared" si="1"/>
        <v>38</v>
      </c>
      <c r="G20" s="10"/>
      <c r="H20" s="22" t="s">
        <v>18</v>
      </c>
      <c r="I20" s="36">
        <v>25.0</v>
      </c>
      <c r="J20" s="10"/>
      <c r="K20" s="33">
        <f>SUMIF($K$4:$K$17, H20,$L$4:$L$17)</f>
        <v>4</v>
      </c>
      <c r="L20" s="33">
        <f t="shared" si="2"/>
        <v>21</v>
      </c>
    </row>
    <row r="21" outlineLevel="1">
      <c r="B21" s="19" t="s">
        <v>953</v>
      </c>
      <c r="C21" s="32">
        <v>30.0</v>
      </c>
      <c r="D21" s="10"/>
      <c r="E21" s="33">
        <f>SUM(SUMIF($E$4:$E$17,"Nicaragua",$F$4:$F$17), SUMIF($E$4:$E$17,"Guatemala",$F$4:$F$17), SUMIF($E$4:$E$17,"El Salvador",$F$4:$F$17), SUMIF($E$4:$E$17,"Belize",$F$4:$F$17), SUMIF($E$4:$E$17,"Honduras",$F$4:$F$17))</f>
        <v>4</v>
      </c>
      <c r="F21" s="246">
        <f t="shared" si="1"/>
        <v>26</v>
      </c>
      <c r="G21" s="10"/>
      <c r="H21" s="23" t="s">
        <v>954</v>
      </c>
      <c r="I21" s="36">
        <v>35.0</v>
      </c>
      <c r="J21" s="10"/>
      <c r="K21" s="33">
        <f>SUM(SUMIF($K$4:$K$17, "Colombia",$L$4:$L$17), SUMIF($K$4:$K$17, "Ecuador",$L$4:$L$17))</f>
        <v>4</v>
      </c>
      <c r="L21" s="33">
        <f t="shared" si="2"/>
        <v>31</v>
      </c>
    </row>
    <row r="22" outlineLevel="1">
      <c r="D22" s="10"/>
      <c r="E22" s="37" t="s">
        <v>40</v>
      </c>
      <c r="F22" s="38">
        <f>sum(C19:C21)</f>
        <v>120</v>
      </c>
      <c r="G22" s="10"/>
      <c r="H22" s="22" t="s">
        <v>23</v>
      </c>
      <c r="I22" s="36">
        <v>15.0</v>
      </c>
      <c r="J22" s="10"/>
      <c r="K22" s="33">
        <f>SUMIF($K$4:$K$17, "Peru", $L$4:$L$17)</f>
        <v>1</v>
      </c>
      <c r="L22" s="33">
        <f t="shared" si="2"/>
        <v>14</v>
      </c>
    </row>
    <row r="23" outlineLevel="1">
      <c r="D23" s="10"/>
      <c r="E23" s="37" t="s">
        <v>41</v>
      </c>
      <c r="F23" s="38">
        <f>SUM(F19:F21)</f>
        <v>110</v>
      </c>
      <c r="G23" s="10"/>
      <c r="H23" s="23" t="s">
        <v>2340</v>
      </c>
      <c r="I23" s="36">
        <v>20.0</v>
      </c>
      <c r="J23" s="10"/>
      <c r="K23" s="33">
        <f>SUM(SUMIF($K$4:$K$17, "Bolivia",$L$4:$L$17), SUMIF($K$4:$K$17, "Paraguay",$L$4:$L$17), SUMIF($K$4:$K$17, "Uruguay",$L$4:$L$17))</f>
        <v>3</v>
      </c>
      <c r="L23" s="33">
        <f t="shared" si="2"/>
        <v>17</v>
      </c>
    </row>
    <row r="24" outlineLevel="1">
      <c r="D24" s="10"/>
      <c r="G24" s="10"/>
      <c r="H24" s="10"/>
      <c r="I24" s="10"/>
      <c r="J24" s="10"/>
      <c r="K24" s="37" t="s">
        <v>40</v>
      </c>
      <c r="L24" s="247">
        <f>sum(I19:I23)</f>
        <v>120</v>
      </c>
    </row>
    <row r="25" outlineLevel="1">
      <c r="G25" s="10"/>
      <c r="H25" s="10"/>
      <c r="I25" s="10"/>
      <c r="J25" s="10"/>
      <c r="K25" s="37" t="s">
        <v>41</v>
      </c>
      <c r="L25" s="38">
        <f>SUM(L19:L23)</f>
        <v>101</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91"/>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91"/>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91"/>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91"/>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91"/>
      <c r="J10" s="513">
        <v>46211.0</v>
      </c>
      <c r="K10" s="465" t="s">
        <v>5865</v>
      </c>
      <c r="L10" s="465" t="s">
        <v>5866</v>
      </c>
      <c r="M10" s="492" t="s">
        <v>11</v>
      </c>
      <c r="N10" s="492" t="s">
        <v>20</v>
      </c>
      <c r="O10" s="109"/>
      <c r="P10" s="298"/>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91"/>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c r="C12" s="294"/>
      <c r="D12" s="294"/>
      <c r="E12" s="391"/>
      <c r="F12" s="58"/>
      <c r="G12" s="61"/>
      <c r="H12" s="269"/>
      <c r="J12" s="401">
        <v>46211.0</v>
      </c>
      <c r="K12" s="273" t="s">
        <v>5871</v>
      </c>
      <c r="L12" s="273" t="s">
        <v>5872</v>
      </c>
      <c r="M12" s="274" t="s">
        <v>11</v>
      </c>
      <c r="N12" s="274" t="s">
        <v>2337</v>
      </c>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c r="C13" s="273"/>
      <c r="D13" s="273"/>
      <c r="E13" s="402"/>
      <c r="F13" s="58"/>
      <c r="G13" s="61"/>
      <c r="H13" s="269"/>
      <c r="J13" s="403">
        <v>46211.0</v>
      </c>
      <c r="K13" s="294" t="s">
        <v>5873</v>
      </c>
      <c r="L13" s="294" t="s">
        <v>5874</v>
      </c>
      <c r="M13" s="295" t="s">
        <v>30</v>
      </c>
      <c r="N13" s="295" t="s">
        <v>2337</v>
      </c>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c r="C14" s="312"/>
      <c r="D14" s="486"/>
      <c r="E14" s="58"/>
      <c r="F14" s="58"/>
      <c r="G14" s="61"/>
      <c r="H14" s="269"/>
      <c r="J14" s="401">
        <v>46211.0</v>
      </c>
      <c r="K14" s="273" t="s">
        <v>5875</v>
      </c>
      <c r="L14" s="273" t="s">
        <v>5876</v>
      </c>
      <c r="M14" s="274" t="s">
        <v>18</v>
      </c>
      <c r="N14" s="274" t="s">
        <v>2337</v>
      </c>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c r="C15" s="294"/>
      <c r="D15" s="294"/>
      <c r="E15" s="391"/>
      <c r="F15" s="391"/>
      <c r="G15" s="61"/>
      <c r="H15" s="269"/>
      <c r="J15" s="403">
        <v>46211.0</v>
      </c>
      <c r="K15" s="294" t="s">
        <v>5877</v>
      </c>
      <c r="L15" s="294" t="s">
        <v>5878</v>
      </c>
      <c r="M15" s="295" t="s">
        <v>27</v>
      </c>
      <c r="N15" s="295" t="s">
        <v>2337</v>
      </c>
      <c r="O15" s="61"/>
      <c r="P15" s="269"/>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c r="C16" s="273"/>
      <c r="D16" s="273"/>
      <c r="E16" s="402"/>
      <c r="F16" s="402"/>
      <c r="G16" s="427"/>
      <c r="H16" s="269"/>
      <c r="J16" s="401">
        <v>46211.0</v>
      </c>
      <c r="K16" s="273" t="s">
        <v>5879</v>
      </c>
      <c r="L16" s="273" t="s">
        <v>5880</v>
      </c>
      <c r="M16" s="274" t="s">
        <v>11</v>
      </c>
      <c r="N16" s="274" t="s">
        <v>2337</v>
      </c>
      <c r="O16" s="61"/>
      <c r="P16" s="269"/>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c r="C17" s="273"/>
      <c r="D17" s="273"/>
      <c r="E17" s="402"/>
      <c r="F17" s="274"/>
      <c r="G17" s="427"/>
      <c r="H17" s="269"/>
      <c r="J17" s="403">
        <v>46211.0</v>
      </c>
      <c r="K17" s="294" t="s">
        <v>5881</v>
      </c>
      <c r="L17" s="294" t="s">
        <v>5882</v>
      </c>
      <c r="M17" s="295" t="s">
        <v>30</v>
      </c>
      <c r="N17" s="295" t="s">
        <v>2337</v>
      </c>
      <c r="O17" s="61"/>
      <c r="P17" s="269"/>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c r="C18" s="273"/>
      <c r="D18" s="273"/>
      <c r="E18" s="402"/>
      <c r="F18" s="402"/>
      <c r="G18" s="61"/>
      <c r="H18" s="269"/>
      <c r="J18" s="401">
        <v>46211.0</v>
      </c>
      <c r="K18" s="273" t="s">
        <v>5883</v>
      </c>
      <c r="L18" s="273" t="s">
        <v>5884</v>
      </c>
      <c r="M18" s="274" t="s">
        <v>30</v>
      </c>
      <c r="N18" s="274" t="s">
        <v>2337</v>
      </c>
      <c r="O18" s="109"/>
      <c r="P18" s="298"/>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403">
        <v>46211.0</v>
      </c>
      <c r="K19" s="294" t="s">
        <v>5885</v>
      </c>
      <c r="L19" s="294" t="s">
        <v>5886</v>
      </c>
      <c r="M19" s="295" t="s">
        <v>21</v>
      </c>
      <c r="N19" s="295" t="s">
        <v>2337</v>
      </c>
      <c r="O19" s="109"/>
      <c r="P19" s="269"/>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401">
        <v>46211.0</v>
      </c>
      <c r="K20" s="273" t="s">
        <v>5887</v>
      </c>
      <c r="L20" s="273" t="s">
        <v>5888</v>
      </c>
      <c r="M20" s="274" t="s">
        <v>15</v>
      </c>
      <c r="N20" s="274" t="s">
        <v>2337</v>
      </c>
      <c r="O20" s="61"/>
      <c r="P20" s="269"/>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c r="C22" s="312"/>
      <c r="D22" s="502"/>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c r="C23" s="405"/>
      <c r="D23" s="405"/>
      <c r="E23" s="504"/>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270"/>
      <c r="C40" s="405"/>
      <c r="D40" s="405"/>
      <c r="E40" s="504"/>
      <c r="F40" s="58"/>
      <c r="G40" s="109"/>
      <c r="H40" s="269"/>
      <c r="J40" s="270"/>
      <c r="K40" s="109"/>
      <c r="L40" s="109"/>
      <c r="M40" s="58"/>
      <c r="N40" s="58"/>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c r="C43" s="312"/>
      <c r="D43" s="528"/>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8"/>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c r="C54" s="528"/>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3"/>
      <c r="D55" s="430"/>
      <c r="E55" s="431"/>
      <c r="F55" s="58"/>
      <c r="G55" s="109"/>
      <c r="H55" s="269"/>
      <c r="J55" s="401"/>
      <c r="K55" s="273"/>
      <c r="L55" s="273"/>
      <c r="M55" s="402"/>
      <c r="N55" s="402"/>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402"/>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31"/>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45"/>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