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tc={7ac946ed-b4e1-43d2-a544-0921c0e29c91}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c946ed-b4e1-43d2-a544-0921c0e29c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<sst xmlns="http://schemas.openxmlformats.org/spreadsheetml/2006/main" count="13025" uniqueCount="5891">
  <si>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</si>
  <si>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</si>
  <si>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</si>
  <si>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</si>
  <si>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</si>
  <si>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</si>
  <si>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</si>
  <si>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</si>
  <si>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</si>
  <si>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</si>
  <si>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</si>
  <si>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</si>
  <si>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</si>
  <si>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</si>
  <si>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</si>
  <si>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</si>
  <si>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</si>
  <si>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</si>
  <si>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</si>
  <si>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</si>
  <si>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</si>
  <si>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</si>
  <si>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</si>
  <si>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</si>
  <si>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</si>
  <si>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</si>
  <si>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</si>
  <si>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</si>
  <si>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</si>
  <si>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</si>
  <si>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</si>
  <si>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</si>
  <si>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</si>
  <si>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</si>
  <si>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</si>
  <si>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</si>
  <si>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</si>
  <si>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</si>
  <si>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</si>
  <si>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</si>
  <si>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</si>
  <si>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</si>
  <si>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</si>
  <si>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</si>
  <si>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</si>
  <si>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</si>
  <si>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</si>
  <si>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</si>
  <si>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</si>
  <si>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</si>
  <si>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</si>
  <si>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</si>
  <si>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</si>
  <si>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</si>
  <si>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</si>
  <si>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</si>
  <si>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</si>
  <si>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</si>
  <si>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</si>
  <si>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</si>
  <si>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</si>
  <si>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</si>
  <si>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</si>
  <si>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</si>
  <si>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</si>
  <si>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</si>
  <si>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</si>
  <si>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</si>
  <si>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</si>
  <si>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</si>
  <si>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</si>
  <si>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</si>
  <si>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</si>
  <si>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</si>
  <si>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</si>
  <si>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</si>
  <si>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</si>
  <si>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</si>
  <si>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</si>
  <si>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</si>
  <si>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</si>
  <si>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</si>
  <si>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</si>
  <si>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</si>
  <si>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</si>
  <si>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</si>
  <si>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</si>
  <si>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</si>
  <si>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</si>
  <si>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</si>
  <si>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</si>
  <si>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</si>
  <si>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</si>
  <si>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</si>
  <si>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</si>
  <si>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</si>
  <si>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</si>
  <si>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</si>
  <si>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</si>
  <si>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</si>
  <si>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</si>
  <si>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</si>
  <si>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</si>
  <si>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</si>
  <si>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</si>
  <si>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</si>
  <si>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</si>
  <si>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</si>
  <si>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</si>
  <si>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</si>
  <si>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</si>
  <si>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</si>
  <si>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</si>
  <si>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</si>
  <si>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</si>
  <si>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</si>
  <si>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</si>
  <si>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</si>
  <si>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</si>
  <si>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</si>
  <si>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</si>
  <si>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</si>
  <si>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</si>
  <si>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</si>
  <si>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</si>
  <si>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</si>
  <si>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</si>
  <si>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</si>
  <si>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</si>
  <si>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</si>
  <si>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</si>
  <si>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</si>
  <si>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</si>
  <si>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</si>
  <si>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</si>
  <si>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</si>
  <si>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</si>
  <si>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</si>
  <si>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</si>
  <si>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</si>
  <si>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</si>
  <si>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</si>
  <si>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</si>
  <si>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</si>
  <si>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</si>
  <si>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</si>
  <si>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</si>
  <si>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</si>
  <si>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</si>
  <si>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</si>
  <si>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</si>
  <si>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</si>
  <si>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</si>
  <si>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</si>
  <si>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</si>
  <si>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</si>
  <si>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</si>
  <si>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</si>
  <si>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</si>
  <si>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</si>
  <si>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</si>
  <si>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</si>
  <si>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</si>
  <si>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</si>
  <si>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</si>
  <si>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</si>
  <si>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</si>
  <si>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</si>
  <si>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</si>
  <si>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</si>
  <si>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</si>
  <si>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</si>
  <si>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</si>
  <si>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</si>
  <si>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</si>
  <si>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</si>
  <si>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</si>
  <si>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</si>
  <si>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</si>
  <si>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</si>
  <si>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</si>
  <si>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</si>
  <si>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</si>
  <si>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</si>
  <si>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</si>
  <si>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</si>
  <si>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</si>
  <si>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</si>
  <si>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</si>
  <si>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</si>
  <si>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</si>
  <si>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</si>
  <si>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</si>
  <si>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</si>
  <si>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</si>
  <si>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</si>
  <si>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</si>
  <si>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</si>
  <si>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</si>
  <si>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</si>
  <si>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</si>
  <si>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</si>
  <si>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</si>
  <si>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</si>
  <si>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</si>
  <si>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</si>
  <si>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</si>
  <si>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</si>
  <si>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</si>
  <si>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</si>
  <si>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</si>
  <si>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</si>
  <si>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</si>
  <si>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</si>
  <si>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</si>
  <si>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</si>
  <si>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</si>
  <si>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</si>
  <si>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</si>
  <si>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</si>
  <si>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</si>
  <si>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</si>
  <si>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</si>
  <si>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</si>
  <si>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</si>
  <si>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</si>
  <si>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</si>
  <si>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</si>
  <si>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</si>
  <si>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</si>
  <si>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</si>
  <si>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</si>
  <si>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</si>
  <si>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</si>
  <si>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</si>
  <si>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</si>
  <si>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</si>
  <si>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</si>
  <si>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</si>
  <si>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</si>
  <si>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</si>
  <si>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</si>
  <si>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</si>
  <si>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</si>
  <si>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</si>
  <si>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</si>
  <si>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</si>
  <si>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</si>
  <si>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</si>
  <si>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</si>
  <si>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</si>
  <si>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</si>
  <si>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</si>
  <si>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</si>
  <si>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</si>
  <si>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</si>
  <si>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</si>
  <si>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</si>
  <si>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</si>
  <si>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</si>
  <si>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</si>
  <si>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</si>
  <si>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</si>
  <si>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</si>
  <si>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</si>
  <si>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</si>
  <si>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</si>
  <si>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</si>
  <si>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</si>
  <si>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</si>
  <si>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</si>
  <si>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</si>
  <si>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</si>
  <si>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</si>
  <si>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</si>
  <si>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</si>
  <si>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</si>
  <si>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</si>
  <si>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</si>
  <si>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</si>
  <si>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</si>
  <si>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</si>
  <si>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</si>
  <si>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</si>
  <si>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</si>
  <si>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</si>
  <si>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</si>
  <si>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</si>
  <si>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</si>
  <si>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</si>
  <si>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</si>
  <si>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</si>
  <si>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</si>
  <si>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</si>
  <si>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</si>
  <si>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</si>
  <si>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</si>
  <si>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</si>
  <si>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</si>
  <si>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</si>
  <si>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</si>
  <si>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</si>
  <si>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</si>
  <si>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</si>
  <si>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</si>
  <si>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</si>
  <si>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</si>
  <si>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</si>
  <si>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</si>
  <si>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</si>
  <si>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</si>
  <si>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</si>
  <si>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</si>
  <si>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</si>
  <si>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</si>
  <si>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</si>
  <si>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</si>
  <si>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</si>
  <si>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</si>
  <si>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</si>
  <si>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</si>
  <si>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</si>
  <si>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</si>
  <si>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</si>
  <si>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</si>
  <si>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</si>
  <si>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</si>
  <si>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</si>
  <si>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</si>
  <si>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</si>
  <si>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</si>
  <si>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</si>
  <si>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</si>
  <si>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</si>
  <si>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</si>
  <si>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</si>
  <si>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</si>
  <si>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</si>
  <si>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</si>
  <si>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</si>
  <si>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</si>
  <si>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</si>
  <si>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</si>
  <si>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</si>
  <si>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</si>
  <si>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</si>
  <si>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</si>
  <si>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</si>
  <si>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</si>
  <si>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</si>
  <si>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</si>
  <si>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</si>
  <si>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</si>
  <si>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</si>
  <si>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</si>
  <si>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</si>
  <si>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</si>
  <si>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</si>
  <si>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</si>
  <si>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</si>
  <si>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</si>
  <si>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</si>
  <si>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</si>
  <si>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</si>
  <si>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</si>
  <si>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</si>
  <si>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</si>
  <si>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</si>
  <si>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</si>
  <si>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</si>
  <si>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</si>
  <si>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</si>
  <si>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</si>
  <si>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</si>
  <si>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</si>
  <si>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</si>
  <si>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</si>
  <si>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</si>
  <si>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</si>
  <si>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</si>
  <si>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</si>
  <si>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</si>
  <si>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</si>
  <si>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</si>
  <si>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</si>
  <si>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</si>
  <si>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</si>
  <si>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</si>
  <si>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</si>
  <si>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</si>
  <si>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</si>
  <si>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</si>
  <si>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</si>
  <si>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</si>
  <si>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</si>
  <si>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</si>
  <si>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</si>
  <si>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</si>
  <si>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</si>
  <si>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</si>
  <si>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</si>
  <si>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</si>
  <si>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</si>
  <si>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</si>
  <si>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</si>
  <si>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</si>
  <si>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</si>
  <si>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</si>
  <si>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</si>
  <si>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</si>
  <si>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</si>
  <si>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</si>
  <si>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</si>
  <si>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</si>
  <si>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</si>
  <si>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</si>
  <si>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</si>
  <si>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</si>
  <si>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</si>
  <si>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</si>
  <si>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</si>
  <si>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</si>
  <si>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</si>
  <si>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</si>
  <si>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</si>
  <si>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</si>
  <si>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</si>
  <si>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</si>
  <si>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</si>
  <si>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</si>
  <si>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</si>
  <si>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</si>
  <si>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</si>
  <si>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</si>
  <si>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</si>
  <si>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</si>
  <si>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</si>
  <si>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</si>
  <si>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</si>
  <si>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</si>
  <si>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</si>
  <si>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</si>
  <si>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</si>
  <si>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</si>
  <si>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</si>
  <si>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</si>
  <si>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</si>
  <si>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</si>
  <si>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</si>
  <si>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</si>
  <si>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</si>
  <si>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</si>
  <si>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</si>
  <si>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</si>
  <si>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</si>
  <si>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</si>
  <si>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</si>
  <si>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</si>
  <si>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</si>
  <si>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</si>
  <si>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</si>
  <si>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</si>
  <si>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</si>
  <si>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</si>
  <si>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</si>
  <si>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</si>
  <si>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</si>
  <si>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</si>
  <si>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</si>
  <si>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</si>
  <si>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</si>
  <si>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</si>
  <si>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</si>
  <si>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</si>
  <si>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</si>
  <si>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</si>
  <si>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</si>
  <si>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</si>
  <si>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</si>
  <si>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</si>
  <si>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</si>
  <si>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</si>
  <si>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</si>
  <si>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</si>
  <si>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</si>
  <si>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</si>
  <si>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</si>
  <si>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</si>
  <si>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</si>
  <si>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</si>
  <si>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</si>
  <si>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</si>
  <si>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</si>
  <si>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</si>
  <si>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</si>
  <si>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</si>
  <si>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</si>
  <si>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</si>
  <si>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</si>
  <si>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</si>
  <si>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</si>
  <si>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</si>
  <si>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</si>
  <si>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</si>
  <si>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</si>
  <si>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</si>
  <si>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</si>
  <si>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</si>
  <si>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</si>
  <si>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</si>
  <si>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</si>
  <si>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</si>
  <si>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</si>
  <si>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</si>
  <si>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</si>
  <si>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</si>
  <si>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</si>
  <si>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</si>
  <si>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</si>
  <si>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</si>
  <si>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</si>
  <si>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</si>
  <si>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</si>
  <si>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</si>
  <si>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</si>
  <si>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</si>
  <si>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</si>
  <si>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</si>
  <si>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</si>
  <si>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</si>
  <si>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</si>
  <si>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</si>
  <si>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</si>
  <si>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</si>
  <si>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</si>
  <si>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</si>
  <si>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</si>
  <si>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</si>
  <si>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</si>
  <si>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</si>
  <si>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</si>
  <si>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</si>
  <si>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</si>
  <si>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</si>
  <si>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</si>
  <si>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</si>
  <si>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</si>
  <si>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</si>
  <si>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</si>
  <si>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</si>
  <si>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</si>
  <si>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</si>
  <si>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</si>
  <si>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</si>
  <si>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</si>
  <si>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</si>
  <si>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</si>
  <si>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</si>
  <si>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</si>
  <si>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</si>
  <si>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</si>
  <si>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</si>
  <si>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</si>
  <si>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</si>
  <si>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</si>
  <si>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</si>
  <si>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</si>
  <si>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</si>
  <si>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</si>
  <si>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</si>
  <si>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</si>
  <si>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</si>
  <si>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</si>
  <si>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</si>
  <si>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</si>
  <si>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</si>
  <si>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</si>
  <si>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</si>
  <si>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</si>
  <si>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</si>
  <si>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</si>
  <si>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</si>
  <si>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</si>
  <si>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</si>
  <si>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</si>
  <si>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</si>
  <si>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</si>
  <si>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</si>
  <si>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</si>
  <si>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</si>
  <si>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</si>
  <si>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</si>
  <si>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</si>
  <si>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</si>
  <si>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</si>
  <si>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</si>
  <si>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</si>
  <si>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</si>
  <si>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</si>
  <si>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</si>
  <si>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</si>
  <si>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</si>
  <si>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</si>
  <si>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</si>
  <si>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</si>
  <si>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</si>
  <si>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</si>
  <si>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</si>
  <si>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</si>
  <si>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</si>
  <si>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</si>
  <si>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</si>
  <si>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</si>
  <si>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</si>
  <si>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</si>
  <si>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</si>
  <si>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</si>
  <si>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</si>
  <si>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</si>
  <si>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</si>
  <si>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</si>
  <si>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</si>
  <si>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</si>
  <si>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</si>
  <si>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</si>
  <si>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</si>
  <si>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</si>
  <si>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</si>
  <si>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</si>
  <si>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</si>
  <si>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</si>
  <si>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</si>
  <si>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</si>
  <si>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</si>
  <si>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</si>
  <si>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</si>
  <si>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</si>
  <si>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</si>
  <si>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</si>
  <si>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</si>
  <si>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</si>
  <si>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</si>
  <si>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</si>
  <si>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</si>
  <si>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</si>
  <si>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</si>
  <si>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</si>
  <si>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</si>
  <si>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</si>
  <si>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</si>
  <si>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</si>
  <si>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</si>
  <si>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</si>
  <si>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</si>
  <si>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</si>
  <si>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</si>
  <si>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</si>
  <si>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</si>
  <si>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</si>
  <si>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</si>
  <si>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</si>
  <si>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</si>
  <si>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</si>
  <si>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</si>
  <si>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</si>
  <si>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</si>
  <si>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</si>
  <si>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</si>
  <si>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</si>
  <si>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</si>
  <si>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</si>
  <si>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</si>
  <si>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</si>
  <si>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</si>
  <si>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</si>
  <si>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</si>
  <si>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</si>
  <si>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</si>
  <si>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</si>
  <si>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</si>
  <si>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</si>
  <si>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</si>
  <si>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</si>
  <si>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</si>
  <si>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</si>
  <si>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</si>
  <si>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</si>
  <si>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</si>
  <si>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</si>
  <si>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</si>
  <si>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</si>
  <si>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</si>
  <si>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</si>
  <si>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</si>
  <si>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</si>
  <si>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</si>
  <si>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</si>
  <si>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</si>
  <si>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</si>
  <si>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</si>
  <si>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</si>
  <si>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</si>
  <si>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</si>
  <si>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</si>
  <si>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</si>
  <si>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</si>
  <si>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</si>
  <si>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</si>
  <si>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</si>
  <si>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</si>
  <si>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</si>
  <si>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</si>
  <si>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</si>
  <si>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</si>
  <si>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</si>
  <si>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</si>
  <si>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</si>
  <si>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</si>
  <si>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</si>
  <si>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</si>
  <si>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</si>
  <si>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</si>
  <si>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</si>
  <si>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</si>
  <si>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</si>
  <si>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</si>
  <si>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</si>
  <si>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</si>
  <si>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</si>
  <si>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</si>
  <si>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</si>
  <si>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</si>
  <si>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</si>
  <si>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</si>
  <si>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</si>
  <si>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</si>
  <si>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</si>
  <si>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</si>
  <si>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</si>
  <si>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</si>
  <si>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</si>
  <si>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</si>
  <si>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</si>
  <si>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</si>
  <si>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</si>
  <si>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</si>
  <si>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</si>
  <si>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</si>
  <si>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</si>
  <si>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</si>
  <si>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</si>
  <si>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</si>
  <si>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</si>
  <si>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</si>
  <si>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</si>
  <si>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</si>
  <si>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</si>
  <si>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</si>
  <si>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</si>
  <si>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</si>
  <si>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</si>
  <si>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</si>
  <si>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</si>
  <si>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</si>
  <si>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</si>
  <si>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</si>
  <si>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</si>
  <si>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</si>
  <si>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</si>
  <si>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</si>
  <si>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</si>
  <si>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</si>
  <si>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</si>
  <si>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</si>
  <si>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</si>
  <si>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</si>
  <si>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</si>
  <si>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</si>
  <si>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</si>
  <si>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</si>
  <si>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</si>
  <si>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</si>
  <si>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</si>
  <si>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</si>
  <si>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</si>
  <si>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</si>
  <si>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</si>
  <si>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</si>
  <si>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</si>
  <si>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</si>
  <si>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</si>
  <si>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</si>
  <si>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</si>
  <si>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</si>
  <si>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</si>
  <si>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</si>
  <si>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</si>
  <si>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</si>
  <si>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</si>
  <si>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</si>
  <si>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</si>
  <si>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</si>
  <si>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</si>
  <si>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</si>
  <si>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</si>
  <si>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</si>
  <si>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</si>
  <si>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</si>
  <si>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</si>
  <si>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</si>
  <si>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</si>
  <si>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</si>
  <si>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</si>
  <si>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</si>
  <si>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</si>
  <si>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</si>
  <si>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</si>
  <si>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</si>
  <si>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</si>
  <si>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</si>
  <si>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</si>
  <si>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</si>
  <si>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</si>
  <si>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</si>
  <si>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</si>
  <si>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</si>
  <si>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</si>
  <si>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</si>
  <si>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</si>
  <si>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</si>
  <si>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</si>
  <si>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</si>
  <si>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</si>
  <si>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</si>
  <si>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</si>
  <si>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</si>
  <si>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</si>
  <si>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</si>
  <si>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</si>
  <si>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</si>
  <si>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</si>
  <si>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</si>
  <si>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</si>
  <si>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</si>
  <si>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</si>
  <si>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</si>
  <si>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</si>
  <si>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</si>
  <si>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</si>
  <si>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</si>
  <si>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</si>
  <si>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</si>
  <si>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</si>
  <si>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</si>
  <si>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</si>
  <si>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</si>
  <si>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</si>
  <si>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</si>
  <si>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</si>
  <si>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</si>
  <si>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</si>
  <si>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</si>
  <si>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</si>
  <si>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</si>
  <si>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</si>
  <si>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</si>
  <si>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</si>
  <si>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</si>
  <si>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</si>
  <si>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</si>
  <si>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</si>
  <si>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</si>
  <si>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</si>
  <si>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</si>
  <si>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</si>
  <si>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</si>
  <si>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</si>
  <si>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</si>
  <si>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</si>
  <si>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</si>
  <si>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</si>
  <si>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</si>
  <si>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</si>
  <si>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</si>
  <si>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</si>
  <si>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</si>
  <si>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</si>
  <si>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</si>
  <si>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</si>
  <si>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</si>
  <si>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</si>
  <si>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</si>
  <si>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</si>
  <si>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</si>
  <si>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</si>
  <si>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</si>
  <si>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</si>
  <si>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</si>
  <si>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</si>
  <si>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</si>
  <si>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</si>
  <si>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</si>
  <si>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</si>
  <si>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</si>
  <si>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</si>
  <si>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</si>
  <si>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</si>
  <si>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</si>
  <si>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</si>
  <si>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</si>
  <si>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</si>
  <si>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</si>
  <si>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</si>
  <si>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</si>
  <si>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</si>
  <si>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</si>
  <si>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</si>
  <si>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</si>
  <si>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</si>
  <si>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</si>
  <si>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</si>
  <si>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</si>
  <si>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</si>
  <si>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</si>
  <si>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</si>
  <si>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</si>
  <si>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</si>
  <si>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</si>
  <si>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</si>
  <si>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</si>
  <si>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</si>
  <si>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</si>
  <si>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</si>
  <si>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</si>
  <si>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</si>
  <si>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</si>
  <si>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</si>
  <si>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</si>
  <si>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</si>
  <si>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</si>
  <si>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</si>
  <si>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</si>
  <si>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</si>
  <si>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</si>
  <si>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</si>
  <si>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</si>
  <si>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</si>
  <si>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</si>
  <si>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</si>
  <si>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</si>
  <si>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</si>
  <si>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</si>
  <si>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</si>
  <si>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</si>
  <si>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</si>
  <si>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</si>
  <si>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</si>
  <si>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</si>
  <si>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</si>
  <si>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</si>
  <si>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</si>
  <si>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</si>
  <si>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</si>
  <si>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</si>
  <si>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</si>
  <si>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</si>
  <si>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</si>
  <si>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</si>
  <si>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</si>
  <si>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</si>
  <si>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</si>
  <si>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</si>
  <si>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</si>
  <si>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</si>
  <si>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</si>
  <si>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</si>
  <si>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</si>
  <si>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</si>
  <si>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</si>
  <si>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</si>
  <si>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</si>
  <si>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</si>
  <si>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</si>
  <si>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</si>
  <si>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</si>
  <si>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</si>
  <si>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</si>
  <si>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</si>
  <si>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</si>
  <si>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</si>
  <si>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</si>
  <si>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</si>
  <si>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</si>
  <si>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</si>
  <si>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</si>
  <si>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</si>
  <si>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</si>
  <si>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</si>
  <si>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</si>
  <si>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</si>
  <si>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</si>
  <si>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</si>
  <si>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</si>
  <si>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</si>
  <si>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</si>
  <si>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</si>
  <si>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</si>
  <si>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</si>
  <si>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</si>
  <si>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</si>
  <si>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</si>
  <si>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</si>
  <si>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</si>
  <si>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</si>
  <si>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</si>
  <si>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</si>
  <si>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</si>
  <si>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</si>
  <si>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</si>
  <si>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</si>
  <si>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</si>
  <si>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</si>
  <si>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</si>
  <si>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</si>
  <si>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</si>
  <si>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</si>
  <si>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</si>
  <si>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</si>
  <si>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</si>
  <si>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</si>
  <si>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</si>
  <si>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</si>
  <si>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</si>
  <si>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</si>
  <si>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</si>
  <si>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</si>
  <si>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</si>
  <si>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</si>
  <si>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</si>
  <si>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</si>
  <si>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</si>
  <si>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</si>
  <si>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</si>
  <si>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</si>
  <si>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</si>
  <si>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</si>
  <si>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</si>
  <si>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</si>
  <si>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</si>
  <si>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</si>
  <si>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</si>
  <si>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</si>
  <si>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</si>
  <si>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</si>
  <si>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</si>
  <si>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</si>
  <si>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</si>
  <si>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</si>
  <si>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</si>
  <si>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</si>
  <si>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</si>
  <si>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</si>
  <si>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</si>
  <si>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</si>
  <si>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</si>
  <si>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</si>
  <si>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</si>
  <si>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</si>
  <si>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</si>
  <si>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</si>
  <si>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</si>
  <si>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</si>
  <si>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</si>
  <si>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</si>
  <si>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</si>
  <si>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</si>
  <si>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</si>
  <si>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</si>
  <si>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</si>
  <si>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</si>
  <si>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</si>
  <si>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</si>
  <si>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</si>
  <si>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</si>
  <si>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</si>
  <si>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</si>
  <si>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</si>
  <si>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</si>
  <si>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</si>
  <si>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</si>
  <si>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</si>
  <si>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</si>
  <si>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</si>
  <si>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</si>
  <si>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</si>
  <si>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</si>
  <si>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</si>
  <si>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</si>
  <si>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</si>
  <si>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</si>
  <si>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</si>
  <si>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</si>
  <si>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</si>
  <si>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</si>
  <si>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</si>
  <si>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</si>
  <si>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</si>
  <si>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</si>
  <si>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</si>
  <si>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</si>
  <si>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</si>
  <si>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</si>
  <si>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</si>
  <si>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</si>
  <si>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</si>
  <si>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</si>
  <si>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</si>
  <si>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</si>
  <si>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</si>
  <si>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</si>
  <si>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</si>
  <si>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</si>
  <si>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</si>
  <si>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</si>
  <si>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</si>
  <si>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</si>
  <si>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</si>
  <si>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</si>
  <si>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</si>
  <si>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</si>
  <si>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</si>
  <si>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</si>
  <si>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</si>
  <si>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</si>
  <si>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</si>
  <si>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</si>
  <si>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</si>
  <si>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</si>
  <si>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</si>
  <si>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</si>
  <si>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</si>
  <si>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</si>
  <si>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</si>
  <si>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</si>
  <si>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</si>
  <si>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</si>
  <si>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</si>
  <si>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</si>
  <si>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</si>
  <si>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</si>
  <si>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</si>
  <si>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</si>
  <si>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</si>
  <si>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</si>
  <si>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</si>
  <si>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</si>
  <si>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</si>
  <si>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</si>
  <si>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</si>
  <si>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</si>
  <si>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</si>
  <si>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</si>
  <si>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</si>
  <si>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</si>
  <si>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</si>
  <si>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</si>
  <si>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</si>
  <si>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</si>
  <si>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</si>
  <si>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</si>
  <si>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</si>
  <si>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</si>
  <si>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</si>
  <si>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</si>
  <si>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</si>
  <si>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</si>
  <si>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</si>
  <si>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</si>
  <si>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</si>
  <si>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</si>
  <si>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</si>
  <si>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</si>
  <si>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</si>
  <si>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</si>
  <si>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</si>
  <si>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</si>
  <si>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</si>
  <si>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</si>
  <si>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</si>
  <si>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</si>
  <si>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</si>
  <si>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</si>
  <si>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</si>
  <si>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</si>
  <si>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</si>
  <si>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</si>
  <si>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</si>
  <si>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</si>
  <si>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</si>
  <si>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</si>
  <si>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</si>
  <si>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</si>
  <si>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</si>
  <si>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</si>
  <si>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</si>
  <si>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</si>
  <si>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</si>
  <si>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</si>
  <si>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</si>
  <si>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</si>
  <si>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</si>
  <si>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</si>
  <si>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</si>
  <si>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</si>
  <si>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</si>
  <si>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</si>
  <si>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</si>
  <si>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</si>
  <si>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</si>
  <si>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</si>
  <si>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</si>
  <si>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</si>
  <si>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</si>
  <si>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</si>
  <si>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</si>
  <si>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</si>
  <si>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</si>
  <si>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</si>
  <si>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</si>
  <si>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</si>
  <si>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</si>
  <si>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</si>
  <si>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</si>
  <si>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</si>
  <si>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</si>
  <si>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</si>
  <si>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</si>
  <si>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</si>
  <si>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</si>
  <si>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</si>
  <si>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</si>
  <si>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</si>
  <si>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</si>
  <si>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</si>
  <si>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</si>
  <si>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</si>
  <si>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</si>
  <si>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</si>
  <si>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</si>
  <si>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</si>
  <si>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</si>
  <si>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</si>
  <si>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</si>
  <si>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</si>
  <si>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</si>
  <si>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</si>
  <si>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</si>
  <si>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</si>
  <si>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</si>
  <si>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</si>
  <si>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</si>
  <si>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</si>
  <si>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</si>
  <si>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</si>
  <si>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</si>
  <si>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</si>
  <si>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</si>
  <si>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</si>
  <si>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</si>
  <si>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</si>
  <si>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</si>
  <si>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</si>
  <si>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</si>
  <si>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</si>
  <si>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</si>
  <si>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</si>
  <si>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</si>
  <si>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</si>
  <si>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</si>
  <si>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</si>
  <si>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</si>
  <si>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</si>
  <si>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</si>
  <si>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</si>
  <si>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</si>
  <si>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</si>
  <si>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</si>
  <si>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</si>
  <si>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</si>
  <si>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</si>
  <si>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</si>
  <si>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</si>
  <si>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</si>
  <si>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</si>
  <si>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</si>
  <si>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</si>
  <si>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</si>
  <si>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</si>
  <si>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</si>
  <si>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</si>
  <si>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</si>
  <si>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</si>
  <si>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</si>
  <si>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</si>
  <si>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</si>
  <si>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</si>
  <si>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</si>
  <si>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</si>
  <si>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</si>
  <si>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</si>
  <si>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</si>
  <si>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</si>
  <si>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</si>
  <si>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</si>
  <si>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</si>
  <si>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</si>
  <si>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</si>
  <si>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</si>
  <si>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</si>
  <si>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</si>
  <si>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</si>
  <si>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</si>
  <si>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</si>
  <si>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</si>
  <si>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</si>
  <si>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</si>
  <si>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</si>
  <si>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</si>
  <si>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</si>
  <si>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</si>
  <si>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</si>
  <si>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</si>
  <si>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</si>
  <si>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</si>
  <si>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</si>
  <si>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</si>
  <si>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</si>
  <si>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</si>
  <si>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</si>
  <si>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</si>
  <si>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</si>
  <si>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</si>
  <si>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</si>
  <si>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</si>
  <si>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</si>
  <si>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</si>
  <si>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</si>
  <si>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</si>
  <si>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</si>
  <si>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</si>
  <si>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</si>
  <si>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</si>
  <si>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</si>
  <si>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</si>
  <si>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</si>
  <si>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</si>
  <si>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</si>
  <si>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</si>
  <si>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</si>
  <si>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</si>
  <si>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</si>
  <si>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</si>
  <si>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</si>
  <si>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</si>
  <si>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</si>
  <si>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</si>
  <si>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</si>
  <si>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</si>
  <si>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</si>
  <si>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</si>
  <si>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</si>
  <si>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</si>
  <si>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</si>
  <si>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</si>
  <si>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</si>
  <si>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</si>
  <si>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</si>
  <si>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</si>
  <si>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</si>
  <si>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</si>
  <si>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</si>
  <si>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</si>
  <si>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</si>
  <si>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</si>
  <si>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</si>
  <si>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</si>
  <si>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</si>
  <si>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</si>
  <si>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</si>
  <si>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</si>
  <si>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</si>
  <si>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</si>
  <si>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</si>
  <si>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</si>
  <si>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</si>
  <si>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</si>
  <si>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</si>
  <si>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</si>
  <si>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</si>
  <si>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</si>
  <si>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</si>
  <si>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</si>
  <si>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</si>
  <si>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</si>
  <si>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</si>
  <si>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</si>
  <si>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</si>
  <si>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</si>
  <si>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</si>
  <si>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</si>
  <si>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</si>
  <si>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</si>
  <si>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</si>
  <si>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</si>
  <si>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</si>
  <si>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</si>
  <si>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</si>
  <si>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</si>
  <si>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</si>
  <si>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</si>
  <si>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</si>
  <si>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</si>
  <si>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</si>
  <si>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</si>
  <si>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</si>
  <si>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</si>
  <si>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</si>
  <si>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</si>
  <si>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</si>
  <si>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</si>
  <si>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</si>
  <si>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</si>
  <si>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</si>
  <si>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</si>
  <si>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</si>
  <si>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</si>
  <si>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</si>
  <si>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</si>
  <si>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</si>
  <si>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</si>
  <si>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</si>
  <si>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</si>
  <si>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</si>
  <si>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</si>
  <si>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</si>
  <si>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</si>
  <si>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</si>
  <si>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</si>
  <si>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</si>
  <si>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</si>
  <si>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</si>
  <si>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</si>
  <si>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</si>
  <si>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</si>
  <si>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</si>
  <si>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</si>
  <si>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</si>
  <si>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</si>
  <si>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</si>
  <si>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</si>
  <si>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</si>
  <si>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</si>
  <si>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</si>
  <si>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</si>
  <si>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</si>
  <si>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</si>
  <si>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</si>
  <si>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</si>
  <si>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</si>
  <si>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</si>
  <si>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</si>
  <si>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</si>
  <si>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</si>
  <si>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</si>
  <si>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</si>
  <si>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</si>
  <si>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</si>
  <si>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</si>
  <si>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</si>
  <si>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</si>
  <si>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</si>
  <si>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</si>
  <si>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</si>
  <si>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</si>
  <si>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</si>
  <si>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</si>
  <si>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</si>
  <si>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</si>
  <si>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</si>
  <si>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</si>
  <si>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</si>
  <si>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</si>
  <si>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</si>
  <si>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</si>
  <si>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</si>
  <si>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</si>
  <si>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</si>
  <si>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</si>
  <si>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</si>
  <si>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</si>
  <si>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</si>
  <si>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</si>
  <si>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</si>
  <si>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</si>
  <si>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</si>
  <si>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</si>
  <si>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</si>
  <si>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</si>
  <si>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</si>
  <si>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</si>
  <si>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</si>
  <si>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</si>
  <si>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</si>
  <si>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</si>
  <si>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</si>
  <si>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</si>
  <si>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</si>
  <si>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</si>
  <si>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</si>
  <si>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</si>
  <si>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</si>
  <si>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</si>
  <si>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</si>
  <si>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</si>
  <si>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</si>
  <si>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</si>
  <si>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</si>
  <si>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</si>
  <si>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</si>
  <si>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</si>
  <si>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</si>
  <si>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</si>
  <si>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</si>
  <si>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</si>
  <si>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</si>
  <si>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</si>
  <si>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</si>
  <si>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</si>
  <si>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</si>
  <si>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</si>
  <si>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</si>
  <si>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</si>
  <si>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</si>
  <si>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</si>
  <si>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</si>
  <si>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</si>
  <si>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</si>
  <si>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</si>
  <si>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</si>
  <si>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</si>
  <si>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</si>
  <si>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</si>
  <si>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</si>
  <si>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</si>
  <si>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</si>
  <si>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</si>
  <si>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</si>
  <si>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</si>
  <si>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</si>
  <si>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</si>
  <si>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</si>
  <si>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</si>
  <si>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</si>
  <si>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</si>
  <si>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</si>
  <si>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</si>
  <si>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</si>
  <si>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</si>
  <si>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</si>
  <si>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</si>
  <si>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</si>
  <si>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</si>
  <si>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</si>
  <si>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</si>
  <si>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</si>
  <si>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</si>
  <si>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</si>
  <si>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</si>
  <si>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</si>
  <si>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</si>
  <si>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</si>
  <si>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</si>
  <si>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</si>
  <si>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</si>
  <si>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</si>
  <si>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</si>
  <si>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</si>
  <si>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</si>
  <si>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</si>
  <si>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</si>
  <si>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</si>
  <si>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</si>
  <si>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</si>
  <si>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</si>
  <si>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</si>
  <si>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</si>
  <si>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</si>
  <si>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</si>
  <si>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</si>
  <si>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</si>
  <si>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</si>
  <si>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</si>
  <si>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</si>
  <si>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</si>
  <si>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</si>
  <si>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</si>
  <si>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</si>
  <si>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</si>
  <si>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</si>
  <si>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</si>
  <si>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</si>
  <si>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</si>
  <si>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</si>
  <si>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</si>
  <si>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</si>
  <si>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</si>
  <si>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</si>
  <si>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</si>
  <si>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</si>
  <si>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</si>
  <si>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</si>
  <si>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</si>
  <si>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</si>
  <si>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</si>
  <si>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</si>
  <si>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</si>
  <si>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</si>
  <si>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</si>
  <si>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</si>
  <si>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</si>
  <si>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</si>
  <si>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</si>
  <si>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</si>
  <si>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</si>
  <si>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</si>
  <si>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</si>
  <si>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</si>
  <si>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</si>
  <si>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</si>
  <si>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</si>
  <si>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</si>
  <si>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</si>
  <si>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</si>
  <si>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</si>
  <si>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</si>
  <si>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</si>
  <si>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</si>
  <si>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</si>
  <si>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</si>
  <si>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</si>
  <si>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</si>
  <si>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</si>
  <si>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</si>
  <si>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</si>
  <si>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</si>
  <si>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</si>
  <si>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</si>
  <si>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</si>
  <si>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</si>
  <si>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</si>
  <si>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</si>
  <si>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</si>
  <si>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</si>
  <si>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</si>
  <si>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</si>
  <si>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</si>
  <si>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</si>
  <si>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</si>
  <si>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</si>
  <si>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</si>
  <si>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</si>
  <si>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</si>
  <si>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</si>
  <si>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</si>
  <si>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</si>
  <si>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</si>
  <si>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</si>
  <si>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</si>
  <si>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</si>
  <si>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</si>
  <si>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</si>
  <si>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</si>
  <si>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</si>
  <si>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</si>
  <si>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</si>
  <si>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</si>
  <si>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</si>
  <si>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</si>
  <si>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</si>
  <si>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</si>
  <si>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</si>
  <si>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</si>
  <si>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</si>
  <si>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</si>
  <si>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</si>
  <si>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</si>
  <si>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</si>
  <si>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</si>
  <si>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</si>
  <si>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</si>
  <si>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</si>
  <si>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</si>
  <si>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</si>
  <si>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</si>
  <si>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</si>
  <si>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</si>
  <si>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</si>
  <si>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</si>
  <si>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</si>
  <si>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</si>
  <si>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</si>
  <si>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</si>
  <si>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</si>
  <si>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</si>
  <si>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</si>
  <si>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</si>
  <si>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</si>
  <si>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</si>
  <si>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</si>
  <si>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</si>
  <si>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</si>
  <si>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</si>
  <si>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</si>
  <si>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</si>
  <si>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</si>
  <si>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</si>
  <si>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</si>
  <si>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</si>
  <si>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</si>
  <si>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</si>
  <si>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</si>
  <si>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</si>
  <si>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</si>
  <si>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</si>
  <si>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</si>
  <si>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</si>
  <si>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</si>
  <si>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</si>
  <si>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</si>
  <si>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</si>
  <si>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</si>
  <si>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</si>
  <si>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</si>
  <si>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</si>
  <si>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</si>
  <si>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</si>
  <si>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</si>
  <si>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</si>
  <si>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</si>
  <si>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</si>
  <si>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</si>
  <si>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</si>
  <si>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</si>
  <si>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</si>
  <si>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</si>
  <si>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</si>
  <si>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</si>
  <si>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</si>
  <si>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</si>
  <si>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</si>
  <si>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</si>
  <si>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</si>
  <si>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</si>
  <si>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</si>
  <si>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</si>
  <si>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</si>
  <si>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</si>
  <si>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</si>
  <si>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</si>
  <si>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</si>
  <si>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</si>
  <si>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</si>
  <si>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</si>
  <si>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</si>
  <si>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</si>
  <si>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</si>
  <si>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</si>
  <si>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</si>
  <si>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</si>
  <si>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</si>
  <si>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</si>
  <si>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</si>
  <si>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</si>
  <si>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</si>
  <si>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</si>
  <si>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</si>
  <si>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</si>
  <si>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</si>
  <si>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</si>
  <si>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</si>
  <si>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</si>
  <si>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</si>
  <si>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</si>
  <si>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</si>
  <si>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</si>
  <si>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</si>
  <si>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</si>
  <si>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</si>
  <si>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</si>
  <si>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</si>
  <si>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</si>
  <si>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</si>
  <si>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</si>
  <si>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</si>
  <si>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</si>
  <si>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</si>
  <si>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</si>
  <si>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</si>
  <si>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</si>
  <si>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</si>
  <si>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</si>
  <si>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</si>
  <si>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</si>
  <si>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</si>
  <si>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</si>
  <si>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</si>
  <si>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</si>
  <si>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</si>
  <si>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</si>
  <si>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</si>
  <si>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</si>
  <si>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</si>
  <si>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</si>
  <si>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</si>
  <si>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</si>
  <si>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</si>
  <si>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</si>
  <si>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</si>
  <si>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</si>
  <si>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</si>
  <si>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</si>
  <si>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</si>
  <si>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</si>
  <si>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</si>
  <si>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</si>
  <si>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</si>
  <si>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</si>
  <si>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</si>
  <si>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</si>
  <si>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</si>
  <si>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</si>
  <si>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</si>
  <si>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</si>
  <si>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</si>
  <si>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</si>
  <si>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</si>
  <si>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</si>
  <si>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</si>
  <si>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</si>
  <si>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</si>
  <si>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</si>
  <si>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</si>
  <si>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</si>
  <si>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</si>
  <si>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</si>
  <si>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</si>
  <si>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</si>
  <si>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</si>
  <si>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</si>
  <si>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</si>
  <si>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</si>
  <si>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</si>
  <si>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</si>
  <si>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</si>
  <si>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</si>
  <si>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</si>
  <si>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</si>
  <si>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</si>
  <si>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</si>
  <si>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</si>
  <si>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</si>
  <si>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</si>
  <si>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</si>
  <si>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</si>
  <si>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</si>
  <si>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</si>
  <si>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</si>
  <si>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</si>
  <si>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</si>
  <si>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</si>
  <si>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</si>
  <si>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</si>
  <si>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</si>
  <si>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</si>
  <si>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</si>
  <si>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</si>
  <si>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</si>
  <si>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</si>
  <si>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</si>
  <si>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</si>
  <si>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</si>
  <si>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</si>
  <si>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</si>
  <si>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</si>
  <si>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</si>
  <si>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</si>
  <si>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</si>
  <si>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</si>
  <si>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</si>
  <si>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</si>
  <si>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</si>
  <si>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</si>
  <si>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</si>
  <si>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</si>
  <si>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</si>
  <si>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</si>
  <si>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</si>
  <si>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</si>
  <si>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</si>
  <si>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</si>
  <si>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</si>
  <si>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</si>
  <si>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</si>
  <si>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</si>
  <si>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</si>
  <si>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</si>
  <si>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</si>
  <si>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</si>
  <si>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</si>
  <si>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</si>
  <si>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</si>
  <si>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</si>
  <si>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</si>
  <si>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</si>
  <si>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</si>
  <si>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</si>
  <si>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</si>
  <si>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</si>
  <si>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</si>
  <si>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</si>
  <si>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</si>
  <si>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</si>
  <si>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</si>
  <si>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</si>
  <si>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</si>
  <si>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</si>
  <si>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</si>
  <si>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</si>
  <si>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</si>
  <si>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</si>
  <si>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</si>
  <si>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</si>
  <si>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</si>
  <si>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</si>
  <si>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</si>
  <si>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</si>
  <si>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</si>
  <si>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</si>
  <si>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</si>
  <si>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</si>
  <si>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</si>
  <si>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</si>
  <si>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</si>
  <si>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</si>
  <si>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</si>
  <si>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</si>
  <si>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</si>
  <si>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</si>
  <si>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</si>
  <si>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</si>
  <si>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</si>
  <si>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</si>
  <si>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</si>
  <si>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</si>
  <si>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</si>
  <si>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</si>
  <si>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</si>
  <si>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</si>
  <si>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</si>
  <si>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</si>
  <si>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</si>
  <si>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</si>
  <si>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</si>
  <si>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</si>
  <si>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</si>
  <si>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</si>
  <si>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</si>
  <si>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</si>
  <si>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</si>
  <si>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</si>
  <si>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</si>
  <si>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</si>
  <si>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</si>
  <si>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</si>
  <si>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</si>
  <si>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</si>
  <si>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</si>
  <si>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</si>
  <si>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</si>
  <si>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</si>
  <si>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</si>
  <si>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</si>
  <si>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</si>
  <si>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</si>
  <si>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</si>
  <si>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</si>
  <si>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</si>
  <si>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</si>
  <si>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</si>
  <si>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</si>
  <si>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</si>
  <si>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</si>
  <si>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</si>
  <si>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</si>
  <si>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</si>
  <si>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</si>
  <si>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</si>
  <si>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</si>
  <si>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</si>
  <si>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</si>
  <si>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</si>
  <si>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</si>
  <si>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</si>
  <si>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</si>
  <si>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</si>
  <si>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</si>
  <si>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</si>
  <si>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</si>
  <si>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</si>
  <si>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</si>
  <si>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</si>
  <si>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</si>
  <si>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</si>
  <si>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</si>
  <si>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</si>
  <si>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</si>
  <si>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</si>
  <si>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</si>
  <si>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</si>
  <si>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</si>
  <si>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</si>
  <si>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</si>
  <si>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</si>
  <si>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</si>
  <si>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</si>
  <si>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</si>
  <si>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</si>
  <si>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</si>
  <si>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</si>
  <si>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</si>
  <si>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</si>
  <si>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</si>
  <si>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</si>
  <si>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</si>
  <si>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</si>
  <si>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</si>
  <si>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</si>
  <si>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</si>
  <si>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</si>
  <si>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</si>
  <si>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</si>
  <si>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</si>
  <si>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</si>
  <si>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</si>
  <si>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</si>
  <si>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</si>
  <si>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</si>
  <si>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</si>
  <si>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</si>
  <si>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</si>
  <si>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</si>
  <si>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</si>
  <si>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</si>
  <si>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</si>
  <si>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</si>
  <si>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</si>
  <si>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</si>
  <si>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</si>
  <si>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</si>
  <si>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</si>
  <si>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</si>
  <si>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</si>
  <si>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</si>
  <si>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</si>
  <si>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</si>
  <si>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</si>
  <si>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</si>
  <si>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</si>
  <si>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</si>
  <si>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</si>
  <si>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</si>
  <si>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</si>
  <si>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</si>
  <si>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</si>
  <si>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</si>
  <si>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</si>
  <si>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</si>
  <si>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</si>
  <si>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</si>
  <si>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</si>
  <si>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</si>
  <si>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</si>
  <si>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</si>
  <si>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</si>
  <si>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</si>
  <si>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</si>
  <si>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</si>
  <si>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</si>
  <si>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</si>
  <si>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</si>
  <si>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</si>
  <si>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</si>
  <si>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</si>
  <si>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</si>
  <si>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</si>
  <si>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</si>
  <si>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</si>
  <si>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</si>
  <si>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</si>
  <si>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</si>
  <si>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</si>
  <si>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</si>
  <si>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</si>
  <si>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</si>
  <si>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</si>
  <si>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</si>
  <si>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</si>
  <si>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</si>
  <si>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</si>
  <si>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</si>
  <si>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</si>
  <si>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</si>
  <si>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</si>
  <si>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</si>
  <si>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</si>
  <si>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</si>
  <si>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</si>
  <si>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</si>
  <si>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</si>
  <si>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</si>
  <si>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</si>
  <si>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</si>
  <si>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</si>
  <si>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</si>
  <si>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</si>
  <si>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</si>
  <si>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</si>
  <si>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</si>
  <si>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</si>
  <si>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</si>
  <si>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</si>
  <si>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</si>
  <si>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</si>
  <si>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</si>
  <si>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</si>
  <si>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</si>
  <si>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</si>
  <si>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</si>
  <si>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</si>
  <si>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</si>
  <si>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</si>
  <si>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</si>
  <si>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</si>
  <si>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</si>
  <si>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</si>
  <si>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</si>
  <si>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</si>
  <si>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</si>
  <si>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</si>
  <si>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</si>
  <si>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</si>
  <si>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</si>
  <si>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</si>
  <si>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</si>
  <si>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</si>
  <si>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</si>
  <si>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</si>
  <si>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</si>
  <si>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</si>
  <si>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</si>
  <si>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</si>
  <si>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</si>
  <si>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</si>
  <si>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</si>
  <si>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</si>
  <si>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</si>
  <si>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</si>
  <si>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</si>
  <si>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</si>
  <si>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</si>
  <si>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</si>
  <si>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</si>
  <si>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</si>
  <si>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</si>
  <si>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</si>
  <si>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</si>
  <si>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</si>
  <si>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</si>
  <si>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</si>
  <si>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</si>
  <si>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</si>
  <si>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</si>
  <si>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</si>
  <si>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</si>
  <si>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</si>
  <si>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</si>
  <si>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</si>
  <si>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</si>
  <si>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</si>
  <si>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</si>
  <si>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</si>
  <si>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</si>
  <si>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</si>
  <si>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</si>
  <si>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</si>
  <si>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</si>
  <si>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</si>
  <si>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</si>
  <si>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</si>
  <si>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</si>
  <si>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</si>
  <si>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</si>
  <si>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</si>
  <si>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</si>
  <si>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</si>
  <si>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</si>
  <si>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</si>
  <si>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</si>
  <si>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</si>
  <si>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</si>
  <si>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</si>
  <si>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</si>
  <si>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</si>
  <si>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</si>
  <si>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</si>
  <si>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</si>
  <si>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</si>
  <si>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</si>
  <si>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</si>
  <si>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</si>
  <si>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</si>
  <si>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</si>
  <si>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</si>
  <si>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</si>
  <si>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</si>
  <si>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</si>
  <si>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</si>
  <si>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</si>
  <si>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</si>
  <si>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</si>
  <si>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</si>
  <si>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</si>
  <si>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</si>
  <si>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</si>
  <si>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</si>
  <si>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</si>
  <si>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</si>
  <si>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</si>
  <si>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</si>
  <si>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</si>
  <si>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</si>
  <si>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</si>
  <si>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</si>
  <si>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</si>
  <si>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</si>
  <si>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</si>
  <si>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</si>
  <si>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</si>
  <si>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</si>
  <si>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</si>
  <si>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</si>
  <si>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</si>
  <si>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</si>
  <si>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</si>
  <si>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</si>
  <si>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</si>
  <si>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</si>
  <si>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</si>
  <si>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</si>
  <si>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</si>
  <si>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</si>
  <si>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</si>
  <si>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</si>
  <si>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</si>
  <si>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</si>
  <si>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</si>
  <si>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</si>
  <si>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</si>
  <si>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</si>
  <si>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</si>
  <si>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</si>
  <si>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</si>
  <si>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</si>
  <si>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</si>
  <si>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</si>
  <si>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</si>
  <si>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</si>
  <si>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</si>
  <si>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</si>
  <si>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</si>
  <si>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</si>
  <si>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</si>
  <si>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</si>
  <si>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</si>
  <si>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</si>
  <si>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</si>
  <si>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</si>
  <si>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</si>
  <si>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</si>
  <si>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</si>
  <si>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</si>
  <si>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</si>
  <si>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</si>
  <si>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</si>
  <si>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</si>
  <si>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</si>
  <si>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</si>
  <si>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</si>
  <si>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</si>
  <si>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</si>
  <si>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</si>
  <si>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</si>
  <si>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</si>
  <si>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</si>
  <si>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</si>
  <si>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</si>
  <si>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</si>
  <si>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</si>
  <si>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</si>
  <si>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</si>
  <si>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</si>
  <si>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</si>
  <si>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</si>
  <si>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</si>
  <si>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</si>
  <si>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</si>
  <si>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</si>
  <si>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</si>
  <si>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</si>
  <si>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</si>
  <si>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</si>
  <si>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</si>
  <si>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</si>
  <si>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</si>
  <si>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</si>
  <si>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</si>
  <si>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</si>
  <si>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</si>
  <si>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</si>
  <si>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</si>
  <si>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</si>
  <si>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</si>
  <si>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</si>
  <si>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</si>
  <si>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</si>
  <si>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</si>
  <si>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</si>
  <si>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</si>
  <si>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</si>
  <si>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</si>
  <si>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</si>
  <si>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</si>
  <si>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</si>
  <si>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</si>
  <si>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</si>
  <si>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</si>
  <si>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</si>
  <si>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</si>
  <si>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</si>
  <si>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</si>
  <si>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</si>
  <si>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</si>
  <si>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</si>
  <si>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</si>
  <si>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</si>
  <si>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</si>
  <si>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</si>
  <si>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</si>
  <si>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</si>
  <si>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</si>
  <si>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</si>
  <si>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</si>
  <si>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</si>
  <si>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</si>
  <si>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</si>
  <si>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</si>
  <si>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</si>
  <si>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</si>
  <si>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</si>
  <si>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</si>
  <si>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</si>
  <si>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</si>
  <si>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</si>
  <si>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</si>
  <si>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</si>
  <si>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</si>
  <si>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</si>
  <si>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</si>
  <si>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</si>
  <si>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</si>
  <si>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</si>
  <si>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</si>
  <si>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</si>
  <si>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</si>
  <si>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</si>
  <si>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</si>
  <si>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</si>
  <si>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</si>
  <si>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</si>
  <si>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</si>
  <si>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</si>
  <si>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</si>
  <si>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</si>
  <si>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</si>
  <si>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</si>
  <si>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</si>
  <si>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</si>
  <si>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</si>
  <si>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</si>
  <si>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</si>
  <si>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</si>
  <si>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</si>
  <si>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</si>
  <si>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</si>
  <si>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</si>
  <si>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</si>
  <si>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</si>
  <si>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</si>
  <si>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</si>
  <si>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</si>
  <si>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</si>
  <si>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</si>
  <si>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</si>
  <si>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</si>
  <si>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</si>
  <si>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</si>
  <si>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</si>
  <si>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</si>
  <si>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</si>
  <si>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</si>
  <si>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</si>
  <si>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</si>
  <si>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</si>
  <si>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</si>
  <si>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</si>
  <si>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</si>
  <si>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</si>
  <si>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</si>
  <si>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</si>
  <si>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</si>
  <si>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</si>
  <si>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</si>
  <si>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</si>
  <si>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</si>
  <si>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</si>
  <si>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</si>
  <si>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</si>
  <si>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</si>
  <si>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</si>
  <si>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</si>
  <si>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</si>
  <si>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</si>
  <si>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</si>
  <si>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</si>
  <si>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</si>
  <si>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</si>
  <si>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</si>
  <si>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</si>
  <si>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</si>
  <si>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</si>
  <si>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</si>
  <si>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</si>
  <si>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</si>
  <si>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</si>
  <si>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</si>
  <si>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</si>
  <si>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</si>
  <si>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</si>
  <si>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</si>
  <si>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</si>
  <si>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</si>
  <si>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</si>
  <si>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</si>
  <si>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</si>
  <si>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</si>
  <si>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</si>
  <si>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</si>
  <si>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</si>
  <si>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</si>
  <si>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</si>
  <si>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</si>
  <si>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</si>
  <si>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</si>
  <si>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</si>
  <si>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</si>
  <si>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</si>
  <si>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</si>
  <si>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</si>
  <si>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</si>
  <si>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</si>
  <si>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</si>
  <si>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</si>
  <si>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</si>
  <si>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</si>
  <si>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</si>
  <si>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</si>
  <si>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</si>
  <si>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</si>
  <si>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</si>
  <si>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</si>
  <si>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</si>
  <si>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</si>
  <si>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</si>
  <si>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</si>
  <si>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</si>
  <si>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</si>
  <si>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</si>
  <si>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</si>
  <si>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</si>
  <si>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</si>
  <si>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</si>
  <si>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</si>
  <si>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</si>
  <si>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</si>
  <si>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</si>
  <si>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</si>
  <si>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</si>
  <si>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</si>
  <si>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</si>
  <si>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</si>
  <si>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</si>
  <si>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</si>
  <si>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</si>
  <si>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</si>
  <si>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</si>
  <si>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</si>
  <si>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</si>
  <si>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</si>
  <si>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</si>
  <si>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</si>
  <si>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</si>
  <si>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</si>
  <si>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</si>
  <si>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</si>
  <si>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</si>
  <si>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</si>
  <si>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</si>
  <si>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</si>
  <si>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</si>
  <si>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</si>
  <si>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</si>
  <si>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</si>
  <si>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</si>
  <si>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</si>
  <si>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</si>
  <si>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</si>
  <si>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</si>
  <si>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</si>
  <si>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</si>
  <si>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</si>
  <si>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</si>
  <si>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</si>
  <si>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</si>
  <si>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</si>
  <si>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</si>
  <si>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</si>
  <si>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</si>
  <si>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</si>
  <si>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</si>
  <si>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</si>
  <si>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</si>
  <si>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</si>
  <si>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</si>
  <si>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</si>
  <si>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</si>
  <si>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</si>
  <si>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</si>
  <si>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</si>
  <si>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</si>
  <si>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</si>
  <si>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</si>
  <si>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</si>
  <si>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</si>
  <si>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</si>
  <si>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</si>
  <si>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</si>
  <si>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</si>
  <si>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</si>
  <si>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</si>
  <si>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</si>
  <si>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</si>
  <si>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</si>
  <si>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</si>
  <si>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</si>
  <si>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</si>
  <si>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</si>
  <si>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</si>
  <si>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</si>
  <si>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</si>
  <si>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</si>
  <si>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</si>
  <si>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</si>
  <si>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</si>
  <si>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</si>
  <si>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</si>
  <si>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</si>
  <si>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</si>
  <si>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</si>
  <si>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</si>
  <si>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</si>
  <si>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</si>
  <si>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</si>
  <si>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</si>
  <si>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</si>
  <si>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</si>
  <si>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</si>
  <si>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</si>
  <si>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</si>
  <si>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</si>
  <si>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</si>
  <si>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</si>
  <si>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</si>
  <si>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</si>
  <si>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</si>
  <si>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</si>
  <si>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</si>
  <si>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</si>
  <si>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</si>
  <si>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</si>
  <si>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</si>
  <si>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</si>
  <si>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</si>
  <si>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</si>
  <si>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</si>
  <si>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</si>
  <si>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</si>
  <si>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</si>
  <si>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</si>
  <si>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</si>
  <si>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</si>
  <si>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</si>
  <si>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</si>
  <si>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</si>
  <si>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</si>
  <si>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</si>
  <si>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</si>
  <si>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</si>
  <si>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</si>
  <si>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</si>
  <si>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</si>
  <si>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</si>
  <si>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</si>
  <si>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</si>
  <si>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</si>
  <si>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</si>
  <si>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</si>
  <si>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</si>
  <si>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</si>
  <si>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</si>
  <si>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</si>
  <si>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</si>
  <si>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</si>
  <si>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</si>
  <si>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</si>
  <si>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</si>
  <si>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</si>
  <si>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</si>
  <si>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</si>
  <si>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</si>
  <si>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</si>
  <si>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</si>
  <si>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</si>
  <si>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</si>
  <si>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</si>
  <si>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</si>
  <si>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</si>
  <si>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</si>
  <si>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</si>
  <si>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</si>
  <si>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</si>
  <si>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</si>
  <si>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</si>
  <si>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</si>
  <si>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</si>
  <si>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</si>
  <si>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</si>
  <si>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</si>
  <si>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</si>
  <si>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</si>
  <si>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</si>
  <si>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</si>
  <si>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</si>
  <si>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</si>
  <si>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</si>
  <si>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</si>
  <si>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</si>
  <si>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</si>
  <si>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</si>
  <si>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</si>
  <si>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</si>
  <si>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</si>
  <si>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</si>
  <si>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</si>
  <si>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</si>
  <si>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</si>
  <si>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</si>
  <si>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</si>
  <si>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</si>
  <si>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</si>
  <si>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</si>
  <si>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</si>
  <si>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</si>
  <si>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</si>
  <si>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</si>
  <si>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</si>
  <si>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</si>
  <si>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</si>
  <si>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</si>
  <si>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</si>
  <si>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</si>
  <si>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</si>
  <si>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</si>
  <si>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</si>
  <si>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</si>
  <si>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</si>
  <si>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</si>
  <si>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</si>
  <si>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</si>
  <si>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</si>
  <si>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</si>
  <si>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</si>
  <si>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</si>
  <si>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</si>
  <si>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</si>
  <si>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</si>
  <si>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</si>
  <si>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</si>
  <si>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</si>
  <si>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</si>
  <si>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</si>
  <si>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</si>
  <si>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</si>
  <si>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</si>
  <si>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</si>
  <si>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</si>
  <si>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</si>
  <si>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</si>
  <si>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</si>
  <si>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</si>
  <si>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</si>
  <si>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</si>
  <si>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</si>
  <si>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</si>
  <si>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</si>
  <si>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</si>
  <si>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</si>
  <si>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</si>
  <si>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</si>
  <si>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</si>
  <si>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</si>
  <si>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</si>
  <si>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</si>
  <si>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</si>
  <si>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</si>
  <si>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</si>
  <si>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</si>
  <si>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</si>
  <si>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</si>
  <si>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</si>
  <si>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</si>
  <si>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</si>
  <si>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</si>
  <si>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</si>
  <si>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</si>
  <si>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</si>
  <si>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</si>
  <si>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</si>
  <si>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</si>
  <si>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</si>
  <si>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</si>
  <si>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</si>
  <si>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</si>
  <si>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</si>
  <si>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</si>
  <si>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</si>
  <si>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</si>
  <si>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</si>
  <si>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</si>
  <si>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</si>
  <si>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</si>
  <si>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</si>
  <si>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</si>
  <si>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</si>
  <si>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</si>
  <si>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</si>
  <si>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</si>
  <si>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</si>
  <si>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</si>
  <si>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</si>
  <si>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</si>
  <si>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</si>
  <si>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</si>
  <si>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</si>
  <si>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</si>
  <si>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</si>
  <si>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</si>
  <si>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</si>
  <si>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</si>
  <si>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</si>
  <si>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</si>
  <si>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</si>
  <si>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</si>
  <si>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</si>
  <si>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</si>
  <si>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</si>
  <si>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</si>
  <si>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</si>
  <si>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</si>
  <si>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</si>
  <si>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</si>
  <si>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</si>
  <si>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</si>
  <si>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</si>
  <si>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</si>
  <si>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</si>
  <si>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</si>
  <si>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</si>
  <si>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</si>
  <si>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</si>
  <si>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</si>
  <si>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</si>
  <si>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</si>
  <si>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</si>
  <si>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</si>
  <si>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</si>
  <si>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</si>
  <si>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</si>
  <si>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</si>
  <si>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</si>
  <si>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</si>
  <si>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</si>
  <si>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</si>
  <si>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</si>
  <si>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</si>
  <si>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</si>
  <si>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</si>
  <si>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</si>
  <si>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</si>
  <si>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</si>
  <si>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</si>
  <si>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</si>
  <si>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</si>
  <si>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</si>
  <si>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</si>
  <si>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</si>
  <si>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</si>
  <si>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</si>
  <si>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</si>
  <si>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</si>
  <si>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</si>
  <si>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</si>
  <si>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</si>
  <si>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</si>
  <si>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</si>
  <si>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</si>
  <si>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</si>
  <si>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</si>
  <si>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</si>
  <si>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</si>
  <si>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</si>
  <si>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</si>
  <si>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</si>
  <si>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</si>
  <si>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</si>
  <si>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</si>
  <si>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</si>
  <si>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</si>
  <si>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</si>
  <si>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</si>
  <si>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</si>
  <si>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</si>
  <si>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</si>
  <si>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</si>
  <si>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</si>
  <si>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</si>
  <si>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</si>
  <si>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</si>
  <si>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</si>
  <si>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</si>
  <si>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</si>
  <si>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</si>
  <si>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</si>
  <si>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</si>
  <si>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</si>
  <si>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</si>
  <si>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</si>
  <si>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</si>
  <si>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</si>
  <si>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</si>
  <si>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</si>
  <si>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</si>
  <si>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</si>
  <si>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</si>
  <si>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</si>
  <si>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</si>
  <si>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</si>
  <si>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</si>
  <si>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</si>
  <si>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</si>
  <si>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</si>
  <si>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</si>
  <si>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</si>
  <si>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</si>
  <si>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</si>
  <si>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</si>
  <si>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</si>
  <si>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</si>
  <si>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</si>
  <si>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</si>
  <si>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</si>
  <si>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</si>
  <si>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</si>
  <si>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</si>
  <si>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</si>
  <si>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</si>
  <si>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</si>
  <si>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</si>
  <si>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</si>
  <si>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</si>
  <si>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</si>
  <si>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</si>
  <si>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</si>
  <si>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</si>
  <si>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</si>
  <si>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</si>
  <si>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</si>
  <si>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</si>
  <si>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</si>
  <si>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</si>
  <si>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</si>
  <si>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</si>
  <si>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</si>
  <si>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</si>
  <si>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</si>
  <si>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</si>
  <si>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</si>
  <si>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</si>
  <si>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</si>
  <si>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</si>
  <si>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</si>
  <si>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</si>
  <si>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</si>
  <si>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</si>
  <si>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</si>
  <si>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</si>
  <si>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</si>
  <si>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</si>
  <si>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</si>
  <si>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</si>
  <si>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</si>
  <si>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</si>
  <si>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</si>
  <si>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</si>
  <si>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</si>
  <si>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</si>
  <si>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</si>
  <si>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</si>
  <si>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</si>
  <si>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</si>
  <si>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</si>
  <si>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</si>
  <si>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</si>
  <si>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</si>
  <si>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</si>
  <si>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</si>
  <si>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</si>
  <si>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</si>
  <si>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</si>
  <si>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</si>
  <si>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</si>
  <si>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</si>
  <si>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</si>
  <si>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</si>
  <si>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</si>
  <si>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</si>
  <si>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</si>
  <si>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</si>
  <si>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</si>
  <si>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</si>
  <si>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</si>
  <si>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</si>
  <si>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</si>
  <si>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</si>
  <si>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</si>
  <si>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</si>
  <si>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</si>
  <si>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</si>
  <si>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</si>
  <si>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</si>
  <si>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</si>
  <si>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</si>
  <si>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</si>
  <si>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</si>
  <si>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</si>
  <si>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</si>
  <si>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</si>
  <si>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</si>
  <si>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</si>
  <si>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</si>
  <si>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</si>
  <si>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</si>
  <si>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</si>
  <si>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</si>
  <si>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</si>
  <si>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</si>
  <si>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</si>
  <si>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</si>
  <si>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</si>
  <si>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</si>
  <si>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</si>
  <si>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</si>
  <si>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</si>
  <si>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</si>
  <si>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</si>
  <si>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</si>
  <si>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</si>
  <si>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</si>
  <si>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</si>
  <si>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</si>
  <si>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</si>
  <si>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</si>
  <si>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</si>
  <si>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</si>
  <si>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</si>
  <si>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</si>
  <si>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</si>
  <si>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</si>
  <si>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</si>
  <si>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</si>
  <si>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</si>
  <si>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</si>
  <si>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</si>
  <si>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</si>
  <si>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</si>
  <si>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</si>
  <si>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</si>
  <si>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</si>
  <si>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</si>
  <si>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</si>
  <si>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</si>
  <si>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</si>
  <si>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</si>
  <si>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</si>
  <si>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</si>
  <si>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</si>
  <si>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</si>
  <si>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</si>
  <si>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</si>
  <si>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</si>
  <si>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</si>
  <si>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</si>
  <si>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</si>
  <si>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</si>
  <si>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</si>
  <si>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</si>
  <si>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</si>
  <si>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</si>
  <si>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</si>
  <si>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</si>
  <si>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</si>
  <si>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</si>
  <si>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</si>
  <si>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</si>
  <si>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</si>
  <si>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</si>
  <si>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</si>
  <si>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</si>
  <si>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</si>
  <si>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</si>
  <si>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</si>
  <si>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</si>
  <si>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</si>
  <si>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</si>
  <si>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</si>
  <si>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</si>
  <si>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</si>
  <si>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</si>
  <si>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</si>
  <si>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</si>
  <si>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</si>
  <si>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</si>
  <si>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</si>
  <si>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</si>
  <si>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</si>
  <si>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</si>
  <si>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</si>
  <si>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</si>
  <si>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</si>
  <si>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</si>
  <si>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</si>
  <si>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</si>
  <si>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</si>
  <si>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</si>
  <si>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</si>
  <si>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</si>
  <si>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</si>
  <si>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</si>
  <si>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</si>
  <si>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</si>
  <si>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</si>
  <si>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</si>
  <si>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</si>
  <si>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</si>
  <si>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</si>
  <si>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</si>
  <si>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</si>
  <si>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</si>
  <si>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</si>
  <si>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</si>
  <si>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</si>
  <si>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</si>
  <si>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</si>
  <si>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</si>
  <si>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</si>
  <si>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</si>
  <si>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</si>
  <si>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</si>
  <si>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</si>
  <si>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</si>
  <si>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</si>
  <si>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</si>
  <si>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</si>
  <si>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</si>
  <si>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</si>
  <si>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</si>
  <si>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</si>
  <si>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</si>
  <si>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</si>
  <si>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</si>
  <si>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</si>
  <si>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</si>
  <si>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</si>
  <si>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</si>
  <si>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</si>
  <si>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</si>
  <si>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</si>
  <si>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</si>
  <si>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</si>
  <si>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</si>
  <si>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</si>
  <si>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</si>
  <si>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</si>
  <si>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</si>
  <si>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</si>
  <si>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</si>
  <si>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</si>
  <si>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</si>
  <si>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</si>
  <si>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</si>
  <si>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</si>
  <si>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</si>
  <si>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</si>
  <si>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</si>
  <si>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</si>
  <si>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</si>
  <si>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</si>
  <si>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</si>
  <si>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</si>
  <si>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</si>
  <si>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</si>
  <si>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</si>
  <si>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</si>
  <si>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</si>
  <si>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</si>
  <si>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</si>
  <si>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</si>
  <si>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</si>
  <si>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</si>
  <si>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</si>
  <si>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</si>
  <si>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</si>
  <si>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</si>
  <si>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</si>
  <si>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</si>
  <si>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</si>
  <si>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</si>
  <si>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</si>
  <si>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</si>
  <si>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</si>
  <si>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</si>
  <si>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</si>
  <si>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</si>
  <si>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</si>
  <si>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</si>
  <si>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</si>
  <si>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</si>
  <si>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</si>
  <si>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</si>
  <si>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</si>
  <si>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</si>
  <si>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</si>
  <si>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</si>
  <si>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</si>
  <si>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</si>
  <si>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</si>
  <si>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</si>
  <si>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</si>
  <si>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</si>
  <si>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</si>
  <si>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</si>
  <si>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</si>
  <si>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</si>
  <si>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</si>
  <si>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</si>
  <si>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</si>
  <si>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</si>
  <si>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</si>
  <si>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</si>
  <si>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</si>
  <si>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</si>
  <si>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</si>
  <si>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</si>
  <si>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</si>
  <si>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</si>
  <si>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</si>
  <si>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</si>
  <si>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</si>
  <si>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</si>
  <si>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</si>
  <si>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</si>
  <si>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</si>
  <si>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</si>
  <si>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</si>
  <si>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</si>
  <si>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</si>
  <si>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</si>
  <si>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</si>
  <si>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</si>
  <si>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</si>
  <si>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</si>
  <si>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</si>
  <si>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</si>
  <si>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</si>
  <si>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</si>
  <si>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</si>
  <si>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</si>
  <si>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</si>
  <si>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</si>
  <si>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</si>
  <si>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</si>
  <si>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</si>
  <si>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</si>
  <si>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</si>
  <si>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</si>
  <si>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</si>
  <si>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</si>
  <si>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</si>
  <si>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</si>
  <si>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</si>
  <si>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</si>
  <si>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</si>
  <si>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</si>
  <si>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</si>
  <si>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</si>
  <si>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</si>
  <si>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</si>
  <si>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</si>
  <si>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</si>
  <si>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</si>
  <si>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</si>
  <si>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</si>
  <si>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</si>
  <si>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</si>
  <si>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</si>
  <si>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</si>
  <si>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</si>
  <si>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</si>
  <si>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</si>
  <si>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</si>
  <si>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</si>
  <si>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</si>
  <si>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</si>
  <si>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</si>
  <si>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</si>
  <si>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</si>
  <si>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</si>
  <si>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</si>
  <si>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</si>
  <si>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</si>
  <si>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</si>
  <si>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</si>
  <si>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</si>
  <si>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</si>
  <si>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</si>
  <si>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</si>
  <si>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</si>
  <si>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</si>
  <si>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</si>
  <si>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</si>
  <si>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</si>
  <si>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</si>
  <si>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</si>
  <si>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</si>
  <si>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</si>
  <si>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</si>
  <si>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</si>
  <si>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</si>
  <si>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</si>
  <si>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</si>
  <si>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</si>
  <si>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</si>
  <si>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</si>
  <si>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</si>
  <si>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</si>
  <si>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</si>
  <si>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</si>
  <si>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</si>
  <si>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</si>
  <si>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</si>
  <si>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</si>
  <si>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</si>
  <si>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</si>
  <si>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</si>
  <si>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</si>
  <si>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</si>
  <si>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</si>
  <si>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</si>
  <si>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</si>
  <si>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</si>
  <si>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</si>
  <si>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</si>
  <si>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</si>
  <si>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</si>
  <si>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</si>
  <si>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</si>
  <si>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</si>
  <si>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</si>
  <si>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</si>
  <si>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</si>
  <si>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</si>
  <si>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</si>
  <si>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</si>
  <si>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</si>
  <si>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</si>
  <si>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</si>
  <si>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</si>
  <si>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</si>
  <si>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</si>
  <si>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</si>
  <si>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</si>
  <si>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</si>
  <si>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</si>
  <si>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</si>
  <si>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</si>
  <si>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</si>
  <si>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</si>
  <si>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</si>
  <si>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</si>
  <si>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</si>
  <si>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</si>
  <si>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</si>
  <si>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</si>
  <si>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</si>
  <si>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</si>
  <si>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</si>
  <si>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</si>
  <si>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</si>
  <si>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</si>
  <si>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</si>
  <si>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</si>
  <si>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</si>
  <si>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</si>
  <si>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</si>
  <si>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</si>
  <si>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</si>
  <si>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</si>
  <si>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</si>
  <si>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</si>
  <si>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</si>
  <si>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</si>
  <si>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</si>
  <si>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</si>
  <si>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</si>
  <si>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</si>
  <si>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</si>
  <si>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</si>
  <si>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</si>
  <si>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</si>
  <si>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</si>
  <si>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</si>
  <si>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</si>
  <si>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</si>
  <si>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</si>
  <si>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</si>
  <si>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</si>
  <si>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</si>
  <si>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</si>
  <si>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</si>
  <si>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</si>
  <si>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</si>
  <si>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</si>
  <si>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</si>
  <si>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</si>
  <si>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</si>
  <si>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</si>
  <si>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</si>
  <si>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</si>
  <si>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</si>
  <si>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</si>
  <si>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</si>
  <si>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</si>
  <si>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</si>
  <si>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</si>
  <si>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</si>
  <si>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</si>
  <si>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</si>
  <si>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</si>
  <si>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</si>
  <si>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</si>
  <si>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</si>
  <si>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</si>
  <si>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</si>
  <si>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</si>
  <si>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</si>
  <si>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</si>
  <si>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</si>
  <si>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</si>
  <si>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</si>
  <si>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</si>
  <si>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</si>
  <si>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</si>
  <si>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</si>
  <si>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</si>
  <si>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</si>
  <si>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</si>
  <si>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</si>
  <si>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</si>
  <si>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</si>
  <si>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</si>
  <si>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</si>
  <si>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</si>
  <si>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</si>
  <si>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</si>
  <si>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</si>
  <si>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</si>
  <si>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</si>
  <si>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</si>
  <si>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</si>
  <si>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</si>
  <si>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</si>
  <si>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</si>
  <si>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</si>
  <si>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</si>
  <si>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</si>
  <si>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</si>
  <si>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</si>
  <si>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</si>
  <si>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</si>
  <si>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</si>
  <si>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</si>
  <si>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</si>
  <si>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</si>
  <si>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</si>
  <si>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</si>
  <si>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</si>
  <si>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</si>
  <si>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</si>
  <si>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</si>
  <si>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</si>
  <si>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</si>
  <si>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</si>
  <si>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</si>
  <si>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</si>
  <si>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</si>
  <si>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</si>
  <si>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</si>
  <si>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</si>
  <si>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</si>
  <si>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</si>
  <si>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</si>
  <si>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</si>
  <si>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</si>
  <si>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</si>
  <si>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</si>
  <si>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</si>
  <si>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</si>
  <si>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</si>
  <si>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</si>
  <si>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</si>
  <si>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</si>
  <si>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</si>
  <si>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</si>
  <si>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</si>
  <si>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</si>
  <si>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</si>
  <si>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</si>
  <si>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</si>
  <si>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</si>
  <si>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</si>
  <si>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</si>
  <si>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</si>
  <si>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</si>
  <si>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</si>
  <si>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</si>
  <si>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</si>
  <si>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</si>
  <si>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</si>
  <si>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</si>
  <si>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</si>
  <si>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</si>
  <si>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</si>
  <si>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</si>
  <si>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</si>
  <si>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</si>
  <si>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</si>
  <si>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</si>
  <si>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</si>
  <si>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</si>
  <si>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</si>
  <si>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</si>
  <si>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</si>
  <si>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</si>
  <si>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</si>
  <si>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</si>
  <si>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</si>
  <si>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</si>
  <si>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</si>
  <si>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</si>
  <si>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</si>
  <si>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</si>
  <si>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</si>
  <si>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</si>
  <si>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</si>
  <si>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</si>
  <si>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</si>
  <si>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</si>
  <si>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</si>
  <si>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</si>
  <si>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</si>
  <si>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</si>
  <si>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</si>
  <si>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</si>
  <si>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</si>
  <si>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</si>
  <si>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</si>
  <si>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</si>
  <si>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</si>
  <si>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</si>
  <si>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</si>
  <si>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</si>
  <si>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</si>
  <si>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</si>
  <si>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</si>
  <si>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</si>
  <si>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</si>
  <si>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</si>
  <si>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</si>
  <si>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</si>
  <si>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</si>
  <si>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</si>
  <si>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</si>
  <si>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</si>
  <si>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</si>
  <si>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</si>
  <si>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</si>
  <si>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</si>
  <si>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</si>
  <si>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</si>
  <si>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</si>
  <si>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</si>
  <si>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</si>
  <si>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</si>
  <si>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</si>
  <si>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</si>
  <si>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</si>
  <si>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</si>
  <si>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</si>
  <si>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</si>
  <si>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</si>
  <si>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</si>
  <si>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</si>
  <si>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</si>
  <si>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</si>
  <si>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</si>
  <si>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</si>
  <si>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</si>
  <si>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</si>
  <si>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</si>
  <si>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</si>
  <si>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</si>
  <si>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</si>
  <si>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</si>
  <si>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</si>
  <si>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</si>
  <si>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</si>
  <si>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</si>
  <si>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</si>
  <si>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</si>
  <si>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</si>
  <si>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</si>
  <si>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</si>
  <si>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</si>
  <si>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</si>
  <si>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</si>
  <si>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</si>
  <si>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</si>
  <si>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</si>
  <si>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</si>
  <si>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</si>
  <si>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</si>
  <si>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</si>
  <si>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</si>
  <si>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</si>
  <si>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</si>
  <si>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</si>
  <si>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</si>
  <si>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</si>
  <si>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</si>
  <si>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</si>
  <si>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</si>
  <si>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</si>
  <si>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</si>
  <si>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</si>
  <si>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</si>
  <si>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</si>
  <si>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</si>
  <si>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</si>
  <si>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</si>
  <si>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</si>
  <si>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</si>
  <si>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</si>
  <si>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</si>
  <si>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</si>
  <si>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</si>
  <si>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</si>
  <si>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</si>
  <si>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</si>
  <si>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</si>
  <si>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</si>
  <si>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</si>
  <si>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</si>
  <si>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</si>
  <si>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</si>
  <si>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</si>
  <si>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</si>
  <si>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</si>
  <si>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</si>
  <si>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</si>
  <si>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</si>
  <si>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</si>
  <si>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</si>
  <si>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</si>
  <si>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</si>
  <si>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</si>
  <si>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</si>
  <si>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</si>
  <si>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</si>
  <si>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</si>
  <si>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</si>
  <si>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</si>
  <si>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</si>
  <si>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</si>
  <si>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</si>
  <si>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</si>
  <si>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</si>
  <si>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</si>
  <si>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</si>
  <si>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</si>
  <si>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</si>
  <si>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</si>
  <si>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</si>
  <si>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</si>
  <si>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</si>
  <si>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</si>
  <si>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</si>
  <si>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</si>
  <si>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</si>
  <si>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</si>
  <si>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</si>
  <si>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</si>
  <si>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</si>
  <si>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</si>
  <si>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</si>
  <si>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</si>
  <si>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</si>
  <si>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</si>
  <si>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</si>
  <si>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</si>
  <si>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</si>
  <si>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</si>
  <si>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</si>
  <si>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</si>
  <si>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</si>
  <si>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</si>
  <si>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</si>
  <si>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</si>
  <si>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</si>
  <si>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</si>
  <si>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</si>
  <si>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</si>
  <si>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</si>
  <si>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</si>
  <si>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</si>
  <si>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</si>
  <si>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</si>
  <si>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</si>
  <si>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</si>
  <si>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</si>
  <si>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</si>
  <si>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</si>
  <si>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</si>
  <si>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</si>
  <si>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</si>
  <si>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</si>
  <si>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</si>
  <si>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</si>
  <si>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</si>
  <si>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</si>
  <si>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</si>
  <si>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</si>
  <si>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</si>
  <si>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</si>
  <si>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</si>
  <si>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</si>
  <si>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</si>
  <si>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</si>
  <si>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</si>
  <si>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</si>
  <si>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</si>
  <si>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</si>
  <si>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</si>
  <si>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</si>
  <si>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</si>
  <si>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</si>
  <si>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</si>
  <si>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</si>
  <si>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</si>
  <si>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</si>
  <si>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</si>
  <si>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</si>
  <si>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</si>
  <si>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</si>
  <si>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</si>
  <si>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</si>
  <si>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</si>
  <si>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</si>
  <si>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</si>
  <si>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</si>
  <si>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</si>
  <si>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</si>
  <si>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</si>
  <si>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</si>
  <si>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</si>
  <si>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</si>
  <si>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</si>
  <si>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</si>
  <si>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</si>
  <si>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</si>
  <si>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</si>
  <si>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</si>
  <si>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</si>
  <si>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</si>
  <si>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</si>
  <si>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</si>
  <si>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</si>
  <si>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</si>
  <si>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</si>
  <si>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</si>
  <si>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</si>
  <si>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</si>
  <si>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</si>
  <si>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</si>
  <si>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</si>
  <si>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</si>
  <si>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</si>
  <si>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</si>
  <si>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</si>
  <si>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</si>
  <si>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</si>
  <si>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</si>
  <si>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</si>
  <si>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</si>
  <si>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</si>
  <si>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</si>
  <si>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</si>
  <si>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</si>
  <si>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</si>
  <si>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</si>
  <si>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</si>
  <si>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</si>
  <si>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</si>
  <si>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</si>
  <si>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</si>
  <si>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</si>
  <si>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</si>
  <si>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</si>
  <si>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</si>
  <si>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</si>
  <si>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</si>
  <si>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</si>
  <si>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</si>
  <si>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</si>
  <si>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</si>
  <si>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</si>
  <si>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</si>
  <si>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</si>
  <si>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</si>
  <si>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</si>
  <si>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</si>
  <si>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</si>
  <si>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</si>
  <si>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</si>
  <si>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</si>
  <si>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</si>
  <si>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</si>
  <si>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</si>
  <si>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</si>
  <si>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</si>
  <si>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</si>
  <si>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</si>
  <si>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</si>
  <si>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</si>
  <si>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</si>
  <si>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</si>
  <si>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</si>
  <si>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</si>
  <si>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</si>
  <si>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</si>
  <si>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</si>
  <si>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</si>
  <si>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</si>
  <si>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</si>
  <si>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</si>
  <si>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</si>
  <si>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</si>
  <si>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</si>
  <si>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</si>
  <si>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</si>
  <si>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</si>
  <si>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</si>
  <si>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</si>
  <si>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</si>
  <si>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</si>
  <si>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</si>
  <si>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</si>
  <si>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</si>
  <si>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</si>
  <si>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</si>
  <si>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</si>
  <si>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</si>
  <si>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</si>
  <si>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</si>
  <si>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</si>
  <si>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</si>
  <si>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</si>
  <si>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</si>
  <si>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</si>
  <si>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</si>
  <si>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</si>
  <si>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</si>
  <si>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</si>
  <si>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</si>
  <si>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</si>
  <si>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</si>
  <si>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</si>
  <si>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</si>
  <si>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</si>
  <si>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</si>
  <si>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</si>
  <si>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</si>
  <si>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</si>
  <si>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</si>
  <si>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</si>
  <si>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</si>
  <si>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</si>
  <si>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</si>
  <si>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</si>
  <si>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</si>
  <si>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</si>
  <si>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</si>
  <si>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</si>
  <si>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</si>
  <si>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</si>
  <si>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</si>
  <si>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</si>
  <si>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</si>
  <si>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</si>
  <si>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</si>
  <si>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</si>
  <si>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</si>
  <si>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</si>
  <si>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</si>
  <si>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</si>
  <si>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</si>
  <si>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</si>
  <si>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</si>
  <si>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</si>
  <si>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</si>
  <si>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</si>
  <si>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</si>
  <si>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</si>
  <si>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</si>
  <si>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</si>
  <si>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</si>
  <si>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</si>
  <si>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</si>
  <si>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</si>
  <si>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</si>
  <si>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</si>
  <si>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</si>
  <si>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</si>
  <si>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</si>
  <si>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</si>
  <si>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</si>
  <si>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</si>
  <si>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</si>
  <si>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</si>
  <si>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</si>
  <si>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</si>
  <si>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</si>
  <si>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</si>
  <si>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</si>
  <si>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</si>
  <si>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</si>
  <si>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</si>
  <si>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</si>
  <si>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</si>
  <si>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</si>
  <si>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</si>
  <si>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</si>
  <si>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</si>
  <si>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</si>
  <si>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</si>
  <si>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</si>
  <si>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</si>
  <si>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</si>
  <si>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</si>
  <si>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</si>
  <si>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</si>
  <si>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</si>
  <si>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</si>
  <si>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</si>
  <si>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</si>
  <si>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</si>
  <si>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</si>
  <si>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</si>
  <si>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</si>
  <si>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</si>
  <si>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</si>
  <si>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</si>
  <si>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</si>
  <si>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</si>
  <si>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</si>
  <si>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</si>
  <si>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</si>
  <si>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</si>
  <si>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</si>
  <si>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</si>
  <si>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</si>
  <si>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</si>
  <si>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</si>
  <si>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</si>
  <si>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</si>
  <si>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</si>
  <si>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</si>
  <si>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</si>
  <si>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</si>
  <si>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</si>
  <si>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</si>
  <si>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</si>
  <si>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</si>
  <si>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</si>
  <si>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</si>
  <si>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</si>
  <si>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</si>
  <si>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</si>
  <si>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</si>
  <si>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</si>
  <si>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</si>
  <si>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</si>
  <si>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</si>
  <si>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</si>
  <si>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</si>
  <si>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</si>
  <si>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</si>
  <si>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</si>
  <si>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</si>
  <si>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</si>
  <si>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</si>
  <si>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</si>
  <si>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</si>
  <si>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</si>
  <si>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</si>
  <si>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</si>
  <si>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</si>
  <si>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</si>
  <si>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</si>
  <si>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</si>
  <si>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</si>
  <si>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</si>
  <si>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</si>
  <si>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</si>
  <si>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</si>
  <si>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</si>
  <si>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</si>
  <si>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</si>
  <si>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</si>
  <si>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</si>
  <si>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</si>
  <si>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</si>
  <si>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</si>
  <si>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</si>
  <si>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</si>
  <si>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</si>
  <si>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</si>
  <si>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</si>
  <si>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</si>
  <si>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</si>
  <si>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</si>
  <si>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</si>
  <si>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</si>
  <si>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</si>
  <si>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</si>
  <si>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</si>
  <si>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</si>
  <si>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</si>
  <si>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</si>
  <si>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</si>
  <si>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</si>
  <si>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</si>
  <si>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</si>
  <si>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</si>
  <si>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</si>
  <si>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</si>
  <si>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</si>
  <si>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</si>
  <si>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</si>
  <si>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</si>
  <si>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</si>
  <si>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</si>
  <si>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</si>
  <si>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</si>
  <si>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</si>
  <si>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</si>
  <si>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</si>
  <si>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</si>
  <si>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</si>
  <si>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</si>
  <si>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</si>
  <si>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</si>
  <si>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</si>
  <si>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</si>
  <si>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</si>
  <si>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</si>
  <si>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</si>
  <si>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</si>
  <si>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</si>
  <si>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</si>
  <si>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</si>
  <si>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</si>
  <si>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</si>
  <si>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</si>
  <si>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</si>
  <si>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</si>
  <si>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</si>
  <si>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</si>
  <si>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</si>
  <si>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</si>
  <si>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</si>
  <si>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</si>
  <si>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</si>
  <si>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</si>
  <si>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</si>
  <si>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</si>
  <si>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</si>
  <si>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</si>
  <si>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</si>
  <si>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</si>
  <si>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</si>
  <si>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</si>
  <si>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</si>
  <si>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</si>
  <si>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</si>
  <si>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</si>
  <si>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</si>
  <si>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</si>
  <si>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</si>
  <si>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</si>
  <si>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</si>
  <si>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</si>
  <si>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</si>
  <si>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</si>
  <si>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</si>
  <si>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</si>
  <si>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</si>
  <si>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</si>
  <si>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</si>
  <si>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</si>
  <si>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</si>
  <si>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</si>
  <si>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</si>
  <si>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</si>
  <si>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</si>
  <si>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</si>
  <si>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</si>
  <si>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</si>
  <si>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</si>
  <si>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</si>
  <si>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</si>
  <si>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</si>
  <si>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</si>
  <si>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</si>
  <si>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</si>
  <si>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</si>
  <si>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</si>
  <si>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</si>
  <si>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</si>
  <si>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</si>
  <si>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</si>
  <si>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</si>
  <si>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</si>
  <si>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</si>
  <si>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</si>
  <si>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</si>
  <si>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</si>
  <si>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</si>
  <si>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</si>
  <si>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</si>
  <si>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</si>
  <si>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</si>
  <si>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</si>
  <si>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</si>
  <si>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</si>
  <si>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</si>
  <si>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</si>
  <si>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</si>
  <si>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</si>
  <si>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</si>
  <si>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</si>
  <si>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</si>
  <si>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</si>
  <si>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</si>
  <si>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</si>
  <si>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</si>
  <si>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</si>
  <si>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</si>
  <si>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</si>
  <si>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</si>
  <si>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</si>
  <si>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</si>
  <si>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</si>
  <si>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</si>
  <si>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</si>
  <si>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</si>
  <si>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</si>
  <si>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</si>
  <si>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</si>
  <si>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</si>
  <si>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</si>
  <si>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</si>
  <si>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</si>
  <si>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</si>
  <si>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</si>
  <si>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</si>
  <si>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</si>
  <si>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</si>
  <si>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</si>
  <si>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</si>
  <si>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</si>
  <si>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</si>
  <si>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</si>
  <si>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</si>
  <si>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</si>
  <si>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</si>
  <si>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</si>
  <si>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</si>
  <si>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</si>
  <si>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</si>
  <si>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</si>
  <si>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</si>
  <si>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</si>
  <si>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</si>
  <si>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</si>
  <si>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</si>
  <si>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</si>
  <si>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</si>
  <si>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</si>
  <si>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</si>
  <si>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</si>
  <si>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</si>
  <si>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</si>
  <si>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</si>
  <si>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</si>
  <si>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</si>
  <si>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</si>
  <si>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</si>
  <si>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</si>
  <si>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</si>
  <si>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</si>
  <si>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</si>
  <si>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</si>
  <si>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</si>
  <si>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</si>
  <si>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</si>
  <si>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</si>
  <si>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</si>
  <si>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</si>
  <si>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</si>
  <si>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</si>
  <si>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</si>
  <si>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</si>
  <si>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</si>
  <si>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</si>
  <si>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</si>
  <si>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</si>
  <si>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</si>
  <si>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</si>
  <si>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</si>
  <si>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</si>
  <si>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</si>
  <si>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</si>
  <si>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</si>
  <si>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</si>
  <si>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</si>
  <si>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</si>
  <si>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</si>
  <si>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</si>
  <si>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</si>
  <si>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</si>
  <si>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</si>
  <si>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</si>
  <si>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</si>
  <si>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</si>
  <si>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</si>
  <si>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</si>
  <si>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</si>
  <si>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</si>
  <si>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</si>
  <si>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</si>
  <si>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</si>
  <si>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</si>
  <si>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</si>
  <si>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</si>
  <si>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</si>
  <si>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</si>
  <si>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</si>
  <si>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</si>
  <si>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</si>
  <si>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</si>
  <si>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</si>
  <si>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</si>
  <si>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</si>
  <si>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</si>
  <si>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</si>
  <si>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</si>
  <si>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</si>
  <si>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</si>
  <si>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</si>
  <si>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</si>
  <si>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</si>
  <si>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</si>
  <si>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</si>
  <si>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</si>
  <si>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</si>
  <si>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</si>
  <si>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</si>
  <si>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</si>
  <si>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</si>
  <si>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</si>
  <si>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</si>
  <si>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</si>
  <si>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</si>
  <si>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</si>
  <si>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</si>
  <si>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</si>
  <si>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</si>
  <si>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</si>
  <si>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</si>
  <si>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</si>
  <si>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</si>
  <si>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</si>
  <si>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</si>
  <si>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</si>
  <si>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</si>
  <si>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</si>
  <si>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</si>
  <si>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</si>
  <si>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</si>
  <si>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</si>
  <si>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</si>
  <si>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</si>
  <si>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</si>
  <si>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</si>
  <si>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</si>
  <si>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</si>
  <si>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</si>
  <si>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</si>
  <si>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</si>
  <si>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</si>
  <si>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</si>
  <si>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</si>
  <si>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</si>
  <si>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</si>
  <si>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</si>
  <si>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</si>
  <si>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</si>
  <si>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</si>
  <si>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</si>
  <si>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</si>
  <si>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</si>
  <si>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</si>
  <si>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</si>
  <si>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</si>
  <si>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</si>
  <si>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</si>
  <si>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</si>
  <si>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</si>
  <si>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</si>
  <si>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</si>
  <si>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</si>
  <si>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</si>
  <si>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</si>
  <si>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</si>
  <si>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</si>
  <si>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</si>
  <si>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</si>
  <si>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</si>
  <si>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</si>
  <si>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</si>
  <si>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</si>
  <si>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</si>
  <si>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</si>
  <si>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</si>
  <si>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</si>
  <si>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</si>
  <si>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</si>
  <si>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</si>
  <si>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</si>
  <si>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</si>
  <si>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</si>
  <si>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</si>
  <si>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</si>
  <si>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</si>
  <si>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</si>
  <si>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</si>
  <si>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</si>
  <si>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</si>
  <si>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</si>
  <si>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</si>
  <si>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</si>
  <si>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</si>
  <si>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</si>
  <si>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</si>
  <si>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</si>
  <si>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</si>
  <si>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</si>
  <si>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</si>
  <si>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</si>
  <si>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</si>
  <si>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</si>
  <si>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</si>
  <si>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</si>
  <si>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</si>
  <si>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</si>
  <si>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</si>
  <si>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</si>
  <si>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</si>
  <si>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</si>
  <si>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</si>
  <si>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</si>
  <si>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</si>
  <si>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</si>
  <si>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</si>
  <si>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</si>
  <si>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</si>
  <si>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</si>
  <si>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</si>
  <si>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</si>
  <si>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</si>
  <si>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</si>
  <si>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</si>
  <si>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</si>
  <si>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</si>
  <si>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</si>
  <si>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</si>
  <si>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</si>
  <si>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</si>
  <si>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</si>
  <si>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</si>
  <si>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</si>
  <si>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</si>
  <si>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</si>
  <si>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</si>
  <si>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</si>
  <si>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</si>
  <si>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</si>
  <si>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</si>
  <si>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</si>
  <si>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</si>
  <si>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</si>
  <si>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</si>
  <si>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</si>
  <si>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</si>
  <si>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</si>
  <si>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</si>
  <si>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</si>
  <si>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</si>
  <si>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</si>
  <si>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</si>
  <si>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</si>
  <si>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</si>
  <si>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</si>
  <si>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</si>
  <si>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</si>
  <si>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</si>
  <si>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</si>
  <si>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</si>
  <si>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</si>
  <si>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</si>
  <si>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</si>
  <si>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</si>
  <si>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</si>
  <si>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</si>
  <si>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</si>
  <si>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</si>
  <si>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</si>
  <si>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</si>
  <si>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</si>
  <si>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</si>
  <si>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</si>
  <si>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</si>
  <si>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</si>
  <si>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</si>
  <si>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</si>
  <si>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</si>
  <si>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</si>
  <si>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</si>
  <si>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</si>
  <si>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</si>
  <si>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</si>
  <si>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</si>
  <si>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</si>
  <si>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</si>
  <si>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</si>
  <si>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</si>
  <si>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</si>
  <si>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</si>
  <si>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</si>
  <si>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</si>
  <si>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</si>
  <si>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</si>
  <si>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</si>
  <si>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</si>
  <si>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</si>
  <si>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</si>
  <si>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</si>
  <si>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</si>
  <si>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</si>
  <si>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</si>
  <si>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</si>
  <si>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</si>
  <si>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</si>
  <si>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</si>
  <si>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</si>
  <si>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</si>
  <si>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</si>
  <si>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</si>
  <si>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</si>
  <si>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</si>
  <si>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</si>
  <si>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</si>
  <si>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</si>
  <si>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</si>
  <si>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</si>
  <si>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</si>
  <si>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</si>
  <si>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</si>
  <si>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</si>
  <si>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</si>
  <si>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</si>
  <si>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</si>
  <si>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</si>
  <si>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</si>
  <si>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</si>
  <si>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</si>
  <si>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</si>
  <si>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</si>
  <si>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</si>
  <si>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</si>
  <si>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</si>
  <si>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</si>
  <si>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</si>
  <si>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</si>
  <si>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</si>
  <si>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</si>
  <si>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</si>
  <si>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</si>
  <si>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</si>
  <si>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</si>
  <si>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</si>
  <si>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</si>
  <si>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</si>
  <si>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</si>
  <si>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</si>
  <si>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</si>
  <si>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</si>
  <si>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</si>
  <si>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</si>
  <si>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</si>
  <si>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</si>
  <si>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</si>
  <si>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</si>
  <si>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</si>
  <si>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</si>
  <si>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</si>
  <si>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</si>
  <si>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</si>
  <si>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</si>
  <si>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</si>
  <si>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</si>
  <si>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</si>
  <si>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</si>
  <si>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</si>
  <si>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</si>
  <si>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</si>
  <si>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</si>
  <si>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</si>
  <si>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</si>
  <si>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</si>
  <si>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</si>
  <si>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</si>
  <si>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</si>
  <si>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</si>
  <si>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</si>
  <si>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</si>
  <si>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</si>
  <si>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</si>
  <si>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</si>
  <si>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</si>
  <si>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</si>
  <si>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</si>
  <si>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</si>
  <si>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</si>
  <si>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</si>
  <si>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</si>
  <si>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</si>
  <si>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</si>
  <si>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</si>
  <si>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</si>
  <si>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</si>
  <si>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</si>
  <si>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</si>
  <si>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</si>
  <si>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</si>
  <si>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</si>
  <si>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</si>
  <si>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</si>
  <si>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</si>
  <si>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</si>
  <si>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</si>
  <si>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</si>
  <si>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</si>
  <si>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</si>
  <si>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</si>
  <si>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</si>
  <si>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</si>
  <si>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</si>
  <si>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</si>
  <si>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</si>
  <si>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</si>
  <si>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</si>
  <si>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</si>
  <si>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</si>
  <si>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</si>
  <si>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</si>
  <si>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</si>
  <si>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</si>
  <si>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</si>
  <si>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</si>
  <si>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</si>
  <si>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</si>
  <si>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</si>
  <si>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</si>
  <si>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</si>
  <si>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</si>
  <si>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</si>
  <si>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</si>
  <si>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</si>
  <si>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</si>
  <si>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</si>
  <si>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</si>
  <si>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</si>
  <si>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</si>
  <si>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</si>
  <si>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</si>
  <si>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</si>
  <si>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</si>
  <si>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</si>
  <si>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</si>
  <si>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</si>
  <si>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</si>
  <si>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</si>
  <si>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</si>
  <si>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</si>
  <si>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</si>
  <si>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</si>
  <si>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</si>
  <si>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</si>
  <si>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</si>
  <si>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</si>
  <si>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</si>
  <si>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</si>
  <si>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</si>
  <si>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</si>
  <si>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</si>
  <si>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</si>
  <si>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</si>
  <si>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</si>
  <si>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</si>
  <si>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</si>
  <si>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</si>
  <si>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</si>
  <si>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</si>
  <si>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</si>
  <si>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</si>
  <si>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</si>
  <si>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</si>
  <si>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</si>
  <si>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</si>
  <si>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</si>
  <si>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</si>
  <si>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</si>
  <si>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</si>
  <si>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</si>
  <si>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</si>
  <si>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</si>
  <si>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</si>
  <si>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</si>
  <si>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</si>
  <si>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</si>
  <si>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</si>
  <si>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</si>
  <si>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</si>
  <si>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</si>
  <si>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</si>
  <si>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</si>
  <si>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</si>
  <si>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</si>
  <si>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</si>
  <si>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</si>
  <si>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</si>
  <si>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</si>
  <si>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</si>
  <si>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</si>
  <si>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</si>
  <si>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</si>
  <si>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</si>
  <si>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</si>
  <si>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</si>
  <si>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</si>
  <si>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</si>
  <si>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</si>
  <si>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</si>
  <si>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</si>
  <si>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</si>
  <si>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</si>
  <si>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</si>
  <si>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</si>
  <si>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</si>
  <si>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</si>
  <si>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</si>
  <si>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</si>
  <si>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</si>
  <si>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</si>
  <si>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</si>
  <si>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</si>
  <si>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</si>
  <si>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</si>
  <si>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</si>
  <si>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</si>
  <si>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</si>
  <si>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</si>
  <si>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</si>
  <si>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</si>
  <si>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</si>
  <si>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</si>
  <si>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</si>
  <si>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</si>
  <si>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</si>
  <si>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</si>
  <si>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</si>
  <si>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</si>
  <si>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</si>
  <si>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</si>
  <si>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</si>
  <si>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</si>
  <si>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</si>
  <si>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</si>
  <si>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</si>
  <si>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</si>
  <si>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</si>
  <si>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</si>
  <si>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</si>
  <si>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</si>
  <si>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</si>
  <si>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</si>
  <si>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</si>
  <si>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</si>
  <si>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</si>
  <si>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</si>
  <si>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</si>
  <si>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</si>
  <si>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</si>
  <si>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</si>
  <si>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</si>
  <si>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</si>
  <si>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</si>
  <si>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</si>
  <si>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</si>
  <si>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</si>
  <si>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</si>
  <si>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</si>
  <si>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</si>
  <si>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</si>
  <si>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</si>
  <si>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</si>
  <si>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</si>
  <si>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</si>
  <si>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</si>
  <si>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</si>
  <si>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</si>
  <si>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</si>
  <si>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</si>
  <si>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</si>
  <si>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</si>
  <si>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</si>
  <si>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</si>
  <si>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</si>
  <si>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</si>
  <si>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</si>
  <si>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</si>
  <si>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</si>
  <si>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</si>
  <si>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</si>
  <si>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</si>
  <si>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</si>
  <si>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</si>
  <si>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</si>
  <si>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</si>
  <si>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</si>
  <si>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</si>
  <si>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</si>
  <si>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</si>
  <si>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</si>
  <si>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</si>
  <si>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</si>
  <si>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</si>
  <si>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</si>
  <si>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</si>
  <si>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</si>
  <si>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</si>
  <si>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</si>
  <si>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</si>
  <si>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</si>
  <si>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</si>
  <si>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</si>
  <si>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</si>
  <si>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</si>
  <si>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</si>
  <si>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</si>
  <si>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</si>
  <si>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</si>
  <si>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</si>
  <si>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</si>
  <si>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</si>
  <si>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</si>
  <si>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</si>
  <si>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</si>
  <si>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</si>
  <si>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</si>
  <si>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</si>
  <si>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</si>
  <si>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</si>
  <si>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</si>
  <si>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</si>
  <si>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</si>
  <si>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</si>
  <si>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</si>
  <si>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</si>
  <si>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</si>
  <si>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</si>
  <si>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</si>
  <si>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</si>
  <si>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</si>
  <si>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</si>
  <si>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</si>
  <si>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</si>
  <si>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</si>
  <si>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</si>
  <si>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</si>
  <si>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</si>
  <si>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</si>
  <si>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</si>
  <si>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</si>
  <si>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</si>
  <si>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</si>
  <si>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</si>
  <si>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</si>
  <si>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</si>
  <si>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</si>
  <si>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</si>
  <si>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</si>
  <si>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</si>
  <si>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</si>
  <si>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</si>
  <si>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</si>
  <si>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</si>
  <si>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</si>
  <si>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</si>
  <si>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</si>
  <si>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</si>
  <si>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</si>
  <si>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</si>
  <si>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</si>
  <si>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</si>
  <si>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</si>
  <si>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</si>
  <si>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</si>
  <si>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</si>
  <si>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</si>
  <si>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</si>
  <si>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</si>
  <si>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</si>
  <si>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</si>
  <si>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</si>
  <si>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</si>
  <si>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</si>
  <si>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</si>
  <si>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</si>
  <si>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</si>
  <si>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</si>
  <si>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</si>
  <si>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</si>
  <si>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</si>
  <si>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</si>
  <si>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</si>
  <si>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</si>
  <si>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</si>
  <si>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</si>
  <si>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</si>
  <si>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</si>
  <si>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</si>
  <si>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</si>
  <si>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</si>
  <si>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</si>
  <si>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</si>
  <si>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</si>
  <si>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</si>
  <si>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</si>
  <si>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</si>
  <si>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</si>
  <si>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</si>
  <si>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</si>
  <si>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</si>
  <si>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</si>
  <si>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</si>
  <si>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</si>
  <si>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</si>
  <si>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</si>
  <si>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</si>
  <si>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</si>
  <si>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</si>
  <si>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</si>
  <si>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</si>
  <si>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</si>
  <si>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</si>
  <si>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</si>
  <si>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</si>
  <si>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</si>
  <si>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</si>
  <si>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</si>
  <si>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</si>
  <si>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</si>
  <si>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</si>
  <si>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</si>
  <si>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</si>
  <si>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</si>
  <si>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</si>
  <si>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</si>
  <si>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</si>
  <si>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</si>
  <si>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</si>
  <si>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</si>
  <si>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</si>
  <si>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</si>
  <si>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</si>
  <si>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</si>
  <si>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</si>
  <si>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</si>
  <si>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</si>
  <si>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</si>
  <si>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</si>
  <si>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</si>
  <si>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</si>
  <si>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</si>
  <si>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</si>
  <si>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</si>
  <si>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</si>
  <si>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</si>
  <si>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</si>
  <si>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</si>
  <si>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</si>
  <si>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</si>
  <si>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</si>
  <si>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</si>
  <si>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</si>
  <si>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</si>
  <si>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</si>
  <si>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</si>
  <si>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</si>
  <si>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</si>
  <si>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</si>
  <si>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</si>
  <si>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</si>
  <si>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</si>
  <si>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</si>
  <si>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</si>
  <si>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</si>
  <si>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</si>
  <si>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</si>
  <si>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</si>
  <si>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</si>
  <si>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</si>
  <si>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</si>
  <si>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</si>
  <si>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</si>
  <si>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</si>
  <si>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</si>
  <si>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</si>
  <si>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</si>
  <si>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</si>
  <si>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</si>
  <si>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</si>
  <si>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</si>
  <si>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</si>
  <si>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</si>
  <si>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</si>
  <si>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</si>
  <si>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</si>
  <si>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</si>
  <si>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</si>
  <si>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</si>
  <si>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</si>
  <si>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</si>
  <si>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</si>
  <si>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</si>
  <si>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</si>
  <si>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</si>
  <si>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</si>
  <si>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</si>
  <si>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</si>
  <si>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</si>
  <si>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</si>
  <si>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</si>
  <si>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</si>
  <si>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</si>
  <si>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</si>
  <si>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</si>
  <si>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</si>
  <si>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</si>
  <si>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</si>
  <si>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</si>
  <si>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</si>
  <si>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</si>
  <si>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</si>
  <si>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</si>
  <si>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</si>
  <si>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</si>
  <si>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</si>
  <si>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</si>
  <si>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</si>
  <si>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</si>
  <si>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</si>
  <si>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</si>
  <si>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</si>
  <si>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</si>
  <si>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</si>
  <si>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</si>
  <si>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</si>
  <si>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</si>
  <si>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</si>
  <si>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</si>
  <si>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</si>
  <si>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</si>
  <si>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</si>
  <si>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</si>
  <si>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</si>
  <si>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</si>
  <si>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</si>
  <si>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</si>
  <si>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</si>
  <si>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</si>
  <si>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</si>
  <si>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</si>
  <si>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</si>
  <si>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</si>
  <si>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</si>
  <si>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</si>
  <si>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</si>
  <si>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</si>
  <si>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</si>
  <si>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</si>
  <si>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</si>
  <si>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</si>
  <si>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</si>
  <si>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</si>
  <si>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</si>
  <si>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</si>
  <si>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</si>
  <si>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</si>
  <si>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</si>
  <si>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</si>
  <si>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</si>
  <si>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</si>
  <si>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</si>
  <si>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</si>
  <si>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</si>
  <si>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</si>
  <si>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</si>
  <si>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</si>
  <si>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</si>
  <si>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</si>
  <si>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</si>
  <si>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</si>
  <si>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</si>
  <si>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</si>
  <si>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</si>
  <si>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</si>
  <si>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</si>
  <si>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</si>
  <si>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</si>
  <si>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</si>
  <si>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</si>
  <si>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</si>
  <si>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</si>
  <si>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</si>
  <si>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</si>
  <si>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</si>
  <si>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</si>
  <si>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</si>
  <si>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</si>
  <si>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</si>
  <si>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</si>
  <si>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</si>
  <si>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</si>
  <si>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</si>
  <si>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</si>
  <si>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</si>
  <si>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</si>
  <si>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</si>
  <si>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</si>
  <si>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</si>
  <si>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</si>
  <si>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</si>
  <si>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</si>
  <si>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</si>
  <si>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</si>
  <si>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</si>
  <si>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</si>
  <si>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</si>
  <si>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</si>
  <si>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</si>
  <si>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</si>
  <si>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</si>
  <si>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</si>
  <si>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</si>
  <si>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</si>
  <si>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</si>
  <si>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</si>
  <si>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</si>
  <si>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</si>
  <si>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</si>
  <si>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</si>
  <si>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</si>
  <si>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</si>
  <si>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</si>
  <si>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</si>
  <si>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</si>
  <si>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</si>
  <si>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</si>
  <si>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</si>
  <si>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</si>
  <si>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</si>
  <si>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</si>
  <si>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</si>
  <si>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</si>
  <si>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</si>
  <si>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</si>
  <si>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</si>
  <si>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</si>
  <si>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</si>
  <si>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</si>
  <si>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</si>
  <si>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</si>
  <si>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</si>
  <si>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</si>
  <si>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</si>
  <si>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</si>
  <si>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</si>
  <si>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</si>
  <si>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</si>
  <si>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</si>
  <si>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</si>
  <si>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</si>
  <si>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</si>
  <si>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</si>
  <si>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</si>
  <si>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</si>
  <si>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</si>
  <si>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</si>
  <si>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</si>
  <si>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</si>
  <si>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</si>
  <si>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</si>
  <si>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</si>
  <si>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</si>
  <si>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</si>
  <si>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</si>
  <si>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</si>
  <si>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</si>
  <si>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</si>
  <si>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</si>
  <si>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</si>
  <si>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</si>
  <si>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</si>
  <si>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</si>
  <si>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</si>
  <si>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</si>
  <si>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</si>
  <si>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</si>
  <si>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</si>
  <si>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</si>
  <si>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</si>
  <si>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</si>
  <si>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</si>
  <si>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</si>
  <si>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</si>
  <si>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</si>
  <si>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</si>
  <si>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</si>
  <si>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</si>
  <si>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</si>
  <si>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</si>
  <si>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</si>
  <si>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</si>
  <si>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</si>
  <si>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</si>
  <si>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</si>
  <si>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</si>
  <si>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</si>
  <si>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</si>
  <si>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</si>
  <si>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</si>
  <si>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</si>
  <si>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</si>
  <si>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</si>
  <si>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</si>
  <si>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</si>
  <si>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</si>
  <si>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</si>
  <si>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</si>
  <si>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</si>
  <si>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</si>
  <si>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</si>
  <si>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</si>
  <si>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</si>
  <si>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</si>
  <si>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</si>
  <si>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</si>
  <si>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</si>
  <si>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</si>
  <si>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</si>
  <si>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</si>
  <si>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</si>
  <si>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</si>
  <si>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</si>
  <si>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</si>
  <si>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</si>
  <si>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</si>
  <si>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</si>
  <si>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</si>
  <si>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</si>
  <si>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</si>
  <si>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</si>
  <si>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</si>
  <si>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</si>
  <si>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</si>
  <si>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</si>
  <si>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</si>
  <si>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</si>
  <si>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</si>
  <si>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</si>
  <si>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</si>
  <si>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</si>
  <si>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</si>
  <si>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</si>
  <si>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</si>
  <si>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</si>
  <si>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</si>
  <si>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</si>
  <si>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</si>
  <si>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</si>
  <si>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</si>
  <si>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</si>
  <si>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</si>
  <si>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</si>
  <si>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</si>
  <si>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</si>
  <si>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</si>
  <si>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</si>
  <si>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</si>
  <si>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</si>
  <si>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</si>
  <si>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</si>
  <si>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</si>
  <si>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</si>
  <si>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</si>
  <si>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</si>
  <si>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</si>
  <si>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</si>
  <si>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</si>
  <si>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</si>
  <si>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</si>
  <si>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</si>
  <si>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</si>
  <si>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</si>
  <si>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</si>
  <si>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</si>
  <si>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</si>
  <si>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</si>
  <si>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</si>
  <si>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</si>
  <si>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</si>
  <si>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</si>
  <si>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</si>
  <si>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</si>
  <si>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</si>
  <si>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</si>
  <si>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</si>
  <si>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</si>
  <si>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</si>
  <si>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</si>
  <si>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</si>
  <si>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</si>
  <si>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</si>
  <si>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</si>
  <si>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</si>
  <si>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</si>
  <si>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</si>
  <si>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</si>
  <si>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</si>
  <si>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</si>
  <si>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</si>
  <si>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</si>
  <si>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</si>
  <si>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</si>
  <si>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</si>
  <si>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</si>
  <si>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</si>
  <si>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</si>
  <si>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</si>
  <si>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</si>
  <si>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</si>
  <si>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</si>
  <si>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</si>
  <si>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</si>
  <si>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</si>
  <si>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</si>
  <si>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</si>
  <si>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</si>
  <si>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</si>
  <si>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</si>
  <si>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</si>
  <si>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</si>
  <si>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</si>
  <si>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</si>
  <si>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</si>
  <si>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</si>
  <si>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</si>
  <si>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</si>
  <si>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</si>
  <si>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</si>
  <si>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</si>
  <si>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</si>
  <si>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</si>
  <si>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</si>
  <si>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</si>
  <si>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</si>
  <si>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</si>
  <si>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</si>
  <si>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</si>
  <si>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</si>
  <si>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</si>
  <si>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</si>
  <si>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</si>
  <si>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</si>
  <si>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</si>
  <si>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</si>
  <si>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</si>
  <si>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</si>
  <si>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</si>
  <si>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</si>
  <si>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</si>
  <si>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</si>
  <si>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</si>
  <si>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</si>
  <si>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</si>
  <si>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</si>
  <si>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</si>
  <si>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</si>
  <si>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</si>
  <si>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</si>
  <si>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</si>
  <si>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</si>
  <si>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</si>
  <si>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</si>
  <si>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</si>
  <si>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</si>
  <si>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</si>
  <si>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</si>
  <si>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</si>
  <si>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</si>
  <si>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</si>
  <si>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</si>
  <si>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</si>
  <si>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</si>
  <si>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</si>
  <si>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</si>
  <si>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</si>
  <si>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</si>
  <si>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</si>
  <si>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</si>
  <si>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</si>
  <si>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</si>
  <si>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</si>
  <si>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</si>
  <si>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</si>
  <si>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</si>
  <si>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</si>
  <si>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</si>
  <si>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</si>
  <si>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</si>
  <si>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</si>
  <si>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</si>
  <si>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</si>
  <si>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</si>
  <si>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</si>
  <si>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</si>
  <si>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</si>
  <si>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</si>
  <si>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</si>
  <si>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</si>
  <si>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</si>
  <si>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</si>
  <si>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</si>
  <si>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</si>
  <si>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</si>
  <si>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</si>
  <si>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</si>
  <si>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</si>
  <si>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</si>
  <si>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</si>
  <si>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</si>
  <si>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</si>
  <si>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</si>
  <si>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</si>
  <si>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</si>
  <si>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</si>
  <si>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</si>
  <si>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</si>
  <si>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</si>
  <si>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</si>
  <si>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</si>
  <si>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</si>
  <si>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</si>
  <si>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</si>
  <si>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</si>
  <si>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</si>
  <si>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</si>
  <si>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</si>
  <si>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</si>
  <si>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</si>
  <si>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</si>
  <si>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</si>
  <si>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</si>
  <si>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</si>
  <si>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</si>
  <si>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</si>
  <si>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</si>
  <si>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</si>
  <si>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</si>
  <si>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</si>
  <si>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</si>
  <si>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</si>
  <si>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</si>
  <si>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</si>
  <si>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</si>
  <si>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</si>
  <si>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</si>
  <si>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</si>
  <si>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</si>
  <si>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</si>
  <si>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</si>
  <si>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</si>
  <si>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</si>
  <si>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</si>
  <si>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</si>
  <si>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</si>
  <si>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</si>
  <si>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</si>
  <si>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</si>
  <si>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</si>
  <si>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</si>
  <si>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</si>
  <si>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</si>
  <si>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</si>
  <si>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</si>
  <si>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</si>
  <si>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</si>
  <si>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</si>
  <si>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</si>
  <si>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</si>
  <si>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</si>
  <si>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</si>
  <si>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</si>
  <si>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</si>
  <si>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</si>
  <si>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</si>
  <si>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</si>
  <si>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</si>
  <si>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</si>
  <si>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</si>
  <si>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</si>
  <si>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</si>
  <si>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</si>
  <si>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</si>
  <si>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</si>
  <si>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</si>
  <si>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</si>
  <si>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</si>
  <si>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</si>
  <si>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</si>
  <si>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</si>
  <si>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</si>
  <si>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</si>
  <si>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</si>
  <si>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</si>
  <si>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</si>
  <si>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</si>
  <si>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</si>
  <si>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</si>
  <si>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</si>
  <si>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</si>
  <si>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</si>
  <si>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</si>
  <si>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</si>
  <si>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</si>
  <si>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</si>
  <si>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</si>
  <si>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</si>
  <si>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</si>
  <si>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</si>
  <si>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</si>
  <si>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</si>
  <si>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</si>
  <si>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</si>
  <si>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</si>
  <si>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</si>
  <si>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</si>
  <si>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</si>
  <si>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</si>
  <si>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</si>
  <si>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</si>
  <si>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</si>
  <si>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</si>
  <si>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</si>
  <si>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</si>
  <si>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</si>
  <si>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</si>
  <si>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</si>
  <si>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</si>
  <si>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</si>
  <si>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</si>
  <si>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</si>
  <si>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</si>
  <si>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</si>
  <si>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</si>
  <si>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</si>
  <si>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</si>
  <si>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</si>
  <si>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</si>
  <si>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</si>
  <si>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</si>
  <si>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</si>
  <si>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</si>
  <si>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</si>
  <si>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</si>
  <si>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</si>
  <si>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</si>
  <si>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</si>
  <si>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</si>
  <si>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</si>
  <si>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</si>
  <si>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</si>
  <si>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</si>
  <si>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</si>
  <si>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</si>
  <si>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</si>
  <si>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</si>
  <si>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</si>
  <si>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</si>
  <si>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</si>
  <si>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</si>
  <si>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</si>
  <si>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</si>
  <si>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</si>
  <si>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</si>
  <si>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</si>
  <si>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</si>
  <si>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</si>
  <si>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</si>
  <si>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</si>
  <si>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</si>
  <si>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</si>
  <si>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</si>
  <si>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</si>
  <si>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</si>
  <si>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</si>
  <si>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</si>
  <si>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</si>
  <si>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</si>
  <si>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</si>
  <si>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</si>
  <si>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</si>
  <si>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</si>
  <si>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</si>
  <si>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</si>
  <si>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</si>
  <si>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</si>
  <si>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</si>
  <si>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</si>
  <si>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</si>
  <si>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</si>
  <si>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</si>
  <si>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</si>
  <si>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</si>
  <si>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</si>
  <si>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</si>
  <si>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</si>
  <si>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</si>
  <si>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</si>
  <si>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</si>
  <si>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</si>
  <si>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</si>
  <si>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</si>
  <si>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</si>
  <si>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</si>
  <si>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</si>
  <si>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</si>
  <si>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</si>
  <si>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</si>
  <si>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</si>
  <si>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</si>
  <si>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</si>
  <si>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</si>
  <si>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</si>
  <si>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</si>
  <si>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</si>
  <si>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</si>
  <si>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</si>
  <si>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</si>
  <si>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</si>
  <si>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</si>
  <si>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</si>
  <si>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</si>
  <si>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</si>
  <si>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</si>
  <si>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</si>
  <si>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</si>
  <si>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</si>
  <si>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</si>
  <si>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</si>
  <si>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</si>
  <si>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</si>
  <si>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</si>
  <si>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</si>
  <si>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</si>
  <si>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</si>
  <si>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</si>
  <si>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</si>
  <si>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</si>
  <si>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</si>
  <si>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</si>
  <si>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</si>
  <si>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</si>
  <si>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</si>
  <si>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</si>
  <si>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</si>
  <si>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</si>
  <si>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</si>
  <si>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</si>
  <si>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</si>
  <si>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</si>
  <si>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</si>
  <si>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</si>
  <si>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</si>
  <si>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</si>
  <si>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</si>
  <si>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</si>
  <si>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</si>
  <si>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</si>
  <si>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</si>
  <si>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</si>
  <si>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</si>
  <si>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</si>
  <si>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</si>
  <si>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</si>
  <si>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</si>
  <si>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</si>
  <si>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</si>
  <si>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</si>
  <si>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</si>
  <si>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</si>
  <si>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</si>
  <si>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</si>
  <si>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</si>
  <si>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</si>
  <si>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</si>
  <si>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</si>
  <si>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</si>
  <si>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</si>
  <si>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</si>
  <si>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</si>
  <si>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</si>
  <si>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</si>
  <si>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</si>
  <si>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</si>
  <si>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</si>
  <si>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</si>
  <si>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</si>
  <si>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</si>
  <si>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</si>
  <si>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</si>
  <si>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</si>
  <si>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</si>
  <si>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</si>
  <si>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</si>
  <si>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</si>
  <si>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</si>
  <si>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</si>
  <si>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</si>
  <si>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</si>
  <si>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</si>
  <si>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</si>
  <si>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</si>
  <si>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</si>
  <si>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</si>
  <si>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</si>
  <si>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</si>
  <si>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</si>
  <si>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</si>
  <si>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</si>
  <si>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</si>
  <si>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</si>
  <si>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</si>
  <si>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</si>
  <si>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</si>
  <si>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</si>
  <si>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</si>
  <si>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</si>
  <si>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</si>
  <si>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</si>
  <si>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</si>
  <si>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</si>
  <si>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</si>
  <si>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</si>
  <si>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</si>
  <si>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</si>
  <si>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</si>
  <si>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</si>
  <si>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</si>
  <si>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</si>
  <si>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</si>
  <si>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</si>
  <si>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</si>
  <si>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</si>
  <si>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</si>
  <si>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</si>
  <si>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</si>
  <si>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</si>
  <si>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</si>
  <si>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</si>
  <si>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</si>
  <si>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</si>
  <si>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</si>
  <si>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</si>
  <si>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</si>
  <si>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</si>
  <si>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</si>
  <si>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</si>
  <si>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</si>
  <si>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</si>
  <si>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</si>
  <si>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</si>
  <si>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</si>
  <si>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</si>
  <si>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</si>
  <si>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</si>
  <si>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</si>
  <si>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</si>
  <si>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</si>
  <si>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</si>
  <si>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</si>
  <si>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</si>
  <si>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</si>
  <si>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</si>
  <si>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</si>
  <si>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</si>
  <si>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</si>
  <si>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</si>
  <si>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</si>
  <si>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</si>
  <si>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</si>
  <si>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</si>
  <si>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</si>
  <si>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</si>
  <si>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</si>
  <si>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</si>
  <si>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</si>
  <si>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</si>
  <si>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</si>
  <si>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</si>
  <si>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</si>
  <si>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</si>
  <si>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</si>
  <si>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</si>
  <si>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</si>
  <si>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</si>
  <si>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</si>
  <si>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</si>
  <si>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</si>
  <si>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</si>
  <si>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</si>
  <si>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</si>
  <si>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</si>
  <si>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</si>
  <si>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</si>
  <si>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</si>
  <si>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</si>
  <si>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</si>
  <si>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</si>
  <si>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</si>
  <si>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</si>
  <si>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</si>
  <si>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</si>
  <si>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</si>
  <si>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</si>
  <si>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</si>
  <si>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</si>
  <si>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</si>
  <si>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</si>
  <si>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</si>
  <si>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</si>
  <si>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</si>
  <si>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</si>
  <si>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</si>
  <si>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</si>
  <si>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</si>
  <si>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</si>
  <si>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</si>
  <si>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</si>
  <si>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</si>
  <si>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</si>
  <si>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</si>
  <si>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</si>
  <si>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</si>
  <si>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</si>
  <si>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</si>
  <si>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</si>
  <si>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</si>
  <si>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</si>
  <si>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</si>
  <si>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</si>
  <si>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</si>
  <si>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</si>
  <si>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</si>
  <si>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</si>
  <si>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</si>
  <si>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</si>
  <si>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</si>
  <si>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</si>
  <si>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</si>
  <si>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</si>
  <si>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</si>
  <si>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</si>
  <si>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</si>
  <si>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</si>
  <si>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</si>
  <si>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</si>
  <si>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</si>
  <si>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</si>
  <si>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</si>
  <si>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</si>
  <si>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</si>
  <si>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</si>
  <si>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</si>
  <si>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</si>
  <si>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</si>
  <si>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</si>
  <si>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</si>
  <si>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</si>
  <si>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</si>
  <si>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</si>
  <si>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</si>
  <si>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</si>
  <si>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</si>
  <si>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</si>
  <si>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</si>
  <si>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</si>
  <si>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</si>
  <si>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</si>
  <si>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</si>
  <si>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</si>
  <si>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</si>
  <si>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</si>
  <si>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</si>
  <si>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</si>
  <si>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</si>
  <si>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</si>
  <si>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</si>
  <si>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</si>
  <si>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</si>
  <si>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</si>
  <si>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</si>
  <si>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</si>
  <si>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</si>
  <si>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</si>
  <si>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</si>
  <si>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</si>
  <si>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</si>
  <si>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</si>
  <si>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</si>
  <si>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</si>
  <si>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</si>
  <si>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</si>
  <si>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</si>
  <si>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</si>
  <si>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</si>
  <si>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</si>
  <si>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</si>
  <si>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</si>
  <si>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</si>
  <si>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</si>
  <si>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</si>
  <si>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</si>
  <si>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</si>
  <si>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</si>
  <si>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</si>
  <si>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</si>
  <si>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</si>
  <si>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</si>
  <si>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</si>
  <si>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</si>
  <si>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</si>
  <si>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</si>
  <si>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</si>
  <si>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</si>
  <si>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</si>
  <si>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</si>
  <si>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</si>
  <si>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</si>
  <si>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</si>
  <si>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</si>
  <si>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</si>
  <si>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</si>
  <si>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4656771#1</t>
  </si>
  <si>
    <t>Unicomec</t>
  </si>
  <si>
    <t>4549380#1</t>
  </si>
  <si>
    <t>Surcomusica</t>
  </si>
  <si>
    <t>4631100#1</t>
  </si>
  <si>
    <t>Istinternacional</t>
  </si>
  <si>
    <t>4550489#1</t>
  </si>
  <si>
    <t>Granzotto</t>
  </si>
  <si>
    <t>4607605#1</t>
  </si>
  <si>
    <t>FORSEMAX CIA LTDA</t>
  </si>
  <si>
    <t>4652502#1</t>
  </si>
  <si>
    <t>Espacio &amp; Forma Arquitectura</t>
  </si>
  <si>
    <t>4650945#1</t>
  </si>
  <si>
    <t>Sofia</t>
  </si>
  <si>
    <t>4652971#1</t>
  </si>
  <si>
    <t>Donnelmotors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</si>
</sst>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01264d6-b1cf-42e6-871c-6e0bac8e4f8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m/>
      </sharedItems>
    </cacheField>
    <cacheField name="Case Name" numFmtId="49">
      <sharedItems containsBlank="1">
        <s v="Palmettosadecv"/>
        <s v="Scriptum"/>
        <s v="Olaspanama"/>
        <s v="Nubo Inmuebles"/>
        <s v="Kisherqro"/>
        <s v="Micaestudio"/>
        <s v="Horushn"/>
        <s v="The Colorado Springs Urban Renewal Authority"/>
        <s v="Bgcapital"/>
        <s v="Icquba"/>
        <s v="Ziyaconcept"/>
        <m/>
      </sharedItems>
    </cacheField>
    <cacheField name="Country" numFmtId="0">
      <sharedItems containsBlank="1">
        <s v="El Salvador"/>
        <s v="Guatemala"/>
        <s v="Panama"/>
        <s v="Mexico"/>
        <s v="Honduras"/>
        <s v="Costa Rica"/>
        <m/>
      </sharedItems>
    </cacheField>
    <cacheField name="Investigator" numFmtId="0">
      <sharedItems containsBlank="1">
        <s v="Francisco"/>
        <s v="Maria Celeste"/>
        <s v="No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t="default"/>
      </items>
    </pivotField>
    <pivotField name="Case Name" compact="0" numFmtId="49" outline="0" multipleItemSelectionAllowed="1" showAll="0">
      <items>
        <item x="0"/>
        <item x="1"/>
        <item x="2"/>
        <item x="3"/>
        <item x="4"/>
        <item x="5"/>
        <item x="6"/>
        <item x="7"/>
        <item x="8"/>
        <item x="9"/>
        <item x="10"/>
        <item x="11"/>
        <item t="default"/>
      </items>
    </pivotField>
    <pivotField name="Country" axis="axisRow" dataField="1" compact="0" outline="0" multipleItemSelectionAllowed="1" showAll="0" sortType="ascending">
      <items>
        <item x="6"/>
        <item x="5"/>
        <item x="0"/>
        <item x="1"/>
        <item x="4"/>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6"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01264d6-b1cf-42e6-871c-6e0bac8e4f8d}" id="{7ac946ed-b4e1-43d2-a544-0921c0e29c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4</v>
      </c>
      <c r="F19" s="246">
        <f t="shared" ref="F19:F21" si="1">C19-E19</f>
        <v>46</v>
      </c>
      <c r="G19" s="10"/>
      <c r="H19" s="23" t="s">
        <v>11</v>
      </c>
      <c r="I19" s="36">
        <v>25.0</v>
      </c>
      <c r="J19" s="10"/>
      <c r="K19" s="33">
        <f>SUM(SUMIF($K$4:$K$17, "Argentina",$L$4:$L$17))</f>
        <v>7</v>
      </c>
      <c r="L19" s="33">
        <f t="shared" ref="L19:L23" si="2">I19-K19</f>
        <v>18</v>
      </c>
    </row>
    <row r="20" outlineLevel="1">
      <c r="B20" s="19" t="s">
        <v>952</v>
      </c>
      <c r="C20" s="32">
        <v>40.0</v>
      </c>
      <c r="D20" s="10"/>
      <c r="E20" s="33">
        <f>SUM(SUMIF($E$4:$E$17,"Dominican Republic",$F$4:$F$17), SUMIF($E$4:$E$17,"Panama",$F$4:$F$17), SUMIF($E$4:$E$17,"Costa Rica",$F$4:$F$17))</f>
        <v>3</v>
      </c>
      <c r="F20" s="246">
        <f t="shared" si="1"/>
        <v>37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4</v>
      </c>
      <c r="F21" s="246">
        <f t="shared" si="1"/>
        <v>26</v>
      </c>
      <c r="G21" s="10"/>
      <c r="H21" s="23" t="s">
        <v>954</v>
      </c>
      <c r="I21" s="36">
        <v>35.0</v>
      </c>
      <c r="J21" s="10"/>
      <c r="K21" s="33">
        <f>SUM(SUMIF($K$4:$K$17, "Colombia",$L$4:$L$17), SUMIF($K$4:$K$17, "Ecuador",$L$4:$L$17))</f>
        <v>4</v>
      </c>
      <c r="L21" s="33">
        <f t="shared" si="2"/>
        <v>31</v>
      </c>
    </row>
    <row r="22" outlineLevel="1">
      <c r="D22" s="10"/>
      <c r="E22" s="37" t="s">
        <v>40</v>
      </c>
      <c r="F22" s="38">
        <f>sum(C19:C21)</f>
        <v>120</v>
      </c>
      <c r="G22" s="10"/>
      <c r="H22" s="22" t="s">
        <v>23</v>
      </c>
      <c r="I22" s="36">
        <v>15.0</v>
      </c>
      <c r="J22" s="10"/>
      <c r="K22" s="33">
        <f>SUMIF($K$4:$K$17, "Peru", $L$4:$L$17)</f>
        <v>1</v>
      </c>
      <c r="L22" s="33">
        <f t="shared" si="2"/>
        <v>14</v>
      </c>
    </row>
    <row r="23" outlineLevel="1">
      <c r="D23" s="10"/>
      <c r="E23" s="37" t="s">
        <v>41</v>
      </c>
      <c r="F23" s="38">
        <f>SUM(F19:F21)</f>
        <v>109</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101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91"/>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91"/>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91"/>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v>46211.0</v>
      </c>
      <c r="K13" s="294" t="s">
        <v>5875</v>
      </c>
      <c r="L13" s="294" t="s">
        <v>5876</v>
      </c>
      <c r="M13" s="295" t="s">
        <v>30</v>
      </c>
      <c r="N13" s="295" t="s">
        <v>2337</v>
      </c>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v>46211.0</v>
      </c>
      <c r="K14" s="273" t="s">
        <v>5877</v>
      </c>
      <c r="L14" s="273" t="s">
        <v>5878</v>
      </c>
      <c r="M14" s="274" t="s">
        <v>18</v>
      </c>
      <c r="N14" s="274" t="s">
        <v>2337</v>
      </c>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v>46211.0</v>
      </c>
      <c r="K15" s="294" t="s">
        <v>5879</v>
      </c>
      <c r="L15" s="294" t="s">
        <v>5880</v>
      </c>
      <c r="M15" s="295" t="s">
        <v>27</v>
      </c>
      <c r="N15" s="295" t="s">
        <v>2337</v>
      </c>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v>46211.0</v>
      </c>
      <c r="K16" s="273" t="s">
        <v>5881</v>
      </c>
      <c r="L16" s="273" t="s">
        <v>5882</v>
      </c>
      <c r="M16" s="274" t="s">
        <v>11</v>
      </c>
      <c r="N16" s="274" t="s">
        <v>2337</v>
      </c>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403">
        <v>46211.0</v>
      </c>
      <c r="K17" s="294" t="s">
        <v>5883</v>
      </c>
      <c r="L17" s="294" t="s">
        <v>5884</v>
      </c>
      <c r="M17" s="295" t="s">
        <v>30</v>
      </c>
      <c r="N17" s="295" t="s">
        <v>2337</v>
      </c>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401">
        <v>46211.0</v>
      </c>
      <c r="K18" s="273" t="s">
        <v>5885</v>
      </c>
      <c r="L18" s="273" t="s">
        <v>5886</v>
      </c>
      <c r="M18" s="274" t="s">
        <v>30</v>
      </c>
      <c r="N18" s="274" t="s">
        <v>2337</v>
      </c>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403">
        <v>46211.0</v>
      </c>
      <c r="K19" s="294" t="s">
        <v>5887</v>
      </c>
      <c r="L19" s="294" t="s">
        <v>5888</v>
      </c>
      <c r="M19" s="295" t="s">
        <v>21</v>
      </c>
      <c r="N19" s="295" t="s">
        <v>2337</v>
      </c>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401">
        <v>46211.0</v>
      </c>
      <c r="K20" s="273" t="s">
        <v>5889</v>
      </c>
      <c r="L20" s="273" t="s">
        <v>5890</v>
      </c>
      <c r="M20" s="274" t="s">
        <v>15</v>
      </c>
      <c r="N20" s="274" t="s">
        <v>2337</v>
      </c>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