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 Sanchez\Desktop\ALEXIS\Code RSTUDIO\Statistics\"/>
    </mc:Choice>
  </mc:AlternateContent>
  <xr:revisionPtr revIDLastSave="0" documentId="13_ncr:1_{EB12B301-8E31-4F0D-9BDB-A6F657280F3B}" xr6:coauthVersionLast="47" xr6:coauthVersionMax="47" xr10:uidLastSave="{00000000-0000-0000-0000-000000000000}"/>
  <bookViews>
    <workbookView xWindow="-120" yWindow="-120" windowWidth="20730" windowHeight="11040" activeTab="1" xr2:uid="{964AA197-E8A5-4D3D-9E24-CBD576F095E9}"/>
  </bookViews>
  <sheets>
    <sheet name="Sheet1" sheetId="1" r:id="rId1"/>
    <sheet name="Sheet2" sheetId="2" r:id="rId2"/>
  </sheets>
  <definedNames>
    <definedName name="_xlnm._FilterDatabase" localSheetId="0" hidden="1">Sheet1!$F$5:$G$17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E9" i="2"/>
  <c r="E10" i="2"/>
  <c r="E11" i="2"/>
  <c r="E12" i="2"/>
  <c r="E13" i="2"/>
  <c r="G14" i="2"/>
  <c r="H13" i="2" s="1"/>
  <c r="D14" i="2"/>
  <c r="E7" i="2" s="1"/>
  <c r="D26" i="1"/>
  <c r="F25" i="1" s="1"/>
  <c r="F26" i="1" s="1"/>
  <c r="D25" i="1"/>
  <c r="F28" i="1"/>
  <c r="D27" i="1"/>
  <c r="D28" i="1"/>
  <c r="D29" i="1"/>
  <c r="D30" i="1"/>
  <c r="K18" i="1"/>
  <c r="K17" i="1"/>
  <c r="K16" i="1"/>
  <c r="K15" i="1"/>
  <c r="K14" i="1"/>
  <c r="K12" i="1"/>
  <c r="K13" i="1"/>
  <c r="E14" i="2" l="1"/>
  <c r="E8" i="2"/>
  <c r="H7" i="2"/>
  <c r="H14" i="2" s="1"/>
</calcChain>
</file>

<file path=xl/sharedStrings.xml><?xml version="1.0" encoding="utf-8"?>
<sst xmlns="http://schemas.openxmlformats.org/spreadsheetml/2006/main" count="58" uniqueCount="42">
  <si>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</si>
  <si>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</si>
  <si>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</si>
  <si>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</si>
  <si>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</si>
  <si>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</si>
  <si>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</si>
  <si>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</si>
  <si>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</si>
  <si>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</si>
  <si>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</si>
  <si>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</si>
  <si>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</si>
  <si>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</si>
  <si>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data</t>
  </si>
  <si>
    <t>5.7-6.7</t>
  </si>
  <si>
    <t>6.7-7.7</t>
  </si>
  <si>
    <t>7.7-8.7</t>
  </si>
  <si>
    <t>8.7-9.7</t>
  </si>
  <si>
    <t>9.7-10.7</t>
  </si>
  <si>
    <t>10.7-11.7</t>
  </si>
  <si>
    <t>11.7-12.7</t>
  </si>
  <si>
    <t>Freq.</t>
  </si>
  <si>
    <t>Disponibilidad de agua por vivienda</t>
  </si>
  <si>
    <t>Disponibilidad de agua por hogar</t>
  </si>
  <si>
    <t>Column2</t>
  </si>
  <si>
    <t>Column3</t>
  </si>
  <si>
    <t>Column4</t>
  </si>
  <si>
    <t>Total</t>
  </si>
  <si>
    <t>Column22</t>
  </si>
  <si>
    <t>Column5</t>
  </si>
  <si>
    <t>Porporcion</t>
  </si>
  <si>
    <t>Column32</t>
  </si>
  <si>
    <t xml:space="preserve">Agua entubada dentro de la vivienda </t>
  </si>
  <si>
    <t xml:space="preserve">Agua entubadafuera de la vivienda, pero dentro del terreno </t>
  </si>
  <si>
    <t>Agua entubada de llave publica</t>
  </si>
  <si>
    <t xml:space="preserve">Captadores de agua de lluvia </t>
  </si>
  <si>
    <t xml:space="preserve">Agua entubada que acarrea de otra vivienda </t>
  </si>
  <si>
    <t>Agua de pipa</t>
  </si>
  <si>
    <t xml:space="preserve">Agua de pozo, rio, lago, arroyo u otro </t>
  </si>
  <si>
    <t xml:space="preserve">Proporcion </t>
  </si>
  <si>
    <t>Categoría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</si>
</sst>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Continuous"/>
    </xf>
    <xf numFmtId="0" fontId="0" fillId="0" borderId="3" xfId="0" applyBorder="1" applyAlignment="1">
      <alignment vertical="center" wrapText="1"/>
    </xf>
    <xf numFmtId="3" fontId="0" fillId="0" borderId="3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3" fontId="0" fillId="0" borderId="4" xfId="0" applyNumberFormat="1" applyBorder="1" applyAlignment="1">
      <alignment vertical="center" wrapText="1"/>
    </xf>
    <xf numFmtId="3" fontId="0" fillId="0" borderId="0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10" fontId="0" fillId="0" borderId="3" xfId="0" applyNumberFormat="1" applyBorder="1" applyAlignment="1">
      <alignment vertical="center" wrapText="1"/>
    </xf>
    <xf numFmtId="10" fontId="0" fillId="0" borderId="6" xfId="0" applyNumberForma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</cellXfs>
  <cellStyles count="1">
    <cellStyle name="Normal" xfId="0" builtinId="0"/>
  </cellStyles>
  <dxfs count="18">
    <dxf>
      <numFmt numFmtId="14" formatCode="0.00%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14" formatCode="0.00%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8-4896-B7DC-6D1995C5182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Sheet1!$K$13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8-4896-B7DC-6D1995C5182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Sheet1!$K$14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08-4896-B7DC-6D1995C5182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Sheet1!$K$15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08-4896-B7DC-6D1995C5182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Sheet1!$K$16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08-4896-B7DC-6D1995C5182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Sheet1!$K$17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08-4896-B7DC-6D1995C5182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Sheet1!$K$18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08-4896-B7DC-6D1995C51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338591"/>
        <c:axId val="1400467263"/>
      </c:barChart>
      <c:catAx>
        <c:axId val="143433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67263"/>
        <c:crosses val="autoZero"/>
        <c:auto val="1"/>
        <c:lblAlgn val="ctr"/>
        <c:lblOffset val="100"/>
        <c:noMultiLvlLbl val="0"/>
      </c:catAx>
      <c:valAx>
        <c:axId val="140046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3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4</xdr:row>
      <xdr:rowOff>176212</xdr:rowOff>
    </xdr:from>
    <xdr:to>
      <xdr:col>18</xdr:col>
      <xdr:colOff>552450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E8D0E-6C22-F9AF-BDEC-61AEF2FD2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2E0C83-D7F9-4EA4-9260-ABDECABB87AF}" name="Table1" displayName="Table1" ref="A1:A48" totalsRowShown="0">
  <autoFilter ref="A1:A48" xr:uid="{432E0C83-D7F9-4EA4-9260-ABDECABB87AF}"/>
  <sortState xmlns:xlrd2="http://schemas.microsoft.com/office/spreadsheetml/2017/richdata2" ref="A2:A48">
    <sortCondition ref="A1:A48"/>
  </sortState>
  <tableColumns count="1">
    <tableColumn id="1" xr3:uid="{548DABE4-C2DF-4C13-9E73-DA2CBA619B41}" name="dat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3632C6-51AD-4D6F-895B-573B30825905}" name="Table2" displayName="Table2" ref="B5:H14" totalsRowCount="1" headerRowDxfId="10" dataDxfId="11" headerRowBorderDxfId="16" tableBorderDxfId="17">
  <autoFilter ref="B5:H13" xr:uid="{823632C6-51AD-4D6F-895B-573B30825905}"/>
  <tableColumns count="7">
    <tableColumn id="7" xr3:uid="{DC60B088-A288-4D23-814F-6C7A435F415D}" name="Column5" dataDxfId="7" totalsRowDxfId="6"/>
    <tableColumn id="1" xr3:uid="{F9ED69A9-AFBC-4CF4-8024-43FEC0F4D5BD}" name="Column1" totalsRowLabel="Total" dataDxfId="15" totalsRowDxfId="5"/>
    <tableColumn id="2" xr3:uid="{40451876-B952-4BA1-A567-5EC65F37E14C}" name="Column2" totalsRowFunction="sum" dataDxfId="14" totalsRowDxfId="4"/>
    <tableColumn id="5" xr3:uid="{D1DCE30F-30B3-463A-8E40-7E7A77A5D88E}" name="Column22" totalsRowFunction="sum" dataDxfId="9" totalsRowDxfId="3"/>
    <tableColumn id="3" xr3:uid="{0413C07B-FC61-49FE-A368-3EE6F78F8FF7}" name="Column3" dataDxfId="13" totalsRowDxfId="2"/>
    <tableColumn id="6" xr3:uid="{F2980C28-C22D-4B87-92FA-D9C0A7AE2866}" name="Column32" totalsRowFunction="sum" dataDxfId="8" totalsRowDxfId="1"/>
    <tableColumn id="4" xr3:uid="{8B255A88-1BA1-4E29-B03F-A2E7C17D9519}" name="Column4" totalsRowFunction="sum" dataDxfId="12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5A12B-6CFD-4B4B-82BB-F41A06B0F446}">
  <dimension ref="A1:K48"/>
  <sheetViews>
    <sheetView topLeftCell="A15" workbookViewId="0">
      <selection activeCell="D20" sqref="D20"/>
    </sheetView>
  </sheetViews>
  <sheetFormatPr defaultRowHeight="15" x14ac:dyDescent="0.25"/>
  <cols>
    <col min="1" max="1" width="13.42578125" customWidth="1"/>
    <col min="3" max="3" width="18.140625" bestFit="1" customWidth="1"/>
    <col min="4" max="4" width="12" bestFit="1" customWidth="1"/>
    <col min="6" max="6" width="18.140625" bestFit="1" customWidth="1"/>
    <col min="7" max="7" width="12" bestFit="1" customWidth="1"/>
  </cols>
  <sheetData>
    <row r="1" spans="1:11" x14ac:dyDescent="0.25">
      <c r="A1" t="s">
        <v>14</v>
      </c>
    </row>
    <row r="2" spans="1:11" ht="15.75" thickBot="1" x14ac:dyDescent="0.3">
      <c r="A2">
        <v>5.7</v>
      </c>
    </row>
    <row r="3" spans="1:11" x14ac:dyDescent="0.25">
      <c r="A3">
        <v>6.2</v>
      </c>
      <c r="C3" s="2" t="s">
        <v>0</v>
      </c>
      <c r="D3" s="2"/>
      <c r="F3" s="2" t="s">
        <v>0</v>
      </c>
      <c r="G3" s="2"/>
      <c r="I3" t="s">
        <v>15</v>
      </c>
      <c r="J3">
        <v>5.7</v>
      </c>
      <c r="K3">
        <v>6.7</v>
      </c>
    </row>
    <row r="4" spans="1:11" x14ac:dyDescent="0.25">
      <c r="A4">
        <v>7</v>
      </c>
      <c r="I4" t="s">
        <v>16</v>
      </c>
      <c r="J4">
        <v>6.7</v>
      </c>
      <c r="K4">
        <v>7.7</v>
      </c>
    </row>
    <row r="5" spans="1:11" x14ac:dyDescent="0.25">
      <c r="A5">
        <v>7.1</v>
      </c>
      <c r="C5" t="s">
        <v>1</v>
      </c>
      <c r="D5">
        <v>9.7638297872340427</v>
      </c>
      <c r="F5" t="s">
        <v>1</v>
      </c>
      <c r="G5">
        <v>9.2130434782608717</v>
      </c>
      <c r="I5" t="s">
        <v>17</v>
      </c>
      <c r="J5">
        <v>7.7</v>
      </c>
      <c r="K5">
        <v>8.6999999999999993</v>
      </c>
    </row>
    <row r="6" spans="1:11" x14ac:dyDescent="0.25">
      <c r="A6">
        <v>7.6</v>
      </c>
      <c r="C6" t="s">
        <v>2</v>
      </c>
      <c r="D6">
        <v>0.59072718581915407</v>
      </c>
      <c r="F6" t="s">
        <v>2</v>
      </c>
      <c r="G6">
        <v>0.21821871525480985</v>
      </c>
      <c r="I6" t="s">
        <v>18</v>
      </c>
      <c r="J6">
        <v>8.6999999999999993</v>
      </c>
      <c r="K6">
        <v>9.6999999999999993</v>
      </c>
    </row>
    <row r="7" spans="1:11" x14ac:dyDescent="0.25">
      <c r="A7">
        <v>7.7</v>
      </c>
      <c r="C7" t="s">
        <v>3</v>
      </c>
      <c r="D7">
        <v>9.1</v>
      </c>
      <c r="F7" t="s">
        <v>3</v>
      </c>
      <c r="G7">
        <v>9.0500000000000007</v>
      </c>
      <c r="I7" t="s">
        <v>19</v>
      </c>
      <c r="J7">
        <v>9.6999999999999993</v>
      </c>
      <c r="K7">
        <v>10.7</v>
      </c>
    </row>
    <row r="8" spans="1:11" x14ac:dyDescent="0.25">
      <c r="A8">
        <v>7.8</v>
      </c>
      <c r="C8" t="s">
        <v>4</v>
      </c>
      <c r="D8">
        <v>8.8000000000000007</v>
      </c>
      <c r="F8" t="s">
        <v>4</v>
      </c>
      <c r="G8">
        <v>8.8000000000000007</v>
      </c>
      <c r="I8" t="s">
        <v>20</v>
      </c>
      <c r="J8">
        <v>10.7</v>
      </c>
      <c r="K8">
        <v>11.7</v>
      </c>
    </row>
    <row r="9" spans="1:11" x14ac:dyDescent="0.25">
      <c r="A9">
        <v>7.8</v>
      </c>
      <c r="C9" t="s">
        <v>5</v>
      </c>
      <c r="D9">
        <v>4.0498215490430463</v>
      </c>
      <c r="F9" t="s">
        <v>5</v>
      </c>
      <c r="G9">
        <v>1.4800313353517722</v>
      </c>
      <c r="I9" t="s">
        <v>21</v>
      </c>
      <c r="J9">
        <v>11.7</v>
      </c>
      <c r="K9">
        <v>12.7</v>
      </c>
    </row>
    <row r="10" spans="1:11" x14ac:dyDescent="0.25">
      <c r="A10">
        <v>7.9</v>
      </c>
      <c r="C10" t="s">
        <v>6</v>
      </c>
      <c r="D10">
        <v>16.401054579093419</v>
      </c>
      <c r="F10" t="s">
        <v>6</v>
      </c>
      <c r="G10">
        <v>2.19049275362315</v>
      </c>
    </row>
    <row r="11" spans="1:11" x14ac:dyDescent="0.25">
      <c r="A11">
        <v>8.1999999999999993</v>
      </c>
      <c r="C11" t="s">
        <v>7</v>
      </c>
      <c r="D11">
        <v>34.811685643051298</v>
      </c>
      <c r="F11" t="s">
        <v>7</v>
      </c>
      <c r="G11">
        <v>0.34698578572562733</v>
      </c>
    </row>
    <row r="12" spans="1:11" x14ac:dyDescent="0.25">
      <c r="A12">
        <v>8.3000000000000007</v>
      </c>
      <c r="C12" t="s">
        <v>8</v>
      </c>
      <c r="D12">
        <v>5.5088392990529647</v>
      </c>
      <c r="F12" t="s">
        <v>8</v>
      </c>
      <c r="G12">
        <v>0.15836060247670555</v>
      </c>
      <c r="I12">
        <v>5.7</v>
      </c>
      <c r="J12">
        <v>6.7</v>
      </c>
      <c r="K12">
        <f>COUNTIFS(Table1[data],"&lt;=6.7")</f>
        <v>2</v>
      </c>
    </row>
    <row r="13" spans="1:11" x14ac:dyDescent="0.25">
      <c r="A13">
        <v>8.4</v>
      </c>
      <c r="C13" t="s">
        <v>9</v>
      </c>
      <c r="D13">
        <v>29.400000000000002</v>
      </c>
      <c r="F13" t="s">
        <v>9</v>
      </c>
      <c r="G13">
        <v>6.9999999999999991</v>
      </c>
      <c r="I13">
        <v>6.7</v>
      </c>
      <c r="J13">
        <v>7.7</v>
      </c>
      <c r="K13">
        <f>COUNTIFS(Table1[data], "&lt;=7.7", Table1[data],"&gt;6.7")</f>
        <v>4</v>
      </c>
    </row>
    <row r="14" spans="1:11" x14ac:dyDescent="0.25">
      <c r="A14">
        <v>8.6</v>
      </c>
      <c r="C14" t="s">
        <v>10</v>
      </c>
      <c r="D14">
        <v>5.7</v>
      </c>
      <c r="F14" t="s">
        <v>10</v>
      </c>
      <c r="G14">
        <v>5.7</v>
      </c>
      <c r="I14">
        <v>7.7</v>
      </c>
      <c r="J14">
        <v>8.6999999999999993</v>
      </c>
      <c r="K14">
        <f>COUNTIFS(Table1[data], "&lt;=8.7", Table1[data],"&gt;6.7")</f>
        <v>12</v>
      </c>
    </row>
    <row r="15" spans="1:11" x14ac:dyDescent="0.25">
      <c r="A15">
        <v>8.6999999999999993</v>
      </c>
      <c r="C15" t="s">
        <v>11</v>
      </c>
      <c r="D15">
        <v>35.1</v>
      </c>
      <c r="F15" t="s">
        <v>11</v>
      </c>
      <c r="G15">
        <v>12.7</v>
      </c>
      <c r="I15">
        <v>8.6999999999999993</v>
      </c>
      <c r="J15">
        <v>9.6999999999999993</v>
      </c>
      <c r="K15">
        <f>COUNTIFS(Table1[data], "&lt;=9.7", Table1[data],"&gt;8.7")</f>
        <v>19</v>
      </c>
    </row>
    <row r="16" spans="1:11" x14ac:dyDescent="0.25">
      <c r="A16">
        <v>8.8000000000000007</v>
      </c>
      <c r="C16" t="s">
        <v>12</v>
      </c>
      <c r="D16">
        <v>458.9</v>
      </c>
      <c r="F16" t="s">
        <v>12</v>
      </c>
      <c r="G16">
        <v>423.80000000000007</v>
      </c>
      <c r="I16">
        <v>9.6999999999999993</v>
      </c>
      <c r="J16">
        <v>10.7</v>
      </c>
      <c r="K16">
        <f>COUNTIFS(Table1[data], "&lt;=10.7", Table1[data],"&gt;9.7")</f>
        <v>7</v>
      </c>
    </row>
    <row r="17" spans="1:11" ht="15.75" thickBot="1" x14ac:dyDescent="0.3">
      <c r="A17">
        <v>8.8000000000000007</v>
      </c>
      <c r="C17" s="1" t="s">
        <v>13</v>
      </c>
      <c r="D17" s="1">
        <v>47</v>
      </c>
      <c r="F17" s="1" t="s">
        <v>13</v>
      </c>
      <c r="G17" s="1">
        <v>46</v>
      </c>
      <c r="I17">
        <v>10.7</v>
      </c>
      <c r="J17">
        <v>11.7</v>
      </c>
      <c r="K17">
        <f>COUNTIFS(Table1[data], "&lt;=11.7", Table1[data],"&gt;10.7")</f>
        <v>3</v>
      </c>
    </row>
    <row r="18" spans="1:11" x14ac:dyDescent="0.25">
      <c r="A18">
        <v>8.8000000000000007</v>
      </c>
      <c r="D18">
        <v>0</v>
      </c>
      <c r="I18">
        <v>11.7</v>
      </c>
      <c r="J18">
        <v>12.7</v>
      </c>
      <c r="K18">
        <f>COUNTIFS(Table1[data], "&lt;=12.7", Table1[data],"&gt;11.7")</f>
        <v>3</v>
      </c>
    </row>
    <row r="19" spans="1:11" x14ac:dyDescent="0.25">
      <c r="A19">
        <v>8.8000000000000007</v>
      </c>
    </row>
    <row r="20" spans="1:11" x14ac:dyDescent="0.25">
      <c r="A20">
        <v>8.8000000000000007</v>
      </c>
    </row>
    <row r="21" spans="1:11" x14ac:dyDescent="0.25">
      <c r="A21">
        <v>8.8000000000000007</v>
      </c>
    </row>
    <row r="22" spans="1:11" x14ac:dyDescent="0.25">
      <c r="A22">
        <v>8.9</v>
      </c>
    </row>
    <row r="23" spans="1:11" x14ac:dyDescent="0.25">
      <c r="A23">
        <v>8.9</v>
      </c>
    </row>
    <row r="24" spans="1:11" x14ac:dyDescent="0.25">
      <c r="A24">
        <v>9</v>
      </c>
    </row>
    <row r="25" spans="1:11" x14ac:dyDescent="0.25">
      <c r="A25">
        <v>9.1</v>
      </c>
      <c r="C25">
        <v>1</v>
      </c>
      <c r="D25">
        <f>(C25-AVERAGE($C$25:$C$30))^2</f>
        <v>1.7777777777777781</v>
      </c>
      <c r="F25">
        <f>SUM(D25:D30)</f>
        <v>7.3333333333333339</v>
      </c>
    </row>
    <row r="26" spans="1:11" x14ac:dyDescent="0.25">
      <c r="A26">
        <v>9.1</v>
      </c>
      <c r="C26">
        <v>4</v>
      </c>
      <c r="D26">
        <f>(C26-AVERAGE($C$25:$C$30))^2</f>
        <v>2.7777777777777772</v>
      </c>
      <c r="F26">
        <f>(1/(6-1))*F25</f>
        <v>1.4666666666666668</v>
      </c>
    </row>
    <row r="27" spans="1:11" x14ac:dyDescent="0.25">
      <c r="A27">
        <v>9.1999999999999993</v>
      </c>
      <c r="C27">
        <v>2</v>
      </c>
      <c r="D27">
        <f t="shared" ref="D27:D30" si="0">(C27-AVERAGE($C$25:$C$30))^2</f>
        <v>0.11111111111111122</v>
      </c>
    </row>
    <row r="28" spans="1:11" x14ac:dyDescent="0.25">
      <c r="A28">
        <v>9.1999999999999993</v>
      </c>
      <c r="C28">
        <v>1</v>
      </c>
      <c r="D28">
        <f t="shared" si="0"/>
        <v>1.7777777777777781</v>
      </c>
      <c r="F28">
        <f>_xlfn.STDEV.S(C25:C30)</f>
        <v>1.211060141638997</v>
      </c>
    </row>
    <row r="29" spans="1:11" x14ac:dyDescent="0.25">
      <c r="A29">
        <v>9.3000000000000007</v>
      </c>
      <c r="C29">
        <v>3</v>
      </c>
      <c r="D29">
        <f t="shared" si="0"/>
        <v>0.44444444444444425</v>
      </c>
    </row>
    <row r="30" spans="1:11" x14ac:dyDescent="0.25">
      <c r="A30">
        <v>9.4</v>
      </c>
      <c r="C30">
        <v>3</v>
      </c>
      <c r="D30">
        <f t="shared" si="0"/>
        <v>0.44444444444444425</v>
      </c>
    </row>
    <row r="31" spans="1:11" x14ac:dyDescent="0.25">
      <c r="A31">
        <v>9.5</v>
      </c>
    </row>
    <row r="32" spans="1:11" x14ac:dyDescent="0.25">
      <c r="A32">
        <v>9.5</v>
      </c>
    </row>
    <row r="33" spans="1:1" x14ac:dyDescent="0.25">
      <c r="A33">
        <v>9.6</v>
      </c>
    </row>
    <row r="34" spans="1:1" x14ac:dyDescent="0.25">
      <c r="A34">
        <v>9.6</v>
      </c>
    </row>
    <row r="35" spans="1:1" x14ac:dyDescent="0.25">
      <c r="A35">
        <v>10.199999999999999</v>
      </c>
    </row>
    <row r="36" spans="1:1" x14ac:dyDescent="0.25">
      <c r="A36">
        <v>10.3</v>
      </c>
    </row>
    <row r="37" spans="1:1" x14ac:dyDescent="0.25">
      <c r="A37">
        <v>10.3</v>
      </c>
    </row>
    <row r="38" spans="1:1" x14ac:dyDescent="0.25">
      <c r="A38">
        <v>10.5</v>
      </c>
    </row>
    <row r="39" spans="1:1" x14ac:dyDescent="0.25">
      <c r="A39">
        <v>10.5</v>
      </c>
    </row>
    <row r="40" spans="1:1" x14ac:dyDescent="0.25">
      <c r="A40">
        <v>10.6</v>
      </c>
    </row>
    <row r="41" spans="1:1" x14ac:dyDescent="0.25">
      <c r="A41">
        <v>10.7</v>
      </c>
    </row>
    <row r="42" spans="1:1" x14ac:dyDescent="0.25">
      <c r="A42">
        <v>10.9</v>
      </c>
    </row>
    <row r="43" spans="1:1" x14ac:dyDescent="0.25">
      <c r="A43">
        <v>11.3</v>
      </c>
    </row>
    <row r="44" spans="1:1" x14ac:dyDescent="0.25">
      <c r="A44">
        <v>11.5</v>
      </c>
    </row>
    <row r="45" spans="1:1" x14ac:dyDescent="0.25">
      <c r="A45">
        <v>11.8</v>
      </c>
    </row>
    <row r="46" spans="1:1" x14ac:dyDescent="0.25">
      <c r="A46">
        <v>12.4</v>
      </c>
    </row>
    <row r="47" spans="1:1" x14ac:dyDescent="0.25">
      <c r="A47">
        <v>12.7</v>
      </c>
    </row>
    <row r="48" spans="1:1" x14ac:dyDescent="0.25">
      <c r="A48">
        <v>35.1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3817-82CD-4760-9C18-C0D348E0354D}">
  <dimension ref="B4:I14"/>
  <sheetViews>
    <sheetView tabSelected="1" topLeftCell="A4" workbookViewId="0">
      <selection activeCell="C11" sqref="C11"/>
    </sheetView>
  </sheetViews>
  <sheetFormatPr defaultRowHeight="15" x14ac:dyDescent="0.25"/>
  <cols>
    <col min="2" max="2" width="29.42578125" style="16" customWidth="1"/>
    <col min="3" max="3" width="20.42578125" customWidth="1"/>
    <col min="4" max="5" width="11" customWidth="1"/>
    <col min="6" max="7" width="14.7109375" customWidth="1"/>
    <col min="8" max="9" width="11" customWidth="1"/>
  </cols>
  <sheetData>
    <row r="4" spans="2:9" x14ac:dyDescent="0.25">
      <c r="C4" s="6"/>
      <c r="D4" s="7"/>
      <c r="E4" s="7"/>
      <c r="F4" s="7"/>
      <c r="G4" s="7"/>
      <c r="H4" s="7"/>
      <c r="I4" s="7"/>
    </row>
    <row r="5" spans="2:9" x14ac:dyDescent="0.25">
      <c r="B5" s="8" t="s">
        <v>30</v>
      </c>
      <c r="C5" s="8" t="s">
        <v>0</v>
      </c>
      <c r="D5" s="8" t="s">
        <v>25</v>
      </c>
      <c r="E5" s="8" t="s">
        <v>29</v>
      </c>
      <c r="F5" s="8" t="s">
        <v>26</v>
      </c>
      <c r="G5" s="8" t="s">
        <v>32</v>
      </c>
      <c r="H5" s="9" t="s">
        <v>27</v>
      </c>
      <c r="I5" s="13"/>
    </row>
    <row r="6" spans="2:9" ht="45" x14ac:dyDescent="0.25">
      <c r="B6" s="17" t="s">
        <v>41</v>
      </c>
      <c r="C6" s="18" t="s">
        <v>24</v>
      </c>
      <c r="D6" s="18" t="s">
        <v>22</v>
      </c>
      <c r="E6" s="18" t="s">
        <v>31</v>
      </c>
      <c r="F6" s="18" t="s">
        <v>23</v>
      </c>
      <c r="G6" s="19" t="s">
        <v>22</v>
      </c>
      <c r="H6" s="19" t="s">
        <v>40</v>
      </c>
      <c r="I6" s="13"/>
    </row>
    <row r="7" spans="2:9" ht="30" x14ac:dyDescent="0.25">
      <c r="B7" s="3" t="s">
        <v>33</v>
      </c>
      <c r="C7" s="3">
        <v>1</v>
      </c>
      <c r="D7" s="4">
        <v>65966</v>
      </c>
      <c r="E7" s="14">
        <f>Table2[[#This Row],[Column2]]/Table2[[#Totals],[Column2]]</f>
        <v>0.74114104667101099</v>
      </c>
      <c r="F7" s="3">
        <v>1</v>
      </c>
      <c r="G7" s="4">
        <v>65089</v>
      </c>
      <c r="H7" s="14">
        <f>Table2[[#This Row],[Column32]]/Table2[[#Totals],[Column32]]</f>
        <v>0.74172117510312918</v>
      </c>
      <c r="I7" s="11"/>
    </row>
    <row r="8" spans="2:9" ht="45" x14ac:dyDescent="0.25">
      <c r="B8" s="3" t="s">
        <v>34</v>
      </c>
      <c r="C8" s="3">
        <v>2</v>
      </c>
      <c r="D8" s="4">
        <v>16155</v>
      </c>
      <c r="E8" s="14">
        <f>Table2[[#This Row],[Column2]]/Table2[[#Totals],[Column2]]</f>
        <v>0.18150461766622475</v>
      </c>
      <c r="F8" s="3">
        <v>2</v>
      </c>
      <c r="G8" s="4">
        <v>15866</v>
      </c>
      <c r="H8" s="14">
        <f>Table2[[#This Row],[Column32]]/Table2[[#Totals],[Column32]]</f>
        <v>0.18080087517378124</v>
      </c>
      <c r="I8" s="11"/>
    </row>
    <row r="9" spans="2:9" x14ac:dyDescent="0.25">
      <c r="B9" s="3" t="s">
        <v>35</v>
      </c>
      <c r="C9" s="3">
        <v>3</v>
      </c>
      <c r="D9" s="3">
        <v>203</v>
      </c>
      <c r="E9" s="14">
        <f>Table2[[#This Row],[Column2]]/Table2[[#Totals],[Column2]]</f>
        <v>2.2807451183066308E-3</v>
      </c>
      <c r="F9" s="3">
        <v>3</v>
      </c>
      <c r="G9" s="3">
        <v>198</v>
      </c>
      <c r="H9" s="14">
        <f>Table2[[#This Row],[Column32]]/Table2[[#Totals],[Column32]]</f>
        <v>2.2563074047906649E-3</v>
      </c>
      <c r="I9" s="6"/>
    </row>
    <row r="10" spans="2:9" x14ac:dyDescent="0.25">
      <c r="B10" s="3" t="s">
        <v>36</v>
      </c>
      <c r="C10" s="3">
        <v>4</v>
      </c>
      <c r="D10" s="3">
        <v>406</v>
      </c>
      <c r="E10" s="14">
        <f>Table2[[#This Row],[Column2]]/Table2[[#Totals],[Column2]]</f>
        <v>4.5614902366132616E-3</v>
      </c>
      <c r="F10" s="3">
        <v>4</v>
      </c>
      <c r="G10" s="3">
        <v>402</v>
      </c>
      <c r="H10" s="14">
        <f>Table2[[#This Row],[Column32]]/Table2[[#Totals],[Column32]]</f>
        <v>4.580987761241653E-3</v>
      </c>
      <c r="I10" s="6"/>
    </row>
    <row r="11" spans="2:9" ht="30" x14ac:dyDescent="0.25">
      <c r="B11" s="3" t="s">
        <v>37</v>
      </c>
      <c r="C11" s="3">
        <v>5</v>
      </c>
      <c r="D11" s="3">
        <v>690</v>
      </c>
      <c r="E11" s="14">
        <f>Table2[[#This Row],[Column2]]/Table2[[#Totals],[Column2]]</f>
        <v>7.75228636271712E-3</v>
      </c>
      <c r="F11" s="3">
        <v>5</v>
      </c>
      <c r="G11" s="3">
        <v>682</v>
      </c>
      <c r="H11" s="14">
        <f>Table2[[#This Row],[Column32]]/Table2[[#Totals],[Column32]]</f>
        <v>7.7717255053900676E-3</v>
      </c>
      <c r="I11" s="6"/>
    </row>
    <row r="12" spans="2:9" x14ac:dyDescent="0.25">
      <c r="B12" s="3" t="s">
        <v>38</v>
      </c>
      <c r="C12" s="3">
        <v>6</v>
      </c>
      <c r="D12" s="4">
        <v>1873</v>
      </c>
      <c r="E12" s="14">
        <f>Table2[[#This Row],[Column2]]/Table2[[#Totals],[Column2]]</f>
        <v>2.1043525155607486E-2</v>
      </c>
      <c r="F12" s="3">
        <v>6</v>
      </c>
      <c r="G12" s="4">
        <v>1854</v>
      </c>
      <c r="H12" s="14">
        <f>Table2[[#This Row],[Column32]]/Table2[[#Totals],[Column32]]</f>
        <v>2.1127242063039862E-2</v>
      </c>
      <c r="I12" s="11"/>
    </row>
    <row r="13" spans="2:9" ht="30" x14ac:dyDescent="0.25">
      <c r="B13" s="5" t="s">
        <v>39</v>
      </c>
      <c r="C13" s="5">
        <v>7</v>
      </c>
      <c r="D13" s="10">
        <v>3713</v>
      </c>
      <c r="E13" s="14">
        <f>Table2[[#This Row],[Column2]]/Table2[[#Totals],[Column2]]</f>
        <v>4.1716288789519808E-2</v>
      </c>
      <c r="F13" s="5">
        <v>7</v>
      </c>
      <c r="G13" s="10">
        <v>3663</v>
      </c>
      <c r="H13" s="14">
        <f>Table2[[#This Row],[Column32]]/Table2[[#Totals],[Column32]]</f>
        <v>4.1741686988627298E-2</v>
      </c>
      <c r="I13" s="11"/>
    </row>
    <row r="14" spans="2:9" x14ac:dyDescent="0.25">
      <c r="B14" s="12"/>
      <c r="C14" s="12" t="s">
        <v>28</v>
      </c>
      <c r="D14" s="12">
        <f>SUBTOTAL(109,Table2[Column2])</f>
        <v>89006</v>
      </c>
      <c r="E14" s="15">
        <f>SUBTOTAL(109,Table2[Column22])</f>
        <v>1</v>
      </c>
      <c r="F14" s="12"/>
      <c r="G14" s="12">
        <f>SUBTOTAL(109,Table2[Column32])</f>
        <v>87754</v>
      </c>
      <c r="H14" s="15">
        <f>SUBTOTAL(109,Table2[Column4])</f>
        <v>1</v>
      </c>
      <c r="I14" s="6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Sanchez</dc:creator>
  <cp:lastModifiedBy>Jesus Sanchez</cp:lastModifiedBy>
  <dcterms:created xsi:type="dcterms:W3CDTF">2022-12-13T15:43:27Z</dcterms:created>
  <dcterms:modified xsi:type="dcterms:W3CDTF">2022-12-15T20:16:17Z</dcterms:modified>
</cp:coreProperties>
</file>