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ЭтаКнига" defaultThemeVersion="164011"/>
  <bookViews>
    <workbookView xWindow="-100" yWindow="-100" windowWidth="21790" windowHeight="12970" tabRatio="930"/>
  </bookViews>
  <sheets>
    <sheet name="Маппинг со стандартами" sheetId="21" r:id="rId1"/>
    <sheet name="Heatmap" sheetId="4" r:id="rId2"/>
    <sheet name="Пирамида зрелости" sheetId="19" r:id="rId3"/>
    <sheet name="Карта DAF" sheetId="13" r:id="rId4"/>
    <sheet name="Документы для процессов DSO" sheetId="26" r:id="rId5"/>
    <sheet name="miniRoadmap" sheetId="29" r:id="rId6"/>
    <sheet name="Расчет FTE DSO" sheetId="31" r:id="rId7"/>
    <sheet name="Расчет FTE AppSec" sheetId="32" r:id="rId8"/>
  </sheets>
  <externalReferences>
    <externalReference r:id="rId9"/>
    <externalReference r:id="rId10"/>
  </externalReferences>
  <definedNames>
    <definedName name="_Hlk170302268" localSheetId="4">'Документы для процессов DSO'!#REF!</definedName>
    <definedName name="_xlnm._FilterDatabase" localSheetId="0" hidden="1">'Маппинг со стандартами'!$B$1:$K$381</definedName>
    <definedName name="Неверно" localSheetId="7">#REF!</definedName>
    <definedName name="Неверно" localSheetId="6">#REF!</definedName>
    <definedName name="Неверно">#REF!</definedName>
    <definedName name="П_Неверно" localSheetId="7">#REF!</definedName>
    <definedName name="П_Неверно" localSheetId="6">#REF!</definedName>
    <definedName name="П_Неверно">#REF!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01" i="32" l="1"/>
  <c r="G301" i="32"/>
  <c r="C301" i="32"/>
  <c r="N300" i="32"/>
  <c r="G300" i="32"/>
  <c r="C300" i="32"/>
  <c r="N299" i="32"/>
  <c r="G299" i="32"/>
  <c r="C299" i="32"/>
  <c r="N298" i="32"/>
  <c r="G298" i="32"/>
  <c r="C298" i="32"/>
  <c r="N297" i="32"/>
  <c r="G297" i="32"/>
  <c r="C297" i="32"/>
  <c r="N296" i="32"/>
  <c r="G296" i="32"/>
  <c r="C296" i="32"/>
  <c r="N295" i="32"/>
  <c r="G295" i="32"/>
  <c r="C295" i="32"/>
  <c r="N294" i="32"/>
  <c r="G294" i="32"/>
  <c r="C294" i="32"/>
  <c r="N293" i="32"/>
  <c r="G293" i="32"/>
  <c r="C293" i="32"/>
  <c r="N292" i="32"/>
  <c r="G292" i="32"/>
  <c r="C292" i="32"/>
  <c r="N291" i="32"/>
  <c r="G291" i="32"/>
  <c r="C291" i="32"/>
  <c r="N290" i="32"/>
  <c r="G290" i="32"/>
  <c r="C290" i="32"/>
  <c r="N289" i="32"/>
  <c r="G289" i="32"/>
  <c r="C289" i="32"/>
  <c r="N288" i="32"/>
  <c r="G288" i="32"/>
  <c r="C288" i="32"/>
  <c r="N287" i="32"/>
  <c r="G287" i="32"/>
  <c r="C287" i="32"/>
  <c r="N286" i="32"/>
  <c r="G286" i="32"/>
  <c r="C286" i="32"/>
  <c r="N285" i="32"/>
  <c r="G285" i="32"/>
  <c r="C285" i="32"/>
  <c r="N284" i="32"/>
  <c r="G284" i="32"/>
  <c r="C284" i="32"/>
  <c r="N283" i="32"/>
  <c r="G283" i="32"/>
  <c r="C283" i="32"/>
  <c r="N282" i="32"/>
  <c r="G282" i="32"/>
  <c r="C282" i="32"/>
  <c r="N281" i="32"/>
  <c r="G281" i="32"/>
  <c r="C281" i="32"/>
  <c r="N280" i="32"/>
  <c r="G280" i="32"/>
  <c r="C280" i="32"/>
  <c r="N279" i="32"/>
  <c r="G279" i="32"/>
  <c r="C279" i="32"/>
  <c r="N278" i="32"/>
  <c r="G278" i="32"/>
  <c r="C278" i="32"/>
  <c r="N277" i="32"/>
  <c r="G277" i="32"/>
  <c r="C277" i="32"/>
  <c r="N276" i="32"/>
  <c r="G276" i="32"/>
  <c r="C276" i="32"/>
  <c r="N275" i="32"/>
  <c r="G275" i="32"/>
  <c r="C275" i="32"/>
  <c r="N274" i="32"/>
  <c r="G274" i="32"/>
  <c r="C274" i="32"/>
  <c r="N273" i="32"/>
  <c r="G273" i="32"/>
  <c r="C273" i="32"/>
  <c r="N272" i="32"/>
  <c r="G272" i="32"/>
  <c r="C272" i="32"/>
  <c r="N271" i="32"/>
  <c r="G271" i="32"/>
  <c r="C271" i="32"/>
  <c r="N270" i="32"/>
  <c r="G270" i="32"/>
  <c r="C270" i="32"/>
  <c r="N269" i="32"/>
  <c r="G269" i="32"/>
  <c r="C269" i="32"/>
  <c r="N268" i="32"/>
  <c r="G268" i="32"/>
  <c r="C268" i="32"/>
  <c r="N267" i="32"/>
  <c r="G267" i="32"/>
  <c r="C267" i="32"/>
  <c r="N266" i="32"/>
  <c r="G266" i="32"/>
  <c r="C266" i="32"/>
  <c r="N265" i="32"/>
  <c r="G265" i="32"/>
  <c r="C265" i="32"/>
  <c r="N264" i="32"/>
  <c r="G264" i="32"/>
  <c r="C264" i="32"/>
  <c r="N263" i="32"/>
  <c r="G263" i="32"/>
  <c r="C263" i="32"/>
  <c r="N262" i="32"/>
  <c r="G262" i="32"/>
  <c r="C262" i="32"/>
  <c r="N261" i="32"/>
  <c r="G261" i="32"/>
  <c r="C261" i="32"/>
  <c r="N260" i="32"/>
  <c r="G260" i="32"/>
  <c r="C260" i="32"/>
  <c r="N259" i="32"/>
  <c r="G259" i="32"/>
  <c r="C259" i="32"/>
  <c r="N258" i="32"/>
  <c r="G258" i="32"/>
  <c r="C258" i="32"/>
  <c r="N257" i="32"/>
  <c r="G257" i="32"/>
  <c r="C257" i="32"/>
  <c r="N256" i="32"/>
  <c r="G256" i="32"/>
  <c r="C256" i="32"/>
  <c r="N255" i="32"/>
  <c r="G255" i="32"/>
  <c r="C255" i="32"/>
  <c r="N254" i="32"/>
  <c r="G254" i="32"/>
  <c r="C254" i="32"/>
  <c r="N253" i="32"/>
  <c r="G253" i="32"/>
  <c r="C253" i="32"/>
  <c r="N252" i="32"/>
  <c r="G252" i="32"/>
  <c r="C252" i="32"/>
  <c r="N251" i="32"/>
  <c r="G251" i="32"/>
  <c r="C251" i="32"/>
  <c r="N250" i="32"/>
  <c r="G250" i="32"/>
  <c r="C250" i="32"/>
  <c r="N249" i="32"/>
  <c r="G249" i="32"/>
  <c r="C249" i="32"/>
  <c r="N248" i="32"/>
  <c r="G248" i="32"/>
  <c r="C248" i="32"/>
  <c r="N247" i="32"/>
  <c r="G247" i="32"/>
  <c r="C247" i="32"/>
  <c r="N246" i="32"/>
  <c r="G246" i="32"/>
  <c r="C246" i="32"/>
  <c r="N245" i="32"/>
  <c r="G245" i="32"/>
  <c r="C245" i="32"/>
  <c r="N244" i="32"/>
  <c r="G244" i="32"/>
  <c r="C244" i="32"/>
  <c r="N243" i="32"/>
  <c r="G243" i="32"/>
  <c r="C243" i="32"/>
  <c r="N242" i="32"/>
  <c r="G242" i="32"/>
  <c r="C242" i="32"/>
  <c r="N241" i="32"/>
  <c r="G241" i="32"/>
  <c r="C241" i="32"/>
  <c r="N240" i="32"/>
  <c r="G240" i="32"/>
  <c r="C240" i="32"/>
  <c r="N239" i="32"/>
  <c r="G239" i="32"/>
  <c r="C239" i="32"/>
  <c r="N238" i="32"/>
  <c r="G238" i="32"/>
  <c r="C238" i="32"/>
  <c r="N237" i="32"/>
  <c r="G237" i="32"/>
  <c r="C237" i="32"/>
  <c r="N236" i="32"/>
  <c r="G236" i="32"/>
  <c r="C236" i="32"/>
  <c r="N235" i="32"/>
  <c r="G235" i="32"/>
  <c r="C235" i="32"/>
  <c r="N234" i="32"/>
  <c r="G234" i="32"/>
  <c r="C234" i="32"/>
  <c r="N233" i="32"/>
  <c r="G233" i="32"/>
  <c r="C233" i="32"/>
  <c r="N232" i="32"/>
  <c r="G232" i="32"/>
  <c r="C232" i="32"/>
  <c r="N231" i="32"/>
  <c r="G231" i="32"/>
  <c r="C231" i="32"/>
  <c r="N230" i="32"/>
  <c r="G230" i="32"/>
  <c r="C230" i="32"/>
  <c r="N229" i="32"/>
  <c r="G229" i="32"/>
  <c r="C229" i="32"/>
  <c r="N228" i="32"/>
  <c r="G228" i="32"/>
  <c r="C228" i="32"/>
  <c r="N227" i="32"/>
  <c r="G227" i="32"/>
  <c r="C227" i="32"/>
  <c r="N226" i="32"/>
  <c r="G226" i="32"/>
  <c r="C226" i="32"/>
  <c r="N225" i="32"/>
  <c r="G225" i="32"/>
  <c r="C225" i="32"/>
  <c r="N224" i="32"/>
  <c r="G224" i="32"/>
  <c r="C224" i="32"/>
  <c r="N223" i="32"/>
  <c r="G223" i="32"/>
  <c r="C223" i="32"/>
  <c r="N222" i="32"/>
  <c r="G222" i="32"/>
  <c r="C222" i="32"/>
  <c r="N221" i="32"/>
  <c r="G221" i="32"/>
  <c r="C221" i="32"/>
  <c r="N220" i="32"/>
  <c r="G220" i="32"/>
  <c r="C220" i="32"/>
  <c r="N219" i="32"/>
  <c r="G219" i="32"/>
  <c r="C219" i="32"/>
  <c r="N218" i="32"/>
  <c r="G218" i="32"/>
  <c r="C218" i="32"/>
  <c r="N217" i="32"/>
  <c r="G217" i="32"/>
  <c r="C217" i="32"/>
  <c r="N216" i="32"/>
  <c r="G216" i="32"/>
  <c r="C216" i="32"/>
  <c r="N215" i="32"/>
  <c r="G215" i="32"/>
  <c r="C215" i="32"/>
  <c r="N214" i="32"/>
  <c r="G214" i="32"/>
  <c r="C214" i="32"/>
  <c r="N213" i="32"/>
  <c r="G213" i="32"/>
  <c r="C213" i="32"/>
  <c r="N212" i="32"/>
  <c r="G212" i="32"/>
  <c r="C212" i="32"/>
  <c r="N211" i="32"/>
  <c r="G211" i="32"/>
  <c r="C211" i="32"/>
  <c r="N210" i="32"/>
  <c r="G210" i="32"/>
  <c r="C210" i="32"/>
  <c r="N209" i="32"/>
  <c r="G209" i="32"/>
  <c r="C209" i="32"/>
  <c r="N208" i="32"/>
  <c r="G208" i="32"/>
  <c r="C208" i="32"/>
  <c r="N207" i="32"/>
  <c r="G207" i="32"/>
  <c r="C207" i="32"/>
  <c r="N206" i="32"/>
  <c r="G206" i="32"/>
  <c r="C206" i="32"/>
  <c r="N205" i="32"/>
  <c r="G205" i="32"/>
  <c r="C205" i="32"/>
  <c r="N204" i="32"/>
  <c r="G204" i="32"/>
  <c r="C204" i="32"/>
  <c r="N203" i="32"/>
  <c r="G203" i="32"/>
  <c r="C203" i="32"/>
  <c r="N202" i="32"/>
  <c r="G202" i="32"/>
  <c r="C202" i="32"/>
  <c r="N201" i="32"/>
  <c r="G201" i="32"/>
  <c r="C201" i="32"/>
  <c r="N200" i="32"/>
  <c r="G200" i="32"/>
  <c r="C200" i="32"/>
  <c r="N199" i="32"/>
  <c r="G199" i="32"/>
  <c r="C199" i="32"/>
  <c r="N198" i="32"/>
  <c r="G198" i="32"/>
  <c r="C198" i="32"/>
  <c r="N197" i="32"/>
  <c r="G197" i="32"/>
  <c r="C197" i="32"/>
  <c r="N196" i="32"/>
  <c r="G196" i="32"/>
  <c r="C196" i="32"/>
  <c r="N195" i="32"/>
  <c r="G195" i="32"/>
  <c r="C195" i="32"/>
  <c r="N194" i="32"/>
  <c r="G194" i="32"/>
  <c r="C194" i="32"/>
  <c r="N193" i="32"/>
  <c r="G193" i="32"/>
  <c r="C193" i="32"/>
  <c r="N192" i="32"/>
  <c r="G192" i="32"/>
  <c r="C192" i="32"/>
  <c r="N191" i="32"/>
  <c r="G191" i="32"/>
  <c r="C191" i="32"/>
  <c r="N190" i="32"/>
  <c r="G190" i="32"/>
  <c r="C190" i="32"/>
  <c r="N189" i="32"/>
  <c r="G189" i="32"/>
  <c r="C189" i="32"/>
  <c r="N188" i="32"/>
  <c r="G188" i="32"/>
  <c r="C188" i="32"/>
  <c r="N187" i="32"/>
  <c r="G187" i="32"/>
  <c r="C187" i="32"/>
  <c r="N186" i="32"/>
  <c r="G186" i="32"/>
  <c r="C186" i="32"/>
  <c r="N185" i="32"/>
  <c r="G185" i="32"/>
  <c r="C185" i="32"/>
  <c r="N184" i="32"/>
  <c r="G184" i="32"/>
  <c r="C184" i="32"/>
  <c r="N183" i="32"/>
  <c r="G183" i="32"/>
  <c r="C183" i="32"/>
  <c r="N182" i="32"/>
  <c r="G182" i="32"/>
  <c r="C182" i="32"/>
  <c r="N181" i="32"/>
  <c r="G181" i="32"/>
  <c r="C181" i="32"/>
  <c r="N180" i="32"/>
  <c r="G180" i="32"/>
  <c r="C180" i="32"/>
  <c r="N179" i="32"/>
  <c r="G179" i="32"/>
  <c r="C179" i="32"/>
  <c r="N178" i="32"/>
  <c r="G178" i="32"/>
  <c r="C178" i="32"/>
  <c r="N177" i="32"/>
  <c r="G177" i="32"/>
  <c r="C177" i="32"/>
  <c r="N176" i="32"/>
  <c r="G176" i="32"/>
  <c r="C176" i="32"/>
  <c r="N175" i="32"/>
  <c r="G175" i="32"/>
  <c r="C175" i="32"/>
  <c r="N174" i="32"/>
  <c r="G174" i="32"/>
  <c r="C174" i="32"/>
  <c r="N173" i="32"/>
  <c r="G173" i="32"/>
  <c r="C173" i="32"/>
  <c r="N172" i="32"/>
  <c r="G172" i="32"/>
  <c r="C172" i="32"/>
  <c r="N171" i="32"/>
  <c r="G171" i="32"/>
  <c r="C171" i="32"/>
  <c r="N170" i="32"/>
  <c r="G170" i="32"/>
  <c r="C170" i="32"/>
  <c r="N169" i="32"/>
  <c r="G169" i="32"/>
  <c r="C169" i="32"/>
  <c r="N168" i="32"/>
  <c r="G168" i="32"/>
  <c r="C168" i="32"/>
  <c r="N167" i="32"/>
  <c r="G167" i="32"/>
  <c r="C167" i="32"/>
  <c r="N166" i="32"/>
  <c r="G166" i="32"/>
  <c r="C166" i="32"/>
  <c r="N165" i="32"/>
  <c r="G165" i="32"/>
  <c r="C165" i="32"/>
  <c r="N164" i="32"/>
  <c r="G164" i="32"/>
  <c r="C164" i="32"/>
  <c r="N163" i="32"/>
  <c r="G163" i="32"/>
  <c r="C163" i="32"/>
  <c r="N162" i="32"/>
  <c r="G162" i="32"/>
  <c r="C162" i="32"/>
  <c r="N161" i="32"/>
  <c r="G161" i="32"/>
  <c r="C161" i="32"/>
  <c r="N160" i="32"/>
  <c r="G160" i="32"/>
  <c r="C160" i="32"/>
  <c r="N159" i="32"/>
  <c r="G159" i="32"/>
  <c r="C159" i="32"/>
  <c r="N158" i="32"/>
  <c r="G158" i="32"/>
  <c r="C158" i="32"/>
  <c r="N157" i="32"/>
  <c r="G157" i="32"/>
  <c r="C157" i="32"/>
  <c r="N156" i="32"/>
  <c r="G156" i="32"/>
  <c r="C156" i="32"/>
  <c r="N155" i="32"/>
  <c r="G155" i="32"/>
  <c r="C155" i="32"/>
  <c r="N154" i="32"/>
  <c r="G154" i="32"/>
  <c r="C154" i="32"/>
  <c r="N153" i="32"/>
  <c r="G153" i="32"/>
  <c r="C153" i="32"/>
  <c r="N152" i="32"/>
  <c r="G152" i="32"/>
  <c r="C152" i="32"/>
  <c r="N151" i="32"/>
  <c r="G151" i="32"/>
  <c r="C151" i="32"/>
  <c r="N150" i="32"/>
  <c r="G150" i="32"/>
  <c r="C150" i="32"/>
  <c r="N149" i="32"/>
  <c r="G149" i="32"/>
  <c r="C149" i="32"/>
  <c r="N148" i="32"/>
  <c r="G148" i="32"/>
  <c r="C148" i="32"/>
  <c r="N147" i="32"/>
  <c r="G147" i="32"/>
  <c r="C147" i="32"/>
  <c r="N146" i="32"/>
  <c r="G146" i="32"/>
  <c r="C146" i="32"/>
  <c r="N145" i="32"/>
  <c r="G145" i="32"/>
  <c r="C145" i="32"/>
  <c r="N144" i="32"/>
  <c r="G144" i="32"/>
  <c r="C144" i="32"/>
  <c r="N143" i="32"/>
  <c r="G143" i="32"/>
  <c r="C143" i="32"/>
  <c r="N142" i="32"/>
  <c r="G142" i="32"/>
  <c r="C142" i="32"/>
  <c r="N141" i="32"/>
  <c r="G141" i="32"/>
  <c r="C141" i="32"/>
  <c r="N140" i="32"/>
  <c r="G140" i="32"/>
  <c r="C140" i="32"/>
  <c r="N139" i="32"/>
  <c r="G139" i="32"/>
  <c r="C139" i="32"/>
  <c r="N138" i="32"/>
  <c r="G138" i="32"/>
  <c r="C138" i="32"/>
  <c r="N137" i="32"/>
  <c r="G137" i="32"/>
  <c r="C137" i="32"/>
  <c r="N136" i="32"/>
  <c r="G136" i="32"/>
  <c r="C136" i="32"/>
  <c r="N135" i="32"/>
  <c r="G135" i="32"/>
  <c r="C135" i="32"/>
  <c r="N134" i="32"/>
  <c r="G134" i="32"/>
  <c r="C134" i="32"/>
  <c r="N133" i="32"/>
  <c r="G133" i="32"/>
  <c r="C133" i="32"/>
  <c r="N132" i="32"/>
  <c r="G132" i="32"/>
  <c r="C132" i="32"/>
  <c r="N131" i="32"/>
  <c r="G131" i="32"/>
  <c r="C131" i="32"/>
  <c r="N130" i="32"/>
  <c r="G130" i="32"/>
  <c r="C130" i="32"/>
  <c r="N129" i="32"/>
  <c r="G129" i="32"/>
  <c r="C129" i="32"/>
  <c r="N128" i="32"/>
  <c r="G128" i="32"/>
  <c r="C128" i="32"/>
  <c r="N127" i="32"/>
  <c r="G127" i="32"/>
  <c r="C127" i="32"/>
  <c r="N126" i="32"/>
  <c r="G126" i="32"/>
  <c r="C126" i="32"/>
  <c r="N125" i="32"/>
  <c r="G125" i="32"/>
  <c r="C125" i="32"/>
  <c r="N124" i="32"/>
  <c r="G124" i="32"/>
  <c r="C124" i="32"/>
  <c r="N123" i="32"/>
  <c r="G123" i="32"/>
  <c r="C123" i="32"/>
  <c r="N122" i="32"/>
  <c r="G122" i="32"/>
  <c r="C122" i="32"/>
  <c r="N121" i="32"/>
  <c r="G121" i="32"/>
  <c r="C121" i="32"/>
  <c r="N120" i="32"/>
  <c r="G120" i="32"/>
  <c r="C120" i="32"/>
  <c r="N119" i="32"/>
  <c r="G119" i="32"/>
  <c r="C119" i="32"/>
  <c r="N118" i="32"/>
  <c r="G118" i="32"/>
  <c r="C118" i="32"/>
  <c r="N117" i="32"/>
  <c r="G117" i="32"/>
  <c r="C117" i="32"/>
  <c r="N116" i="32"/>
  <c r="G116" i="32"/>
  <c r="C116" i="32"/>
  <c r="N115" i="32"/>
  <c r="G115" i="32"/>
  <c r="C115" i="32"/>
  <c r="N114" i="32"/>
  <c r="G114" i="32"/>
  <c r="C114" i="32"/>
  <c r="N113" i="32"/>
  <c r="G113" i="32"/>
  <c r="C113" i="32"/>
  <c r="N112" i="32"/>
  <c r="G112" i="32"/>
  <c r="C112" i="32"/>
  <c r="N111" i="32"/>
  <c r="G111" i="32"/>
  <c r="C111" i="32"/>
  <c r="N110" i="32"/>
  <c r="G110" i="32"/>
  <c r="C110" i="32"/>
  <c r="N109" i="32"/>
  <c r="G109" i="32"/>
  <c r="C109" i="32"/>
  <c r="N108" i="32"/>
  <c r="G108" i="32"/>
  <c r="C108" i="32"/>
  <c r="N107" i="32"/>
  <c r="G107" i="32"/>
  <c r="C107" i="32"/>
  <c r="N106" i="32"/>
  <c r="G106" i="32"/>
  <c r="C106" i="32"/>
  <c r="N105" i="32"/>
  <c r="G105" i="32"/>
  <c r="C105" i="32"/>
  <c r="N104" i="32"/>
  <c r="G104" i="32"/>
  <c r="C104" i="32"/>
  <c r="N103" i="32"/>
  <c r="G103" i="32"/>
  <c r="C103" i="32"/>
  <c r="N102" i="32"/>
  <c r="G102" i="32"/>
  <c r="C102" i="32"/>
  <c r="N101" i="32"/>
  <c r="G101" i="32"/>
  <c r="C101" i="32"/>
  <c r="N100" i="32"/>
  <c r="G100" i="32"/>
  <c r="C100" i="32"/>
  <c r="N99" i="32"/>
  <c r="G99" i="32"/>
  <c r="C99" i="32"/>
  <c r="N98" i="32"/>
  <c r="G98" i="32"/>
  <c r="C98" i="32"/>
  <c r="N97" i="32"/>
  <c r="G97" i="32"/>
  <c r="C97" i="32"/>
  <c r="N96" i="32"/>
  <c r="G96" i="32"/>
  <c r="C96" i="32"/>
  <c r="N95" i="32"/>
  <c r="G95" i="32"/>
  <c r="C95" i="32"/>
  <c r="N94" i="32"/>
  <c r="G94" i="32"/>
  <c r="C94" i="32"/>
  <c r="N93" i="32"/>
  <c r="G93" i="32"/>
  <c r="C93" i="32"/>
  <c r="N92" i="32"/>
  <c r="G92" i="32"/>
  <c r="C92" i="32"/>
  <c r="N91" i="32"/>
  <c r="G91" i="32"/>
  <c r="C91" i="32"/>
  <c r="N90" i="32"/>
  <c r="G90" i="32"/>
  <c r="C90" i="32"/>
  <c r="N89" i="32"/>
  <c r="G89" i="32"/>
  <c r="C89" i="32"/>
  <c r="N88" i="32"/>
  <c r="G88" i="32"/>
  <c r="C88" i="32"/>
  <c r="N87" i="32"/>
  <c r="G87" i="32"/>
  <c r="C87" i="32"/>
  <c r="N86" i="32"/>
  <c r="G86" i="32"/>
  <c r="C86" i="32"/>
  <c r="N85" i="32"/>
  <c r="G85" i="32"/>
  <c r="C85" i="32"/>
  <c r="N84" i="32"/>
  <c r="G84" i="32"/>
  <c r="C84" i="32"/>
  <c r="N83" i="32"/>
  <c r="G83" i="32"/>
  <c r="C83" i="32"/>
  <c r="N82" i="32"/>
  <c r="G82" i="32"/>
  <c r="C82" i="32"/>
  <c r="N81" i="32"/>
  <c r="G81" i="32"/>
  <c r="C81" i="32"/>
  <c r="N80" i="32"/>
  <c r="G80" i="32"/>
  <c r="C80" i="32"/>
  <c r="N79" i="32"/>
  <c r="G79" i="32"/>
  <c r="C79" i="32"/>
  <c r="N78" i="32"/>
  <c r="G78" i="32"/>
  <c r="C78" i="32"/>
  <c r="N77" i="32"/>
  <c r="G77" i="32"/>
  <c r="C77" i="32"/>
  <c r="N76" i="32"/>
  <c r="G76" i="32"/>
  <c r="C76" i="32"/>
  <c r="N75" i="32"/>
  <c r="G75" i="32"/>
  <c r="C75" i="32"/>
  <c r="N74" i="32"/>
  <c r="G74" i="32"/>
  <c r="C74" i="32"/>
  <c r="N73" i="32"/>
  <c r="G73" i="32"/>
  <c r="C73" i="32"/>
  <c r="N72" i="32"/>
  <c r="G72" i="32"/>
  <c r="C72" i="32"/>
  <c r="N71" i="32"/>
  <c r="G71" i="32"/>
  <c r="C71" i="32"/>
  <c r="N70" i="32"/>
  <c r="G70" i="32"/>
  <c r="C70" i="32"/>
  <c r="N69" i="32"/>
  <c r="G69" i="32"/>
  <c r="C69" i="32"/>
  <c r="N68" i="32"/>
  <c r="G68" i="32"/>
  <c r="C68" i="32"/>
  <c r="N67" i="32"/>
  <c r="G67" i="32"/>
  <c r="C67" i="32"/>
  <c r="N66" i="32"/>
  <c r="G66" i="32"/>
  <c r="C66" i="32"/>
  <c r="N65" i="32"/>
  <c r="G65" i="32"/>
  <c r="C65" i="32"/>
  <c r="N64" i="32"/>
  <c r="G64" i="32"/>
  <c r="C64" i="32"/>
  <c r="N63" i="32"/>
  <c r="G63" i="32"/>
  <c r="C63" i="32"/>
  <c r="N62" i="32"/>
  <c r="G62" i="32"/>
  <c r="C62" i="32"/>
  <c r="N61" i="32"/>
  <c r="G61" i="32"/>
  <c r="C61" i="32"/>
  <c r="N60" i="32"/>
  <c r="G60" i="32"/>
  <c r="C60" i="32"/>
  <c r="N59" i="32"/>
  <c r="G59" i="32"/>
  <c r="C59" i="32"/>
  <c r="N58" i="32"/>
  <c r="G58" i="32"/>
  <c r="C58" i="32"/>
  <c r="N57" i="32"/>
  <c r="G57" i="32"/>
  <c r="C57" i="32"/>
  <c r="N56" i="32"/>
  <c r="G56" i="32"/>
  <c r="C56" i="32"/>
  <c r="N55" i="32"/>
  <c r="G55" i="32"/>
  <c r="C55" i="32"/>
  <c r="N54" i="32"/>
  <c r="G54" i="32"/>
  <c r="C54" i="32"/>
  <c r="N53" i="32"/>
  <c r="G53" i="32"/>
  <c r="C53" i="32"/>
  <c r="N52" i="32"/>
  <c r="G52" i="32"/>
  <c r="C52" i="32"/>
  <c r="N51" i="32"/>
  <c r="G51" i="32"/>
  <c r="C51" i="32"/>
  <c r="N50" i="32"/>
  <c r="G50" i="32"/>
  <c r="C50" i="32"/>
  <c r="N49" i="32"/>
  <c r="G49" i="32"/>
  <c r="C49" i="32"/>
  <c r="N48" i="32"/>
  <c r="G48" i="32"/>
  <c r="C48" i="32"/>
  <c r="N47" i="32"/>
  <c r="G47" i="32"/>
  <c r="C47" i="32"/>
  <c r="N46" i="32"/>
  <c r="G46" i="32"/>
  <c r="C46" i="32"/>
  <c r="N45" i="32"/>
  <c r="G45" i="32"/>
  <c r="C45" i="32"/>
  <c r="N44" i="32"/>
  <c r="G44" i="32"/>
  <c r="C44" i="32"/>
  <c r="N43" i="32"/>
  <c r="G43" i="32"/>
  <c r="C43" i="32"/>
  <c r="N42" i="32"/>
  <c r="G42" i="32"/>
  <c r="C42" i="32"/>
  <c r="N41" i="32"/>
  <c r="G41" i="32"/>
  <c r="C41" i="32"/>
  <c r="N40" i="32"/>
  <c r="G40" i="32"/>
  <c r="C40" i="32"/>
  <c r="N39" i="32"/>
  <c r="G39" i="32"/>
  <c r="C39" i="32"/>
  <c r="N38" i="32"/>
  <c r="G38" i="32"/>
  <c r="C38" i="32"/>
  <c r="N37" i="32"/>
  <c r="G37" i="32"/>
  <c r="C37" i="32"/>
  <c r="N36" i="32"/>
  <c r="G36" i="32"/>
  <c r="C36" i="32"/>
  <c r="N35" i="32"/>
  <c r="G35" i="32"/>
  <c r="C35" i="32"/>
  <c r="N34" i="32"/>
  <c r="G34" i="32"/>
  <c r="C34" i="32"/>
  <c r="N33" i="32"/>
  <c r="G33" i="32"/>
  <c r="C33" i="32"/>
  <c r="N32" i="32"/>
  <c r="G32" i="32"/>
  <c r="C32" i="32"/>
  <c r="N31" i="32"/>
  <c r="G31" i="32"/>
  <c r="C31" i="32"/>
  <c r="N30" i="32"/>
  <c r="G30" i="32"/>
  <c r="C30" i="32"/>
  <c r="N29" i="32"/>
  <c r="G29" i="32"/>
  <c r="C29" i="32"/>
  <c r="N28" i="32"/>
  <c r="G28" i="32"/>
  <c r="C28" i="32"/>
  <c r="N27" i="32"/>
  <c r="G27" i="32"/>
  <c r="C27" i="32"/>
  <c r="N26" i="32"/>
  <c r="G26" i="32"/>
  <c r="C26" i="32"/>
  <c r="N25" i="32"/>
  <c r="G25" i="32"/>
  <c r="C25" i="32"/>
  <c r="N24" i="32"/>
  <c r="G24" i="32"/>
  <c r="C24" i="32"/>
  <c r="N23" i="32"/>
  <c r="G23" i="32"/>
  <c r="C23" i="32"/>
  <c r="N22" i="32"/>
  <c r="G22" i="32"/>
  <c r="C22" i="32"/>
  <c r="N21" i="32"/>
  <c r="G21" i="32"/>
  <c r="C21" i="32"/>
  <c r="N20" i="32"/>
  <c r="G20" i="32"/>
  <c r="C20" i="32"/>
  <c r="N19" i="32"/>
  <c r="G19" i="32"/>
  <c r="C19" i="32"/>
  <c r="N18" i="32"/>
  <c r="G18" i="32"/>
  <c r="C18" i="32"/>
  <c r="N17" i="32"/>
  <c r="G17" i="32"/>
  <c r="C17" i="32"/>
  <c r="N16" i="32"/>
  <c r="G16" i="32"/>
  <c r="C16" i="32"/>
  <c r="T15" i="32"/>
  <c r="N15" i="32"/>
  <c r="G15" i="32"/>
  <c r="C15" i="32"/>
  <c r="N14" i="32"/>
  <c r="G14" i="32"/>
  <c r="C14" i="32"/>
  <c r="N13" i="32"/>
  <c r="G13" i="32"/>
  <c r="C13" i="32"/>
  <c r="N12" i="32"/>
  <c r="G12" i="32"/>
  <c r="C12" i="32"/>
  <c r="N11" i="32"/>
  <c r="G11" i="32"/>
  <c r="C11" i="32"/>
  <c r="N10" i="32"/>
  <c r="G10" i="32"/>
  <c r="C10" i="32"/>
  <c r="N9" i="32"/>
  <c r="G9" i="32"/>
  <c r="C9" i="32"/>
  <c r="N8" i="32"/>
  <c r="G8" i="32"/>
  <c r="C8" i="32"/>
  <c r="N7" i="32"/>
  <c r="G7" i="32"/>
  <c r="C7" i="32"/>
  <c r="N6" i="32"/>
  <c r="G6" i="32"/>
  <c r="C6" i="32"/>
  <c r="N5" i="32"/>
  <c r="G5" i="32"/>
  <c r="C5" i="32"/>
  <c r="T4" i="32"/>
  <c r="N4" i="32"/>
  <c r="G4" i="32"/>
  <c r="C4" i="32"/>
  <c r="N3" i="32"/>
  <c r="G3" i="32"/>
  <c r="C3" i="32"/>
  <c r="N2" i="32"/>
  <c r="G2" i="32"/>
  <c r="C2" i="32"/>
  <c r="H123" i="31"/>
  <c r="H122" i="31"/>
  <c r="H124" i="31" s="1"/>
  <c r="H121" i="31"/>
  <c r="H116" i="31"/>
  <c r="H118" i="31" s="1"/>
  <c r="H115" i="31"/>
  <c r="H114" i="31"/>
  <c r="H113" i="31"/>
  <c r="H108" i="31"/>
  <c r="H107" i="31"/>
  <c r="H106" i="31"/>
  <c r="H105" i="31"/>
  <c r="H104" i="31"/>
  <c r="H103" i="31"/>
  <c r="H101" i="31"/>
  <c r="H100" i="31"/>
  <c r="H109" i="31" s="1"/>
  <c r="H99" i="31"/>
  <c r="H93" i="31"/>
  <c r="H92" i="31"/>
  <c r="H91" i="31"/>
  <c r="H90" i="31"/>
  <c r="H89" i="31"/>
  <c r="H88" i="31"/>
  <c r="H87" i="31"/>
  <c r="H85" i="31"/>
  <c r="H94" i="31" s="1"/>
  <c r="H84" i="31"/>
  <c r="H78" i="31"/>
  <c r="H77" i="31"/>
  <c r="H76" i="31"/>
  <c r="H75" i="31"/>
  <c r="H74" i="31"/>
  <c r="H73" i="31"/>
  <c r="H79" i="31" s="1"/>
  <c r="H72" i="31"/>
  <c r="H67" i="31"/>
  <c r="H69" i="31" s="1"/>
  <c r="H66" i="31"/>
  <c r="H65" i="31"/>
  <c r="H64" i="31"/>
  <c r="H63" i="31"/>
  <c r="H61" i="31"/>
  <c r="H60" i="31"/>
  <c r="H59" i="31"/>
  <c r="H53" i="31"/>
  <c r="H52" i="31"/>
  <c r="H51" i="31"/>
  <c r="H50" i="31"/>
  <c r="H49" i="31"/>
  <c r="H47" i="31"/>
  <c r="H46" i="31"/>
  <c r="H45" i="31"/>
  <c r="H54" i="31" s="1"/>
  <c r="H44" i="31"/>
  <c r="H38" i="31"/>
  <c r="H37" i="31"/>
  <c r="H36" i="31"/>
  <c r="H35" i="31"/>
  <c r="H34" i="31"/>
  <c r="H33" i="31"/>
  <c r="H31" i="31"/>
  <c r="H30" i="31"/>
  <c r="H39" i="31" s="1"/>
  <c r="H29" i="31"/>
  <c r="H23" i="31"/>
  <c r="H22" i="31"/>
  <c r="H21" i="31"/>
  <c r="H20" i="31"/>
  <c r="H18" i="31"/>
  <c r="H17" i="31"/>
  <c r="H16" i="31"/>
  <c r="H15" i="31"/>
  <c r="K14" i="31"/>
  <c r="H13" i="31"/>
  <c r="H12" i="31"/>
  <c r="H11" i="31"/>
  <c r="H10" i="31"/>
  <c r="K9" i="31"/>
  <c r="K11" i="31" s="1"/>
  <c r="H9" i="31"/>
  <c r="H8" i="31"/>
  <c r="K7" i="31"/>
  <c r="H6" i="31"/>
  <c r="H24" i="31" s="1"/>
  <c r="H5" i="31"/>
  <c r="B390" i="21"/>
  <c r="B378" i="21"/>
  <c r="B369" i="21"/>
  <c r="B364" i="21"/>
  <c r="B354" i="21"/>
  <c r="B346" i="21"/>
  <c r="B335" i="21"/>
  <c r="B328" i="21"/>
  <c r="B323" i="21"/>
  <c r="B314" i="21"/>
  <c r="B303" i="21"/>
  <c r="B294" i="21"/>
  <c r="B284" i="21"/>
  <c r="B279" i="21"/>
  <c r="B267" i="21"/>
  <c r="B263" i="21"/>
  <c r="B257" i="21"/>
  <c r="B247" i="21"/>
  <c r="B231" i="21"/>
  <c r="B223" i="21"/>
  <c r="B213" i="21"/>
  <c r="B208" i="21"/>
  <c r="B196" i="21"/>
  <c r="B191" i="21"/>
  <c r="B185" i="21"/>
  <c r="B171" i="21"/>
  <c r="B165" i="21"/>
  <c r="B154" i="21"/>
  <c r="B144" i="21"/>
  <c r="B130" i="21"/>
  <c r="B119" i="21"/>
  <c r="B104" i="21"/>
  <c r="B94" i="21"/>
  <c r="B76" i="21"/>
  <c r="B56" i="21"/>
  <c r="B46" i="21"/>
  <c r="B38" i="21"/>
  <c r="B34" i="21"/>
  <c r="B18" i="21"/>
  <c r="B3" i="21"/>
  <c r="D17" i="13"/>
  <c r="C15" i="13"/>
  <c r="G396" i="21"/>
  <c r="G393" i="21"/>
  <c r="G391" i="21"/>
  <c r="H390" i="21"/>
  <c r="G386" i="21"/>
  <c r="G382" i="21"/>
  <c r="G380" i="21"/>
  <c r="G379" i="21"/>
  <c r="H378" i="21"/>
  <c r="G375" i="21"/>
  <c r="G372" i="21"/>
  <c r="G370" i="21"/>
  <c r="H369" i="21"/>
  <c r="G367" i="21"/>
  <c r="G365" i="21"/>
  <c r="H364" i="21"/>
  <c r="G361" i="21"/>
  <c r="G358" i="21"/>
  <c r="G357" i="21"/>
  <c r="G355" i="21"/>
  <c r="H354" i="21"/>
  <c r="G353" i="21"/>
  <c r="G350" i="21"/>
  <c r="G348" i="21"/>
  <c r="G347" i="21"/>
  <c r="H346" i="21"/>
  <c r="G343" i="21"/>
  <c r="G340" i="21"/>
  <c r="G338" i="21"/>
  <c r="G336" i="21"/>
  <c r="H335" i="21"/>
  <c r="G334" i="21"/>
  <c r="G332" i="21"/>
  <c r="G331" i="21"/>
  <c r="G329" i="21"/>
  <c r="H328" i="21"/>
  <c r="G327" i="21"/>
  <c r="G326" i="21"/>
  <c r="G325" i="21"/>
  <c r="G324" i="21"/>
  <c r="H323" i="21"/>
  <c r="G320" i="21"/>
  <c r="G317" i="21"/>
  <c r="G315" i="21"/>
  <c r="H314" i="21"/>
  <c r="G313" i="21"/>
  <c r="G310" i="21"/>
  <c r="G307" i="21"/>
  <c r="G304" i="21"/>
  <c r="H303" i="21"/>
  <c r="G300" i="21"/>
  <c r="G298" i="21"/>
  <c r="G296" i="21"/>
  <c r="G295" i="21"/>
  <c r="H294" i="21"/>
  <c r="G293" i="21"/>
  <c r="G291" i="21"/>
  <c r="G287" i="21"/>
  <c r="G285" i="21"/>
  <c r="H284" i="21"/>
  <c r="G281" i="21"/>
  <c r="G280" i="21"/>
  <c r="H279" i="21"/>
  <c r="G277" i="21"/>
  <c r="G273" i="21"/>
  <c r="G270" i="21"/>
  <c r="G268" i="21"/>
  <c r="H267" i="21"/>
  <c r="G266" i="21"/>
  <c r="G265" i="21"/>
  <c r="G264" i="21"/>
  <c r="H263" i="21"/>
  <c r="G262" i="21"/>
  <c r="G260" i="21"/>
  <c r="G258" i="21"/>
  <c r="H257" i="21"/>
  <c r="G256" i="21"/>
  <c r="G255" i="21"/>
  <c r="G253" i="21"/>
  <c r="G248" i="21"/>
  <c r="H247" i="21"/>
  <c r="I246" i="21"/>
  <c r="I245" i="21"/>
  <c r="I244" i="21"/>
  <c r="G244" i="21"/>
  <c r="I243" i="21"/>
  <c r="I242" i="21"/>
  <c r="I241" i="21"/>
  <c r="I240" i="21"/>
  <c r="G240" i="21"/>
  <c r="I239" i="21"/>
  <c r="I238" i="21"/>
  <c r="I237" i="21"/>
  <c r="I236" i="21"/>
  <c r="I235" i="21"/>
  <c r="G235" i="21"/>
  <c r="I234" i="21"/>
  <c r="I233" i="21"/>
  <c r="I232" i="21"/>
  <c r="G232" i="21"/>
  <c r="I231" i="21"/>
  <c r="H231" i="21"/>
  <c r="I230" i="21"/>
  <c r="I229" i="21"/>
  <c r="G229" i="21"/>
  <c r="I228" i="21"/>
  <c r="G228" i="21"/>
  <c r="I227" i="21"/>
  <c r="G227" i="21"/>
  <c r="I226" i="21"/>
  <c r="I225" i="21"/>
  <c r="I224" i="21"/>
  <c r="G224" i="21"/>
  <c r="I223" i="21"/>
  <c r="H223" i="21"/>
  <c r="G221" i="21"/>
  <c r="G218" i="21"/>
  <c r="G216" i="21"/>
  <c r="G214" i="21"/>
  <c r="H213" i="21"/>
  <c r="G210" i="21"/>
  <c r="G209" i="21"/>
  <c r="H208" i="21"/>
  <c r="I207" i="21"/>
  <c r="I206" i="21"/>
  <c r="G206" i="21"/>
  <c r="I205" i="21"/>
  <c r="I204" i="21"/>
  <c r="I203" i="21"/>
  <c r="I202" i="21"/>
  <c r="G202" i="21"/>
  <c r="I201" i="21"/>
  <c r="I200" i="21"/>
  <c r="I199" i="21"/>
  <c r="G199" i="21"/>
  <c r="I198" i="21"/>
  <c r="I197" i="21"/>
  <c r="G197" i="21"/>
  <c r="I196" i="21"/>
  <c r="H196" i="21"/>
  <c r="G195" i="21"/>
  <c r="G193" i="21"/>
  <c r="G192" i="21"/>
  <c r="H191" i="21"/>
  <c r="G190" i="21"/>
  <c r="G189" i="21"/>
  <c r="G186" i="21"/>
  <c r="H185" i="21"/>
  <c r="G182" i="21"/>
  <c r="G178" i="21"/>
  <c r="G174" i="21"/>
  <c r="G172" i="21"/>
  <c r="H171" i="21"/>
  <c r="G168" i="21"/>
  <c r="G166" i="21"/>
  <c r="H165" i="21"/>
  <c r="G164" i="21"/>
  <c r="G162" i="21"/>
  <c r="G159" i="21"/>
  <c r="G155" i="21"/>
  <c r="H154" i="21"/>
  <c r="G153" i="21"/>
  <c r="G151" i="21"/>
  <c r="G148" i="21"/>
  <c r="G145" i="21"/>
  <c r="H144" i="21"/>
  <c r="G143" i="21"/>
  <c r="G139" i="21"/>
  <c r="G134" i="21"/>
  <c r="G131" i="21"/>
  <c r="H130" i="21"/>
  <c r="G129" i="21"/>
  <c r="G126" i="21"/>
  <c r="G122" i="21"/>
  <c r="G120" i="21"/>
  <c r="H119" i="21"/>
  <c r="G116" i="21"/>
  <c r="G111" i="21"/>
  <c r="G107" i="21"/>
  <c r="G105" i="21"/>
  <c r="H104" i="21"/>
  <c r="G101" i="21"/>
  <c r="G100" i="21"/>
  <c r="G98" i="21"/>
  <c r="G95" i="21"/>
  <c r="H94" i="21"/>
  <c r="G93" i="21"/>
  <c r="G88" i="21"/>
  <c r="G82" i="21"/>
  <c r="G77" i="21"/>
  <c r="H76" i="21"/>
  <c r="G74" i="21"/>
  <c r="G70" i="21"/>
  <c r="G64" i="21"/>
  <c r="G57" i="21"/>
  <c r="H56" i="21"/>
  <c r="G55" i="21"/>
  <c r="G52" i="21"/>
  <c r="G51" i="21"/>
  <c r="G47" i="21"/>
  <c r="H46" i="21"/>
  <c r="G45" i="21"/>
  <c r="G43" i="21"/>
  <c r="G41" i="21"/>
  <c r="G39" i="21"/>
  <c r="H38" i="21"/>
  <c r="G37" i="21"/>
  <c r="G35" i="21"/>
  <c r="H34" i="21"/>
  <c r="G31" i="21"/>
  <c r="G27" i="21"/>
  <c r="G24" i="21"/>
  <c r="G19" i="21"/>
  <c r="H18" i="21"/>
  <c r="G15" i="21"/>
  <c r="G11" i="21"/>
  <c r="G9" i="21"/>
  <c r="G4" i="21"/>
  <c r="K42" i="4"/>
  <c r="J42" i="4"/>
  <c r="I42" i="4"/>
  <c r="H42" i="4"/>
  <c r="L41" i="4"/>
  <c r="K41" i="4"/>
  <c r="J41" i="4"/>
  <c r="I41" i="4"/>
  <c r="H41" i="4"/>
  <c r="L40" i="4"/>
  <c r="K40" i="4"/>
  <c r="J40" i="4"/>
  <c r="H40" i="4"/>
  <c r="K39" i="4"/>
  <c r="J39" i="4"/>
  <c r="H39" i="4"/>
  <c r="L38" i="4"/>
  <c r="K38" i="4"/>
  <c r="J38" i="4"/>
  <c r="I38" i="4"/>
  <c r="H38" i="4"/>
  <c r="L37" i="4"/>
  <c r="K37" i="4"/>
  <c r="J37" i="4"/>
  <c r="I37" i="4"/>
  <c r="H37" i="4"/>
  <c r="L36" i="4"/>
  <c r="K36" i="4"/>
  <c r="J36" i="4"/>
  <c r="I36" i="4"/>
  <c r="H36" i="4"/>
  <c r="L35" i="4"/>
  <c r="M35" i="4" s="1"/>
  <c r="K35" i="4"/>
  <c r="J35" i="4"/>
  <c r="I35" i="4"/>
  <c r="H35" i="4"/>
  <c r="L34" i="4"/>
  <c r="K34" i="4"/>
  <c r="J34" i="4"/>
  <c r="I34" i="4"/>
  <c r="H34" i="4"/>
  <c r="K33" i="4"/>
  <c r="J33" i="4"/>
  <c r="I33" i="4"/>
  <c r="H33" i="4"/>
  <c r="L32" i="4"/>
  <c r="K32" i="4"/>
  <c r="J32" i="4"/>
  <c r="I32" i="4"/>
  <c r="H32" i="4"/>
  <c r="L31" i="4"/>
  <c r="K31" i="4"/>
  <c r="J31" i="4"/>
  <c r="I31" i="4"/>
  <c r="H31" i="4"/>
  <c r="L30" i="4"/>
  <c r="K30" i="4"/>
  <c r="J30" i="4"/>
  <c r="I30" i="4"/>
  <c r="H30" i="4"/>
  <c r="K29" i="4"/>
  <c r="J29" i="4"/>
  <c r="H29" i="4"/>
  <c r="L28" i="4"/>
  <c r="K28" i="4"/>
  <c r="J28" i="4"/>
  <c r="I28" i="4"/>
  <c r="H28" i="4"/>
  <c r="K27" i="4"/>
  <c r="J27" i="4"/>
  <c r="I27" i="4"/>
  <c r="H27" i="4"/>
  <c r="K26" i="4"/>
  <c r="J26" i="4"/>
  <c r="I26" i="4"/>
  <c r="H26" i="4"/>
  <c r="L25" i="4"/>
  <c r="K25" i="4"/>
  <c r="J25" i="4"/>
  <c r="I25" i="4"/>
  <c r="H25" i="4"/>
  <c r="L24" i="4"/>
  <c r="J24" i="4"/>
  <c r="I24" i="4"/>
  <c r="H24" i="4"/>
  <c r="L23" i="4"/>
  <c r="M23" i="4" s="1"/>
  <c r="K23" i="4"/>
  <c r="J23" i="4"/>
  <c r="I23" i="4"/>
  <c r="H23" i="4"/>
  <c r="L22" i="4"/>
  <c r="K22" i="4"/>
  <c r="J22" i="4"/>
  <c r="I22" i="4"/>
  <c r="H22" i="4"/>
  <c r="L21" i="4"/>
  <c r="M21" i="4" s="1"/>
  <c r="K21" i="4"/>
  <c r="J21" i="4"/>
  <c r="I21" i="4"/>
  <c r="H21" i="4"/>
  <c r="J20" i="4"/>
  <c r="I20" i="4"/>
  <c r="M20" i="4" s="1"/>
  <c r="H20" i="4"/>
  <c r="K19" i="4"/>
  <c r="J19" i="4"/>
  <c r="M19" i="4" s="1"/>
  <c r="I19" i="4"/>
  <c r="H19" i="4"/>
  <c r="L18" i="4"/>
  <c r="J18" i="4"/>
  <c r="I18" i="4"/>
  <c r="H18" i="4"/>
  <c r="L17" i="4"/>
  <c r="K17" i="4"/>
  <c r="M17" i="4" s="1"/>
  <c r="J17" i="4"/>
  <c r="I17" i="4"/>
  <c r="H17" i="4"/>
  <c r="J16" i="4"/>
  <c r="I16" i="4"/>
  <c r="H16" i="4"/>
  <c r="L15" i="4"/>
  <c r="K15" i="4"/>
  <c r="M15" i="4" s="1"/>
  <c r="J15" i="4"/>
  <c r="I15" i="4"/>
  <c r="H15" i="4"/>
  <c r="L14" i="4"/>
  <c r="K14" i="4"/>
  <c r="M14" i="4" s="1"/>
  <c r="J14" i="4"/>
  <c r="I14" i="4"/>
  <c r="H14" i="4"/>
  <c r="L13" i="4"/>
  <c r="K13" i="4"/>
  <c r="J13" i="4"/>
  <c r="I13" i="4"/>
  <c r="H13" i="4"/>
  <c r="L12" i="4"/>
  <c r="K12" i="4"/>
  <c r="J12" i="4"/>
  <c r="I12" i="4"/>
  <c r="H12" i="4"/>
  <c r="L11" i="4"/>
  <c r="K11" i="4"/>
  <c r="J11" i="4"/>
  <c r="I11" i="4"/>
  <c r="H11" i="4"/>
  <c r="L10" i="4"/>
  <c r="M10" i="4" s="1"/>
  <c r="K10" i="4"/>
  <c r="J10" i="4"/>
  <c r="I10" i="4"/>
  <c r="H10" i="4"/>
  <c r="L9" i="4"/>
  <c r="K9" i="4"/>
  <c r="J9" i="4"/>
  <c r="I9" i="4"/>
  <c r="M9" i="4" s="1"/>
  <c r="H9" i="4"/>
  <c r="L8" i="4"/>
  <c r="K8" i="4"/>
  <c r="J8" i="4"/>
  <c r="I8" i="4"/>
  <c r="H8" i="4"/>
  <c r="L7" i="4"/>
  <c r="K7" i="4"/>
  <c r="M7" i="4" s="1"/>
  <c r="J7" i="4"/>
  <c r="I7" i="4"/>
  <c r="H7" i="4"/>
  <c r="L6" i="4"/>
  <c r="K6" i="4"/>
  <c r="J6" i="4"/>
  <c r="I6" i="4"/>
  <c r="M6" i="4" s="1"/>
  <c r="H6" i="4"/>
  <c r="J5" i="4"/>
  <c r="I5" i="4"/>
  <c r="H5" i="4"/>
  <c r="L4" i="4"/>
  <c r="K4" i="4"/>
  <c r="M4" i="4" s="1"/>
  <c r="J4" i="4"/>
  <c r="I4" i="4"/>
  <c r="H4" i="4"/>
  <c r="L3" i="4"/>
  <c r="K3" i="4"/>
  <c r="J3" i="4"/>
  <c r="I3" i="4"/>
  <c r="H3" i="4"/>
  <c r="M42" i="4"/>
  <c r="M41" i="4"/>
  <c r="M40" i="4"/>
  <c r="M39" i="4"/>
  <c r="M38" i="4"/>
  <c r="M37" i="4"/>
  <c r="M36" i="4"/>
  <c r="M34" i="4"/>
  <c r="M33" i="4"/>
  <c r="M32" i="4"/>
  <c r="M31" i="4"/>
  <c r="M30" i="4"/>
  <c r="M29" i="4"/>
  <c r="M28" i="4"/>
  <c r="M27" i="4"/>
  <c r="M26" i="4"/>
  <c r="M25" i="4"/>
  <c r="M24" i="4"/>
  <c r="M22" i="4"/>
  <c r="M18" i="4"/>
  <c r="M16" i="4"/>
  <c r="M13" i="4"/>
  <c r="M12" i="4"/>
  <c r="M11" i="4"/>
  <c r="M8" i="4"/>
  <c r="M5" i="4"/>
  <c r="M3" i="4"/>
  <c r="Q2" i="32" l="1"/>
  <c r="H125" i="31"/>
  <c r="H126" i="31"/>
  <c r="H41" i="31"/>
  <c r="H40" i="31"/>
  <c r="H55" i="31"/>
  <c r="H56" i="31"/>
  <c r="H95" i="31"/>
  <c r="H96" i="31"/>
  <c r="H111" i="31"/>
  <c r="H110" i="31"/>
  <c r="H81" i="31"/>
  <c r="H80" i="31"/>
  <c r="H25" i="31"/>
  <c r="H26" i="31"/>
  <c r="K15" i="31" s="1"/>
  <c r="H68" i="31"/>
  <c r="H117" i="31"/>
  <c r="N67" i="13" l="1"/>
  <c r="E67" i="13"/>
  <c r="S61" i="13"/>
  <c r="N61" i="13"/>
  <c r="I61" i="13"/>
  <c r="D65" i="13"/>
  <c r="D59" i="13"/>
  <c r="D52" i="13"/>
  <c r="D46" i="13"/>
  <c r="C33" i="13"/>
  <c r="C27" i="13"/>
  <c r="C21" i="13"/>
  <c r="K6" i="13"/>
  <c r="C6" i="13"/>
  <c r="D61" i="13"/>
  <c r="T54" i="13"/>
  <c r="P54" i="13"/>
  <c r="L54" i="13"/>
  <c r="H54" i="13"/>
  <c r="D54" i="13"/>
  <c r="N48" i="13"/>
  <c r="E48" i="13"/>
  <c r="S38" i="13"/>
  <c r="N38" i="13"/>
  <c r="I38" i="13"/>
  <c r="D38" i="13"/>
  <c r="S35" i="13"/>
  <c r="N35" i="13"/>
  <c r="I35" i="13"/>
  <c r="D35" i="13"/>
  <c r="T29" i="13"/>
  <c r="P29" i="13"/>
  <c r="L29" i="13"/>
  <c r="H29" i="13"/>
  <c r="D29" i="13"/>
  <c r="T23" i="13"/>
  <c r="P23" i="13"/>
  <c r="L23" i="13"/>
  <c r="H23" i="13"/>
  <c r="D23" i="13"/>
  <c r="T11" i="13"/>
  <c r="P11" i="13"/>
  <c r="L11" i="13"/>
  <c r="T8" i="13"/>
  <c r="P8" i="13"/>
  <c r="L8" i="13"/>
  <c r="G8" i="13"/>
  <c r="D8" i="13"/>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A18" i="19"/>
  <c r="A22" i="19"/>
  <c r="A30" i="19"/>
  <c r="A31" i="19"/>
  <c r="A32" i="19"/>
  <c r="A33" i="19"/>
  <c r="A34" i="19"/>
  <c r="A35" i="19"/>
  <c r="A36" i="19"/>
  <c r="A37" i="19"/>
  <c r="A38" i="19"/>
  <c r="A39" i="19"/>
  <c r="A40" i="19"/>
  <c r="A41" i="19"/>
  <c r="A29" i="19"/>
  <c r="A3" i="19"/>
  <c r="A4" i="19"/>
  <c r="A5" i="19"/>
  <c r="A6" i="19"/>
  <c r="A7" i="19"/>
  <c r="A8" i="19"/>
  <c r="A9" i="19"/>
  <c r="A11" i="19"/>
  <c r="A12" i="19"/>
  <c r="A13" i="19"/>
  <c r="A14" i="19"/>
  <c r="A15" i="19"/>
  <c r="A16" i="19"/>
  <c r="A17" i="19"/>
  <c r="A19" i="19"/>
  <c r="A20" i="19"/>
  <c r="A21" i="19"/>
  <c r="A23" i="19"/>
  <c r="A24" i="19"/>
  <c r="A25" i="19"/>
  <c r="A26" i="19"/>
  <c r="A27" i="19"/>
  <c r="A28" i="19"/>
  <c r="A2" i="19"/>
</calcChain>
</file>

<file path=xl/sharedStrings.xml><?xml version="1.0" encoding="utf-8"?>
<sst xmlns="http://schemas.openxmlformats.org/spreadsheetml/2006/main" count="3954" uniqueCount="1966">
  <si>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</si>
  <si>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</si>
  <si>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</si>
  <si>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</si>
  <si>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</si>
  <si>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</si>
  <si>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</si>
  <si>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Уровень Пирамиды зрелости</t>
  </si>
  <si>
    <t>BSIMM</t>
  </si>
  <si>
    <t>OWASP SAMM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</si>
  <si>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</si>
  <si>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</si>
  <si>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</si>
  <si>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Неверно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</si>
  <si>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</si>
  <si>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</si>
  <si>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Не выполняется</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</si>
  <si>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</si>
  <si>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</si>
  <si>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</si>
  <si>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</si>
  <si>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</si>
  <si>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</si>
  <si>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</si>
  <si>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</si>
  <si>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</si>
  <si>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</si>
  <si>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</si>
  <si>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</si>
  <si>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</si>
  <si>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T-ADI-DEP-3-1</t>
  </si>
  <si>
    <t>Выполняется инвентаризация используемых зависимостей.
Например, создан внутренний репозиторий.</t>
  </si>
  <si>
    <t>SR1.5</t>
  </si>
  <si>
    <t>T-ADI-DEP-3-2</t>
  </si>
  <si>
    <t>T-ADI-DEP-3-3</t>
  </si>
  <si>
    <t>T-ADI-DEP-3-4</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</si>
  <si>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</si>
  <si>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</si>
  <si>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</si>
  <si>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</si>
  <si>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Выполняется создание и проверка цифровой подписи собранных зависимостей
Например, с помощью Cosign</t>
  </si>
  <si>
    <t>SE2.4</t>
  </si>
  <si>
    <t>T-ADI-DEP-4-3</t>
  </si>
  <si>
    <t>Выполняется создание и проверка цифровой подписи на SBOM для собранных зависимостей
Например, с помощью Cosign</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</si>
  <si>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</si>
  <si>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</si>
  <si>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</si>
  <si>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</si>
  <si>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</si>
  <si>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</si>
  <si>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</si>
  <si>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</si>
  <si>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</si>
  <si>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</si>
  <si>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</si>
  <si>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</si>
  <si>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</si>
  <si>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</si>
  <si>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</si>
  <si>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</si>
  <si>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T-ADI-ART-2-3</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</si>
  <si>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</si>
  <si>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</si>
  <si>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</si>
  <si>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T-ADI-ART-3-2</t>
  </si>
  <si>
    <t xml:space="preserve">Для всех артефактов создается SBOM </t>
  </si>
  <si>
    <t>SR1.5
SE3.6</t>
  </si>
  <si>
    <t>T-ADI-ART-3-3</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</si>
  <si>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</si>
  <si>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</si>
  <si>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</si>
  <si>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</si>
  <si>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Домен "Защита окружения разработки"</t>
  </si>
  <si>
    <t>T-DEV-COMP-0-1</t>
  </si>
  <si>
    <t>Применяются практики защиты рабочих мест разработчиков</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</si>
  <si>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</si>
  <si>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</si>
  <si>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</si>
  <si>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</si>
  <si>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</si>
  <si>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</si>
  <si>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</si>
  <si>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</si>
  <si>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</si>
  <si>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T-DEV-SM-1-2</t>
  </si>
  <si>
    <t>Инциденты ИБ, связанные с использованием секретов в среде разработки, обрабатываются службой ИБ совместно с разработчиками.</t>
  </si>
  <si>
    <t>CMVM1.1</t>
  </si>
  <si>
    <t>T-DEV-SM-2-1</t>
  </si>
  <si>
    <t>Секреты окружения разработки хранятся в Secret Management инструменте, например, Hashicorp Vault.</t>
  </si>
  <si>
    <t>T-DEV-SM-2-2</t>
  </si>
  <si>
    <t>T-DEV-SM-3-1</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</si>
  <si>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</si>
  <si>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</si>
  <si>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</si>
  <si>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</si>
  <si>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</si>
  <si>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</si>
  <si>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</si>
  <si>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</si>
  <si>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</si>
  <si>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</si>
  <si>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</si>
  <si>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</si>
  <si>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</si>
  <si>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</si>
  <si>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</si>
  <si>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</si>
  <si>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</si>
  <si>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</si>
  <si>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</si>
  <si>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</si>
  <si>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</si>
  <si>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</si>
  <si>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</si>
  <si>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</si>
  <si>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</si>
  <si>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</si>
  <si>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</si>
  <si>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</si>
  <si>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</si>
  <si>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</si>
  <si>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</si>
  <si>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</si>
  <si>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</si>
  <si>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Количество администраторов VCS ограничено и регулярно проверяется</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</si>
  <si>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</si>
  <si>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</si>
  <si>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</si>
  <si>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</si>
  <si>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</si>
  <si>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</si>
  <si>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</si>
  <si>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</si>
  <si>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</si>
  <si>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</si>
  <si>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</si>
  <si>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</si>
  <si>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</si>
  <si>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 xml:space="preserve">Неактивные (ненужные) приложения (applications или дополнения) удаляются из SCM системы </t>
  </si>
  <si>
    <t>T-DEV-SCM-2-5</t>
  </si>
  <si>
    <t>Для каждого репозитория по умолчанию установлены минимальные привилегии пользователей</t>
  </si>
  <si>
    <t>T-DEV-SCM-2-6</t>
  </si>
  <si>
    <t>Для добавления нового пользователя в VCS используются только корпоративные email</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</si>
  <si>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</si>
  <si>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</si>
  <si>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</si>
  <si>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</si>
  <si>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</si>
  <si>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</si>
  <si>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T-DEV-SCM-3-4</t>
  </si>
  <si>
    <t>Доступ к VCS системам осуществляется только с разрешенных IP-адресов</t>
  </si>
  <si>
    <t>T-DEV-SCM-4-1</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</si>
  <si>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</si>
  <si>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</si>
  <si>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</si>
  <si>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</si>
  <si>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</si>
  <si>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</si>
  <si>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</si>
  <si>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</si>
  <si>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</si>
  <si>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</si>
  <si>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</si>
  <si>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</si>
  <si>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</si>
  <si>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</si>
  <si>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</si>
  <si>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</si>
  <si>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</si>
  <si>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</si>
  <si>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ST3.6</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</si>
  <si>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</si>
  <si>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</si>
  <si>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</si>
  <si>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</si>
  <si>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</si>
  <si>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</si>
  <si>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</si>
  <si>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</si>
  <si>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</si>
  <si>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</si>
  <si>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</si>
  <si>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</si>
  <si>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</si>
  <si>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</si>
  <si>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</si>
  <si>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Каждое изменение в исходном коде (каждый commit) согласовывается как минимум двумя аутентифицированными пользователями</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</si>
  <si>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</si>
  <si>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</si>
  <si>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</si>
  <si>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</si>
  <si>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</si>
  <si>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</si>
  <si>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</si>
  <si>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</si>
  <si>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</si>
  <si>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</si>
  <si>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</si>
  <si>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</si>
  <si>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SM3.4</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</si>
  <si>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</si>
  <si>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</si>
  <si>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</si>
  <si>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</si>
  <si>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</si>
  <si>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</si>
  <si>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</si>
  <si>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</si>
  <si>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Домен "Контроль кода, ИБ артефактов, зависимостей и образов"</t>
  </si>
  <si>
    <t>T-CODE-SST-0-1</t>
  </si>
  <si>
    <t>Выполняется статический анализ исходного кода разрабатываемого ПО</t>
  </si>
  <si>
    <t>T-CODE-SST-1-1</t>
  </si>
  <si>
    <t>Анализ исходного кода применяется, как минимум, ситуативно.</t>
  </si>
  <si>
    <t>CR1.2</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</si>
  <si>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</si>
  <si>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</si>
  <si>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</si>
  <si>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</si>
  <si>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</si>
  <si>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</si>
  <si>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</si>
  <si>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</si>
  <si>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SM3.4
CR1.4
CR1.5</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</si>
  <si>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</si>
  <si>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</si>
  <si>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</si>
  <si>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</si>
  <si>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</si>
  <si>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</si>
  <si>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</si>
  <si>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</si>
  <si>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</si>
  <si>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</si>
  <si>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r>
      <t xml:space="preserve">Выполняется сканирование </t>
    </r>
    <r>
      <rPr>
        <b/>
        <u/>
        <sz val="11"/>
        <rFont val="Calibri"/>
        <family val="2"/>
        <charset val="204"/>
        <scheme val="minor"/>
      </rPr>
      <t>исходного кода</t>
    </r>
    <r>
      <rPr>
        <sz val="11"/>
        <rFont val="Calibri"/>
        <family val="2"/>
        <charset val="204"/>
        <scheme val="minor"/>
      </rPr>
      <t xml:space="preserve"> open source компонентов (сканирование на malware, protestware и т.д.)</t>
    </r>
  </si>
  <si>
    <t>T-CODE-SC-0-1</t>
  </si>
  <si>
    <t>Выполняется композиционный анализ разрабатываемого ПО</t>
  </si>
  <si>
    <t>SM3.5</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</si>
  <si>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</si>
  <si>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</si>
  <si>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</si>
  <si>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</si>
  <si>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</si>
  <si>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</si>
  <si>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</si>
  <si>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</si>
  <si>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</si>
  <si>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</si>
  <si>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</si>
  <si>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</si>
  <si>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</si>
  <si>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</si>
  <si>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</si>
  <si>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</si>
  <si>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</si>
  <si>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</si>
  <si>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</si>
  <si>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</si>
  <si>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</si>
  <si>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CR3.2</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</si>
  <si>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</si>
  <si>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</si>
  <si>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</si>
  <si>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</si>
  <si>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</si>
  <si>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</si>
  <si>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</si>
  <si>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</si>
  <si>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</si>
  <si>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</si>
  <si>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</si>
  <si>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</si>
  <si>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</si>
  <si>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</si>
  <si>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</si>
  <si>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</si>
  <si>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</si>
  <si>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</si>
  <si>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</si>
  <si>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</si>
  <si>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</si>
  <si>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</si>
  <si>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T-CODE-IMG-3-2</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</si>
  <si>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</si>
  <si>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</si>
  <si>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</si>
  <si>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</si>
  <si>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</si>
  <si>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</si>
  <si>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</si>
  <si>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</si>
  <si>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</si>
  <si>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</si>
  <si>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</si>
  <si>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</si>
  <si>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</si>
  <si>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</si>
  <si>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</si>
  <si>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</si>
  <si>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В инструментах идентификации секретов используются кастомизированные настройки поиска секретов.</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</si>
  <si>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</si>
  <si>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</si>
  <si>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</si>
  <si>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</si>
  <si>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</si>
  <si>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</si>
  <si>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</si>
  <si>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</si>
  <si>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</si>
  <si>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</si>
  <si>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</si>
  <si>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</si>
  <si>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</si>
  <si>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</si>
  <si>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</si>
  <si>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</si>
  <si>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</si>
  <si>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</si>
  <si>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</si>
  <si>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</si>
  <si>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</si>
  <si>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</si>
  <si>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</si>
  <si>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</si>
  <si>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</si>
  <si>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</si>
  <si>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</si>
  <si>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ST1.4</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</si>
  <si>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</si>
  <si>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</si>
  <si>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</si>
  <si>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</si>
  <si>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</si>
  <si>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</si>
  <si>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</si>
  <si>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</si>
  <si>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</si>
  <si>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</si>
  <si>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</si>
  <si>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</si>
  <si>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</si>
  <si>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</si>
  <si>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</si>
  <si>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</si>
  <si>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</si>
  <si>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</si>
  <si>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</si>
  <si>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</si>
  <si>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</si>
  <si>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</si>
  <si>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</si>
  <si>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T-PREPROD-PENTEST-1-2</t>
  </si>
  <si>
    <t>T-PREPROD-PENTEST-1-3</t>
  </si>
  <si>
    <t>PT2.2</t>
  </si>
  <si>
    <t>T-PREPROD-PENTEST-2-1</t>
  </si>
  <si>
    <t>Разработан и применяется регламент, описывающий проведение тестирования на проникновение в среде Preprod</t>
  </si>
  <si>
    <t>T-PREPROD-PENTEST-4-1</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</si>
  <si>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</si>
  <si>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</si>
  <si>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</si>
  <si>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</si>
  <si>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T-PREPROD-SECTEST-2-1</t>
  </si>
  <si>
    <t xml:space="preserve">Разработан и применяется регламент, описывающий проведение функционального ИБ-тестирования </t>
  </si>
  <si>
    <t>ST1.1</t>
  </si>
  <si>
    <t>T-PREPROD-SECTEST-2-2</t>
  </si>
  <si>
    <t>Не менее 5% функциональных ИБ-тестов автоматизированы</t>
  </si>
  <si>
    <t>ST2.5</t>
  </si>
  <si>
    <t>T-PREPROD-SECTEST-3-1</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</si>
  <si>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</si>
  <si>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</si>
  <si>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</si>
  <si>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</si>
  <si>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</si>
  <si>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</si>
  <si>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</si>
  <si>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</si>
  <si>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</si>
  <si>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SM3.1
AM2.9</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</si>
  <si>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</si>
  <si>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</si>
  <si>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</si>
  <si>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</si>
  <si>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</si>
  <si>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</si>
  <si>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</si>
  <si>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</si>
  <si>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</si>
  <si>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</si>
  <si>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</si>
  <si>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</si>
  <si>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</si>
  <si>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</si>
  <si>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</si>
  <si>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</si>
  <si>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</si>
  <si>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</si>
  <si>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</si>
  <si>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</si>
  <si>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</si>
  <si>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</si>
  <si>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</si>
  <si>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</si>
  <si>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</si>
  <si>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</si>
  <si>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</si>
  <si>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</si>
  <si>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</si>
  <si>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</si>
  <si>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</si>
  <si>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</si>
  <si>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</si>
  <si>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</si>
  <si>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Используется автоматизированная ротация секретов.</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</si>
  <si>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</si>
  <si>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</si>
  <si>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</si>
  <si>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</si>
  <si>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</si>
  <si>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</si>
  <si>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</si>
  <si>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</si>
  <si>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</si>
  <si>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T-PROD-PENTEST-1-2</t>
  </si>
  <si>
    <t>Тестирование на проникновение в среде Prod проводится регулярно</t>
  </si>
  <si>
    <t>PT1.1</t>
  </si>
  <si>
    <t>T-PROD-PENTEST-1-3</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</si>
  <si>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</si>
  <si>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</si>
  <si>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</si>
  <si>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</si>
  <si>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CMVM3.4</t>
  </si>
  <si>
    <t>T-PROD-PENTEST-4-1</t>
  </si>
  <si>
    <t>Проводятся пентесты вида "социальная инженерия", направленные и адаптированные на разработчиков</t>
  </si>
  <si>
    <t>T-PROD-PENTEST-4-2</t>
  </si>
  <si>
    <t>PT3.1
CMVM3.3</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</si>
  <si>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</si>
  <si>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</si>
  <si>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</si>
  <si>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</si>
  <si>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</si>
  <si>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</si>
  <si>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</si>
  <si>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</si>
  <si>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</si>
  <si>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</si>
  <si>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</si>
  <si>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</si>
  <si>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</si>
  <si>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</si>
  <si>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</si>
  <si>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</si>
  <si>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</si>
  <si>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</si>
  <si>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</si>
  <si>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</si>
  <si>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</si>
  <si>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</si>
  <si>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</si>
  <si>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</si>
  <si>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</si>
  <si>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</si>
  <si>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</si>
  <si>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</si>
  <si>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</si>
  <si>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</si>
  <si>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</si>
  <si>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</si>
  <si>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</si>
  <si>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</si>
  <si>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</si>
  <si>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</si>
  <si>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</si>
  <si>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</si>
  <si>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</si>
  <si>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</si>
  <si>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</si>
  <si>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</si>
  <si>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</si>
  <si>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</si>
  <si>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</si>
  <si>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</si>
  <si>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</si>
  <si>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</si>
  <si>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</si>
  <si>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SE1.1</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</si>
  <si>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</si>
  <si>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</si>
  <si>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</si>
  <si>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</si>
  <si>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</si>
  <si>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</si>
  <si>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</si>
  <si>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</si>
  <si>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</si>
  <si>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SE3.3</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</si>
  <si>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</si>
  <si>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</si>
  <si>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</si>
  <si>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</si>
  <si>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</si>
  <si>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</si>
  <si>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</si>
  <si>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</si>
  <si>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</si>
  <si>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SM3.1
AM2.9
CMVM2.3</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</si>
  <si>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</si>
  <si>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</si>
  <si>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</si>
  <si>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</si>
  <si>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CMVM3.5</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</si>
  <si>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</si>
  <si>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</si>
  <si>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</si>
  <si>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</si>
  <si>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</si>
  <si>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</si>
  <si>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</si>
  <si>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</si>
  <si>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</si>
  <si>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</si>
  <si>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</si>
  <si>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</si>
  <si>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</si>
  <si>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 xml:space="preserve">
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</si>
  <si>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T-PROD-EVENTS-3-1</t>
  </si>
  <si>
    <t xml:space="preserve">
Все логи PROD инфраструктуры (например, Kubernetes) обрабатываются в SIEM, созданы правила корреляции в SIEM для идентификации инцидентов</t>
  </si>
  <si>
    <t>SE3.3
CMVM1.1</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</si>
  <si>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</si>
  <si>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</si>
  <si>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</si>
  <si>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</si>
  <si>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</si>
  <si>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</si>
  <si>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</si>
  <si>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</si>
  <si>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</si>
  <si>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T1.1
T2.9</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</si>
  <si>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</si>
  <si>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</si>
  <si>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</si>
  <si>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</si>
  <si>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</si>
  <si>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</si>
  <si>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</si>
  <si>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P-EDU-AWR-3-1</t>
  </si>
  <si>
    <t>В Компании внедрена и работает программа поощрения внутреннего обмена опытом</t>
  </si>
  <si>
    <t>T2.12</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</si>
  <si>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</si>
  <si>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</si>
  <si>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</si>
  <si>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</si>
  <si>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</si>
  <si>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</si>
  <si>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</si>
  <si>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</si>
  <si>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</si>
  <si>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</si>
  <si>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</si>
  <si>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SM1.1
SR1.1
SR1.2</t>
  </si>
  <si>
    <t>P-EDU-KB-2-3</t>
  </si>
  <si>
    <t>Единая база знаний обновляется (нерегулярно, ответственные формально не выделены, QA не проводится)</t>
  </si>
  <si>
    <t>SR1.1
SR1.2</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</si>
  <si>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</si>
  <si>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</si>
  <si>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SR1.2
SR3.3</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</si>
  <si>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</si>
  <si>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</si>
  <si>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SR1.2
SR2.2</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</si>
  <si>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</si>
  <si>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</si>
  <si>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</si>
  <si>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</si>
  <si>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</si>
  <si>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</si>
  <si>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</si>
  <si>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</si>
  <si>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</si>
  <si>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AA1.4</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</si>
  <si>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</si>
  <si>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</si>
  <si>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</si>
  <si>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</si>
  <si>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</si>
  <si>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</si>
  <si>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AA1.1</t>
  </si>
  <si>
    <t>P-REQ-TM-2-3</t>
  </si>
  <si>
    <t>Оценка критичности выполняется для всех приложений</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</si>
  <si>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</si>
  <si>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</si>
  <si>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</si>
  <si>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</si>
  <si>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AM1.3
AA2.1
AA2.2</t>
  </si>
  <si>
    <t>P-REQ-TM-3-3</t>
  </si>
  <si>
    <t>Модели угроз регулярно пересматриваются</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</si>
  <si>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</si>
  <si>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</si>
  <si>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AM2.1</t>
  </si>
  <si>
    <t>P-REQ-RD-0-1</t>
  </si>
  <si>
    <t>К разрабатываемым приложениям предъявляются требования по информационной безопасности</t>
  </si>
  <si>
    <t>P-REQ-RD-1-1</t>
  </si>
  <si>
    <t>Разработаны и предъявляются базовые требования по ИБ к разрабатываемому ПО</t>
  </si>
  <si>
    <t>P-REQ-RD-1-2</t>
  </si>
  <si>
    <t>Подразделение ИБ одобряет\согласовывает решения, которые влияют на уровень ИБ разрабатываемого приложения</t>
  </si>
  <si>
    <t>P-REQ-RD-2-1</t>
  </si>
  <si>
    <t>Дополнительные требования по ИБ формируются с учетом актуальных угроз по результатам моделирования угроз</t>
  </si>
  <si>
    <t>P-REQ-RD-2-2</t>
  </si>
  <si>
    <t>Требования по ИБ стандартизованы (например, разработаны чеклисты)</t>
  </si>
  <si>
    <t>P-REQ-RD-2-3</t>
  </si>
  <si>
    <t>Подразделения ИБ участвуют в создании архитектуры разрабатываемого ПО</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</si>
  <si>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</si>
  <si>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</si>
  <si>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P-REQ-RD-3-2</t>
  </si>
  <si>
    <t>Дополнительные требования по ИБ формируются с учетом результатов анализа рисков</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</si>
  <si>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</si>
  <si>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</si>
  <si>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</si>
  <si>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</si>
  <si>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CP2.3</t>
  </si>
  <si>
    <t>P-REQ-CR-1-1</t>
  </si>
  <si>
    <t>Требования ИБ к разрабатываемому ПО проверяются на этапе выпуска ПО в продуктовую среду</t>
  </si>
  <si>
    <t>SM1.4
CP2.3</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</si>
  <si>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</si>
  <si>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</si>
  <si>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SM1.4
CP2.3
ST1.3</t>
  </si>
  <si>
    <t>P-REQ-CR-3-1</t>
  </si>
  <si>
    <t>Производится валидация отсутствия уязвимостей в программном коде ПО (например, применение Quality gates, которые зафиксированы в документе)</t>
  </si>
  <si>
    <t>SM1.4
SM2.2</t>
  </si>
  <si>
    <t>P-REQ-CR-4-1</t>
  </si>
  <si>
    <t>Производится проверка и согласование технического задания и проекта архитектуры, разработанных с учетом требований ИБ</t>
  </si>
  <si>
    <t>SM1.4</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</si>
  <si>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</si>
  <si>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</si>
  <si>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</si>
  <si>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</si>
  <si>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</si>
  <si>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</si>
  <si>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</si>
  <si>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</si>
  <si>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</si>
  <si>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</si>
  <si>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</si>
  <si>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Использование подхода IaC</t>
  </si>
  <si>
    <t>P-REQ-STDR-App-4-1</t>
  </si>
  <si>
    <t>Выполняется регулярное обновление профилей конфигурирования с учетом risk-based approach</t>
  </si>
  <si>
    <t>P-REQ-STDR-Infr-0-1</t>
  </si>
  <si>
    <t xml:space="preserve">Создаются стандарты конфигурирования компонентов инфраструктуры </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</si>
  <si>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</si>
  <si>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</si>
  <si>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</si>
  <si>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</si>
  <si>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</si>
  <si>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</si>
  <si>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SR3.4</t>
  </si>
  <si>
    <t>P-REQ-STDR-Infr-2-2</t>
  </si>
  <si>
    <t>Производится выборочный контроль применения СККИ (без использования средств автоматизации)</t>
  </si>
  <si>
    <t>P-REQ-STDR-Infr-3-1</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</si>
  <si>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</si>
  <si>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</si>
  <si>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</si>
  <si>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</si>
  <si>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</si>
  <si>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</si>
  <si>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</si>
  <si>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</si>
  <si>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</si>
  <si>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</si>
  <si>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</si>
  <si>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</si>
  <si>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</si>
  <si>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</si>
  <si>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</si>
  <si>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</si>
  <si>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PT1.2
CMVM1.3
CMVM3.1</t>
  </si>
  <si>
    <t>P-DEFECT-MNG-3-2</t>
  </si>
  <si>
    <t>Внедрен и контролируется SLA по исправлению дефектов ИБ</t>
  </si>
  <si>
    <t>P-DEFECT-MNG-3-3</t>
  </si>
  <si>
    <t>На QG проверяется отсутствие дефектов заданного уровня критичности (и это является критерием прохождения QG)</t>
  </si>
  <si>
    <t>SM2.2</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</si>
  <si>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</si>
  <si>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</si>
  <si>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</si>
  <si>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</si>
  <si>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</si>
  <si>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</si>
  <si>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</si>
  <si>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</si>
  <si>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</si>
  <si>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</si>
  <si>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</si>
  <si>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P-DEFECT-CNS-3-1</t>
  </si>
  <si>
    <t>Внедрена и используется SGRC для управления отчетами</t>
  </si>
  <si>
    <t>SM3.1</t>
  </si>
  <si>
    <t>P-DEFECT-CNS-3-2</t>
  </si>
  <si>
    <t>Отчеты загружаются в SGRC в ручном режиме</t>
  </si>
  <si>
    <t>SM3.1
CR2.8</t>
  </si>
  <si>
    <t>P-DEFECT-CNS-4-1</t>
  </si>
  <si>
    <t>Отчеты загружаются в SGRC в автоматическом режиме</t>
  </si>
  <si>
    <t>P-DEFECT-CNS-4-2</t>
  </si>
  <si>
    <t>Существует перечень ответственных за работу с дефектами, описаны пути эскалаций устранения дефектов ИБ</t>
  </si>
  <si>
    <t>Поддомен. Оценка эффективности процессов</t>
  </si>
  <si>
    <t>P-MET-SET-0-1</t>
  </si>
  <si>
    <t>Метрики процессов DSO не разработаны</t>
  </si>
  <si>
    <t>P-MET-SET-2-1</t>
  </si>
  <si>
    <t>Определены и описаны метрики процессов DSO</t>
  </si>
  <si>
    <t>SM3.3</t>
  </si>
  <si>
    <t>P-MET-SET-2-2</t>
  </si>
  <si>
    <t>Определены целевые значения по каждой метрике процессов DSO</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</si>
  <si>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</si>
  <si>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</si>
  <si>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</si>
  <si>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</si>
  <si>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</si>
  <si>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</si>
  <si>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</si>
  <si>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</si>
  <si>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</si>
  <si>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</si>
  <si>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</si>
  <si>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</si>
  <si>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</si>
  <si>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</si>
  <si>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</si>
  <si>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</si>
  <si>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SM2.1</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</si>
  <si>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</si>
  <si>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</si>
  <si>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CP3.3</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</si>
  <si>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</si>
  <si>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</si>
  <si>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</si>
  <si>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</si>
  <si>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</si>
  <si>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</si>
  <si>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</si>
  <si>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</si>
  <si>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</si>
  <si>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</si>
  <si>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</si>
  <si>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</si>
  <si>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</si>
  <si>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</si>
  <si>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</si>
  <si>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</si>
  <si>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</si>
  <si>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</si>
  <si>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P-ROLE-SC-4-1</t>
  </si>
  <si>
    <t>Security Champion проводит тренинги по безопасной разработке и ИБ в целом для новых разработчиков</t>
  </si>
  <si>
    <t>Т1.8</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</si>
  <si>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</si>
  <si>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</si>
  <si>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</si>
  <si>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</si>
  <si>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</si>
  <si>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</si>
  <si>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</si>
  <si>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</si>
  <si>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</si>
  <si>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</si>
  <si>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</si>
  <si>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</si>
  <si>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</si>
  <si>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</si>
  <si>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</si>
  <si>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</si>
  <si>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</si>
  <si>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</si>
  <si>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</si>
  <si>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</si>
  <si>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Верно</t>
  </si>
  <si>
    <t>Частично выполняется</t>
  </si>
  <si>
    <t>Выполняется</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</si>
  <si>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</si>
  <si>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</si>
  <si>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</si>
  <si>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</si>
  <si>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</si>
  <si>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</si>
  <si>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</si>
  <si>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</si>
  <si>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</si>
  <si>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</si>
  <si>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</si>
  <si>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</si>
  <si>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</si>
  <si>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</si>
  <si>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</si>
  <si>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</si>
  <si>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</si>
  <si>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</si>
  <si>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</si>
  <si>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</si>
  <si>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</si>
  <si>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</si>
  <si>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</si>
  <si>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</si>
  <si>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</si>
  <si>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</si>
  <si>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</si>
  <si>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</si>
  <si>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</si>
  <si>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Контроль кода, ИБ артефактов, зависимостей и образов</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</si>
  <si>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</si>
  <si>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</si>
  <si>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</si>
  <si>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</si>
  <si>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</si>
  <si>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</si>
  <si>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</si>
  <si>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</si>
  <si>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</si>
  <si>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</si>
  <si>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</si>
  <si>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</si>
  <si>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</si>
  <si>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</si>
  <si>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</si>
  <si>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</si>
  <si>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</si>
  <si>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</si>
  <si>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</si>
  <si>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</si>
  <si>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</si>
  <si>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</si>
  <si>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</si>
  <si>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</si>
  <si>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</si>
  <si>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</si>
  <si>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</si>
  <si>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</si>
  <si>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</si>
  <si>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</si>
  <si>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</si>
  <si>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</si>
  <si>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</si>
  <si>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</si>
  <si>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</si>
  <si>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</si>
  <si>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</si>
  <si>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</si>
  <si>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</si>
  <si>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</si>
  <si>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</si>
  <si>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</si>
  <si>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</si>
  <si>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</si>
  <si>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</si>
  <si>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</si>
  <si>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</si>
  <si>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</si>
  <si>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</si>
  <si>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</si>
  <si>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</si>
  <si>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</si>
  <si>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</si>
  <si>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</si>
  <si>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</si>
  <si>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</si>
  <si>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</si>
  <si>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</si>
  <si>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</si>
  <si>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</si>
  <si>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</si>
  <si>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</si>
  <si>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</si>
  <si>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</si>
  <si>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</si>
  <si>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</si>
  <si>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</si>
  <si>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</si>
  <si>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</si>
  <si>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0. Хаос</t>
  </si>
  <si>
    <t>1. Минимальный</t>
  </si>
  <si>
    <t>2. Базовый</t>
  </si>
  <si>
    <t>3. Повышенный</t>
  </si>
  <si>
    <t>4. Продвинутый</t>
  </si>
  <si>
    <t>5. Развитый</t>
  </si>
  <si>
    <t>6. Экспертный</t>
  </si>
  <si>
    <t>7. Космический</t>
  </si>
  <si>
    <t>T-ADI-DEP-0</t>
  </si>
  <si>
    <t>T-ADI-DEP-1</t>
  </si>
  <si>
    <t>T-ADI-DEP-2</t>
  </si>
  <si>
    <t>T-ADI-DEP-3</t>
  </si>
  <si>
    <t>T-ADI-DEP-4</t>
  </si>
  <si>
    <t>T-ADI-ART-0</t>
  </si>
  <si>
    <t>T-ADI-ART-1</t>
  </si>
  <si>
    <t>T-ADI-ART-2</t>
  </si>
  <si>
    <t>T-ADI-ART-3</t>
  </si>
  <si>
    <t>T-ADI-ART-4</t>
  </si>
  <si>
    <t>T-DEV-COMP-0</t>
  </si>
  <si>
    <t>T-DEV-COMP-1</t>
  </si>
  <si>
    <t>T-DEV-COMP-2</t>
  </si>
  <si>
    <t>T-DEV-SM-0</t>
  </si>
  <si>
    <t>T-DEV-SM-1</t>
  </si>
  <si>
    <t>T-DEV-SM-2</t>
  </si>
  <si>
    <t>T-DEV-SM-3</t>
  </si>
  <si>
    <t>T-DEV-SM-4</t>
  </si>
  <si>
    <t>T-DEV-BLD-0</t>
  </si>
  <si>
    <t>T-DEV-BLD-1</t>
  </si>
  <si>
    <t>T-DEV-BLD-2</t>
  </si>
  <si>
    <t>T-DEV-BLD-3</t>
  </si>
  <si>
    <t>T-DEV-BLD-4</t>
  </si>
  <si>
    <t>T-DEV-SCM-0</t>
  </si>
  <si>
    <t>T-DEV-SCM-1</t>
  </si>
  <si>
    <t>T-DEV-SCM-2</t>
  </si>
  <si>
    <t>T-DEV-SCM-3</t>
  </si>
  <si>
    <t>T-DEV-SCM-4</t>
  </si>
  <si>
    <t>T-DEV-SRC-0</t>
  </si>
  <si>
    <t>T-DEV-SRC-1</t>
  </si>
  <si>
    <t>T-DEV-SRC-2</t>
  </si>
  <si>
    <t>T-DEV-SRC-3</t>
  </si>
  <si>
    <t>T-DEV-SRC-4</t>
  </si>
  <si>
    <t>T-DEV-CICD-0</t>
  </si>
  <si>
    <t>T-DEV-CICD-1</t>
  </si>
  <si>
    <t>T-DEV-CICD-2</t>
  </si>
  <si>
    <t>T-DEV-CICD-3</t>
  </si>
  <si>
    <t>T-DEV-CICD-4</t>
  </si>
  <si>
    <t>T-CODE-SST-0</t>
  </si>
  <si>
    <t>T-CODE-SST-1</t>
  </si>
  <si>
    <t>T-CODE-SST-2</t>
  </si>
  <si>
    <t>T-CODE-SST-3</t>
  </si>
  <si>
    <t>T-CODE-SST-4</t>
  </si>
  <si>
    <t>T-CODE-SC-0</t>
  </si>
  <si>
    <t>T-CODE-SC-1</t>
  </si>
  <si>
    <t>T-CODE-SC-2</t>
  </si>
  <si>
    <t>T-CODE-SC-3</t>
  </si>
  <si>
    <t>T-CODE-SC-4</t>
  </si>
  <si>
    <t>T-CODE-IMG-0</t>
  </si>
  <si>
    <t>T-CODE-IMG-1</t>
  </si>
  <si>
    <t>T-CODE-IMG-2</t>
  </si>
  <si>
    <t>T-CODE-IMG-3</t>
  </si>
  <si>
    <t>T-CODE-IMG-4</t>
  </si>
  <si>
    <t>T-CODE-SECDN-0</t>
  </si>
  <si>
    <t>T-CODE-SECDN-1</t>
  </si>
  <si>
    <t>T-CODE-SECDN-2</t>
  </si>
  <si>
    <t>T-CODE-SECDN-3</t>
  </si>
  <si>
    <t>T-CODE-SECDN-4</t>
  </si>
  <si>
    <t>T-CODE-DOCKERFS-0</t>
  </si>
  <si>
    <t>T-CODE-DOCKERFS-1</t>
  </si>
  <si>
    <t>T-CODE-DOCKERFS-2</t>
  </si>
  <si>
    <t>T-PREPROD-DAST-0</t>
  </si>
  <si>
    <t>T-PREPROD-DAST-1</t>
  </si>
  <si>
    <t>T-PREPROD-DAST-2</t>
  </si>
  <si>
    <t>T-PREPROD-DAST-3</t>
  </si>
  <si>
    <t>T-PREPROD-DAST-4</t>
  </si>
  <si>
    <t>T-PREPROD-PENTEST-0</t>
  </si>
  <si>
    <t>T-PREPROD-PENTEST-1</t>
  </si>
  <si>
    <t>T-PREPROD-PENTEST-2</t>
  </si>
  <si>
    <t>T-PREPROD-PENTEST-4</t>
  </si>
  <si>
    <t>T-PREPROD-VULN-0</t>
  </si>
  <si>
    <t>T-PREPROD-VULN-1</t>
  </si>
  <si>
    <t>T-PREPROD-VULN-2</t>
  </si>
  <si>
    <t>T-PREPROD-VULN-3</t>
  </si>
  <si>
    <t>T-PREPROD-VULN-4</t>
  </si>
  <si>
    <t>T-PREPROD-SECTEST-0</t>
  </si>
  <si>
    <t>T-PREPROD-SECTEST-1</t>
  </si>
  <si>
    <t>T-PREPROD-SECTEST-2</t>
  </si>
  <si>
    <t>T-PREPROD-SECTEST-3</t>
  </si>
  <si>
    <t>T-PREPROD-MANSEC-0</t>
  </si>
  <si>
    <t>T-PREPROD-MANSEC-1</t>
  </si>
  <si>
    <t>T-PREPROD-MANSEC-2</t>
  </si>
  <si>
    <t>T-PROD-SM-0</t>
  </si>
  <si>
    <t>T-PROD-SM-1</t>
  </si>
  <si>
    <t>T-PROD-SM-2</t>
  </si>
  <si>
    <t>T-PROD-SM-3</t>
  </si>
  <si>
    <t>T-PROD-SM-4</t>
  </si>
  <si>
    <t>T-PROD-DAST-0</t>
  </si>
  <si>
    <t>T-PROD-DAST-1</t>
  </si>
  <si>
    <t>T-PROD-DAST-2</t>
  </si>
  <si>
    <t>T-PROD-DAST-3</t>
  </si>
  <si>
    <t>T-PROD-DAST-4</t>
  </si>
  <si>
    <t>T-PROD-PENTEST-0</t>
  </si>
  <si>
    <t>T-PROD-PENTEST-1</t>
  </si>
  <si>
    <t>T-PROD-PENTEST-2</t>
  </si>
  <si>
    <t>T-PROD-PENTEST-3</t>
  </si>
  <si>
    <t>T-PROD-PENTEST-4</t>
  </si>
  <si>
    <t>T-PROD-ACCESS-0</t>
  </si>
  <si>
    <t>T-PROD-ACCESS-1</t>
  </si>
  <si>
    <t>T-PROD-ACCESS-2</t>
  </si>
  <si>
    <t>T-PROD-ACCESS-3</t>
  </si>
  <si>
    <t>T-PROD-ACCESS-4</t>
  </si>
  <si>
    <t>T-PROD-NETWORK-0</t>
  </si>
  <si>
    <t>T-PROD-NETWORK-1</t>
  </si>
  <si>
    <t>T-PROD-NETWORK-2</t>
  </si>
  <si>
    <t>T-PROD-NETWORK-3</t>
  </si>
  <si>
    <t>T-PROD-RUN-0</t>
  </si>
  <si>
    <t>T-PROD-RUN-1</t>
  </si>
  <si>
    <t>T-PROD-RUN-2</t>
  </si>
  <si>
    <t>T-PROD-RUN-3</t>
  </si>
  <si>
    <t>T-PROD-VULN-0</t>
  </si>
  <si>
    <t>T-PROD-VULN-1</t>
  </si>
  <si>
    <t>T-PROD-VULN-2</t>
  </si>
  <si>
    <t>T-PROD-VULN-3</t>
  </si>
  <si>
    <t>T-PROD-VULN-4</t>
  </si>
  <si>
    <t>T-PROD-EVENTS-0</t>
  </si>
  <si>
    <t>T-PROD-EVENTS-2</t>
  </si>
  <si>
    <t>T-PROD-EVENTS-3</t>
  </si>
  <si>
    <t>P-EDU-AWR-0</t>
  </si>
  <si>
    <t>P-EDU-AWR-1</t>
  </si>
  <si>
    <t>P-EDU-AWR-2</t>
  </si>
  <si>
    <t>P-EDU-AWR-3</t>
  </si>
  <si>
    <t>P-EDU-AWR-4</t>
  </si>
  <si>
    <t>P-EDU-KB-0</t>
  </si>
  <si>
    <t>P-EDU-KB-1</t>
  </si>
  <si>
    <t>P-EDU-KB-2</t>
  </si>
  <si>
    <t>P-EDU-KB-3</t>
  </si>
  <si>
    <t>P-EDU-KB-4</t>
  </si>
  <si>
    <t>P-REQ-TM-0</t>
  </si>
  <si>
    <t>P-REQ-TM-1</t>
  </si>
  <si>
    <t>P-REQ-TM-2</t>
  </si>
  <si>
    <t>P-REQ-TM-3</t>
  </si>
  <si>
    <t>P-REQ-TM-4</t>
  </si>
  <si>
    <t>P-REQ-RD-0</t>
  </si>
  <si>
    <t>P-REQ-RD-1</t>
  </si>
  <si>
    <t>P-REQ-RD-2</t>
  </si>
  <si>
    <t>P-REQ-RD-3</t>
  </si>
  <si>
    <t>P-REQ-CR-0</t>
  </si>
  <si>
    <t>P-REQ-CR-1</t>
  </si>
  <si>
    <t>P-REQ-CR-2</t>
  </si>
  <si>
    <t>P-REQ-CR-3</t>
  </si>
  <si>
    <t>P-REQ-CR-4</t>
  </si>
  <si>
    <t>P-REQ-STDR-App-0</t>
  </si>
  <si>
    <t>P-REQ-STDR-App-1</t>
  </si>
  <si>
    <t>P-REQ-STDR-App-2</t>
  </si>
  <si>
    <t>P-REQ-STDR-App-3</t>
  </si>
  <si>
    <t>P-REQ-STDR-App-4</t>
  </si>
  <si>
    <t>P-REQ-STDR-Infr-0</t>
  </si>
  <si>
    <t>P-REQ-STDR-Infr-1</t>
  </si>
  <si>
    <t>P-REQ-STDR-Infr-2</t>
  </si>
  <si>
    <t>P-REQ-STDR-Infr-3</t>
  </si>
  <si>
    <t>P-REQ-STDR-Infr-4</t>
  </si>
  <si>
    <t>P-DEFECT-MNG-0</t>
  </si>
  <si>
    <t>P-DEFECT-MNG-1</t>
  </si>
  <si>
    <t>P-DEFECT-MNG-2</t>
  </si>
  <si>
    <t>P-DEFECT-MNG-3</t>
  </si>
  <si>
    <t>P-DEFECT-MNG-4</t>
  </si>
  <si>
    <t>P-DEFECT-CNS-0</t>
  </si>
  <si>
    <t>P-DEFECT-CNS-1</t>
  </si>
  <si>
    <t>P-DEFECT-CNS-2</t>
  </si>
  <si>
    <t>P-DEFECT-CNS-3</t>
  </si>
  <si>
    <t>P-DEFECT-CNS-4</t>
  </si>
  <si>
    <t>P-MET-SET-0</t>
  </si>
  <si>
    <t>P-MET-SET-2</t>
  </si>
  <si>
    <t>P-MET-SET-3</t>
  </si>
  <si>
    <t>P-MET-EX-0</t>
  </si>
  <si>
    <t>P-MET-EX-2</t>
  </si>
  <si>
    <t>P-MET-EX-3</t>
  </si>
  <si>
    <t>P-MET-EX-4</t>
  </si>
  <si>
    <t>P-ROLE-SC-0</t>
  </si>
  <si>
    <t>P-ROLE-SC-1</t>
  </si>
  <si>
    <t>P-ROLE-SC-2</t>
  </si>
  <si>
    <t>P-ROLE-SC-3</t>
  </si>
  <si>
    <t>P-ROLE-SC-4</t>
  </si>
  <si>
    <t>P-ROLE-RESP-0</t>
  </si>
  <si>
    <t>P-ROLE-RESP-1</t>
  </si>
  <si>
    <t>P-ROLE-RESP-2</t>
  </si>
  <si>
    <t>P-ROLE-RESP-3</t>
  </si>
  <si>
    <t>Предполагаемый перечень и состав документов</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</si>
  <si>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</si>
  <si>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</si>
  <si>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</si>
  <si>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</si>
  <si>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</si>
  <si>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</si>
  <si>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</si>
  <si>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</si>
  <si>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</si>
  <si>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</si>
  <si>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</si>
  <si>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</si>
  <si>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</si>
  <si>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</si>
  <si>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</si>
  <si>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</si>
  <si>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</si>
  <si>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</si>
  <si>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</si>
  <si>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</si>
  <si>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</si>
  <si>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</si>
  <si>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</si>
  <si>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</si>
  <si>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</si>
  <si>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</si>
  <si>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</si>
  <si>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</si>
  <si>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</si>
  <si>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</si>
  <si>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</si>
  <si>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</si>
  <si>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</si>
  <si>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</si>
  <si>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</si>
  <si>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</si>
  <si>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</si>
  <si>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</si>
  <si>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</si>
  <si>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</si>
  <si>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</si>
  <si>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</si>
  <si>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</si>
  <si>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</si>
  <si>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</si>
  <si>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</si>
  <si>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</si>
  <si>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</si>
  <si>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</si>
  <si>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</si>
  <si>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</si>
  <si>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</si>
  <si>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</si>
  <si>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</si>
  <si>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</si>
  <si>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</si>
  <si>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</si>
  <si>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</si>
  <si>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</si>
  <si>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</si>
  <si>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</si>
  <si>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</si>
  <si>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</si>
  <si>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</si>
  <si>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</si>
  <si>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</si>
  <si>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</si>
  <si>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</si>
  <si>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</si>
  <si>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</si>
  <si>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</si>
  <si>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</si>
  <si>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</si>
  <si>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</si>
  <si>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</si>
  <si>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</si>
  <si>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</si>
  <si>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</si>
  <si>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</si>
  <si>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</si>
  <si>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</si>
  <si>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</si>
  <si>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</si>
  <si>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</si>
  <si>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</si>
  <si>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</si>
  <si>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</si>
  <si>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</si>
  <si>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</si>
  <si>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</si>
  <si>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</si>
  <si>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</si>
  <si>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</si>
  <si>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</si>
  <si>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</si>
  <si>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</si>
  <si>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</si>
  <si>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</si>
  <si>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</si>
  <si>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</si>
  <si>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</si>
  <si>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</si>
  <si>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</si>
  <si>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</si>
  <si>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</si>
  <si>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</si>
  <si>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</si>
  <si>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</si>
  <si>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</si>
  <si>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</si>
  <si>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</si>
  <si>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</si>
  <si>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</si>
  <si>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</si>
  <si>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</si>
  <si>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</si>
  <si>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</si>
  <si>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</si>
  <si>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</si>
  <si>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</si>
  <si>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</si>
  <si>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</si>
  <si>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</si>
  <si>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</si>
  <si>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</si>
  <si>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</si>
  <si>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</si>
  <si>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</si>
  <si>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</si>
  <si>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</si>
  <si>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</si>
  <si>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</si>
  <si>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</si>
  <si>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</si>
  <si>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</si>
  <si>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</si>
  <si>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</si>
  <si>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</si>
  <si>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</si>
  <si>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</si>
  <si>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</si>
  <si>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</si>
  <si>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</si>
  <si>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</si>
  <si>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</si>
  <si>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</si>
  <si>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</si>
  <si>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</si>
  <si>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</si>
  <si>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</si>
  <si>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</si>
  <si>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</si>
  <si>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</si>
  <si>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</si>
  <si>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</si>
  <si>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</si>
  <si>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</si>
  <si>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</si>
  <si>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</si>
  <si>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</si>
  <si>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</si>
  <si>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</si>
  <si>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</si>
  <si>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</si>
  <si>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</si>
  <si>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</si>
  <si>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</si>
  <si>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</si>
  <si>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</si>
  <si>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</si>
  <si>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</si>
  <si>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</si>
  <si>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</si>
  <si>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</si>
  <si>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</si>
  <si>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1. Графическая схема процесса запроса доступа к Hashicorp vault</t>
  </si>
  <si>
    <t>Приложение № 2. Графическая схема процесса запроса на создание AppRole</t>
  </si>
  <si>
    <t>Приложение № 3. Графическая схема процесса создания заявки на создание k8s role</t>
  </si>
  <si>
    <t>Приложение № 4.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</si>
  <si>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</si>
  <si>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</si>
  <si>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</si>
  <si>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</si>
  <si>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</si>
  <si>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</si>
  <si>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</si>
  <si>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</si>
  <si>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</si>
  <si>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</si>
  <si>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</si>
  <si>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</si>
  <si>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Стандарт конфигурации инфраструктуры</t>
  </si>
  <si>
    <t>Стандарт конфигурации разрабатываемого ПО</t>
  </si>
  <si>
    <t>Методика моделирования угроз</t>
  </si>
  <si>
    <t>Практика</t>
  </si>
  <si>
    <t>Q1</t>
  </si>
  <si>
    <t>Q2</t>
  </si>
  <si>
    <t>Q3</t>
  </si>
  <si>
    <t>Q4</t>
  </si>
  <si>
    <r>
      <t>Q1</t>
    </r>
    <r>
      <rPr>
        <sz val="8"/>
        <color theme="1"/>
        <rFont val="Calibri"/>
        <family val="2"/>
        <charset val="204"/>
        <scheme val="minor"/>
      </rPr>
      <t> </t>
    </r>
  </si>
  <si>
    <t>Внедрить решения OSA\SCA</t>
  </si>
  <si>
    <r>
      <t>Внедрить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</si>
  <si>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r>
      <t>Харденинг узлов сборки</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</si>
  <si>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t>Харденинг SCM, настройка RBAC  </t>
  </si>
  <si>
    <r>
      <t xml:space="preserve">Харденинг </t>
    </r>
    <r>
      <rPr>
        <sz val="11"/>
        <color theme="1"/>
        <rFont val="Calibri"/>
        <family val="2"/>
        <charset val="204"/>
        <scheme val="minor"/>
      </rPr>
      <t>СI\CD</t>
    </r>
    <r>
      <rPr>
        <sz val="11"/>
        <color rgb="FF000000"/>
        <rFont val="Calibri"/>
        <family val="2"/>
        <charset val="204"/>
        <scheme val="minor"/>
      </rPr>
      <t xml:space="preserve"> , настройка RBAC, настройка и </t>
    </r>
    <r>
      <rPr>
        <sz val="11"/>
        <color theme="1"/>
        <rFont val="Calibri"/>
        <family val="2"/>
        <charset val="204"/>
        <scheme val="minor"/>
      </rPr>
      <t>анализ логов pipeline и пр</t>
    </r>
  </si>
  <si>
    <t>Внедрить решения SAST</t>
  </si>
  <si>
    <r>
      <t>Внедрить решения OSA\SCA</t>
    </r>
    <r>
      <rPr>
        <sz val="8"/>
        <color theme="1"/>
        <rFont val="Calibri"/>
        <family val="2"/>
        <charset val="204"/>
        <scheme val="minor"/>
      </rPr>
      <t>  </t>
    </r>
  </si>
  <si>
    <r>
      <t>Внедрить анализ образов контейнеров и защиту runtime для всех команд</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</si>
  <si>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t>Внедрить решение Secret detection</t>
  </si>
  <si>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</si>
  <si>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</si>
  <si>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</si>
  <si>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</si>
  <si>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</si>
  <si>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</si>
  <si>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r>
      <t>Настройка admission policy</t>
    </r>
    <r>
      <rPr>
        <sz val="8"/>
        <color theme="1"/>
        <rFont val="Calibri"/>
        <family val="2"/>
        <charset val="204"/>
        <scheme val="minor"/>
      </rPr>
      <t> </t>
    </r>
  </si>
  <si>
    <t xml:space="preserve">Внедрение решения Container security. </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</si>
  <si>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</si>
  <si>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r>
      <t>Разработать план обучения специалистов</t>
    </r>
    <r>
      <rPr>
        <sz val="8"/>
        <color theme="1"/>
        <rFont val="Calibri"/>
        <family val="2"/>
        <charset val="204"/>
        <scheme val="minor"/>
      </rPr>
      <t>  </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</si>
  <si>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</si>
  <si>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</si>
  <si>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</si>
  <si>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</si>
  <si>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</si>
  <si>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AppSec Table Top (Positive)</t>
  </si>
  <si>
    <t>SB-B-1</t>
  </si>
  <si>
    <t>SB-B-2</t>
  </si>
  <si>
    <t>TP2</t>
  </si>
  <si>
    <t xml:space="preserve">SB-B-2 </t>
  </si>
  <si>
    <t>MI4</t>
  </si>
  <si>
    <t>EM-A-1</t>
  </si>
  <si>
    <t>CNFG1</t>
  </si>
  <si>
    <t>SA-B-1</t>
  </si>
  <si>
    <t>OM-B-1, OM-B-2, SB-B-2</t>
  </si>
  <si>
    <t>SCA5</t>
  </si>
  <si>
    <t>При выполнении Pull/Merge request предоставляется список всех уязвимостей используемых зависимостей.
Это может быть реализовано с помощью SCA решения</t>
  </si>
  <si>
    <t>Выполняется верификация цифровой подписи SBOM перед использованием зависимостей в сборке.
Это может быть реализовано с помощью SCA решения</t>
  </si>
  <si>
    <t>SCS1
IA3</t>
  </si>
  <si>
    <t>SB-A-1</t>
  </si>
  <si>
    <t>SA-B-2</t>
  </si>
  <si>
    <t>OSS2</t>
  </si>
  <si>
    <t>AC2</t>
  </si>
  <si>
    <t>AC2
CNFG1</t>
  </si>
  <si>
    <t>IA3</t>
  </si>
  <si>
    <t>Выполняется шифрование всех артефактов в registry</t>
  </si>
  <si>
    <t>CNFG1
MI1</t>
  </si>
  <si>
    <t>AC2
MI1</t>
  </si>
  <si>
    <t>Удаленный доступ к инструментам разработки возможен либо с корпоративных устройств с использованием MDM, либо через промежуточные\проксирующие системы, например, VDI или PAM.</t>
  </si>
  <si>
    <t>MI1</t>
  </si>
  <si>
    <t>SD-B-1</t>
  </si>
  <si>
    <t xml:space="preserve">IM-A-2 </t>
  </si>
  <si>
    <t>SD-B-2</t>
  </si>
  <si>
    <t>IA2</t>
  </si>
  <si>
    <t>Разработчики и инженеры обмениваются секретамис помощью инструмента Secret Management, например, Hashicorp Vault</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</si>
  <si>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Случаи использования hardcoded секретов известны команде ИБ и запланирован отказ от их использования</t>
  </si>
  <si>
    <t>SD-B-3</t>
  </si>
  <si>
    <t>CNFG1
SCS2</t>
  </si>
  <si>
    <t>SB-A-2</t>
  </si>
  <si>
    <t>AC1
MI1</t>
  </si>
  <si>
    <t>SB-A-3</t>
  </si>
  <si>
    <t>SCS2</t>
  </si>
  <si>
    <t>TP3</t>
  </si>
  <si>
    <t>SB-A-1
SB-A-2</t>
  </si>
  <si>
    <t>OM-B-1</t>
  </si>
  <si>
    <t>SA-A-1</t>
  </si>
  <si>
    <t>AC1</t>
  </si>
  <si>
    <t>Проводится анализ кода на наличие аномалий, релевантных организации (например, commit содержит слишком значительные изменения объемов кода или в commit'ов слишком много в определенный промежуток времени)</t>
  </si>
  <si>
    <t>RT-A-3</t>
  </si>
  <si>
    <t>GF1</t>
  </si>
  <si>
    <t>Домен "Безопасность заказной разработки"</t>
  </si>
  <si>
    <t>T-CODE-SPC-0-1</t>
  </si>
  <si>
    <t>Предъявляются требования к подрядчикам в части заказной разработки</t>
  </si>
  <si>
    <t>T-CODE-SPC-1-1</t>
  </si>
  <si>
    <t>Предъявляются базовые функциональные требования по ИБ к разрабатываемому подрядчиками ПО</t>
  </si>
  <si>
    <t>T-CODE-SPC-1-2</t>
  </si>
  <si>
    <t>При выборе подрядчика, осуществлющего заказную разработку, учитываются его возможности, опыт, существующие у подрядчика мероприятия, связанные с безопасной разработкой ПО.</t>
  </si>
  <si>
    <t>T-CODE-SPC-2-1</t>
  </si>
  <si>
    <r>
      <t xml:space="preserve">Для </t>
    </r>
    <r>
      <rPr>
        <b/>
        <u/>
        <sz val="11"/>
        <color theme="1"/>
        <rFont val="Calibri"/>
        <family val="2"/>
        <charset val="204"/>
        <scheme val="minor"/>
      </rPr>
      <t>критичных</t>
    </r>
    <r>
      <rPr>
        <sz val="11"/>
        <color theme="1"/>
        <rFont val="Calibri"/>
        <family val="2"/>
        <charset val="204"/>
        <scheme val="minor"/>
      </rPr>
      <t xml:space="preserve"> приложений, разработанных подрядчиками, регулярно проводятся пентесты/исходный код проверяется своими силами иоли другими специализированными подрядчиками</t>
    </r>
  </si>
  <si>
    <t>T-CODE-SPC-2-2</t>
  </si>
  <si>
    <t>Разработаны и учитываются при выобре подрядчика детальные критерии в части безопасной разработки:
- Требования к наличию и использованию анализаторов кода и компонентов при разработке ПО;
- Требования к предоставлению отчетов об отсутсвтии и\или исправлении уязвимостей в разрабатываемом ПО;
и др.</t>
  </si>
  <si>
    <t>T-CODE-SPC-2-3</t>
  </si>
  <si>
    <t>В Компании разработаны и применяются процедуры для выявления и контроля устранения выявленных уязвимостей в разрабатываемом подрядчиокм ПО</t>
  </si>
  <si>
    <t>T-CODE-SPC-2-4</t>
  </si>
  <si>
    <t>В контракты на разработку подрядчиком ПО включаются формулировки, требующие предоставление компании-заказчику спецификаций программного обеспечения (Software Bill of Materials, SBOM) для каждой версии ПО. Определены механизмы получения SBOM.</t>
  </si>
  <si>
    <t>T-CODE-SPC-3-1</t>
  </si>
  <si>
    <t>Внутри компании-заказчика проводится композиционный анализ разработанного подрядчиками на заказ ПО</t>
  </si>
  <si>
    <t>T-CODE-SPC-3-2</t>
  </si>
  <si>
    <r>
      <t xml:space="preserve">Для </t>
    </r>
    <r>
      <rPr>
        <b/>
        <u/>
        <sz val="11"/>
        <color theme="1"/>
        <rFont val="Calibri"/>
        <family val="2"/>
        <charset val="204"/>
        <scheme val="minor"/>
      </rPr>
      <t>всех</t>
    </r>
    <r>
      <rPr>
        <sz val="11"/>
        <color theme="1"/>
        <rFont val="Calibri"/>
        <family val="2"/>
        <charset val="204"/>
        <scheme val="minor"/>
      </rPr>
      <t xml:space="preserve"> приложений, разработанных подрядчиками ПО, проводятся пентесты/проходит проверку исходный код (в случае его предоставления) внутренними силами или при помощи специализированных подрядчиков</t>
    </r>
  </si>
  <si>
    <t>T-CODE-SPC-3-3</t>
  </si>
  <si>
    <t>Все предоставляемые подрядчиком (разработчиком ПО) артефакты (включая SBOM) подписываются электронной подписью. В компании-заказчике внедрен процесс проверки подписей предоставляемых артефактов</t>
  </si>
  <si>
    <t>T-CODE-SPC-3-4</t>
  </si>
  <si>
    <t>В контракты на разработку подрядчиком ПО включаются формулировки, требующие предоставление всего исходного кода разрабатываемого ПО.</t>
  </si>
  <si>
    <t>T-CODE-SPC-3-5</t>
  </si>
  <si>
    <t>Проводится статический анализ исходного кода для разработанного поставщиком ПО, выполняется анализ полученных результатов</t>
  </si>
  <si>
    <t>T-CODE-SPC-4-1</t>
  </si>
  <si>
    <t>Вся заказная разработка ПО ведется подрядчиками (разработчиками ПО) в инфраструктуре компании-заказчика, с использованием всех инструментов безопасной разработки (SAST, DAST, OSA\SCA, Container security и др.) и в соответстии с процессами компании-заказчика</t>
  </si>
  <si>
    <t>ST-A-1</t>
  </si>
  <si>
    <t>SPA3</t>
  </si>
  <si>
    <t>ST-A-2</t>
  </si>
  <si>
    <t>QA5</t>
  </si>
  <si>
    <t>SPA4</t>
  </si>
  <si>
    <t>ST-A-3</t>
  </si>
  <si>
    <t>SPA5</t>
  </si>
  <si>
    <t>SPA4
VM2</t>
  </si>
  <si>
    <t>SB-B-3</t>
  </si>
  <si>
    <t>OSS1
SCA1</t>
  </si>
  <si>
    <t>SCA1</t>
  </si>
  <si>
    <t>DM-A-2</t>
  </si>
  <si>
    <t>SCA1
SCA3</t>
  </si>
  <si>
    <t>OSS4</t>
  </si>
  <si>
    <t>OM-B-2</t>
  </si>
  <si>
    <t>OSS3</t>
  </si>
  <si>
    <t>SPA7</t>
  </si>
  <si>
    <t>IM-A-2</t>
  </si>
  <si>
    <t>SPA7
VM2</t>
  </si>
  <si>
    <t>IM-B-2</t>
  </si>
  <si>
    <t>DPA2</t>
  </si>
  <si>
    <t>DPA3</t>
  </si>
  <si>
    <t>DPA4</t>
  </si>
  <si>
    <t>VM2</t>
  </si>
  <si>
    <t>DPA3
VM2</t>
  </si>
  <si>
    <t>RT-B-2</t>
  </si>
  <si>
    <t>QA3
DPA1</t>
  </si>
  <si>
    <t>ST-B-1</t>
  </si>
  <si>
    <t>ST-B-2</t>
  </si>
  <si>
    <t>ISA3
ESA3</t>
  </si>
  <si>
    <t>Проводятся пентесты Preprod среды методом "черный ящик" (пентестер не знает ничего об атакуемой Preprod среде, кроме базовой информации о ней - доменные имена, ip-адреса)</t>
  </si>
  <si>
    <t xml:space="preserve">ST-B-2 </t>
  </si>
  <si>
    <t>Проводятся пентесты методом "серый ящик" (пентестер знает все об атакуемой Preprod среде - архитектуру среды и анализируемого ПО, их версии, имеет доступ к исходному коду ПО и пр.)</t>
  </si>
  <si>
    <t>Проводится анализ безопасности инструментов безопасной разработки (анализируются, например, инструменты SAST или OSA\SCA на предмет наличия в них уязвимостей или дефектов - можно ли без авторизации "украсть" отчеты, конфиги и пр)</t>
  </si>
  <si>
    <t>QA1</t>
  </si>
  <si>
    <t>RT-A-1</t>
  </si>
  <si>
    <t>PC-A-2</t>
  </si>
  <si>
    <t>QA2
QA5</t>
  </si>
  <si>
    <t>Более 20 % тестов функций ИБ-тестирования автоматизированы</t>
  </si>
  <si>
    <t>ISA1</t>
  </si>
  <si>
    <t>Производится установка обновлений на элементы инфраструктуры, в т.ч. устранение выявленных уязвимостей</t>
  </si>
  <si>
    <t>EM-B-2</t>
  </si>
  <si>
    <t>EM-B-3</t>
  </si>
  <si>
    <t>Осуществляется регулярная замена устаревшего неподдерживаемого производителями ПО для компонентов инфраструктуры PREPROD (среды тестирования и разработки ПО)</t>
  </si>
  <si>
    <t>OM-B-3</t>
  </si>
  <si>
    <t>EM-A-3</t>
  </si>
  <si>
    <t>SPA1</t>
  </si>
  <si>
    <t>Проводятся пентесты Prod среды методом "черный ящик" (пентестер не знает ничего об атакуемой Prod среде, кроме базовой информации о ней - доменные имена, ip-адреса)</t>
  </si>
  <si>
    <t>Проводятся пентесты методом "серый ящик" (пентестер знает все об атакуемой Prod среде - архитектуру среды и анализируемого ПО, их версии, имеет доступ к исходному коду ПО и пр.)</t>
  </si>
  <si>
    <t>TS2
ESA1</t>
  </si>
  <si>
    <t>Проводятся Red Team \ Purple Team учения с привлечением разработчиков</t>
  </si>
  <si>
    <t>EG-A-2</t>
  </si>
  <si>
    <t>MI1
MI2</t>
  </si>
  <si>
    <t>Используются средства контроля Runtime для сред контейнеризации (Kyverno, OPA gatekeeper, pod security admission, другие валидаторы) со стандартными настройками</t>
  </si>
  <si>
    <t>ISA1
ESA3</t>
  </si>
  <si>
    <t>PC-A-3</t>
  </si>
  <si>
    <t>EG-A-1</t>
  </si>
  <si>
    <t>ET2</t>
  </si>
  <si>
    <t>ET1</t>
  </si>
  <si>
    <t>EG-A-3</t>
  </si>
  <si>
    <t>TAS1</t>
  </si>
  <si>
    <t>ET4</t>
  </si>
  <si>
    <t>EG-B-3</t>
  </si>
  <si>
    <t>ET2
TAS2</t>
  </si>
  <si>
    <t>ET2
ET4</t>
  </si>
  <si>
    <t>SP1
SC2</t>
  </si>
  <si>
    <t>SP3</t>
  </si>
  <si>
    <t>SP1</t>
  </si>
  <si>
    <t>SP2</t>
  </si>
  <si>
    <t>SC2</t>
  </si>
  <si>
    <t>TA-B-1</t>
  </si>
  <si>
    <t>TMR1
TMR2</t>
  </si>
  <si>
    <t>TMR3</t>
  </si>
  <si>
    <t>TA-A-1</t>
  </si>
  <si>
    <t>OAD2</t>
  </si>
  <si>
    <t>TMR2</t>
  </si>
  <si>
    <t>TA-A-2</t>
  </si>
  <si>
    <t>SM-A-1</t>
  </si>
  <si>
    <t>TA-B-2</t>
  </si>
  <si>
    <t>TA-B-3</t>
  </si>
  <si>
    <t xml:space="preserve">RT-B-2 </t>
  </si>
  <si>
    <t>SR-A-1</t>
  </si>
  <si>
    <t xml:space="preserve">SR-A-2 </t>
  </si>
  <si>
    <t>TMR4</t>
  </si>
  <si>
    <r>
      <t xml:space="preserve">SR-A-2 </t>
    </r>
    <r>
      <rPr>
        <sz val="11"/>
        <color rgb="FFFF0000"/>
        <rFont val="Calibri"/>
        <family val="2"/>
        <charset val="204"/>
        <scheme val="minor"/>
      </rPr>
      <t/>
    </r>
  </si>
  <si>
    <t>TMR6</t>
  </si>
  <si>
    <t>SR-A-2</t>
  </si>
  <si>
    <t>SFD1.2</t>
  </si>
  <si>
    <t>TMR5
RM2</t>
  </si>
  <si>
    <r>
      <t>SA-A-3 (</t>
    </r>
    <r>
      <rPr>
        <sz val="11"/>
        <color rgb="FFFF0000"/>
        <rFont val="Calibri"/>
        <family val="2"/>
        <charset val="204"/>
        <scheme val="minor"/>
      </rPr>
      <t>???</t>
    </r>
    <r>
      <rPr>
        <sz val="11"/>
        <color theme="1"/>
        <rFont val="Calibri"/>
        <family val="2"/>
        <charset val="204"/>
        <scheme val="minor"/>
      </rPr>
      <t>)</t>
    </r>
  </si>
  <si>
    <t>TP4</t>
  </si>
  <si>
    <t>VC2
ISA2</t>
  </si>
  <si>
    <t>RT-B-2 and ST-B-2</t>
  </si>
  <si>
    <t>SD-A-2 and SB-A-3</t>
  </si>
  <si>
    <t>VC1</t>
  </si>
  <si>
    <t>AA-A-1</t>
  </si>
  <si>
    <t>IA1</t>
  </si>
  <si>
    <t>EM-A-2</t>
  </si>
  <si>
    <t>CNFG2</t>
  </si>
  <si>
    <t>PA1</t>
  </si>
  <si>
    <t>VM1</t>
  </si>
  <si>
    <t>SD-A-2</t>
  </si>
  <si>
    <t>DM-A-3</t>
  </si>
  <si>
    <t>VM1
VM3</t>
  </si>
  <si>
    <t>SPA5
VC1
PA3</t>
  </si>
  <si>
    <t>CNFG2
VM1</t>
  </si>
  <si>
    <t>SPA6</t>
  </si>
  <si>
    <t>RM1</t>
  </si>
  <si>
    <t>SM-B-1</t>
  </si>
  <si>
    <t>RM3</t>
  </si>
  <si>
    <t>SM-B-2</t>
  </si>
  <si>
    <t>RM4</t>
  </si>
  <si>
    <t>SM-B-3</t>
  </si>
  <si>
    <t>OAD5</t>
  </si>
  <si>
    <t>EG-B-1</t>
  </si>
  <si>
    <t>TAS4</t>
  </si>
  <si>
    <t xml:space="preserve">EG-B-1 </t>
  </si>
  <si>
    <t>Security Champion участвует в разработке PoC и тестировании новых инструментов ИБ</t>
  </si>
  <si>
    <t>SC2
SPA2</t>
  </si>
  <si>
    <t>EG-B-2</t>
  </si>
  <si>
    <t>PC-A-1</t>
  </si>
  <si>
    <t>OAD3
SC2</t>
  </si>
  <si>
    <t>Не применимо</t>
  </si>
  <si>
    <t>Безопасность заказной разработки</t>
  </si>
  <si>
    <t>T-CODE-SPC</t>
  </si>
  <si>
    <t>T-CODE-SPC-0</t>
  </si>
  <si>
    <t>T-CODE-SPC-1</t>
  </si>
  <si>
    <t>T-CODE-SPC-2</t>
  </si>
  <si>
    <t>T-CODE-SPC-3</t>
  </si>
  <si>
    <t>T-CODE-SPC-4</t>
  </si>
  <si>
    <t>Задача</t>
  </si>
  <si>
    <t>Единица измерения</t>
  </si>
  <si>
    <t>Норма времени (в часах)</t>
  </si>
  <si>
    <t>Периодичность выполнения</t>
  </si>
  <si>
    <t>Выполняется несколько раз в неделю</t>
  </si>
  <si>
    <t>Выполняется несколько раз в месяц</t>
  </si>
  <si>
    <t>Выполняется несколько раз в квартал</t>
  </si>
  <si>
    <t>Итого в год, часов</t>
  </si>
  <si>
    <t>ПРИМЕР!</t>
  </si>
  <si>
    <t>1. Контроль корректности текущих настроек и конфигурации</t>
  </si>
  <si>
    <t>Параметр</t>
  </si>
  <si>
    <t>Значение</t>
  </si>
  <si>
    <t xml:space="preserve">   - Контроль корректности настроек</t>
  </si>
  <si>
    <t>Одна операция</t>
  </si>
  <si>
    <t>X</t>
  </si>
  <si>
    <t>Часов в неделе</t>
  </si>
  <si>
    <t xml:space="preserve">   - Корректировка настроек при необходимости</t>
  </si>
  <si>
    <t>Недель в месяце</t>
  </si>
  <si>
    <t>Часов в месяце</t>
  </si>
  <si>
    <t xml:space="preserve">   - Предоставление доступа</t>
  </si>
  <si>
    <t>Месяцев в квартале</t>
  </si>
  <si>
    <t xml:space="preserve">   - Актуализация прав доступа</t>
  </si>
  <si>
    <t>Часов в квартале</t>
  </si>
  <si>
    <t>3. Настройка подписки на события в кластере Kubernetes</t>
  </si>
  <si>
    <t>Кварталов в году</t>
  </si>
  <si>
    <t xml:space="preserve">
4. Настройка параметров обучения политики</t>
  </si>
  <si>
    <t>Часов в году</t>
  </si>
  <si>
    <t>5. Анализ событий аудита</t>
  </si>
  <si>
    <t>6. Подготовка отчетов</t>
  </si>
  <si>
    <t>Единоразовый анализ событий аудита</t>
  </si>
  <si>
    <t xml:space="preserve">Коэффициент расчета FTE </t>
  </si>
  <si>
    <t>Отпуски, болезни и прочее</t>
  </si>
  <si>
    <t>7. Контроль соответствия узлов кластера лучшим практикам CIS</t>
  </si>
  <si>
    <t>Часов для одного FTE в год</t>
  </si>
  <si>
    <t>247 рабочих дней в году</t>
  </si>
  <si>
    <t xml:space="preserve">   - Контроль настроек и постановка задачи на исправление</t>
  </si>
  <si>
    <t>Одна консультация</t>
  </si>
  <si>
    <t>Итого FTE нужно</t>
  </si>
  <si>
    <t>Всегда нужно округлять в бОльшую сторону</t>
  </si>
  <si>
    <t xml:space="preserve">   - Корректировка Ansible playbook для исправления </t>
  </si>
  <si>
    <t>8. Обновление ПО</t>
  </si>
  <si>
    <t>9. Масштабирование решения</t>
  </si>
  <si>
    <t xml:space="preserve">10. Контроль резервного копирования </t>
  </si>
  <si>
    <t xml:space="preserve">   - Проверка резервной копии в СРК</t>
  </si>
  <si>
    <t xml:space="preserve">   - Проверка возможности восстановления из РК</t>
  </si>
  <si>
    <t>11. Актуализация прав доступа настроенных в кластерах Kubernetes (RBAC)</t>
  </si>
  <si>
    <t>12. Актуализация и анализ сетевых политик</t>
  </si>
  <si>
    <t>KeyCloak</t>
  </si>
  <si>
    <t>2. Предоставление доступа к ресурсам кластера  Kubernetes</t>
  </si>
  <si>
    <t>3. Контроль резервного копирования</t>
  </si>
  <si>
    <t xml:space="preserve">   - Проверка наличия резервных копий и их целостности</t>
  </si>
  <si>
    <t>Контроль создания  РК</t>
  </si>
  <si>
    <t>Восстановление из РК</t>
  </si>
  <si>
    <t>4. Создание отчетов</t>
  </si>
  <si>
    <t>Один отчет</t>
  </si>
  <si>
    <t>5. Обновление ПО</t>
  </si>
  <si>
    <t>6. Анализ событий аудита</t>
  </si>
  <si>
    <t>7. Масштабирование системы</t>
  </si>
  <si>
    <t>Итого (Ч) для KeyCloak:</t>
  </si>
  <si>
    <t>Итого (Ч-Д) для KeyCloak:</t>
  </si>
  <si>
    <t>Итого (FTE) для KeyCloak:</t>
  </si>
  <si>
    <t>Kyverno</t>
  </si>
  <si>
    <t>2. Проверка корректности резервного копирования</t>
  </si>
  <si>
    <t>3. Создание отчетов</t>
  </si>
  <si>
    <t>4. Настройка политик</t>
  </si>
  <si>
    <t xml:space="preserve">   - Добавление новой политики</t>
  </si>
  <si>
    <t>Добавление одной политики</t>
  </si>
  <si>
    <t xml:space="preserve">   - Внесение изменений в существующие политики</t>
  </si>
  <si>
    <t>Актуализация одной  политики</t>
  </si>
  <si>
    <t>5. Масштабирование</t>
  </si>
  <si>
    <t>6. Обновление ПО</t>
  </si>
  <si>
    <t>7. Контроль целостности контейнеров</t>
  </si>
  <si>
    <t>Итого (Ч) для Kyverno:</t>
  </si>
  <si>
    <t>Итого (Ч-Д) для Kyverno:</t>
  </si>
  <si>
    <t>Итого (FTE) для Kyverno:</t>
  </si>
  <si>
    <t>Cilium</t>
  </si>
  <si>
    <t>3. Внесение изменений в настройки политик</t>
  </si>
  <si>
    <t>Актуализация одной сетевой политики</t>
  </si>
  <si>
    <t>4. Масштабирование</t>
  </si>
  <si>
    <t>Итого (Ч) для Cilium:</t>
  </si>
  <si>
    <t>Итого (Ч-Д) для Cilium:</t>
  </si>
  <si>
    <t>Итого (FTE) для Cilium:</t>
  </si>
  <si>
    <t>Политики аудита Kubernetes</t>
  </si>
  <si>
    <t>Актуализация политики аудита</t>
  </si>
  <si>
    <t>Итого (Ч) для политик аудита Kubernetes:</t>
  </si>
  <si>
    <t>Итого (Ч-Д) для политик аудита Kubernetes:</t>
  </si>
  <si>
    <t>Итого (FTE) для политик аудита Kubernetes:</t>
  </si>
  <si>
    <t>Falco</t>
  </si>
  <si>
    <t>2. Внесение изменений в настройки политик</t>
  </si>
  <si>
    <t>Актуализация политики Falco</t>
  </si>
  <si>
    <t>3. Проверка корректности резервного копирования</t>
  </si>
  <si>
    <t>5. Обновление</t>
  </si>
  <si>
    <t>7. Подготовка отчетов</t>
  </si>
  <si>
    <t>Итого (Ч-Д) для политик аудита Falco:</t>
  </si>
  <si>
    <t>Итого (FTE) для политик аудита Falco:</t>
  </si>
  <si>
    <t>OPA</t>
  </si>
  <si>
    <t>2. Проверка корректности резервного  копирования</t>
  </si>
  <si>
    <t>DCT</t>
  </si>
  <si>
    <t>1. Выполнение и отзыв электронных подписей</t>
  </si>
  <si>
    <t>2. Контроль коррректности текущих настроек и конфигурации</t>
  </si>
  <si>
    <t>3. Масштабирование</t>
  </si>
  <si>
    <t>Котроль безопасных настроек Docker</t>
  </si>
  <si>
    <t xml:space="preserve">   - Запуск Ansbible для проверки соответствия конфигурации лучшим практикам</t>
  </si>
  <si>
    <t>2. Проверка коррректности резервного копирования Ansible playbook</t>
  </si>
  <si>
    <t>Язык разработки</t>
  </si>
  <si>
    <t>Коэффициент сложности</t>
  </si>
  <si>
    <t>Используемый фреймворк</t>
  </si>
  <si>
    <t>Коэф. Сложности</t>
  </si>
  <si>
    <t xml:space="preserve">Тип приложения </t>
  </si>
  <si>
    <t>Коэффициент сложности приложения</t>
  </si>
  <si>
    <t>Количество строк кода (в тысячах)</t>
  </si>
  <si>
    <t>Частота релизов (кол-во раз в год)</t>
  </si>
  <si>
    <t>Это приложение сканирует SAST?</t>
  </si>
  <si>
    <t>Это приложение сканирует DAST?</t>
  </si>
  <si>
    <t>Это приложение сканирует OSA\SCA?</t>
  </si>
  <si>
    <t>Образы контейнеров этого приложения анализируются?</t>
  </si>
  <si>
    <t>Затрачиваемое время на анализ результатов AppSec'ом, часов в год</t>
  </si>
  <si>
    <t>Есть и используется ли в компании ASOC?</t>
  </si>
  <si>
    <t>Итого сколько нужно AppSec'ов</t>
  </si>
  <si>
    <t>Да</t>
  </si>
  <si>
    <t>Приложение 1</t>
  </si>
  <si>
    <t>TypeScript</t>
  </si>
  <si>
    <t>веб-приложение</t>
  </si>
  <si>
    <t>Нет</t>
  </si>
  <si>
    <t>C#</t>
  </si>
  <si>
    <t>мобильное приложение</t>
  </si>
  <si>
    <t>Kotlin</t>
  </si>
  <si>
    <t>Количество рабочих часов в году</t>
  </si>
  <si>
    <t>Приложение 4</t>
  </si>
  <si>
    <t>Python</t>
  </si>
  <si>
    <t>Коэффициент расчета FTE (отпуски, болезни и прочее)</t>
  </si>
  <si>
    <t>Приложение 5</t>
  </si>
  <si>
    <t>Приложение 6</t>
  </si>
  <si>
    <t>Ограничения</t>
  </si>
  <si>
    <t>Приложение 7</t>
  </si>
  <si>
    <t>Приложение 8</t>
  </si>
  <si>
    <t>Приложение 9</t>
  </si>
  <si>
    <t>СРЕДНЕЕ время обработки 1-го найденного дефекта\уязвимости, часов</t>
  </si>
  <si>
    <t>Приложение 10</t>
  </si>
  <si>
    <t>SAST. СРЕДНЕЕ количество дефектов на 1000 строк кода</t>
  </si>
  <si>
    <t>Приложение 11</t>
  </si>
  <si>
    <t>DAST. СРЕДНЕЕ количество дефектов на 1000 строк кода</t>
  </si>
  <si>
    <t>Приложение 12</t>
  </si>
  <si>
    <t>SCA. СРЕДНЕЕ количество open source проектов, используемых в разработке</t>
  </si>
  <si>
    <t>Приложение 13</t>
  </si>
  <si>
    <t>Container Analisys. СРЕДНЕЕ количество дефектов на 1 анализируемый образ</t>
  </si>
  <si>
    <t>Приложение 14</t>
  </si>
  <si>
    <t>Разработка отчетов, часов в год</t>
  </si>
  <si>
    <t>Приложение 15</t>
  </si>
  <si>
    <t>Приложение 16</t>
  </si>
  <si>
    <t>Приложение 17</t>
  </si>
  <si>
    <t>Тип приложения</t>
  </si>
  <si>
    <t>Сложность динамического анализа (от 1 до 2)</t>
  </si>
  <si>
    <t>Приложение 18</t>
  </si>
  <si>
    <t>Приложение 19</t>
  </si>
  <si>
    <t>Приложение 20</t>
  </si>
  <si>
    <t>толстое приложение</t>
  </si>
  <si>
    <t>Приложение 21</t>
  </si>
  <si>
    <t>Приложение 22</t>
  </si>
  <si>
    <t>Приложение 23</t>
  </si>
  <si>
    <t>Приложение 24</t>
  </si>
  <si>
    <t>ЯП</t>
  </si>
  <si>
    <t>коэф. Сложности (от 1 до 2)</t>
  </si>
  <si>
    <t>Приложение 25</t>
  </si>
  <si>
    <t>ABAP</t>
  </si>
  <si>
    <t>Приложение 26</t>
  </si>
  <si>
    <t>Apex</t>
  </si>
  <si>
    <t>Приложение 27</t>
  </si>
  <si>
    <t>Приложение 28</t>
  </si>
  <si>
    <t>C/C++</t>
  </si>
  <si>
    <t>Приложение 29</t>
  </si>
  <si>
    <t>COBOL</t>
  </si>
  <si>
    <t>Приложение 30</t>
  </si>
  <si>
    <t>Dart</t>
  </si>
  <si>
    <t>Приложение 31</t>
  </si>
  <si>
    <t>Delphi</t>
  </si>
  <si>
    <t>Приложение 32</t>
  </si>
  <si>
    <t>Groovy</t>
  </si>
  <si>
    <t>Приложение 33</t>
  </si>
  <si>
    <t>HTML</t>
  </si>
  <si>
    <t>Приложение 34</t>
  </si>
  <si>
    <t>Приложение 35</t>
  </si>
  <si>
    <t>Java</t>
  </si>
  <si>
    <t>Приложение 36</t>
  </si>
  <si>
    <t>JavaScript</t>
  </si>
  <si>
    <t>Приложение 37</t>
  </si>
  <si>
    <t>LotusScript</t>
  </si>
  <si>
    <t>Приложение 38</t>
  </si>
  <si>
    <t>Objective-C</t>
  </si>
  <si>
    <t>Приложение 39</t>
  </si>
  <si>
    <t>Pascal</t>
  </si>
  <si>
    <t>Приложение 40</t>
  </si>
  <si>
    <t>PHP</t>
  </si>
  <si>
    <t>Приложение 41</t>
  </si>
  <si>
    <t>PL/SQL</t>
  </si>
  <si>
    <t>Приложение 42</t>
  </si>
  <si>
    <t>Perl</t>
  </si>
  <si>
    <t>Приложение 43</t>
  </si>
  <si>
    <t>Ruby</t>
  </si>
  <si>
    <t>Приложение 44</t>
  </si>
  <si>
    <t>Rust</t>
  </si>
  <si>
    <t>Приложение 45</t>
  </si>
  <si>
    <t>Scala</t>
  </si>
  <si>
    <t>Приложение 46</t>
  </si>
  <si>
    <t>Solidity</t>
  </si>
  <si>
    <t>Приложение 47</t>
  </si>
  <si>
    <t>Swift</t>
  </si>
  <si>
    <t>Приложение 48</t>
  </si>
  <si>
    <t>T-SQL</t>
  </si>
  <si>
    <t>Приложение 49</t>
  </si>
  <si>
    <t>Приложение 50</t>
  </si>
  <si>
    <t>VB.NET</t>
  </si>
  <si>
    <t>Приложение 51</t>
  </si>
  <si>
    <t>VBA</t>
  </si>
  <si>
    <t>Приложение 52</t>
  </si>
  <si>
    <t>VBScript</t>
  </si>
  <si>
    <t>Приложение 53</t>
  </si>
  <si>
    <t>Visual Basic 6</t>
  </si>
  <si>
    <t>Приложение 54</t>
  </si>
  <si>
    <t>Vyper</t>
  </si>
  <si>
    <t>Приложение 55</t>
  </si>
  <si>
    <t>1C</t>
  </si>
  <si>
    <t>Приложение 56</t>
  </si>
  <si>
    <t>react</t>
  </si>
  <si>
    <t>Приложение 57</t>
  </si>
  <si>
    <t>Golang</t>
  </si>
  <si>
    <t>Приложение 58</t>
  </si>
  <si>
    <t>Приложение 59</t>
  </si>
  <si>
    <t>Приложение 60</t>
  </si>
  <si>
    <t>Приложение 61</t>
  </si>
  <si>
    <t>Приложение 62</t>
  </si>
  <si>
    <t>Приложение 63</t>
  </si>
  <si>
    <t>Приложение 64</t>
  </si>
  <si>
    <t>Приложение 65</t>
  </si>
  <si>
    <t>Приложение 66</t>
  </si>
  <si>
    <t>Приложение 67</t>
  </si>
  <si>
    <t>Приложение 68</t>
  </si>
  <si>
    <t>Приложение 69</t>
  </si>
  <si>
    <t>Приложение 70</t>
  </si>
  <si>
    <t>Приложение 71</t>
  </si>
  <si>
    <t>Приложение 72</t>
  </si>
  <si>
    <t>Приложение 73</t>
  </si>
  <si>
    <t>Приложение 74</t>
  </si>
  <si>
    <t>Приложение 75</t>
  </si>
  <si>
    <t>Приложение 76</t>
  </si>
  <si>
    <t>Приложение 77</t>
  </si>
  <si>
    <t>Приложение 78</t>
  </si>
  <si>
    <t>Приложение 79</t>
  </si>
  <si>
    <t>Приложение 80</t>
  </si>
  <si>
    <t>Приложение 81</t>
  </si>
  <si>
    <t>Приложение 82</t>
  </si>
  <si>
    <t>Приложение 83</t>
  </si>
  <si>
    <t>Приложение 84</t>
  </si>
  <si>
    <t>Приложение 85</t>
  </si>
  <si>
    <t>Приложение 86</t>
  </si>
  <si>
    <t>Приложение 87</t>
  </si>
  <si>
    <t>Приложение 88</t>
  </si>
  <si>
    <t>Приложение 89</t>
  </si>
  <si>
    <t>Приложение 90</t>
  </si>
  <si>
    <t>Приложение 91</t>
  </si>
  <si>
    <t>Приложение 92</t>
  </si>
  <si>
    <t>Приложение 93</t>
  </si>
  <si>
    <t>Приложение 94</t>
  </si>
  <si>
    <t>Приложение 95</t>
  </si>
  <si>
    <t>Приложение 96</t>
  </si>
  <si>
    <t>Приложение 97</t>
  </si>
  <si>
    <t>Приложение 98</t>
  </si>
  <si>
    <t>Приложение 99</t>
  </si>
  <si>
    <t>Приложение 100</t>
  </si>
  <si>
    <t>Приложение 101</t>
  </si>
  <si>
    <t>Приложение 102</t>
  </si>
  <si>
    <t>Приложение 103</t>
  </si>
  <si>
    <t>Приложение 104</t>
  </si>
  <si>
    <t>Приложение 105</t>
  </si>
  <si>
    <t>Приложение 106</t>
  </si>
  <si>
    <t>Приложение 107</t>
  </si>
  <si>
    <t>Приложение 108</t>
  </si>
  <si>
    <t>Приложение 109</t>
  </si>
  <si>
    <t>Приложение 110</t>
  </si>
  <si>
    <t>Приложение 111</t>
  </si>
  <si>
    <t>Приложение 112</t>
  </si>
  <si>
    <t>Приложение 113</t>
  </si>
  <si>
    <t>Приложение 114</t>
  </si>
  <si>
    <t>Приложение 115</t>
  </si>
  <si>
    <t>Приложение 116</t>
  </si>
  <si>
    <t>Приложение 117</t>
  </si>
  <si>
    <t>Приложение 118</t>
  </si>
  <si>
    <t>Приложение 119</t>
  </si>
  <si>
    <t>Приложение 120</t>
  </si>
  <si>
    <t>Приложение 121</t>
  </si>
  <si>
    <t>Приложение 122</t>
  </si>
  <si>
    <t>Приложение 123</t>
  </si>
  <si>
    <t>Приложение 124</t>
  </si>
  <si>
    <t>Приложение 125</t>
  </si>
  <si>
    <t>Приложение 126</t>
  </si>
  <si>
    <t>Приложение 127</t>
  </si>
  <si>
    <t>Приложение 128</t>
  </si>
  <si>
    <t>Приложение 129</t>
  </si>
  <si>
    <t>Приложение 130</t>
  </si>
  <si>
    <t>Приложение 131</t>
  </si>
  <si>
    <t>Приложение 132</t>
  </si>
  <si>
    <t>Приложение 133</t>
  </si>
  <si>
    <t>Приложение 134</t>
  </si>
  <si>
    <t>Приложение 135</t>
  </si>
  <si>
    <t>Приложение 136</t>
  </si>
  <si>
    <t>Приложение 137</t>
  </si>
  <si>
    <t>Приложение 138</t>
  </si>
  <si>
    <t>Приложение 139</t>
  </si>
  <si>
    <t>Приложение 140</t>
  </si>
  <si>
    <t>Приложение 141</t>
  </si>
  <si>
    <t>Приложение 142</t>
  </si>
  <si>
    <t>Приложение 143</t>
  </si>
  <si>
    <t>Приложение 144</t>
  </si>
  <si>
    <t>Приложение 145</t>
  </si>
  <si>
    <t>Приложение 146</t>
  </si>
  <si>
    <t>Приложение 147</t>
  </si>
  <si>
    <t>Приложение 148</t>
  </si>
  <si>
    <t>Приложение 149</t>
  </si>
  <si>
    <t>Приложение 150</t>
  </si>
  <si>
    <t>Приложение 151</t>
  </si>
  <si>
    <t>Приложение 152</t>
  </si>
  <si>
    <t>Приложение 153</t>
  </si>
  <si>
    <t>Приложение 154</t>
  </si>
  <si>
    <t>Приложение 155</t>
  </si>
  <si>
    <t>Приложение 156</t>
  </si>
  <si>
    <t>Приложение 157</t>
  </si>
  <si>
    <t>Приложение 158</t>
  </si>
  <si>
    <t>Приложение 159</t>
  </si>
  <si>
    <t>Приложение 160</t>
  </si>
  <si>
    <t>Приложение 161</t>
  </si>
  <si>
    <t>Приложение 162</t>
  </si>
  <si>
    <t>Приложение 163</t>
  </si>
  <si>
    <t>Приложение 164</t>
  </si>
  <si>
    <t>Приложение 165</t>
  </si>
  <si>
    <t>Приложение 166</t>
  </si>
  <si>
    <t>Приложение 167</t>
  </si>
  <si>
    <t>Приложение 168</t>
  </si>
  <si>
    <t>Приложение 169</t>
  </si>
  <si>
    <t>Приложение 170</t>
  </si>
  <si>
    <t>Приложение 171</t>
  </si>
  <si>
    <t>Приложение 172</t>
  </si>
  <si>
    <t>Приложение 173</t>
  </si>
  <si>
    <t>Приложение 174</t>
  </si>
  <si>
    <t>Приложение 175</t>
  </si>
  <si>
    <t>Приложение 176</t>
  </si>
  <si>
    <t>Приложение 177</t>
  </si>
  <si>
    <t>Приложение 178</t>
  </si>
  <si>
    <t>Приложение 179</t>
  </si>
  <si>
    <t>Приложение 180</t>
  </si>
  <si>
    <t>Приложение 181</t>
  </si>
  <si>
    <t>Приложение 182</t>
  </si>
  <si>
    <t>Приложение 183</t>
  </si>
  <si>
    <t>Приложение 184</t>
  </si>
  <si>
    <t>Приложение 185</t>
  </si>
  <si>
    <t>Приложение 186</t>
  </si>
  <si>
    <t>Приложение 187</t>
  </si>
  <si>
    <t>Приложение 188</t>
  </si>
  <si>
    <t>Приложение 189</t>
  </si>
  <si>
    <t>Приложение 190</t>
  </si>
  <si>
    <t>Приложение 191</t>
  </si>
  <si>
    <t>Приложение 192</t>
  </si>
  <si>
    <t>Приложение 193</t>
  </si>
  <si>
    <t>Приложение 194</t>
  </si>
  <si>
    <t>Приложение 195</t>
  </si>
  <si>
    <t>Приложение 196</t>
  </si>
  <si>
    <t>Приложение 197</t>
  </si>
  <si>
    <t>Приложение 198</t>
  </si>
  <si>
    <t>Приложение 199</t>
  </si>
  <si>
    <t>Приложение 200</t>
  </si>
  <si>
    <t>Приложение 201</t>
  </si>
  <si>
    <t>Приложение 202</t>
  </si>
  <si>
    <t>Приложение 203</t>
  </si>
  <si>
    <t>Приложение 204</t>
  </si>
  <si>
    <t>Приложение 205</t>
  </si>
  <si>
    <t>Приложение 206</t>
  </si>
  <si>
    <t>Приложение 207</t>
  </si>
  <si>
    <t>Приложение 208</t>
  </si>
  <si>
    <t>Приложение 209</t>
  </si>
  <si>
    <t>Приложение 210</t>
  </si>
  <si>
    <t>Приложение 211</t>
  </si>
  <si>
    <t>Приложение 212</t>
  </si>
  <si>
    <t>Приложение 213</t>
  </si>
  <si>
    <t>Приложение 214</t>
  </si>
  <si>
    <t>Приложение 215</t>
  </si>
  <si>
    <t>Приложение 216</t>
  </si>
  <si>
    <t>Приложение 217</t>
  </si>
  <si>
    <t>Приложение 218</t>
  </si>
  <si>
    <t>Приложение 219</t>
  </si>
  <si>
    <t>Приложение 220</t>
  </si>
  <si>
    <t>Приложение 221</t>
  </si>
  <si>
    <t>Приложение 222</t>
  </si>
  <si>
    <t>Приложение 223</t>
  </si>
  <si>
    <t>Приложение 224</t>
  </si>
  <si>
    <t>Приложение 225</t>
  </si>
  <si>
    <t>Приложение 226</t>
  </si>
  <si>
    <t>Приложение 227</t>
  </si>
  <si>
    <t>Приложение 228</t>
  </si>
  <si>
    <t>Приложение 229</t>
  </si>
  <si>
    <t>Приложение 230</t>
  </si>
  <si>
    <t>Приложение 231</t>
  </si>
  <si>
    <t>Приложение 232</t>
  </si>
  <si>
    <t>Приложение 233</t>
  </si>
  <si>
    <t>Приложение 234</t>
  </si>
  <si>
    <t>Приложение 235</t>
  </si>
  <si>
    <t>Приложение 236</t>
  </si>
  <si>
    <t>Приложение 237</t>
  </si>
  <si>
    <t>Приложение 238</t>
  </si>
  <si>
    <t>Приложение 239</t>
  </si>
  <si>
    <t>Приложение 240</t>
  </si>
  <si>
    <t>Приложение 241</t>
  </si>
  <si>
    <t>Приложение 242</t>
  </si>
  <si>
    <t>Приложение 243</t>
  </si>
  <si>
    <t>Приложение 244</t>
  </si>
  <si>
    <t>Приложение 245</t>
  </si>
  <si>
    <t>Приложение 246</t>
  </si>
  <si>
    <t>Приложение 247</t>
  </si>
  <si>
    <t>Приложение 248</t>
  </si>
  <si>
    <t>Приложение 249</t>
  </si>
  <si>
    <t>Приложение 250</t>
  </si>
  <si>
    <t>Приложение 251</t>
  </si>
  <si>
    <t>Приложение 252</t>
  </si>
  <si>
    <t>Приложение 253</t>
  </si>
  <si>
    <t>Приложение 254</t>
  </si>
  <si>
    <t>Приложение 255</t>
  </si>
  <si>
    <t>Приложение 256</t>
  </si>
  <si>
    <t>Приложение 257</t>
  </si>
  <si>
    <t>Приложение 258</t>
  </si>
  <si>
    <t>Приложение 259</t>
  </si>
  <si>
    <t>Приложение 260</t>
  </si>
  <si>
    <t>Приложение 261</t>
  </si>
  <si>
    <t>Приложение 262</t>
  </si>
  <si>
    <t>Приложение 263</t>
  </si>
  <si>
    <t>Приложение 264</t>
  </si>
  <si>
    <t>Приложение 265</t>
  </si>
  <si>
    <t>Приложение 266</t>
  </si>
  <si>
    <t>Приложение 267</t>
  </si>
  <si>
    <t>Приложение 268</t>
  </si>
  <si>
    <t>Приложение 269</t>
  </si>
  <si>
    <t>Приложение 270</t>
  </si>
  <si>
    <t>Приложение 271</t>
  </si>
  <si>
    <t>Приложение 272</t>
  </si>
  <si>
    <t>Приложение 273</t>
  </si>
  <si>
    <t>Приложение 274</t>
  </si>
  <si>
    <t>Приложение 275</t>
  </si>
  <si>
    <t>Приложение 276</t>
  </si>
  <si>
    <t>Приложение 277</t>
  </si>
  <si>
    <t>Приложение 278</t>
  </si>
  <si>
    <t>Приложение 279</t>
  </si>
  <si>
    <t>Приложение 280</t>
  </si>
  <si>
    <t>Приложение 281</t>
  </si>
  <si>
    <t>Приложение 282</t>
  </si>
  <si>
    <t>Приложение 283</t>
  </si>
  <si>
    <t>Приложение 284</t>
  </si>
  <si>
    <t>Приложение 285</t>
  </si>
  <si>
    <t>Приложение 286</t>
  </si>
  <si>
    <t>Приложение 287</t>
  </si>
  <si>
    <t>Приложение 288</t>
  </si>
  <si>
    <t>Приложение 289</t>
  </si>
  <si>
    <t>Приложение 290</t>
  </si>
  <si>
    <t>Приложение 291</t>
  </si>
  <si>
    <t>Приложение 292</t>
  </si>
  <si>
    <t>Приложение 293</t>
  </si>
  <si>
    <t>Приложение 294</t>
  </si>
  <si>
    <t>Приложение 295</t>
  </si>
  <si>
    <t>Приложение 296</t>
  </si>
  <si>
    <t>Приложение 297</t>
  </si>
  <si>
    <t>Приложение 298</t>
  </si>
  <si>
    <t>Приложение 299</t>
  </si>
  <si>
    <t>Приложение 300</t>
  </si>
  <si>
    <t>Container security</t>
  </si>
  <si>
    <t>Итого (Ч) для Container security:</t>
  </si>
  <si>
    <t>Итого (Ч-Д) для Container security:</t>
  </si>
  <si>
    <t>Итого (FTE) для Container security:</t>
  </si>
  <si>
    <t>Итого (Ч) для Falco:</t>
  </si>
  <si>
    <t>Итого (Ч) для OPA:</t>
  </si>
  <si>
    <t>Итого (Ч-Д) для OPA:</t>
  </si>
  <si>
    <t>Итого (FTE) для OPA:</t>
  </si>
  <si>
    <t>Итого (Ч) для DCT:</t>
  </si>
  <si>
    <t>Итого (Ч-Д) для DCT:</t>
  </si>
  <si>
    <t>Итого (FTE) для DCT:</t>
  </si>
  <si>
    <t>Итого (FTE) для котроля безопасных настроек Docker:</t>
  </si>
  <si>
    <t>Итого (Ч-Д) для котроля безопасных настроек Docker:</t>
  </si>
  <si>
    <t>Итого (Ч) для котроля безопасных настроек Docker:</t>
  </si>
  <si>
    <t>2. Предоставление доступа к Container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</si>
</sst>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31" x14ac:knownFonts="1">
    <font>
      <sz val="11"/>
      <color theme="1"/>
      <name val="Calibri"/>
      <family val="2"/>
      <charset val="204"/>
      <scheme val="minor"/>
    </font>
    <font>
      <b/>
      <sz val="11"/>
      <color theme="1"/>
      <name val="Calibri"/>
      <family val="2"/>
      <charset val="204"/>
      <scheme val="minor"/>
    </font>
    <font>
      <b/>
      <sz val="12"/>
      <color theme="1"/>
      <name val="Calibri"/>
      <family val="2"/>
      <scheme val="minor"/>
    </font>
    <font>
      <b/>
      <sz val="18"/>
      <color theme="1"/>
      <name val="Calibri"/>
      <family val="2"/>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b/>
      <sz val="11"/>
      <name val="Calibri"/>
      <family val="2"/>
      <charset val="204"/>
      <scheme val="minor"/>
    </font>
    <font>
      <b/>
      <sz val="18"/>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sz val="14"/>
      <color theme="1"/>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sz val="11"/>
      <name val="Calibri"/>
      <family val="2"/>
      <scheme val="minor"/>
    </font>
    <font>
      <b/>
      <u/>
      <sz val="11"/>
      <name val="Calibri"/>
      <family val="2"/>
      <charset val="204"/>
      <scheme val="minor"/>
    </font>
    <font>
      <b/>
      <u/>
      <sz val="11"/>
      <color theme="1"/>
      <name val="Calibri"/>
      <family val="2"/>
      <charset val="204"/>
      <scheme val="minor"/>
    </font>
    <font>
      <b/>
      <sz val="14"/>
      <name val="Calibri"/>
      <family val="2"/>
      <charset val="204"/>
      <scheme val="minor"/>
    </font>
    <font>
      <b/>
      <sz val="9"/>
      <color theme="1"/>
      <name val="Arial"/>
      <family val="2"/>
    </font>
    <font>
      <sz val="9"/>
      <color theme="1"/>
      <name val="Arial"/>
      <family val="2"/>
    </font>
    <font>
      <sz val="9"/>
      <color theme="1"/>
      <name val="Calibri"/>
      <family val="2"/>
      <charset val="204"/>
      <scheme val="minor"/>
    </font>
  </fonts>
  <fills count="30">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B4C6E7"/>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149998474074526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339">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0" fillId="0" borderId="0" xfId="0" applyAlignment="1">
      <alignment horizontal="center" vertical="center"/>
    </xf>
    <xf numFmtId="0" fontId="0" fillId="0" borderId="1" xfId="0" applyBorder="1"/>
    <xf numFmtId="0" fontId="0" fillId="0" borderId="4" xfId="0" applyBorder="1" applyAlignment="1">
      <alignment horizontal="left" vertical="center" wrapText="1"/>
    </xf>
    <xf numFmtId="9" fontId="0" fillId="2" borderId="1" xfId="0" applyNumberForma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17" borderId="19" xfId="0" applyFill="1" applyBorder="1" applyAlignment="1">
      <alignment horizontal="center" vertical="center" wrapText="1"/>
    </xf>
    <xf numFmtId="0" fontId="0" fillId="17" borderId="0" xfId="0" applyFill="1" applyAlignment="1">
      <alignment horizontal="center" vertical="center" wrapText="1"/>
    </xf>
    <xf numFmtId="0" fontId="0" fillId="17" borderId="16"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9" xfId="0" applyFill="1" applyBorder="1" applyAlignment="1">
      <alignment horizontal="center" vertical="center" wrapText="1"/>
    </xf>
    <xf numFmtId="0" fontId="0" fillId="17" borderId="21" xfId="0" applyFill="1" applyBorder="1" applyAlignment="1">
      <alignment horizontal="center" vertical="center" wrapText="1"/>
    </xf>
    <xf numFmtId="0" fontId="0" fillId="16" borderId="6" xfId="0" applyFill="1" applyBorder="1" applyAlignment="1">
      <alignment horizontal="center" vertical="center" wrapText="1"/>
    </xf>
    <xf numFmtId="0" fontId="0" fillId="16" borderId="7" xfId="0" applyFill="1" applyBorder="1" applyAlignment="1">
      <alignment horizontal="center" vertical="center" wrapText="1"/>
    </xf>
    <xf numFmtId="0" fontId="0" fillId="16" borderId="8" xfId="0" applyFill="1" applyBorder="1" applyAlignment="1">
      <alignment horizontal="center" vertical="center" wrapText="1"/>
    </xf>
    <xf numFmtId="0" fontId="0" fillId="16" borderId="19" xfId="0" applyFill="1" applyBorder="1" applyAlignment="1">
      <alignment horizontal="center" vertical="center" wrapText="1"/>
    </xf>
    <xf numFmtId="0" fontId="0" fillId="16" borderId="16" xfId="0" applyFill="1" applyBorder="1" applyAlignment="1">
      <alignment horizontal="center" vertical="center" wrapText="1"/>
    </xf>
    <xf numFmtId="0" fontId="0" fillId="16" borderId="0" xfId="0" applyFill="1" applyAlignment="1">
      <alignment horizontal="center" vertical="center" wrapText="1"/>
    </xf>
    <xf numFmtId="0" fontId="0" fillId="16" borderId="20" xfId="0" applyFill="1" applyBorder="1" applyAlignment="1">
      <alignment horizontal="center" vertical="center" wrapText="1"/>
    </xf>
    <xf numFmtId="0" fontId="0" fillId="16" borderId="21" xfId="0" applyFill="1" applyBorder="1" applyAlignment="1">
      <alignment horizontal="center" vertical="center" wrapText="1"/>
    </xf>
    <xf numFmtId="0" fontId="0" fillId="16" borderId="9" xfId="0" applyFill="1" applyBorder="1" applyAlignment="1">
      <alignment horizontal="center" vertical="center" wrapText="1"/>
    </xf>
    <xf numFmtId="10" fontId="0" fillId="0" borderId="0" xfId="0" applyNumberFormat="1" applyAlignment="1">
      <alignment horizontal="center" vertical="center"/>
    </xf>
    <xf numFmtId="0" fontId="0" fillId="0" borderId="0" xfId="0" applyAlignment="1">
      <alignment horizontal="left" vertical="center" wrapText="1"/>
    </xf>
    <xf numFmtId="0" fontId="12" fillId="4" borderId="2" xfId="0" applyFont="1" applyFill="1" applyBorder="1" applyAlignment="1">
      <alignment horizontal="center" vertical="center" wrapText="1"/>
    </xf>
    <xf numFmtId="0" fontId="1" fillId="0" borderId="0" xfId="0" applyFont="1" applyAlignment="1">
      <alignment horizontal="center" vertical="center"/>
    </xf>
    <xf numFmtId="0" fontId="0" fillId="11" borderId="1" xfId="0" applyFill="1" applyBorder="1" applyAlignment="1">
      <alignment horizontal="left" vertical="center" wrapText="1"/>
    </xf>
    <xf numFmtId="0" fontId="8"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0" fillId="0" borderId="22" xfId="0" applyBorder="1"/>
    <xf numFmtId="0" fontId="0" fillId="0" borderId="0" xfId="0" applyAlignment="1">
      <alignment horizont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left"/>
    </xf>
    <xf numFmtId="0" fontId="0" fillId="17" borderId="6" xfId="0" applyFill="1" applyBorder="1" applyAlignment="1">
      <alignment horizontal="center" vertical="center" wrapText="1"/>
    </xf>
    <xf numFmtId="0" fontId="0" fillId="17" borderId="8" xfId="0" applyFill="1" applyBorder="1" applyAlignment="1">
      <alignment horizontal="center" vertical="center" wrapText="1"/>
    </xf>
    <xf numFmtId="9" fontId="0" fillId="19" borderId="1" xfId="0" applyNumberFormat="1" applyFill="1" applyBorder="1" applyAlignment="1">
      <alignment horizontal="center" vertical="center" wrapText="1"/>
    </xf>
    <xf numFmtId="9" fontId="0" fillId="26" borderId="1" xfId="0" applyNumberFormat="1" applyFill="1" applyBorder="1" applyAlignment="1">
      <alignment horizontal="center" vertical="center" wrapText="1"/>
    </xf>
    <xf numFmtId="0" fontId="0" fillId="0" borderId="0" xfId="0" applyAlignment="1">
      <alignment horizontal="center" vertical="center" textRotation="90" wrapText="1"/>
    </xf>
    <xf numFmtId="0" fontId="2" fillId="4" borderId="25" xfId="0" applyFont="1" applyFill="1" applyBorder="1" applyAlignment="1">
      <alignment horizontal="center" vertical="center" wrapText="1"/>
    </xf>
    <xf numFmtId="0" fontId="2" fillId="4" borderId="11" xfId="0" applyFont="1" applyFill="1" applyBorder="1" applyAlignment="1">
      <alignment horizontal="center" vertical="center" wrapText="1"/>
    </xf>
    <xf numFmtId="49" fontId="2" fillId="4" borderId="12" xfId="0" applyNumberFormat="1" applyFont="1" applyFill="1" applyBorder="1" applyAlignment="1">
      <alignment horizontal="center" vertical="center" wrapText="1"/>
    </xf>
    <xf numFmtId="9" fontId="0" fillId="0" borderId="13" xfId="0" applyNumberFormat="1" applyBorder="1" applyAlignment="1">
      <alignment horizontal="center" vertical="center"/>
    </xf>
    <xf numFmtId="0" fontId="0" fillId="0" borderId="14" xfId="0" applyBorder="1" applyAlignment="1">
      <alignment horizontal="left" vertical="center" wrapText="1"/>
    </xf>
    <xf numFmtId="9" fontId="0" fillId="2" borderId="14" xfId="0" applyNumberFormat="1" applyFill="1" applyBorder="1" applyAlignment="1">
      <alignment horizontal="center" vertical="center" wrapText="1"/>
    </xf>
    <xf numFmtId="9" fontId="0" fillId="0" borderId="15" xfId="0" applyNumberFormat="1" applyBorder="1" applyAlignment="1">
      <alignment horizontal="center" vertical="center"/>
    </xf>
    <xf numFmtId="0" fontId="0" fillId="14" borderId="1" xfId="0" applyFill="1" applyBorder="1" applyAlignment="1">
      <alignment horizontal="left" vertical="center"/>
    </xf>
    <xf numFmtId="0" fontId="0" fillId="11" borderId="14" xfId="0" applyFill="1" applyBorder="1" applyAlignment="1">
      <alignment horizontal="left" vertical="center" wrapText="1"/>
    </xf>
    <xf numFmtId="0" fontId="5" fillId="0" borderId="1" xfId="0" applyFont="1" applyBorder="1" applyAlignment="1">
      <alignment horizontal="left" vertical="center" wrapText="1"/>
    </xf>
    <xf numFmtId="0" fontId="0" fillId="0" borderId="1" xfId="0" applyBorder="1" applyAlignment="1">
      <alignment horizontal="center" vertical="center" wrapText="1"/>
    </xf>
    <xf numFmtId="0" fontId="5" fillId="9" borderId="1" xfId="0" applyFont="1" applyFill="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wrapText="1"/>
    </xf>
    <xf numFmtId="0" fontId="12" fillId="17" borderId="1" xfId="0" applyFont="1" applyFill="1" applyBorder="1" applyAlignment="1">
      <alignment horizontal="center" vertical="center" wrapText="1"/>
    </xf>
    <xf numFmtId="0" fontId="12" fillId="25"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24"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20" borderId="1" xfId="0" applyFont="1" applyFill="1" applyBorder="1" applyAlignment="1">
      <alignment horizontal="center" vertical="center" wrapText="1"/>
    </xf>
    <xf numFmtId="0" fontId="0" fillId="16" borderId="8" xfId="0" applyFill="1" applyBorder="1"/>
    <xf numFmtId="0" fontId="23" fillId="8" borderId="26" xfId="0" applyFont="1" applyFill="1" applyBorder="1" applyAlignment="1">
      <alignment horizontal="center" vertical="center"/>
    </xf>
    <xf numFmtId="0" fontId="22" fillId="8" borderId="13" xfId="0" applyFont="1" applyFill="1" applyBorder="1" applyAlignment="1">
      <alignment horizontal="center"/>
    </xf>
    <xf numFmtId="0" fontId="19" fillId="0" borderId="19" xfId="0" applyFont="1" applyBorder="1" applyAlignment="1">
      <alignment horizontal="justify" vertical="center"/>
    </xf>
    <xf numFmtId="0" fontId="0" fillId="0" borderId="16" xfId="0" applyBorder="1"/>
    <xf numFmtId="0" fontId="0" fillId="0" borderId="19" xfId="0" applyBorder="1"/>
    <xf numFmtId="0" fontId="20" fillId="0" borderId="16" xfId="0" applyFont="1" applyBorder="1" applyAlignment="1">
      <alignment horizontal="justify" vertical="center"/>
    </xf>
    <xf numFmtId="0" fontId="20" fillId="0" borderId="16" xfId="0" applyFont="1" applyBorder="1" applyAlignment="1">
      <alignment vertical="center"/>
    </xf>
    <xf numFmtId="0" fontId="19" fillId="0" borderId="20" xfId="0" applyFont="1" applyBorder="1" applyAlignment="1">
      <alignment horizontal="justify" vertical="center"/>
    </xf>
    <xf numFmtId="0" fontId="0" fillId="0" borderId="21" xfId="0" applyBorder="1"/>
    <xf numFmtId="0" fontId="0" fillId="0" borderId="0" xfId="0" applyAlignment="1">
      <alignment vertical="center" wrapText="1"/>
    </xf>
    <xf numFmtId="0" fontId="0" fillId="0" borderId="1" xfId="0" applyBorder="1" applyAlignment="1">
      <alignment horizontal="center" vertical="center" wrapText="1"/>
    </xf>
    <xf numFmtId="0" fontId="1" fillId="0" borderId="22" xfId="0" applyFont="1" applyBorder="1" applyAlignment="1">
      <alignment horizontal="center" vertical="center" wrapText="1"/>
    </xf>
    <xf numFmtId="0" fontId="0" fillId="0" borderId="0" xfId="0" applyFill="1" applyAlignment="1">
      <alignment wrapText="1"/>
    </xf>
    <xf numFmtId="0" fontId="0" fillId="0" borderId="1" xfId="0" applyFill="1" applyBorder="1" applyAlignment="1">
      <alignment wrapText="1"/>
    </xf>
    <xf numFmtId="0" fontId="1" fillId="0" borderId="24" xfId="0" applyFont="1" applyBorder="1" applyAlignment="1">
      <alignment horizontal="center" vertical="center" wrapText="1"/>
    </xf>
    <xf numFmtId="0" fontId="0" fillId="0" borderId="1" xfId="0" applyFill="1" applyBorder="1" applyAlignment="1">
      <alignment horizontal="left"/>
    </xf>
    <xf numFmtId="1" fontId="0" fillId="0" borderId="1" xfId="2" applyNumberFormat="1" applyFont="1" applyFill="1" applyBorder="1" applyAlignment="1">
      <alignment horizontal="center" vertical="center" wrapText="1"/>
    </xf>
    <xf numFmtId="1" fontId="4" fillId="0" borderId="1" xfId="2" applyNumberFormat="1" applyFont="1" applyFill="1"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 fontId="0" fillId="0" borderId="2" xfId="2" applyNumberFormat="1" applyFont="1" applyFill="1" applyBorder="1" applyAlignment="1">
      <alignment horizontal="center" vertical="center" wrapText="1"/>
    </xf>
    <xf numFmtId="9" fontId="0" fillId="0" borderId="2" xfId="2" applyFont="1" applyFill="1" applyBorder="1" applyAlignment="1">
      <alignment horizontal="center" vertical="center" wrapText="1"/>
    </xf>
    <xf numFmtId="49" fontId="0" fillId="0" borderId="1" xfId="0" applyNumberForma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0" fillId="0" borderId="4" xfId="0" applyNumberFormat="1" applyFill="1" applyBorder="1" applyAlignment="1">
      <alignment horizontal="center" vertical="center" wrapText="1"/>
    </xf>
    <xf numFmtId="0" fontId="0" fillId="0" borderId="1" xfId="0" applyFill="1" applyBorder="1" applyAlignment="1">
      <alignment horizontal="center" wrapText="1"/>
    </xf>
    <xf numFmtId="1" fontId="0" fillId="0" borderId="23" xfId="2" applyNumberFormat="1" applyFont="1" applyFill="1" applyBorder="1" applyAlignment="1">
      <alignment horizontal="center" vertical="center" wrapText="1"/>
    </xf>
    <xf numFmtId="0" fontId="4" fillId="0" borderId="37" xfId="0" applyFont="1" applyFill="1" applyBorder="1" applyAlignment="1">
      <alignment vertical="center" wrapText="1"/>
    </xf>
    <xf numFmtId="0" fontId="0" fillId="0" borderId="37" xfId="0" applyFill="1" applyBorder="1" applyAlignment="1">
      <alignment horizontal="center" vertical="center" wrapText="1"/>
    </xf>
    <xf numFmtId="1" fontId="4" fillId="0" borderId="37" xfId="2" applyNumberFormat="1" applyFont="1" applyFill="1" applyBorder="1" applyAlignment="1">
      <alignment horizontal="center" vertical="center" wrapText="1"/>
    </xf>
    <xf numFmtId="9" fontId="4" fillId="0" borderId="37" xfId="2" applyFont="1" applyFill="1" applyBorder="1" applyAlignment="1">
      <alignment horizontal="center" vertical="center" wrapText="1"/>
    </xf>
    <xf numFmtId="9" fontId="0" fillId="0" borderId="0" xfId="0" applyNumberFormat="1" applyFill="1" applyAlignment="1">
      <alignment horizontal="center" vertical="center" wrapText="1"/>
    </xf>
    <xf numFmtId="49" fontId="0" fillId="0" borderId="37" xfId="0" applyNumberFormat="1" applyFill="1" applyBorder="1" applyAlignment="1">
      <alignment horizontal="center" vertical="center" wrapText="1"/>
    </xf>
    <xf numFmtId="49" fontId="0" fillId="0" borderId="37" xfId="0" applyNumberFormat="1" applyFill="1" applyBorder="1" applyAlignment="1">
      <alignment vertical="center" wrapText="1"/>
    </xf>
    <xf numFmtId="0" fontId="7" fillId="0" borderId="1" xfId="0" applyFont="1" applyFill="1" applyBorder="1" applyAlignment="1">
      <alignment vertical="center" wrapText="1"/>
    </xf>
    <xf numFmtId="1" fontId="0" fillId="0" borderId="1" xfId="0" applyNumberFormat="1" applyFill="1" applyBorder="1" applyAlignment="1">
      <alignment horizontal="center" vertical="center" wrapText="1"/>
    </xf>
    <xf numFmtId="9" fontId="0" fillId="0" borderId="1" xfId="2" applyFont="1" applyFill="1" applyBorder="1" applyAlignment="1">
      <alignment vertical="center" wrapText="1"/>
    </xf>
    <xf numFmtId="1" fontId="0" fillId="0" borderId="3" xfId="0" applyNumberFormat="1" applyFill="1" applyBorder="1" applyAlignment="1">
      <alignment horizontal="center" vertical="center" wrapText="1"/>
    </xf>
    <xf numFmtId="9" fontId="4" fillId="0" borderId="1" xfId="2" applyFont="1" applyFill="1" applyBorder="1" applyAlignment="1">
      <alignment horizontal="center" vertical="center" wrapText="1"/>
    </xf>
    <xf numFmtId="1" fontId="4" fillId="0" borderId="3" xfId="2"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0" fontId="4" fillId="0" borderId="1" xfId="0" applyFont="1" applyFill="1" applyBorder="1" applyAlignment="1">
      <alignment vertical="center" wrapText="1"/>
    </xf>
    <xf numFmtId="1" fontId="0" fillId="0" borderId="3" xfId="2" applyNumberFormat="1" applyFont="1" applyFill="1" applyBorder="1" applyAlignment="1">
      <alignment horizontal="center" vertical="center" wrapText="1"/>
    </xf>
    <xf numFmtId="0" fontId="4" fillId="0" borderId="38" xfId="0" applyFont="1" applyFill="1" applyBorder="1" applyAlignment="1">
      <alignment vertical="center" wrapText="1"/>
    </xf>
    <xf numFmtId="0" fontId="0" fillId="0" borderId="38" xfId="0" applyFill="1" applyBorder="1" applyAlignment="1">
      <alignment horizontal="center" vertical="center" wrapText="1"/>
    </xf>
    <xf numFmtId="1" fontId="4" fillId="0" borderId="38" xfId="2" applyNumberFormat="1" applyFont="1" applyFill="1" applyBorder="1" applyAlignment="1">
      <alignment horizontal="center" vertical="center" wrapText="1"/>
    </xf>
    <xf numFmtId="9" fontId="4" fillId="0" borderId="38" xfId="2" applyFont="1" applyFill="1" applyBorder="1" applyAlignment="1">
      <alignment horizontal="center" vertical="center" wrapText="1"/>
    </xf>
    <xf numFmtId="9" fontId="0" fillId="0" borderId="38" xfId="0" applyNumberFormat="1" applyFill="1" applyBorder="1" applyAlignment="1">
      <alignment horizontal="center" vertical="center" wrapText="1"/>
    </xf>
    <xf numFmtId="49" fontId="0" fillId="0" borderId="38" xfId="0" applyNumberFormat="1" applyFill="1" applyBorder="1" applyAlignment="1">
      <alignment horizontal="center" vertical="center" wrapText="1"/>
    </xf>
    <xf numFmtId="49" fontId="0" fillId="0" borderId="38" xfId="0" applyNumberFormat="1" applyFill="1" applyBorder="1" applyAlignment="1">
      <alignment vertical="center" wrapText="1"/>
    </xf>
    <xf numFmtId="0" fontId="7" fillId="0" borderId="10" xfId="0" applyFont="1" applyFill="1" applyBorder="1" applyAlignment="1">
      <alignment vertical="center" wrapText="1"/>
    </xf>
    <xf numFmtId="0" fontId="7" fillId="0" borderId="37" xfId="0" applyFont="1" applyFill="1" applyBorder="1" applyAlignment="1">
      <alignment vertical="center" wrapText="1"/>
    </xf>
    <xf numFmtId="1" fontId="4" fillId="0" borderId="2" xfId="2" applyNumberFormat="1" applyFont="1" applyFill="1" applyBorder="1" applyAlignment="1">
      <alignment horizontal="center" vertical="center" wrapText="1"/>
    </xf>
    <xf numFmtId="0" fontId="0" fillId="0" borderId="0" xfId="0" applyFill="1"/>
    <xf numFmtId="9" fontId="4" fillId="0" borderId="2" xfId="2" applyFont="1" applyFill="1" applyBorder="1" applyAlignment="1">
      <alignment horizontal="center" vertical="center" wrapText="1"/>
    </xf>
    <xf numFmtId="0" fontId="0" fillId="0" borderId="3" xfId="0" applyFill="1" applyBorder="1" applyAlignment="1">
      <alignment horizontal="center" vertical="center"/>
    </xf>
    <xf numFmtId="0" fontId="0" fillId="0" borderId="1" xfId="0" applyFill="1" applyBorder="1" applyAlignment="1">
      <alignment horizontal="center" vertical="center"/>
    </xf>
    <xf numFmtId="9" fontId="4" fillId="0" borderId="1" xfId="2" applyFont="1" applyFill="1" applyBorder="1" applyAlignment="1">
      <alignment vertical="center" wrapText="1"/>
    </xf>
    <xf numFmtId="49" fontId="0" fillId="0" borderId="1" xfId="0" applyNumberFormat="1" applyFill="1" applyBorder="1" applyAlignment="1">
      <alignment vertical="center" wrapText="1"/>
    </xf>
    <xf numFmtId="0" fontId="4" fillId="0" borderId="10" xfId="0" applyFont="1" applyFill="1" applyBorder="1" applyAlignment="1">
      <alignment vertical="center" wrapText="1"/>
    </xf>
    <xf numFmtId="0" fontId="0" fillId="0" borderId="10" xfId="0" applyFill="1" applyBorder="1" applyAlignment="1">
      <alignment horizontal="center" vertical="center" wrapText="1"/>
    </xf>
    <xf numFmtId="1" fontId="4" fillId="0" borderId="10" xfId="2" applyNumberFormat="1" applyFont="1" applyFill="1" applyBorder="1" applyAlignment="1">
      <alignment horizontal="center" vertical="center" wrapText="1"/>
    </xf>
    <xf numFmtId="9" fontId="4" fillId="0" borderId="10" xfId="2" applyFont="1" applyFill="1" applyBorder="1" applyAlignment="1">
      <alignment horizontal="center" vertical="center" wrapText="1"/>
    </xf>
    <xf numFmtId="49" fontId="0" fillId="0" borderId="10" xfId="0" applyNumberFormat="1" applyFill="1" applyBorder="1" applyAlignment="1">
      <alignment horizontal="center" vertical="center" wrapText="1"/>
    </xf>
    <xf numFmtId="49" fontId="0" fillId="0" borderId="10" xfId="0" applyNumberFormat="1" applyFill="1" applyBorder="1" applyAlignment="1">
      <alignment vertical="center" wrapText="1"/>
    </xf>
    <xf numFmtId="9" fontId="13" fillId="0" borderId="1" xfId="2" applyFont="1" applyFill="1" applyBorder="1" applyAlignment="1">
      <alignment vertical="center" wrapText="1"/>
    </xf>
    <xf numFmtId="49" fontId="0" fillId="0" borderId="1" xfId="0" applyNumberFormat="1" applyFont="1" applyFill="1" applyBorder="1" applyAlignment="1">
      <alignment horizontal="center" vertical="center" wrapText="1"/>
    </xf>
    <xf numFmtId="0" fontId="0" fillId="0" borderId="2" xfId="0" applyFill="1" applyBorder="1" applyAlignment="1">
      <alignment horizontal="center" vertical="center"/>
    </xf>
    <xf numFmtId="1" fontId="0" fillId="0" borderId="36" xfId="2" applyNumberFormat="1" applyFont="1" applyFill="1" applyBorder="1" applyAlignment="1">
      <alignment horizontal="center" vertical="center" wrapText="1"/>
    </xf>
    <xf numFmtId="9" fontId="0" fillId="0" borderId="36" xfId="2" applyFont="1" applyFill="1" applyBorder="1" applyAlignment="1">
      <alignment horizontal="center" vertical="center" wrapText="1"/>
    </xf>
    <xf numFmtId="0" fontId="24"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2" xfId="0" applyFont="1" applyFill="1" applyBorder="1" applyAlignment="1">
      <alignment vertical="center" wrapText="1"/>
    </xf>
    <xf numFmtId="0" fontId="11" fillId="0" borderId="10" xfId="0" applyFont="1" applyFill="1" applyBorder="1" applyAlignment="1">
      <alignment vertical="center" wrapText="1"/>
    </xf>
    <xf numFmtId="9" fontId="4" fillId="0" borderId="1" xfId="2" applyFont="1" applyFill="1" applyBorder="1" applyAlignment="1">
      <alignment horizontal="left" vertical="center" wrapText="1"/>
    </xf>
    <xf numFmtId="49" fontId="0" fillId="0" borderId="0" xfId="0" applyNumberFormat="1" applyFill="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wrapText="1"/>
    </xf>
    <xf numFmtId="0" fontId="4" fillId="0" borderId="1" xfId="2" applyNumberFormat="1" applyFont="1" applyFill="1" applyBorder="1" applyAlignment="1">
      <alignment horizontal="center" vertical="center" wrapText="1"/>
    </xf>
    <xf numFmtId="0" fontId="4" fillId="0" borderId="0" xfId="0" applyFont="1" applyFill="1" applyAlignment="1">
      <alignment horizontal="left" vertical="center"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9" fontId="0" fillId="0" borderId="0" xfId="2" applyFont="1" applyFill="1" applyAlignment="1">
      <alignment vertical="center" wrapText="1"/>
    </xf>
    <xf numFmtId="49" fontId="0" fillId="0" borderId="0" xfId="0" applyNumberFormat="1" applyFill="1" applyAlignment="1">
      <alignment vertical="center" wrapText="1"/>
    </xf>
    <xf numFmtId="43" fontId="0" fillId="0" borderId="1" xfId="1" applyFont="1" applyFill="1" applyBorder="1" applyAlignment="1">
      <alignment horizontal="center" wrapText="1"/>
    </xf>
    <xf numFmtId="0" fontId="0" fillId="0" borderId="0" xfId="0" applyFill="1" applyAlignment="1">
      <alignment horizontal="center" wrapText="1"/>
    </xf>
    <xf numFmtId="9" fontId="0" fillId="0" borderId="0" xfId="2" applyFont="1" applyFill="1" applyAlignment="1">
      <alignment horizontal="center" vertical="center" wrapText="1"/>
    </xf>
    <xf numFmtId="1" fontId="0" fillId="0" borderId="0" xfId="0" applyNumberFormat="1" applyFill="1" applyAlignment="1">
      <alignment horizontal="center" wrapText="1"/>
    </xf>
    <xf numFmtId="0" fontId="3" fillId="0" borderId="1" xfId="0" applyFont="1" applyFill="1" applyBorder="1" applyAlignment="1">
      <alignment vertical="center" wrapText="1"/>
    </xf>
    <xf numFmtId="0" fontId="27" fillId="4" borderId="1" xfId="0" applyFont="1" applyFill="1" applyBorder="1" applyAlignment="1">
      <alignment horizontal="center" vertical="center" wrapText="1"/>
    </xf>
    <xf numFmtId="0" fontId="11" fillId="0" borderId="1" xfId="0" applyFont="1" applyFill="1" applyBorder="1" applyAlignment="1">
      <alignment vertical="center" wrapText="1"/>
    </xf>
    <xf numFmtId="49" fontId="4" fillId="0" borderId="1"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0" fontId="11" fillId="0" borderId="37" xfId="0" applyFont="1" applyFill="1" applyBorder="1" applyAlignment="1">
      <alignment vertical="center" wrapText="1"/>
    </xf>
    <xf numFmtId="49" fontId="4" fillId="0" borderId="18" xfId="0" applyNumberFormat="1"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49" fontId="4" fillId="0" borderId="36" xfId="0" applyNumberFormat="1" applyFont="1" applyFill="1" applyBorder="1" applyAlignment="1">
      <alignment horizontal="center" vertical="center" wrapText="1"/>
    </xf>
    <xf numFmtId="49" fontId="4" fillId="0" borderId="10" xfId="0"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49" fontId="4" fillId="0" borderId="0" xfId="0" applyNumberFormat="1" applyFont="1" applyFill="1" applyAlignment="1">
      <alignment horizontal="center" vertical="center" wrapText="1"/>
    </xf>
    <xf numFmtId="0" fontId="4" fillId="0" borderId="0" xfId="0" applyFont="1" applyFill="1" applyAlignment="1">
      <alignment horizontal="center" vertical="center" wrapText="1"/>
    </xf>
    <xf numFmtId="0" fontId="4" fillId="0" borderId="0" xfId="0" applyFont="1" applyFill="1"/>
    <xf numFmtId="0" fontId="28" fillId="8" borderId="39" xfId="0" applyFont="1" applyFill="1" applyBorder="1" applyAlignment="1">
      <alignment horizontal="center" vertical="center"/>
    </xf>
    <xf numFmtId="0" fontId="28" fillId="8" borderId="39" xfId="0" applyFont="1" applyFill="1" applyBorder="1" applyAlignment="1">
      <alignment horizontal="center" vertical="center" wrapText="1"/>
    </xf>
    <xf numFmtId="0" fontId="29" fillId="16" borderId="39" xfId="0" applyFont="1" applyFill="1" applyBorder="1" applyAlignment="1">
      <alignment horizontal="left" vertical="center" wrapText="1"/>
    </xf>
    <xf numFmtId="0" fontId="29" fillId="16" borderId="39" xfId="0" applyFont="1" applyFill="1" applyBorder="1"/>
    <xf numFmtId="0" fontId="29" fillId="0" borderId="39" xfId="0" applyFont="1" applyBorder="1" applyAlignment="1">
      <alignment horizontal="center" vertical="center" wrapText="1"/>
    </xf>
    <xf numFmtId="0" fontId="28" fillId="0" borderId="39" xfId="0" applyFont="1" applyBorder="1" applyAlignment="1">
      <alignment horizontal="center" vertical="center" wrapText="1"/>
    </xf>
    <xf numFmtId="0" fontId="29" fillId="0" borderId="39" xfId="0" applyFont="1" applyBorder="1"/>
    <xf numFmtId="0" fontId="29" fillId="0" borderId="0" xfId="0" applyFont="1"/>
    <xf numFmtId="2" fontId="29" fillId="0" borderId="39" xfId="0" applyNumberFormat="1" applyFont="1" applyBorder="1" applyAlignment="1">
      <alignment horizontal="center" vertical="center" wrapText="1"/>
    </xf>
    <xf numFmtId="0" fontId="29" fillId="0" borderId="40" xfId="0" applyFont="1" applyBorder="1"/>
    <xf numFmtId="0" fontId="29" fillId="0" borderId="1" xfId="0" applyFont="1" applyBorder="1"/>
    <xf numFmtId="0" fontId="29" fillId="0" borderId="39" xfId="0" applyFont="1" applyBorder="1" applyAlignment="1">
      <alignment horizontal="center"/>
    </xf>
    <xf numFmtId="0" fontId="0" fillId="27" borderId="1" xfId="0" applyFill="1" applyBorder="1" applyAlignment="1">
      <alignment horizontal="center" vertical="center" wrapText="1"/>
    </xf>
    <xf numFmtId="0" fontId="0" fillId="27" borderId="1" xfId="0" applyFill="1" applyBorder="1" applyAlignment="1">
      <alignment horizontal="center" vertical="center"/>
    </xf>
    <xf numFmtId="0" fontId="29" fillId="26" borderId="1" xfId="0" applyFont="1" applyFill="1" applyBorder="1" applyAlignment="1">
      <alignment vertical="center"/>
    </xf>
    <xf numFmtId="0" fontId="0" fillId="26" borderId="1" xfId="0" applyFill="1" applyBorder="1" applyAlignment="1">
      <alignment vertical="center"/>
    </xf>
    <xf numFmtId="0" fontId="0" fillId="19" borderId="1" xfId="0" applyFill="1" applyBorder="1"/>
    <xf numFmtId="2" fontId="1" fillId="19" borderId="1" xfId="0" applyNumberFormat="1" applyFont="1" applyFill="1" applyBorder="1"/>
    <xf numFmtId="2" fontId="28" fillId="0" borderId="39" xfId="0" applyNumberFormat="1" applyFont="1" applyBorder="1" applyAlignment="1">
      <alignment horizontal="center"/>
    </xf>
    <xf numFmtId="0" fontId="29" fillId="16" borderId="39" xfId="0" applyFont="1" applyFill="1" applyBorder="1" applyAlignment="1">
      <alignment horizontal="center" vertical="center" wrapText="1"/>
    </xf>
    <xf numFmtId="0" fontId="28" fillId="16" borderId="39" xfId="0" applyFont="1" applyFill="1" applyBorder="1" applyAlignment="1">
      <alignment horizontal="center" vertical="center" wrapText="1"/>
    </xf>
    <xf numFmtId="0" fontId="29" fillId="16" borderId="39" xfId="0" applyFont="1" applyFill="1" applyBorder="1" applyAlignment="1">
      <alignment horizontal="center"/>
    </xf>
    <xf numFmtId="2" fontId="28" fillId="16" borderId="39" xfId="0" applyNumberFormat="1" applyFont="1" applyFill="1" applyBorder="1" applyAlignment="1">
      <alignment horizontal="center"/>
    </xf>
    <xf numFmtId="0" fontId="29" fillId="0" borderId="39" xfId="0" applyFont="1" applyBorder="1" applyAlignment="1">
      <alignment horizontal="left" vertical="center" wrapText="1"/>
    </xf>
    <xf numFmtId="0" fontId="30" fillId="0" borderId="0" xfId="0" applyFont="1"/>
    <xf numFmtId="0" fontId="29" fillId="0" borderId="39" xfId="0" applyFont="1" applyBorder="1" applyAlignment="1">
      <alignment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1" fillId="9" borderId="1" xfId="0" applyFont="1" applyFill="1" applyBorder="1" applyAlignment="1">
      <alignment horizontal="center" vertical="center" wrapText="1"/>
    </xf>
    <xf numFmtId="0" fontId="1" fillId="26" borderId="1" xfId="0" applyFont="1" applyFill="1" applyBorder="1" applyAlignment="1">
      <alignment horizontal="center" vertical="center" wrapText="1"/>
    </xf>
    <xf numFmtId="0" fontId="0" fillId="6" borderId="1" xfId="0" applyFill="1" applyBorder="1" applyAlignment="1">
      <alignment horizontal="left" vertical="center" wrapText="1"/>
    </xf>
    <xf numFmtId="2" fontId="1" fillId="0" borderId="1" xfId="0" applyNumberFormat="1" applyFont="1" applyBorder="1" applyAlignment="1">
      <alignment horizontal="center" vertical="center" wrapText="1"/>
    </xf>
    <xf numFmtId="9" fontId="0" fillId="0" borderId="1" xfId="2" applyFont="1" applyFill="1" applyBorder="1" applyAlignment="1">
      <alignment horizontal="center" vertical="center" wrapText="1"/>
    </xf>
    <xf numFmtId="0" fontId="1" fillId="15" borderId="1" xfId="0" applyFont="1" applyFill="1" applyBorder="1" applyAlignment="1">
      <alignment horizontal="center" vertical="center" wrapText="1"/>
    </xf>
    <xf numFmtId="1" fontId="0" fillId="0" borderId="1" xfId="2" applyNumberFormat="1" applyFont="1" applyFill="1" applyBorder="1" applyAlignment="1">
      <alignment horizontal="center" vertical="center" wrapText="1"/>
    </xf>
    <xf numFmtId="9" fontId="0" fillId="0" borderId="2" xfId="2" applyFont="1" applyFill="1" applyBorder="1" applyAlignment="1">
      <alignment horizontal="center" vertical="center" wrapText="1"/>
    </xf>
    <xf numFmtId="9" fontId="0" fillId="0" borderId="36" xfId="2" applyFont="1" applyFill="1" applyBorder="1" applyAlignment="1">
      <alignment horizontal="center" vertical="center" wrapText="1"/>
    </xf>
    <xf numFmtId="1" fontId="4" fillId="0" borderId="2" xfId="2" applyNumberFormat="1" applyFont="1" applyFill="1" applyBorder="1" applyAlignment="1">
      <alignment horizontal="center" vertical="center" wrapText="1"/>
    </xf>
    <xf numFmtId="1" fontId="4" fillId="0" borderId="35" xfId="2" applyNumberFormat="1" applyFont="1" applyFill="1" applyBorder="1" applyAlignment="1">
      <alignment horizontal="center" vertical="center" wrapText="1"/>
    </xf>
    <xf numFmtId="1" fontId="4" fillId="0" borderId="36" xfId="2" applyNumberFormat="1"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6"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5"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 fillId="28" borderId="1" xfId="0" applyFont="1" applyFill="1" applyBorder="1" applyAlignment="1">
      <alignment horizontal="center" vertical="center" wrapText="1"/>
    </xf>
    <xf numFmtId="9" fontId="0" fillId="0" borderId="35" xfId="2"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36" xfId="0" applyFont="1" applyFill="1" applyBorder="1" applyAlignment="1">
      <alignment horizontal="center" vertical="center" wrapText="1"/>
    </xf>
    <xf numFmtId="9" fontId="0" fillId="0" borderId="2" xfId="0" applyNumberFormat="1" applyFill="1" applyBorder="1" applyAlignment="1">
      <alignment horizontal="center" vertical="center" wrapText="1"/>
    </xf>
    <xf numFmtId="9" fontId="0" fillId="0" borderId="35" xfId="0" applyNumberFormat="1" applyFill="1" applyBorder="1" applyAlignment="1">
      <alignment horizontal="center" vertical="center" wrapText="1"/>
    </xf>
    <xf numFmtId="9" fontId="0" fillId="0" borderId="36" xfId="0" applyNumberFormat="1" applyFill="1" applyBorder="1" applyAlignment="1">
      <alignment horizontal="center" vertical="center" wrapText="1"/>
    </xf>
    <xf numFmtId="1" fontId="0" fillId="0" borderId="2" xfId="2" applyNumberFormat="1" applyFont="1" applyFill="1" applyBorder="1" applyAlignment="1">
      <alignment horizontal="center" vertical="center" wrapText="1"/>
    </xf>
    <xf numFmtId="1" fontId="0" fillId="0" borderId="36" xfId="2" applyNumberFormat="1" applyFont="1" applyFill="1" applyBorder="1" applyAlignment="1">
      <alignment horizontal="center" vertical="center" wrapText="1"/>
    </xf>
    <xf numFmtId="1" fontId="0" fillId="0" borderId="35" xfId="2"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13" borderId="36" xfId="0" applyFont="1" applyFill="1" applyBorder="1" applyAlignment="1">
      <alignment horizontal="center" vertical="center" wrapText="1"/>
    </xf>
    <xf numFmtId="9" fontId="4" fillId="0" borderId="2" xfId="2" applyFont="1" applyFill="1" applyBorder="1" applyAlignment="1">
      <alignment horizontal="center" vertical="center" wrapText="1"/>
    </xf>
    <xf numFmtId="9" fontId="4" fillId="0" borderId="35" xfId="2" applyFont="1" applyFill="1" applyBorder="1" applyAlignment="1">
      <alignment horizontal="center" vertical="center" wrapText="1"/>
    </xf>
    <xf numFmtId="9" fontId="4" fillId="0" borderId="36" xfId="2"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5" xfId="0" applyFont="1" applyFill="1" applyBorder="1" applyAlignment="1">
      <alignment horizontal="center" vertical="center" wrapText="1"/>
    </xf>
    <xf numFmtId="0" fontId="1" fillId="10" borderId="36" xfId="0" applyFont="1" applyFill="1" applyBorder="1" applyAlignment="1">
      <alignment horizontal="center" vertical="center" wrapText="1"/>
    </xf>
    <xf numFmtId="1" fontId="4" fillId="0" borderId="1" xfId="2"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35" xfId="0" applyFont="1" applyFill="1" applyBorder="1" applyAlignment="1">
      <alignment horizontal="center" vertical="center" wrapText="1"/>
    </xf>
    <xf numFmtId="0" fontId="10" fillId="3" borderId="36"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35" xfId="0" applyFont="1" applyFill="1" applyBorder="1" applyAlignment="1">
      <alignment horizontal="center" vertical="center" wrapText="1"/>
    </xf>
    <xf numFmtId="0" fontId="10" fillId="5" borderId="36"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7" borderId="36"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10" fillId="14" borderId="35" xfId="0" applyFont="1" applyFill="1" applyBorder="1" applyAlignment="1">
      <alignment horizontal="center" vertical="center" wrapText="1"/>
    </xf>
    <xf numFmtId="0" fontId="10" fillId="14" borderId="36" xfId="0" applyFont="1" applyFill="1" applyBorder="1" applyAlignment="1">
      <alignment horizontal="center" vertical="center" wrapText="1"/>
    </xf>
    <xf numFmtId="0" fontId="10" fillId="15" borderId="2" xfId="0" applyFont="1" applyFill="1" applyBorder="1" applyAlignment="1">
      <alignment horizontal="center" vertical="center" wrapText="1"/>
    </xf>
    <xf numFmtId="0" fontId="10" fillId="15" borderId="35" xfId="0" applyFont="1" applyFill="1" applyBorder="1" applyAlignment="1">
      <alignment horizontal="center" vertical="center" wrapText="1"/>
    </xf>
    <xf numFmtId="0" fontId="10" fillId="15" borderId="36"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5" xfId="0" applyFont="1" applyFill="1" applyBorder="1" applyAlignment="1">
      <alignment horizontal="center" vertical="center" wrapText="1"/>
    </xf>
    <xf numFmtId="0" fontId="10" fillId="2" borderId="36" xfId="0" applyFont="1" applyFill="1" applyBorder="1" applyAlignment="1">
      <alignment horizontal="center" vertical="center" wrapText="1"/>
    </xf>
    <xf numFmtId="0" fontId="10" fillId="13" borderId="2" xfId="0" applyFont="1" applyFill="1" applyBorder="1" applyAlignment="1">
      <alignment horizontal="center" vertical="center" wrapText="1"/>
    </xf>
    <xf numFmtId="0" fontId="10" fillId="13" borderId="35" xfId="0" applyFont="1" applyFill="1" applyBorder="1" applyAlignment="1">
      <alignment horizontal="center" vertical="center" wrapText="1"/>
    </xf>
    <xf numFmtId="0" fontId="10" fillId="13" borderId="36"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10" borderId="35" xfId="0" applyFont="1" applyFill="1" applyBorder="1" applyAlignment="1">
      <alignment horizontal="center" vertical="center" wrapText="1"/>
    </xf>
    <xf numFmtId="0" fontId="10" fillId="10" borderId="36" xfId="0" applyFont="1" applyFill="1" applyBorder="1" applyAlignment="1">
      <alignment horizontal="center" vertical="center" wrapText="1"/>
    </xf>
    <xf numFmtId="0" fontId="10" fillId="11" borderId="2" xfId="0" applyFont="1" applyFill="1" applyBorder="1" applyAlignment="1">
      <alignment horizontal="center" vertical="center" wrapText="1"/>
    </xf>
    <xf numFmtId="0" fontId="10" fillId="11" borderId="35" xfId="0" applyFont="1" applyFill="1" applyBorder="1" applyAlignment="1">
      <alignment horizontal="center" vertical="center" wrapText="1"/>
    </xf>
    <xf numFmtId="0" fontId="10" fillId="11" borderId="36" xfId="0" applyFont="1" applyFill="1" applyBorder="1" applyAlignment="1">
      <alignment horizontal="center" vertical="center" wrapText="1"/>
    </xf>
    <xf numFmtId="0" fontId="0" fillId="0" borderId="2" xfId="2" applyNumberFormat="1" applyFont="1" applyFill="1" applyBorder="1" applyAlignment="1">
      <alignment horizontal="center" vertical="center" wrapText="1"/>
    </xf>
    <xf numFmtId="0" fontId="0" fillId="0" borderId="36" xfId="2" applyNumberFormat="1" applyFont="1" applyFill="1" applyBorder="1" applyAlignment="1">
      <alignment horizontal="center" vertical="center" wrapText="1"/>
    </xf>
    <xf numFmtId="0" fontId="0" fillId="0" borderId="35" xfId="2" applyNumberFormat="1"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5" xfId="0" applyFont="1" applyFill="1" applyBorder="1" applyAlignment="1">
      <alignment horizontal="center" vertical="center" wrapText="1"/>
    </xf>
    <xf numFmtId="0" fontId="10" fillId="18" borderId="36"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1" fillId="14" borderId="1" xfId="0" applyFont="1" applyFill="1" applyBorder="1" applyAlignment="1">
      <alignment horizontal="center" vertical="center" textRotation="90" wrapText="1"/>
    </xf>
    <xf numFmtId="0" fontId="1" fillId="11" borderId="1" xfId="0" applyFont="1" applyFill="1" applyBorder="1" applyAlignment="1">
      <alignment horizontal="center" vertical="center" textRotation="90"/>
    </xf>
    <xf numFmtId="0" fontId="22" fillId="0" borderId="26" xfId="0" applyFont="1" applyBorder="1" applyAlignment="1">
      <alignment horizontal="center" vertical="center" textRotation="90"/>
    </xf>
    <xf numFmtId="0" fontId="22" fillId="0" borderId="27" xfId="0" applyFont="1" applyBorder="1" applyAlignment="1">
      <alignment horizontal="center" vertical="center" textRotation="90"/>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21" xfId="0" applyFont="1" applyBorder="1" applyAlignment="1">
      <alignment horizontal="center" vertical="center" wrapText="1"/>
    </xf>
    <xf numFmtId="0" fontId="7" fillId="17" borderId="7" xfId="0" applyFont="1" applyFill="1" applyBorder="1" applyAlignment="1">
      <alignment horizontal="center" vertical="center" wrapText="1"/>
    </xf>
    <xf numFmtId="0" fontId="7" fillId="17" borderId="0" xfId="0" applyFont="1" applyFill="1" applyAlignment="1">
      <alignment horizontal="center" vertical="center" wrapText="1"/>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34" xfId="0" applyFont="1" applyBorder="1" applyAlignment="1">
      <alignment horizontal="center" vertical="center" wrapText="1"/>
    </xf>
    <xf numFmtId="0" fontId="9" fillId="8" borderId="0" xfId="0" applyFont="1" applyFill="1" applyAlignment="1">
      <alignment horizontal="center" vertical="center" wrapText="1"/>
    </xf>
    <xf numFmtId="0" fontId="7" fillId="17" borderId="6"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7" fillId="17" borderId="19" xfId="0" applyFont="1" applyFill="1" applyBorder="1" applyAlignment="1">
      <alignment horizontal="center" vertical="center" wrapText="1"/>
    </xf>
    <xf numFmtId="0" fontId="7" fillId="17" borderId="16" xfId="0" applyFont="1" applyFill="1" applyBorder="1" applyAlignment="1">
      <alignment horizontal="center" vertical="center" wrapText="1"/>
    </xf>
    <xf numFmtId="0" fontId="17" fillId="0" borderId="19"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0" xfId="0" applyFont="1" applyAlignment="1">
      <alignment horizontal="center" vertical="center" wrapText="1"/>
    </xf>
    <xf numFmtId="0" fontId="18" fillId="2" borderId="25" xfId="0" applyFont="1" applyFill="1" applyBorder="1" applyAlignment="1">
      <alignment horizontal="center" vertical="center"/>
    </xf>
    <xf numFmtId="0" fontId="18" fillId="2" borderId="12" xfId="0" applyFont="1" applyFill="1" applyBorder="1" applyAlignment="1">
      <alignment horizontal="center" vertical="center"/>
    </xf>
    <xf numFmtId="0" fontId="5" fillId="9" borderId="1" xfId="0" applyFont="1" applyFill="1" applyBorder="1" applyAlignment="1">
      <alignment horizontal="center" vertical="center" wrapText="1"/>
    </xf>
    <xf numFmtId="0" fontId="16" fillId="23" borderId="1" xfId="0" applyFont="1" applyFill="1" applyBorder="1" applyAlignment="1">
      <alignment horizontal="center" vertical="center" textRotation="90" wrapText="1"/>
    </xf>
    <xf numFmtId="0" fontId="5" fillId="9" borderId="1" xfId="0" applyFont="1" applyFill="1" applyBorder="1" applyAlignment="1">
      <alignment horizontal="left" vertical="center" wrapText="1"/>
    </xf>
    <xf numFmtId="0" fontId="16" fillId="22" borderId="1" xfId="0" applyFont="1" applyFill="1" applyBorder="1" applyAlignment="1">
      <alignment horizontal="center" vertical="center" textRotation="90" wrapText="1"/>
    </xf>
    <xf numFmtId="0" fontId="5" fillId="9" borderId="3" xfId="0" applyFont="1" applyFill="1" applyBorder="1" applyAlignment="1">
      <alignment horizontal="center" vertical="center" wrapText="1"/>
    </xf>
    <xf numFmtId="0" fontId="5" fillId="9" borderId="1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9" borderId="23"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5" fillId="9" borderId="24"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29" fillId="0" borderId="41" xfId="0" applyFont="1" applyBorder="1" applyAlignment="1">
      <alignment horizontal="center" vertical="center" wrapText="1"/>
    </xf>
    <xf numFmtId="0" fontId="29" fillId="0" borderId="42" xfId="0" applyFont="1" applyBorder="1" applyAlignment="1">
      <alignment horizontal="center" vertical="center" wrapText="1"/>
    </xf>
    <xf numFmtId="0" fontId="29" fillId="0" borderId="43" xfId="0" applyFont="1" applyBorder="1" applyAlignment="1">
      <alignment horizontal="center" vertical="center" wrapText="1"/>
    </xf>
    <xf numFmtId="0" fontId="28" fillId="26" borderId="39" xfId="0" applyFont="1" applyFill="1" applyBorder="1" applyAlignment="1">
      <alignment horizontal="center" vertical="center"/>
    </xf>
    <xf numFmtId="0" fontId="29" fillId="29" borderId="39" xfId="0" applyFont="1" applyFill="1" applyBorder="1" applyAlignment="1">
      <alignment horizontal="left" wrapText="1"/>
    </xf>
    <xf numFmtId="0" fontId="29" fillId="0" borderId="39" xfId="0" applyFont="1" applyBorder="1" applyAlignment="1">
      <alignment horizontal="center"/>
    </xf>
    <xf numFmtId="0" fontId="29" fillId="0" borderId="39" xfId="0" applyFont="1" applyBorder="1" applyAlignment="1">
      <alignment horizontal="center" vertical="center" wrapText="1"/>
    </xf>
    <xf numFmtId="0" fontId="28" fillId="0" borderId="39" xfId="0" applyFont="1" applyBorder="1" applyAlignment="1">
      <alignment horizontal="right" vertical="center" wrapText="1"/>
    </xf>
    <xf numFmtId="0" fontId="29" fillId="16" borderId="41" xfId="0" applyFont="1" applyFill="1" applyBorder="1" applyAlignment="1">
      <alignment horizontal="center" vertical="center" wrapText="1"/>
    </xf>
    <xf numFmtId="0" fontId="29" fillId="16" borderId="42" xfId="0" applyFont="1" applyFill="1" applyBorder="1" applyAlignment="1">
      <alignment horizontal="center" vertical="center" wrapText="1"/>
    </xf>
    <xf numFmtId="0" fontId="29" fillId="16" borderId="43" xfId="0" applyFont="1" applyFill="1" applyBorder="1" applyAlignment="1">
      <alignment horizontal="center" vertical="center" wrapText="1"/>
    </xf>
    <xf numFmtId="0" fontId="28" fillId="16" borderId="39" xfId="0" applyFont="1" applyFill="1" applyBorder="1" applyAlignment="1">
      <alignment horizontal="right" vertical="center" wrapText="1"/>
    </xf>
  </cellXfs>
  <cellStyles count="3">
    <cellStyle name="Обычный" xfId="0" builtinId="0"/>
    <cellStyle name="Процентный" xfId="2" builtinId="5"/>
    <cellStyle name="Финансовый" xfId="1" builtinId="3"/>
  </cellStyles>
  <dxfs count="822">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s>
  <tableStyles count="0" defaultTableStyle="TableStyleMedium2" defaultPivotStyle="PivotStyleLight16"/>
  <colors>
    <mruColors>
      <color rgb="FFFF5050"/>
      <color rgb="FF3399FF"/>
      <color rgb="FFFF7C80"/>
      <color rgb="FF990033"/>
      <color rgb="FFFFFF99"/>
      <color rgb="FFDBDE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pro.jet.su@SSL\DavWWWRoot\PWA\common\dep\cib\DocLib1\&#1056;&#1072;&#1073;&#1086;&#1095;&#1072;&#1103;%20&#1087;&#1072;&#1087;&#1082;&#1072;%20&#1075;&#1088;&#1091;&#1087;&#1087;&#1099;%20DevSecOps\R&amp;D\DAF%20(DevSecOps%20Assessment%20Framework)\Framework\&#1058;&#1077;&#1087;&#1083;&#1086;&#1074;&#1072;&#1103;_&#1082;&#1072;&#1088;&#1090;&#1072;_&#1086;&#1094;&#1077;&#1085;&#1082;&#1080;_&#1079;&#1088;&#1077;&#1083;&#1086;&#1089;&#1090;&#1080;_v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Gav/Documents/wpro.jet.su@SSL/DavWWWRoot/PWA/common/dep/cib/DocLib1/&#1057;&#1090;&#1072;&#1085;&#1076;&#1072;&#1088;&#1090;%20DevSecOps/Framework/&#1058;&#1077;&#1087;&#1083;&#1086;&#1074;&#1072;&#1103;_&#1082;&#1072;&#1088;&#1090;&#1072;_&#1086;&#1094;&#1077;&#1085;&#1082;&#1080;_&#1079;&#1088;&#1077;&#1083;&#1086;&#1089;&#1090;&#1080;_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 notes"/>
      <sheetName val="Маппинг со стандартами"/>
      <sheetName val="Heatmap"/>
      <sheetName val="new. Кирилламида"/>
      <sheetName val="Пиратская карта"/>
      <sheetName val="Roadmap"/>
      <sheetName val="miniRoadmap"/>
      <sheetName val="Документы для процессов DSO"/>
      <sheetName val="RACI"/>
      <sheetName val="Матрица компетенций"/>
      <sheetName val="Расчет FTE DSO"/>
      <sheetName val="Расчет FTE AppSec"/>
      <sheetName val="Расчет FTE_v2"/>
      <sheetName val="OWASP SAMM"/>
      <sheetName val="BSIMM"/>
      <sheetName val="ОЛ"/>
      <sheetName val="План интервью"/>
      <sheetName val="old. Кирилламида"/>
      <sheetName val="Условные обозначения"/>
    </sheetNames>
    <sheetDataSet>
      <sheetData sheetId="0"/>
      <sheetData sheetId="1"/>
      <sheetData sheetId="2"/>
      <sheetData sheetId="3">
        <row r="281">
          <cell r="G281">
            <v>0</v>
          </cell>
        </row>
        <row r="282">
          <cell r="G282">
            <v>2</v>
          </cell>
        </row>
        <row r="283">
          <cell r="G283">
            <v>2</v>
          </cell>
        </row>
        <row r="284">
          <cell r="G284">
            <v>4</v>
          </cell>
        </row>
        <row r="285">
          <cell r="G285">
            <v>4</v>
          </cell>
        </row>
        <row r="286">
          <cell r="G286">
            <v>4</v>
          </cell>
        </row>
        <row r="287">
          <cell r="G287">
            <v>5</v>
          </cell>
        </row>
        <row r="288">
          <cell r="G288">
            <v>5</v>
          </cell>
        </row>
        <row r="289">
          <cell r="G289">
            <v>5</v>
          </cell>
        </row>
        <row r="290">
          <cell r="G290">
            <v>5</v>
          </cell>
        </row>
        <row r="291">
          <cell r="G291">
            <v>7</v>
          </cell>
        </row>
        <row r="292">
          <cell r="G292">
            <v>7</v>
          </cell>
        </row>
        <row r="311">
          <cell r="G311">
            <v>0</v>
          </cell>
        </row>
        <row r="312">
          <cell r="G312">
            <v>4</v>
          </cell>
        </row>
        <row r="313">
          <cell r="G313">
            <v>4</v>
          </cell>
        </row>
        <row r="314">
          <cell r="G314">
            <v>4</v>
          </cell>
        </row>
        <row r="315">
          <cell r="G315">
            <v>5</v>
          </cell>
        </row>
        <row r="316">
          <cell r="G316">
            <v>5</v>
          </cell>
        </row>
        <row r="317">
          <cell r="G317">
            <v>5</v>
          </cell>
        </row>
        <row r="318">
          <cell r="G318">
            <v>5</v>
          </cell>
        </row>
        <row r="319">
          <cell r="G319">
            <v>5</v>
          </cell>
        </row>
        <row r="320">
          <cell r="G320">
            <v>6</v>
          </cell>
        </row>
        <row r="321">
          <cell r="G321">
            <v>6</v>
          </cell>
        </row>
        <row r="322">
          <cell r="G322">
            <v>6</v>
          </cell>
        </row>
        <row r="323">
          <cell r="G323">
            <v>6</v>
          </cell>
        </row>
        <row r="324">
          <cell r="G324">
            <v>7</v>
          </cell>
        </row>
        <row r="325">
          <cell r="G325">
            <v>7</v>
          </cell>
        </row>
        <row r="326">
          <cell r="G326">
            <v>7</v>
          </cell>
        </row>
        <row r="327">
          <cell r="G327">
            <v>0</v>
          </cell>
        </row>
        <row r="328">
          <cell r="G328">
            <v>2</v>
          </cell>
        </row>
        <row r="329">
          <cell r="G329">
            <v>2</v>
          </cell>
        </row>
        <row r="330">
          <cell r="G330">
            <v>2</v>
          </cell>
        </row>
        <row r="331">
          <cell r="G331">
            <v>3</v>
          </cell>
        </row>
        <row r="332">
          <cell r="G332">
            <v>4</v>
          </cell>
        </row>
        <row r="333">
          <cell r="G333">
            <v>7</v>
          </cell>
        </row>
        <row r="334">
          <cell r="G334">
            <v>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map"/>
    </sheetNames>
    <sheetDataSet>
      <sheetData sheetId="0" refreshError="1"/>
    </sheetDataSet>
  </externalBook>
</externalLink>
</file>

<file path=xl/tables/table1.xml><?xml version="1.0" encoding="utf-8"?>
<table xmlns="http://schemas.openxmlformats.org/spreadsheetml/2006/main" id="1" name="Таблица1" displayName="Таблица1" ref="S25:T59" totalsRowShown="0" headerRowDxfId="4">
  <autoFilter ref="S25:T59"/>
  <tableColumns count="2">
    <tableColumn id="1" name="ЯП" dataDxfId="3"/>
    <tableColumn id="2" name="коэф. Сложности (от 1 до 2)" dataDxfId="2"/>
  </tableColumns>
  <tableStyleInfo name="TableStyleMedium2" showFirstColumn="0" showLastColumn="0" showRowStripes="1" showColumnStripes="0"/>
</table>
</file>

<file path=xl/tables/table2.xml><?xml version="1.0" encoding="utf-8"?>
<table xmlns="http://schemas.openxmlformats.org/spreadsheetml/2006/main" id="2" name="Таблица3" displayName="Таблица3" ref="S18:T23" totalsRowShown="0">
  <autoFilter ref="S18:T23"/>
  <tableColumns count="2">
    <tableColumn id="1" name="Тип приложения" dataDxfId="1"/>
    <tableColumn id="2" name="Сложность динамического анализа (от 1 до 2)"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403"/>
  <sheetViews>
    <sheetView tabSelected="1" zoomScale="70" zoomScaleNormal="70" workbookViewId="0">
      <pane xSplit="4" ySplit="1" topLeftCell="E89" activePane="bottomRight" state="frozen"/>
      <selection pane="topRight" activeCell="C1" sqref="C1"/>
      <selection pane="bottomLeft" activeCell="A2" sqref="A2"/>
      <selection pane="bottomRight" activeCell="E108" sqref="E108"/>
    </sheetView>
  </sheetViews>
  <sheetFormatPr defaultColWidth="8.6328125" defaultRowHeight="14.5" outlineLevelRow="2" x14ac:dyDescent="0.35"/>
  <cols>
    <col min="1" max="1" width="2" style="121" customWidth="1"/>
    <col min="2" max="2" width="20" style="8" customWidth="1"/>
    <col min="3" max="3" width="16.36328125" style="121" customWidth="1"/>
    <col min="4" max="4" width="89.6328125" style="121" customWidth="1"/>
    <col min="5" max="5" width="17.6328125" style="121" customWidth="1"/>
    <col min="6" max="6" width="14.1796875" style="121" customWidth="1"/>
    <col min="7" max="7" width="17.08984375" style="121" customWidth="1"/>
    <col min="8" max="8" width="20.36328125" style="121" customWidth="1"/>
    <col min="9" max="9" width="18.6328125" style="121" customWidth="1"/>
    <col min="10" max="10" width="10.6328125" style="170" customWidth="1"/>
    <col min="11" max="11" width="15.453125" style="121" customWidth="1"/>
    <col min="12" max="12" width="12.90625" style="121" customWidth="1"/>
    <col min="13" max="16384" width="8.6328125" style="121"/>
  </cols>
  <sheetData>
    <row r="1" spans="2:12" s="85" customFormat="1" ht="56.75" customHeight="1" x14ac:dyDescent="0.35">
      <c r="B1" s="30" t="s">
        <v>0</v>
      </c>
      <c r="C1" s="30" t="s">
        <v>1</v>
      </c>
      <c r="D1" s="30" t="s">
        <v>2</v>
      </c>
      <c r="E1" s="30" t="s">
        <v>3</v>
      </c>
      <c r="F1" s="30" t="s">
        <v>4</v>
      </c>
      <c r="G1" s="30" t="s">
        <v>5</v>
      </c>
      <c r="H1" s="30" t="s">
        <v>6</v>
      </c>
      <c r="I1" s="30" t="s">
        <v>7</v>
      </c>
      <c r="J1" s="157" t="s">
        <v>8</v>
      </c>
      <c r="K1" s="30" t="s">
        <v>9</v>
      </c>
      <c r="L1" s="30" t="s">
        <v>1280</v>
      </c>
    </row>
    <row r="2" spans="2:12" s="79" customFormat="1" ht="23.75" customHeight="1" x14ac:dyDescent="0.35">
      <c r="B2" s="218" t="s">
        <v>10</v>
      </c>
      <c r="C2" s="218"/>
      <c r="D2" s="218"/>
      <c r="E2" s="156"/>
      <c r="F2" s="156"/>
      <c r="G2" s="156"/>
      <c r="H2" s="156"/>
      <c r="I2" s="156"/>
      <c r="J2" s="158"/>
      <c r="K2" s="156"/>
      <c r="L2" s="156"/>
    </row>
    <row r="3" spans="2:12" s="79" customFormat="1" ht="44" customHeight="1" outlineLevel="1" x14ac:dyDescent="0.35">
      <c r="B3" s="212" t="str">
        <f>Heatmap!G3</f>
        <v>Контроль использования сторонних компонентов</v>
      </c>
      <c r="C3" s="86" t="s">
        <v>11</v>
      </c>
      <c r="D3" s="86" t="s">
        <v>12</v>
      </c>
      <c r="E3" s="87" t="s">
        <v>767</v>
      </c>
      <c r="F3" s="83">
        <v>0</v>
      </c>
      <c r="G3" s="108"/>
      <c r="H3" s="203"/>
      <c r="I3" s="83">
        <v>0</v>
      </c>
      <c r="J3" s="159"/>
      <c r="K3" s="90" t="s">
        <v>1281</v>
      </c>
      <c r="L3" s="90"/>
    </row>
    <row r="4" spans="2:12" s="79" customFormat="1" ht="58" outlineLevel="2" x14ac:dyDescent="0.35">
      <c r="B4" s="213"/>
      <c r="C4" s="86" t="s">
        <v>14</v>
      </c>
      <c r="D4" s="86" t="s">
        <v>15</v>
      </c>
      <c r="E4" s="87" t="s">
        <v>16</v>
      </c>
      <c r="F4" s="205">
        <v>1</v>
      </c>
      <c r="G4" s="203">
        <f>(COUNTIF(E4:E8,$F$402)+(COUNTIF(E4:E8,$F$401)*0.5))/(COUNTA(E4:E8)-COUNTIF(E4:E8,$F$403))</f>
        <v>0</v>
      </c>
      <c r="H4" s="203"/>
      <c r="I4" s="83">
        <v>2</v>
      </c>
      <c r="J4" s="159"/>
      <c r="K4" s="90" t="s">
        <v>1282</v>
      </c>
      <c r="L4" s="87" t="s">
        <v>1283</v>
      </c>
    </row>
    <row r="5" spans="2:12" s="79" customFormat="1" ht="43.5" outlineLevel="2" x14ac:dyDescent="0.35">
      <c r="B5" s="213"/>
      <c r="C5" s="86" t="s">
        <v>17</v>
      </c>
      <c r="D5" s="86" t="s">
        <v>18</v>
      </c>
      <c r="E5" s="87" t="s">
        <v>16</v>
      </c>
      <c r="F5" s="205"/>
      <c r="G5" s="203"/>
      <c r="H5" s="203"/>
      <c r="I5" s="83">
        <v>2</v>
      </c>
      <c r="J5" s="159"/>
      <c r="K5" s="90" t="s">
        <v>1284</v>
      </c>
      <c r="L5" s="90"/>
    </row>
    <row r="6" spans="2:12" s="79" customFormat="1" outlineLevel="2" x14ac:dyDescent="0.35">
      <c r="B6" s="213"/>
      <c r="C6" s="86" t="s">
        <v>19</v>
      </c>
      <c r="D6" s="86" t="s">
        <v>20</v>
      </c>
      <c r="E6" s="87" t="s">
        <v>16</v>
      </c>
      <c r="F6" s="205"/>
      <c r="G6" s="203"/>
      <c r="H6" s="203"/>
      <c r="I6" s="83">
        <v>2</v>
      </c>
      <c r="J6" s="159" t="s">
        <v>21</v>
      </c>
      <c r="K6" s="91"/>
      <c r="L6" s="90" t="s">
        <v>1285</v>
      </c>
    </row>
    <row r="7" spans="2:12" s="79" customFormat="1" ht="29" outlineLevel="2" x14ac:dyDescent="0.35">
      <c r="B7" s="213"/>
      <c r="C7" s="86" t="s">
        <v>22</v>
      </c>
      <c r="D7" s="86" t="s">
        <v>23</v>
      </c>
      <c r="E7" s="87" t="s">
        <v>16</v>
      </c>
      <c r="F7" s="205"/>
      <c r="G7" s="203"/>
      <c r="H7" s="203"/>
      <c r="I7" s="83">
        <v>2</v>
      </c>
      <c r="J7" s="159"/>
      <c r="K7" s="90" t="s">
        <v>1286</v>
      </c>
      <c r="L7" s="90" t="s">
        <v>1287</v>
      </c>
    </row>
    <row r="8" spans="2:12" s="79" customFormat="1" outlineLevel="2" x14ac:dyDescent="0.35">
      <c r="B8" s="213"/>
      <c r="C8" s="86" t="s">
        <v>24</v>
      </c>
      <c r="D8" s="86" t="s">
        <v>25</v>
      </c>
      <c r="E8" s="87" t="s">
        <v>16</v>
      </c>
      <c r="F8" s="205"/>
      <c r="G8" s="203"/>
      <c r="H8" s="203"/>
      <c r="I8" s="83">
        <v>2</v>
      </c>
      <c r="J8" s="159"/>
      <c r="K8" s="90" t="s">
        <v>1288</v>
      </c>
      <c r="L8" s="90"/>
    </row>
    <row r="9" spans="2:12" s="79" customFormat="1" ht="29" outlineLevel="2" x14ac:dyDescent="0.35">
      <c r="B9" s="213"/>
      <c r="C9" s="86" t="s">
        <v>26</v>
      </c>
      <c r="D9" s="86" t="s">
        <v>27</v>
      </c>
      <c r="E9" s="87" t="s">
        <v>16</v>
      </c>
      <c r="F9" s="205">
        <v>2</v>
      </c>
      <c r="G9" s="203">
        <f>(COUNTIF(E9:E10,$F$402)+(COUNTIF(E9:E10,$F$401)*0.5))/(COUNTA(E9:E10)-COUNTIF(E9:E10,$F$403))</f>
        <v>0</v>
      </c>
      <c r="H9" s="203"/>
      <c r="I9" s="83">
        <v>3</v>
      </c>
      <c r="J9" s="159" t="s">
        <v>21</v>
      </c>
      <c r="K9" s="90"/>
      <c r="L9" s="90"/>
    </row>
    <row r="10" spans="2:12" s="79" customFormat="1" ht="59" customHeight="1" outlineLevel="2" x14ac:dyDescent="0.35">
      <c r="B10" s="213"/>
      <c r="C10" s="86" t="s">
        <v>28</v>
      </c>
      <c r="D10" s="86" t="s">
        <v>29</v>
      </c>
      <c r="E10" s="87" t="s">
        <v>16</v>
      </c>
      <c r="F10" s="205"/>
      <c r="G10" s="203"/>
      <c r="H10" s="203"/>
      <c r="I10" s="83">
        <v>3</v>
      </c>
      <c r="J10" s="159"/>
      <c r="K10" s="90" t="s">
        <v>1289</v>
      </c>
      <c r="L10" s="90"/>
    </row>
    <row r="11" spans="2:12" s="79" customFormat="1" ht="29" outlineLevel="2" x14ac:dyDescent="0.35">
      <c r="B11" s="213"/>
      <c r="C11" s="86" t="s">
        <v>30</v>
      </c>
      <c r="D11" s="86" t="s">
        <v>31</v>
      </c>
      <c r="E11" s="87" t="s">
        <v>16</v>
      </c>
      <c r="F11" s="205">
        <v>3</v>
      </c>
      <c r="G11" s="203">
        <f>(COUNTIF(E11:E14,$F$402)+(COUNTIF(E11:E14,$F$401)*0.5))/(COUNTA(E11:E14)-COUNTIF(E11:E14,$F$403))</f>
        <v>0</v>
      </c>
      <c r="H11" s="203"/>
      <c r="I11" s="83">
        <v>4</v>
      </c>
      <c r="J11" s="159" t="s">
        <v>32</v>
      </c>
      <c r="K11" s="93" t="s">
        <v>1281</v>
      </c>
      <c r="L11" s="87" t="s">
        <v>1290</v>
      </c>
    </row>
    <row r="12" spans="2:12" s="79" customFormat="1" ht="43.5" outlineLevel="2" x14ac:dyDescent="0.35">
      <c r="B12" s="213"/>
      <c r="C12" s="86" t="s">
        <v>33</v>
      </c>
      <c r="D12" s="86" t="s">
        <v>1291</v>
      </c>
      <c r="E12" s="87" t="s">
        <v>16</v>
      </c>
      <c r="F12" s="205"/>
      <c r="G12" s="203"/>
      <c r="H12" s="203"/>
      <c r="I12" s="83">
        <v>4</v>
      </c>
      <c r="J12" s="159"/>
      <c r="K12" s="93"/>
      <c r="L12" s="87"/>
    </row>
    <row r="13" spans="2:12" s="79" customFormat="1" ht="29" outlineLevel="2" x14ac:dyDescent="0.35">
      <c r="B13" s="213"/>
      <c r="C13" s="86" t="s">
        <v>34</v>
      </c>
      <c r="D13" s="86" t="s">
        <v>1292</v>
      </c>
      <c r="E13" s="87" t="s">
        <v>16</v>
      </c>
      <c r="F13" s="205"/>
      <c r="G13" s="203"/>
      <c r="H13" s="203"/>
      <c r="I13" s="83">
        <v>4</v>
      </c>
      <c r="J13" s="159"/>
      <c r="K13" s="90"/>
      <c r="L13" s="90" t="s">
        <v>1293</v>
      </c>
    </row>
    <row r="14" spans="2:12" s="79" customFormat="1" ht="29" outlineLevel="2" x14ac:dyDescent="0.35">
      <c r="B14" s="213"/>
      <c r="C14" s="86" t="s">
        <v>35</v>
      </c>
      <c r="D14" s="86" t="s">
        <v>36</v>
      </c>
      <c r="E14" s="87" t="s">
        <v>16</v>
      </c>
      <c r="F14" s="205"/>
      <c r="G14" s="203"/>
      <c r="H14" s="203"/>
      <c r="I14" s="83">
        <v>4</v>
      </c>
      <c r="J14" s="159"/>
      <c r="K14" s="90"/>
      <c r="L14" s="90"/>
    </row>
    <row r="15" spans="2:12" s="79" customFormat="1" outlineLevel="2" x14ac:dyDescent="0.35">
      <c r="B15" s="213"/>
      <c r="C15" s="86" t="s">
        <v>37</v>
      </c>
      <c r="D15" s="86" t="s">
        <v>38</v>
      </c>
      <c r="E15" s="87" t="s">
        <v>16</v>
      </c>
      <c r="F15" s="205">
        <v>4</v>
      </c>
      <c r="G15" s="203">
        <f>(COUNTIF(E15:E17,$F$402)+(COUNTIF(E15:E17,$F$401)*0.5))/(COUNTA(E15:E17)-COUNTIF(E15:E17,$F$403))</f>
        <v>0</v>
      </c>
      <c r="H15" s="203"/>
      <c r="I15" s="83">
        <v>6</v>
      </c>
      <c r="J15" s="159"/>
      <c r="K15" s="90"/>
      <c r="L15" s="90"/>
    </row>
    <row r="16" spans="2:12" s="79" customFormat="1" ht="29" outlineLevel="2" x14ac:dyDescent="0.35">
      <c r="B16" s="213"/>
      <c r="C16" s="86" t="s">
        <v>39</v>
      </c>
      <c r="D16" s="86" t="s">
        <v>40</v>
      </c>
      <c r="E16" s="87" t="s">
        <v>16</v>
      </c>
      <c r="F16" s="205"/>
      <c r="G16" s="203"/>
      <c r="H16" s="203"/>
      <c r="I16" s="83">
        <v>6</v>
      </c>
      <c r="J16" s="159" t="s">
        <v>41</v>
      </c>
      <c r="K16" s="90" t="s">
        <v>1294</v>
      </c>
      <c r="L16" s="90" t="s">
        <v>1293</v>
      </c>
    </row>
    <row r="17" spans="2:12" s="79" customFormat="1" ht="29" outlineLevel="2" x14ac:dyDescent="0.35">
      <c r="B17" s="214"/>
      <c r="C17" s="86" t="s">
        <v>42</v>
      </c>
      <c r="D17" s="86" t="s">
        <v>43</v>
      </c>
      <c r="E17" s="87" t="s">
        <v>16</v>
      </c>
      <c r="F17" s="205"/>
      <c r="G17" s="203"/>
      <c r="H17" s="203"/>
      <c r="I17" s="83">
        <v>6</v>
      </c>
      <c r="J17" s="159"/>
      <c r="K17" s="90"/>
      <c r="L17" s="90" t="s">
        <v>1293</v>
      </c>
    </row>
    <row r="18" spans="2:12" s="79" customFormat="1" ht="14.4" customHeight="1" outlineLevel="1" x14ac:dyDescent="0.35">
      <c r="B18" s="215" t="str">
        <f>Heatmap!G4</f>
        <v>Управление артефактами</v>
      </c>
      <c r="C18" s="86" t="s">
        <v>44</v>
      </c>
      <c r="D18" s="86" t="s">
        <v>45</v>
      </c>
      <c r="E18" s="87" t="s">
        <v>767</v>
      </c>
      <c r="F18" s="83">
        <v>0</v>
      </c>
      <c r="G18" s="108"/>
      <c r="H18" s="203">
        <f>SUM(G19:G31)/4</f>
        <v>0</v>
      </c>
      <c r="I18" s="83">
        <v>0</v>
      </c>
      <c r="J18" s="159"/>
      <c r="K18" s="90" t="s">
        <v>1295</v>
      </c>
      <c r="L18" s="90"/>
    </row>
    <row r="19" spans="2:12" s="79" customFormat="1" ht="29" outlineLevel="2" x14ac:dyDescent="0.35">
      <c r="B19" s="216"/>
      <c r="C19" s="86" t="s">
        <v>46</v>
      </c>
      <c r="D19" s="86" t="s">
        <v>47</v>
      </c>
      <c r="E19" s="87" t="s">
        <v>16</v>
      </c>
      <c r="F19" s="205">
        <v>1</v>
      </c>
      <c r="G19" s="203">
        <f>(COUNTIF(E19:E23,$F$402)+(COUNTIF(E19:E23,$F$401)*0.5))/(COUNTA(E19:E23)-COUNTIF(E19:E23,$F$403))</f>
        <v>0</v>
      </c>
      <c r="H19" s="203"/>
      <c r="I19" s="83">
        <v>1</v>
      </c>
      <c r="J19" s="159"/>
      <c r="K19" s="90"/>
      <c r="L19" s="90" t="s">
        <v>1296</v>
      </c>
    </row>
    <row r="20" spans="2:12" s="79" customFormat="1" ht="29" outlineLevel="2" x14ac:dyDescent="0.35">
      <c r="B20" s="216"/>
      <c r="C20" s="86" t="s">
        <v>48</v>
      </c>
      <c r="D20" s="86" t="s">
        <v>49</v>
      </c>
      <c r="E20" s="87" t="s">
        <v>16</v>
      </c>
      <c r="F20" s="205"/>
      <c r="G20" s="203"/>
      <c r="H20" s="203"/>
      <c r="I20" s="83">
        <v>1</v>
      </c>
      <c r="J20" s="159"/>
      <c r="K20" s="90"/>
      <c r="L20" s="90" t="s">
        <v>1297</v>
      </c>
    </row>
    <row r="21" spans="2:12" s="79" customFormat="1" ht="43.5" outlineLevel="2" x14ac:dyDescent="0.35">
      <c r="B21" s="216"/>
      <c r="C21" s="86" t="s">
        <v>50</v>
      </c>
      <c r="D21" s="86" t="s">
        <v>51</v>
      </c>
      <c r="E21" s="87" t="s">
        <v>16</v>
      </c>
      <c r="F21" s="205"/>
      <c r="G21" s="203"/>
      <c r="H21" s="203"/>
      <c r="I21" s="83">
        <v>1</v>
      </c>
      <c r="J21" s="159"/>
      <c r="K21" s="90"/>
      <c r="L21" s="90"/>
    </row>
    <row r="22" spans="2:12" s="79" customFormat="1" ht="29" outlineLevel="2" x14ac:dyDescent="0.35">
      <c r="B22" s="216"/>
      <c r="C22" s="86" t="s">
        <v>52</v>
      </c>
      <c r="D22" s="86" t="s">
        <v>53</v>
      </c>
      <c r="E22" s="87" t="s">
        <v>16</v>
      </c>
      <c r="F22" s="205"/>
      <c r="G22" s="203"/>
      <c r="H22" s="203"/>
      <c r="I22" s="83">
        <v>1</v>
      </c>
      <c r="J22" s="159"/>
      <c r="K22" s="90"/>
      <c r="L22" s="90" t="s">
        <v>1298</v>
      </c>
    </row>
    <row r="23" spans="2:12" s="79" customFormat="1" outlineLevel="2" x14ac:dyDescent="0.35">
      <c r="B23" s="216"/>
      <c r="C23" s="86" t="s">
        <v>54</v>
      </c>
      <c r="D23" s="86" t="s">
        <v>55</v>
      </c>
      <c r="E23" s="87" t="s">
        <v>16</v>
      </c>
      <c r="F23" s="205"/>
      <c r="G23" s="203"/>
      <c r="H23" s="203"/>
      <c r="I23" s="83">
        <v>1</v>
      </c>
      <c r="J23" s="159"/>
      <c r="K23" s="90"/>
      <c r="L23" s="90" t="s">
        <v>1287</v>
      </c>
    </row>
    <row r="24" spans="2:12" s="79" customFormat="1" outlineLevel="2" x14ac:dyDescent="0.35">
      <c r="B24" s="216"/>
      <c r="C24" s="86" t="s">
        <v>56</v>
      </c>
      <c r="D24" s="86" t="s">
        <v>57</v>
      </c>
      <c r="E24" s="87" t="s">
        <v>16</v>
      </c>
      <c r="F24" s="205">
        <v>2</v>
      </c>
      <c r="G24" s="203">
        <f>(COUNTIF(E24:E26,$F$402)+(COUNTIF(E24:E26,$F$401)*0.5))/(COUNTA(E24:E26)-COUNTIF(E24:E26,$F$403))</f>
        <v>0</v>
      </c>
      <c r="H24" s="203"/>
      <c r="I24" s="83">
        <v>3</v>
      </c>
      <c r="J24" s="159"/>
      <c r="K24" s="90"/>
      <c r="L24" s="90"/>
    </row>
    <row r="25" spans="2:12" s="79" customFormat="1" ht="29" outlineLevel="2" x14ac:dyDescent="0.35">
      <c r="B25" s="216"/>
      <c r="C25" s="86" t="s">
        <v>58</v>
      </c>
      <c r="D25" s="86" t="s">
        <v>59</v>
      </c>
      <c r="E25" s="87" t="s">
        <v>16</v>
      </c>
      <c r="F25" s="205"/>
      <c r="G25" s="203"/>
      <c r="H25" s="203"/>
      <c r="I25" s="83">
        <v>3</v>
      </c>
      <c r="J25" s="159"/>
      <c r="K25" s="90"/>
      <c r="L25" s="90" t="s">
        <v>1293</v>
      </c>
    </row>
    <row r="26" spans="2:12" s="79" customFormat="1" outlineLevel="2" x14ac:dyDescent="0.35">
      <c r="B26" s="216"/>
      <c r="C26" s="86" t="s">
        <v>60</v>
      </c>
      <c r="D26" s="86" t="s">
        <v>61</v>
      </c>
      <c r="E26" s="87" t="s">
        <v>16</v>
      </c>
      <c r="F26" s="205"/>
      <c r="G26" s="203"/>
      <c r="H26" s="203"/>
      <c r="I26" s="83">
        <v>3</v>
      </c>
      <c r="J26" s="159"/>
      <c r="K26" s="90"/>
      <c r="L26" s="90"/>
    </row>
    <row r="27" spans="2:12" s="79" customFormat="1" ht="29" outlineLevel="2" x14ac:dyDescent="0.35">
      <c r="B27" s="216"/>
      <c r="C27" s="86" t="s">
        <v>62</v>
      </c>
      <c r="D27" s="86" t="s">
        <v>63</v>
      </c>
      <c r="E27" s="87" t="s">
        <v>16</v>
      </c>
      <c r="F27" s="205">
        <v>3</v>
      </c>
      <c r="G27" s="203">
        <f>(COUNTIF(E27:E30,$F$402)+(COUNTIF(E27:E30,$F$401)*0.5))/(COUNTA(E27:E30)-COUNTIF(E27:E30,$F$403))</f>
        <v>0</v>
      </c>
      <c r="H27" s="203"/>
      <c r="I27" s="83">
        <v>4</v>
      </c>
      <c r="J27" s="159" t="s">
        <v>41</v>
      </c>
      <c r="K27" s="90"/>
      <c r="L27" s="90" t="s">
        <v>1293</v>
      </c>
    </row>
    <row r="28" spans="2:12" s="79" customFormat="1" ht="29" outlineLevel="2" x14ac:dyDescent="0.35">
      <c r="B28" s="216"/>
      <c r="C28" s="86" t="s">
        <v>64</v>
      </c>
      <c r="D28" s="86" t="s">
        <v>65</v>
      </c>
      <c r="E28" s="87" t="s">
        <v>16</v>
      </c>
      <c r="F28" s="205"/>
      <c r="G28" s="203"/>
      <c r="H28" s="203"/>
      <c r="I28" s="83">
        <v>4</v>
      </c>
      <c r="J28" s="159" t="s">
        <v>66</v>
      </c>
      <c r="K28" s="90"/>
      <c r="L28" s="90"/>
    </row>
    <row r="29" spans="2:12" s="79" customFormat="1" outlineLevel="2" x14ac:dyDescent="0.35">
      <c r="B29" s="216"/>
      <c r="C29" s="86" t="s">
        <v>67</v>
      </c>
      <c r="D29" s="86" t="s">
        <v>68</v>
      </c>
      <c r="E29" s="87" t="s">
        <v>16</v>
      </c>
      <c r="F29" s="205"/>
      <c r="G29" s="203"/>
      <c r="H29" s="203"/>
      <c r="I29" s="83">
        <v>4</v>
      </c>
      <c r="J29" s="159"/>
      <c r="K29" s="90"/>
      <c r="L29" s="90"/>
    </row>
    <row r="30" spans="2:12" s="79" customFormat="1" outlineLevel="2" x14ac:dyDescent="0.35">
      <c r="B30" s="216"/>
      <c r="C30" s="86" t="s">
        <v>69</v>
      </c>
      <c r="D30" s="86" t="s">
        <v>70</v>
      </c>
      <c r="E30" s="87" t="s">
        <v>16</v>
      </c>
      <c r="F30" s="205"/>
      <c r="G30" s="203"/>
      <c r="H30" s="203"/>
      <c r="I30" s="83">
        <v>4</v>
      </c>
      <c r="J30" s="159" t="s">
        <v>41</v>
      </c>
      <c r="K30" s="90"/>
      <c r="L30" s="90" t="s">
        <v>1299</v>
      </c>
    </row>
    <row r="31" spans="2:12" s="79" customFormat="1" outlineLevel="2" x14ac:dyDescent="0.35">
      <c r="B31" s="217"/>
      <c r="C31" s="86" t="s">
        <v>71</v>
      </c>
      <c r="D31" s="86" t="s">
        <v>1300</v>
      </c>
      <c r="E31" s="87" t="s">
        <v>16</v>
      </c>
      <c r="F31" s="83">
        <v>4</v>
      </c>
      <c r="G31" s="108">
        <f>(COUNTIF(E31:E31,$F$402)+(COUNTIF(E31:E31,$F$401)*0.5))/(COUNTA(E31:E31))</f>
        <v>0</v>
      </c>
      <c r="H31" s="203"/>
      <c r="I31" s="83">
        <v>5</v>
      </c>
      <c r="J31" s="159"/>
      <c r="K31" s="90"/>
      <c r="L31" s="90"/>
    </row>
    <row r="32" spans="2:12" s="79" customFormat="1" ht="4.25" customHeight="1" outlineLevel="1" x14ac:dyDescent="0.35">
      <c r="B32" s="78"/>
      <c r="C32" s="95"/>
      <c r="D32" s="95"/>
      <c r="E32" s="96"/>
      <c r="F32" s="97"/>
      <c r="G32" s="98"/>
      <c r="H32" s="99"/>
      <c r="I32" s="96"/>
      <c r="J32" s="160"/>
      <c r="K32" s="100"/>
      <c r="L32" s="101"/>
    </row>
    <row r="33" spans="2:12" s="79" customFormat="1" ht="23.75" customHeight="1" x14ac:dyDescent="0.35">
      <c r="B33" s="219" t="s">
        <v>72</v>
      </c>
      <c r="C33" s="220"/>
      <c r="D33" s="221"/>
      <c r="E33" s="102"/>
      <c r="F33" s="102"/>
      <c r="G33" s="102"/>
      <c r="H33" s="102"/>
      <c r="I33" s="102"/>
      <c r="J33" s="158"/>
      <c r="K33" s="102"/>
      <c r="L33" s="102"/>
    </row>
    <row r="34" spans="2:12" s="79" customFormat="1" ht="29" outlineLevel="1" x14ac:dyDescent="0.35">
      <c r="B34" s="211" t="str">
        <f>Heatmap!G5</f>
        <v>Защита рабочих мест разработчика</v>
      </c>
      <c r="C34" s="86" t="s">
        <v>73</v>
      </c>
      <c r="D34" s="86" t="s">
        <v>74</v>
      </c>
      <c r="E34" s="87" t="s">
        <v>767</v>
      </c>
      <c r="F34" s="103">
        <v>0</v>
      </c>
      <c r="G34" s="104"/>
      <c r="H34" s="203">
        <f>SUM(G35:G37)/2</f>
        <v>0</v>
      </c>
      <c r="I34" s="105">
        <v>0</v>
      </c>
      <c r="J34" s="159"/>
      <c r="K34" s="90"/>
      <c r="L34" s="90" t="s">
        <v>1301</v>
      </c>
    </row>
    <row r="35" spans="2:12" s="79" customFormat="1" ht="43.5" outlineLevel="2" x14ac:dyDescent="0.35">
      <c r="B35" s="211"/>
      <c r="C35" s="86" t="s">
        <v>75</v>
      </c>
      <c r="D35" s="86" t="s">
        <v>76</v>
      </c>
      <c r="E35" s="87" t="s">
        <v>16</v>
      </c>
      <c r="F35" s="205"/>
      <c r="G35" s="203">
        <f>(COUNTIF(E35:E36,$F$402)+(COUNTIF(E35:E36,$F$401)*0.5))/(COUNTA(E35:E36)-COUNTIF(E35:E36,$F$403))</f>
        <v>0</v>
      </c>
      <c r="H35" s="203"/>
      <c r="I35" s="94">
        <v>1</v>
      </c>
      <c r="J35" s="159"/>
      <c r="K35" s="90"/>
      <c r="L35" s="90"/>
    </row>
    <row r="36" spans="2:12" s="79" customFormat="1" ht="29" outlineLevel="2" x14ac:dyDescent="0.35">
      <c r="B36" s="211"/>
      <c r="C36" s="86" t="s">
        <v>77</v>
      </c>
      <c r="D36" s="86" t="s">
        <v>78</v>
      </c>
      <c r="E36" s="87" t="s">
        <v>16</v>
      </c>
      <c r="F36" s="205"/>
      <c r="G36" s="203"/>
      <c r="H36" s="203"/>
      <c r="I36" s="94">
        <v>1</v>
      </c>
      <c r="J36" s="159"/>
      <c r="K36" s="90"/>
      <c r="L36" s="90" t="s">
        <v>1302</v>
      </c>
    </row>
    <row r="37" spans="2:12" s="79" customFormat="1" ht="43.5" outlineLevel="2" x14ac:dyDescent="0.35">
      <c r="B37" s="211"/>
      <c r="C37" s="86" t="s">
        <v>79</v>
      </c>
      <c r="D37" s="86" t="s">
        <v>1303</v>
      </c>
      <c r="E37" s="87" t="s">
        <v>16</v>
      </c>
      <c r="F37" s="84">
        <v>2</v>
      </c>
      <c r="G37" s="106">
        <f>(COUNTIF(E37,$F$402)+(COUNTIF(E37,$F$401)*0.5))/COUNTA(E37)</f>
        <v>0</v>
      </c>
      <c r="H37" s="203"/>
      <c r="I37" s="107">
        <v>3</v>
      </c>
      <c r="J37" s="159"/>
      <c r="K37" s="90"/>
      <c r="L37" s="90" t="s">
        <v>1304</v>
      </c>
    </row>
    <row r="38" spans="2:12" s="79" customFormat="1" outlineLevel="2" x14ac:dyDescent="0.35">
      <c r="B38" s="204" t="str">
        <f>Heatmap!G6</f>
        <v>Защита секретов</v>
      </c>
      <c r="C38" s="86" t="s">
        <v>80</v>
      </c>
      <c r="D38" s="86" t="s">
        <v>81</v>
      </c>
      <c r="E38" s="87" t="s">
        <v>16</v>
      </c>
      <c r="F38" s="83">
        <v>0</v>
      </c>
      <c r="G38" s="108"/>
      <c r="H38" s="203">
        <f>SUM(G39:G45)/4</f>
        <v>0</v>
      </c>
      <c r="I38" s="94">
        <v>0</v>
      </c>
      <c r="J38" s="159"/>
      <c r="K38" s="90" t="s">
        <v>1305</v>
      </c>
      <c r="L38" s="90"/>
    </row>
    <row r="39" spans="2:12" s="79" customFormat="1" ht="29" outlineLevel="2" x14ac:dyDescent="0.35">
      <c r="B39" s="204"/>
      <c r="C39" s="86" t="s">
        <v>82</v>
      </c>
      <c r="D39" s="86" t="s">
        <v>83</v>
      </c>
      <c r="E39" s="87" t="s">
        <v>16</v>
      </c>
      <c r="F39" s="205">
        <v>1</v>
      </c>
      <c r="G39" s="203">
        <f>(COUNTIF(E39:E40,$F$402)+(COUNTIF(E39:E40,$F$401)*0.5))/(COUNTA(E39:E40)-COUNTIF(E39:E40,$F$403))</f>
        <v>0</v>
      </c>
      <c r="H39" s="203"/>
      <c r="I39" s="94">
        <v>1</v>
      </c>
      <c r="J39" s="159"/>
      <c r="K39" s="90" t="s">
        <v>1305</v>
      </c>
      <c r="L39" s="90"/>
    </row>
    <row r="40" spans="2:12" s="79" customFormat="1" ht="29" outlineLevel="2" x14ac:dyDescent="0.35">
      <c r="B40" s="204"/>
      <c r="C40" s="86" t="s">
        <v>84</v>
      </c>
      <c r="D40" s="86" t="s">
        <v>85</v>
      </c>
      <c r="E40" s="87" t="s">
        <v>16</v>
      </c>
      <c r="F40" s="205"/>
      <c r="G40" s="203"/>
      <c r="H40" s="203"/>
      <c r="I40" s="94">
        <v>1</v>
      </c>
      <c r="J40" s="159" t="s">
        <v>86</v>
      </c>
      <c r="K40" s="90" t="s">
        <v>1306</v>
      </c>
      <c r="L40" s="90" t="s">
        <v>1285</v>
      </c>
    </row>
    <row r="41" spans="2:12" s="79" customFormat="1" ht="29" outlineLevel="2" x14ac:dyDescent="0.35">
      <c r="B41" s="204"/>
      <c r="C41" s="86" t="s">
        <v>87</v>
      </c>
      <c r="D41" s="86" t="s">
        <v>88</v>
      </c>
      <c r="E41" s="87" t="s">
        <v>16</v>
      </c>
      <c r="F41" s="205">
        <v>2</v>
      </c>
      <c r="G41" s="203">
        <f>(COUNTIF(E41:E42,$F$402)+(COUNTIF(E41:E42,$F$401)*0.5))/(COUNTA(E41:E42)-COUNTIF(E41:E42,$F$403))</f>
        <v>0</v>
      </c>
      <c r="H41" s="203"/>
      <c r="I41" s="94">
        <v>2</v>
      </c>
      <c r="J41" s="159"/>
      <c r="K41" s="90" t="s">
        <v>1307</v>
      </c>
      <c r="L41" s="90" t="s">
        <v>1308</v>
      </c>
    </row>
    <row r="42" spans="2:12" s="79" customFormat="1" ht="29" outlineLevel="2" x14ac:dyDescent="0.35">
      <c r="B42" s="204"/>
      <c r="C42" s="86" t="s">
        <v>89</v>
      </c>
      <c r="D42" s="86" t="s">
        <v>1309</v>
      </c>
      <c r="E42" s="87" t="s">
        <v>16</v>
      </c>
      <c r="F42" s="205"/>
      <c r="G42" s="203"/>
      <c r="H42" s="203"/>
      <c r="I42" s="94">
        <v>2</v>
      </c>
      <c r="J42" s="159"/>
      <c r="K42" s="90" t="s">
        <v>1307</v>
      </c>
      <c r="L42" s="90"/>
    </row>
    <row r="43" spans="2:12" s="79" customFormat="1" ht="58" outlineLevel="2" x14ac:dyDescent="0.35">
      <c r="B43" s="204"/>
      <c r="C43" s="86" t="s">
        <v>90</v>
      </c>
      <c r="D43" s="86" t="s">
        <v>1310</v>
      </c>
      <c r="E43" s="87" t="s">
        <v>16</v>
      </c>
      <c r="F43" s="205">
        <v>3</v>
      </c>
      <c r="G43" s="203">
        <f>(COUNTIF(E43:E44,$F$402)+(COUNTIF(E43:E44,$F$401)*0.5))/(COUNTA(E43:E44)-COUNTIF(E43:E44,$F$403))</f>
        <v>0</v>
      </c>
      <c r="H43" s="203"/>
      <c r="I43" s="94">
        <v>3</v>
      </c>
      <c r="J43" s="159"/>
      <c r="K43" s="90" t="s">
        <v>1305</v>
      </c>
      <c r="L43" s="90"/>
    </row>
    <row r="44" spans="2:12" s="79" customFormat="1" outlineLevel="2" x14ac:dyDescent="0.35">
      <c r="B44" s="204"/>
      <c r="C44" s="86" t="s">
        <v>91</v>
      </c>
      <c r="D44" s="86" t="s">
        <v>92</v>
      </c>
      <c r="E44" s="87" t="s">
        <v>16</v>
      </c>
      <c r="F44" s="205"/>
      <c r="G44" s="203"/>
      <c r="H44" s="203"/>
      <c r="I44" s="94">
        <v>3</v>
      </c>
      <c r="J44" s="159"/>
      <c r="K44" s="90" t="s">
        <v>1311</v>
      </c>
      <c r="L44" s="90"/>
    </row>
    <row r="45" spans="2:12" s="79" customFormat="1" outlineLevel="2" x14ac:dyDescent="0.35">
      <c r="B45" s="204"/>
      <c r="C45" s="86" t="s">
        <v>93</v>
      </c>
      <c r="D45" s="86" t="s">
        <v>94</v>
      </c>
      <c r="E45" s="87" t="s">
        <v>16</v>
      </c>
      <c r="F45" s="84">
        <v>4</v>
      </c>
      <c r="G45" s="106">
        <f>(COUNTIF(E45,$F$402)+(COUNTIF(E45,$F$401)*0.5))/COUNTA(E45)</f>
        <v>0</v>
      </c>
      <c r="H45" s="203"/>
      <c r="I45" s="107">
        <v>6</v>
      </c>
      <c r="J45" s="159"/>
      <c r="K45" s="90"/>
      <c r="L45" s="90"/>
    </row>
    <row r="46" spans="2:12" s="79" customFormat="1" ht="35.4" customHeight="1" outlineLevel="1" x14ac:dyDescent="0.35">
      <c r="B46" s="211" t="str">
        <f>Heatmap!G7</f>
        <v>Защита Build-среды</v>
      </c>
      <c r="C46" s="86" t="s">
        <v>95</v>
      </c>
      <c r="D46" s="86" t="s">
        <v>96</v>
      </c>
      <c r="E46" s="87" t="s">
        <v>767</v>
      </c>
      <c r="F46" s="83">
        <v>0</v>
      </c>
      <c r="G46" s="104"/>
      <c r="H46" s="203">
        <f>SUM(G47:G55)/4</f>
        <v>0</v>
      </c>
      <c r="I46" s="83">
        <v>0</v>
      </c>
      <c r="J46" s="159"/>
      <c r="K46" s="90" t="s">
        <v>1294</v>
      </c>
      <c r="L46" s="90" t="s">
        <v>1312</v>
      </c>
    </row>
    <row r="47" spans="2:12" s="79" customFormat="1" ht="29" outlineLevel="2" x14ac:dyDescent="0.35">
      <c r="B47" s="211"/>
      <c r="C47" s="86" t="s">
        <v>97</v>
      </c>
      <c r="D47" s="86" t="s">
        <v>98</v>
      </c>
      <c r="E47" s="87" t="s">
        <v>16</v>
      </c>
      <c r="F47" s="205">
        <v>1</v>
      </c>
      <c r="G47" s="203">
        <f>(COUNTIF(E47:E50,$F$402)+(COUNTIF(E47:E50,$F$401)*0.5))/(COUNTA(E47:E50)-COUNTIF(E47:E50,$F$403))</f>
        <v>0</v>
      </c>
      <c r="H47" s="203"/>
      <c r="I47" s="88">
        <v>2</v>
      </c>
      <c r="J47" s="159"/>
      <c r="K47" s="90"/>
      <c r="L47" s="90" t="s">
        <v>1302</v>
      </c>
    </row>
    <row r="48" spans="2:12" s="79" customFormat="1" ht="29" outlineLevel="2" x14ac:dyDescent="0.35">
      <c r="B48" s="211"/>
      <c r="C48" s="86" t="s">
        <v>99</v>
      </c>
      <c r="D48" s="86" t="s">
        <v>100</v>
      </c>
      <c r="E48" s="87" t="s">
        <v>16</v>
      </c>
      <c r="F48" s="205"/>
      <c r="G48" s="203"/>
      <c r="H48" s="203"/>
      <c r="I48" s="88">
        <v>2</v>
      </c>
      <c r="J48" s="159"/>
      <c r="K48" s="90"/>
      <c r="L48" s="90"/>
    </row>
    <row r="49" spans="2:12" s="79" customFormat="1" ht="29" outlineLevel="2" x14ac:dyDescent="0.35">
      <c r="B49" s="211"/>
      <c r="C49" s="86" t="s">
        <v>101</v>
      </c>
      <c r="D49" s="86" t="s">
        <v>102</v>
      </c>
      <c r="E49" s="87" t="s">
        <v>16</v>
      </c>
      <c r="F49" s="205"/>
      <c r="G49" s="203"/>
      <c r="H49" s="203"/>
      <c r="I49" s="88">
        <v>2</v>
      </c>
      <c r="J49" s="159"/>
      <c r="K49" s="90" t="s">
        <v>1313</v>
      </c>
      <c r="L49" s="90" t="s">
        <v>1314</v>
      </c>
    </row>
    <row r="50" spans="2:12" s="79" customFormat="1" ht="29" outlineLevel="2" x14ac:dyDescent="0.35">
      <c r="B50" s="211"/>
      <c r="C50" s="86" t="s">
        <v>103</v>
      </c>
      <c r="D50" s="86" t="s">
        <v>104</v>
      </c>
      <c r="E50" s="87" t="s">
        <v>16</v>
      </c>
      <c r="F50" s="205"/>
      <c r="G50" s="203"/>
      <c r="H50" s="203"/>
      <c r="I50" s="88">
        <v>2</v>
      </c>
      <c r="J50" s="159"/>
      <c r="K50" s="90" t="s">
        <v>1315</v>
      </c>
      <c r="L50" s="90" t="s">
        <v>1316</v>
      </c>
    </row>
    <row r="51" spans="2:12" s="79" customFormat="1" ht="29" outlineLevel="2" x14ac:dyDescent="0.35">
      <c r="B51" s="211"/>
      <c r="C51" s="109" t="s">
        <v>105</v>
      </c>
      <c r="D51" s="86" t="s">
        <v>106</v>
      </c>
      <c r="E51" s="87" t="s">
        <v>16</v>
      </c>
      <c r="F51" s="84">
        <v>2</v>
      </c>
      <c r="G51" s="106">
        <f>(COUNTIF(E51,$F$402)+(COUNTIF(E51,$F$401)*0.5))/COUNTA(E51)</f>
        <v>0</v>
      </c>
      <c r="H51" s="203"/>
      <c r="I51" s="84">
        <v>3</v>
      </c>
      <c r="J51" s="144" t="s">
        <v>86</v>
      </c>
      <c r="K51" s="90"/>
      <c r="L51" s="90"/>
    </row>
    <row r="52" spans="2:12" s="79" customFormat="1" ht="29" outlineLevel="2" x14ac:dyDescent="0.35">
      <c r="B52" s="211"/>
      <c r="C52" s="109" t="s">
        <v>107</v>
      </c>
      <c r="D52" s="86" t="s">
        <v>108</v>
      </c>
      <c r="E52" s="87" t="s">
        <v>16</v>
      </c>
      <c r="F52" s="205">
        <v>3</v>
      </c>
      <c r="G52" s="203">
        <f>(COUNTIF(E52:E54,$F$402)+(COUNTIF(E52:E54,$F$401)*0.5))/(COUNTA(E52:E54)-COUNTIF(E52:E54,$F$403))</f>
        <v>0</v>
      </c>
      <c r="H52" s="203"/>
      <c r="I52" s="88">
        <v>5</v>
      </c>
      <c r="J52" s="159"/>
      <c r="K52" s="90"/>
      <c r="L52" s="90" t="s">
        <v>1317</v>
      </c>
    </row>
    <row r="53" spans="2:12" s="79" customFormat="1" ht="29" outlineLevel="2" x14ac:dyDescent="0.35">
      <c r="B53" s="211"/>
      <c r="C53" s="86" t="s">
        <v>109</v>
      </c>
      <c r="D53" s="86" t="s">
        <v>110</v>
      </c>
      <c r="E53" s="87" t="s">
        <v>16</v>
      </c>
      <c r="F53" s="205"/>
      <c r="G53" s="203"/>
      <c r="H53" s="203"/>
      <c r="I53" s="88">
        <v>5</v>
      </c>
      <c r="J53" s="159"/>
      <c r="K53" s="90" t="s">
        <v>1318</v>
      </c>
      <c r="L53" s="90" t="s">
        <v>1287</v>
      </c>
    </row>
    <row r="54" spans="2:12" s="79" customFormat="1" ht="29" outlineLevel="2" x14ac:dyDescent="0.35">
      <c r="B54" s="211"/>
      <c r="C54" s="109" t="s">
        <v>111</v>
      </c>
      <c r="D54" s="86" t="s">
        <v>112</v>
      </c>
      <c r="E54" s="87" t="s">
        <v>16</v>
      </c>
      <c r="F54" s="205"/>
      <c r="G54" s="203"/>
      <c r="H54" s="203"/>
      <c r="I54" s="88">
        <v>5</v>
      </c>
      <c r="J54" s="159"/>
      <c r="K54" s="90"/>
      <c r="L54" s="90"/>
    </row>
    <row r="55" spans="2:12" s="79" customFormat="1" outlineLevel="2" x14ac:dyDescent="0.35">
      <c r="B55" s="211"/>
      <c r="C55" s="86" t="s">
        <v>113</v>
      </c>
      <c r="D55" s="86" t="s">
        <v>114</v>
      </c>
      <c r="E55" s="87" t="s">
        <v>16</v>
      </c>
      <c r="F55" s="84">
        <v>4</v>
      </c>
      <c r="G55" s="106">
        <f>(COUNTIF(E55,$F$402)+(COUNTIF(E55,$F$401)*0.5))/COUNTA(E55)</f>
        <v>0</v>
      </c>
      <c r="H55" s="203"/>
      <c r="I55" s="84">
        <v>6</v>
      </c>
      <c r="J55" s="159"/>
      <c r="K55" s="90"/>
      <c r="L55" s="90" t="s">
        <v>1316</v>
      </c>
    </row>
    <row r="56" spans="2:12" s="79" customFormat="1" ht="14.75" customHeight="1" outlineLevel="1" x14ac:dyDescent="0.35">
      <c r="B56" s="204" t="str">
        <f>Heatmap!G8</f>
        <v>Защита source code management (SCM)</v>
      </c>
      <c r="C56" s="86" t="s">
        <v>115</v>
      </c>
      <c r="D56" s="86" t="s">
        <v>116</v>
      </c>
      <c r="E56" s="87" t="s">
        <v>767</v>
      </c>
      <c r="F56" s="83">
        <v>0</v>
      </c>
      <c r="G56" s="104"/>
      <c r="H56" s="203">
        <f>SUM(G57:G75)/4</f>
        <v>0</v>
      </c>
      <c r="I56" s="83">
        <v>0</v>
      </c>
      <c r="J56" s="159"/>
      <c r="K56" s="90"/>
      <c r="L56" s="90"/>
    </row>
    <row r="57" spans="2:12" s="79" customFormat="1" ht="29" outlineLevel="2" x14ac:dyDescent="0.35">
      <c r="B57" s="204"/>
      <c r="C57" s="86" t="s">
        <v>117</v>
      </c>
      <c r="D57" s="86" t="s">
        <v>118</v>
      </c>
      <c r="E57" s="87" t="s">
        <v>16</v>
      </c>
      <c r="F57" s="205">
        <v>1</v>
      </c>
      <c r="G57" s="203">
        <f>(COUNTIF(E57:E63,$F$402)+(COUNTIF(E57:E63,$F$401)*0.5))/(COUNTA(E57:E63)-COUNTIF(E57:E63,$F$403))</f>
        <v>0</v>
      </c>
      <c r="H57" s="203"/>
      <c r="I57" s="83">
        <v>2</v>
      </c>
      <c r="J57" s="159"/>
      <c r="K57" s="90"/>
      <c r="L57" s="90" t="s">
        <v>1297</v>
      </c>
    </row>
    <row r="58" spans="2:12" s="79" customFormat="1" outlineLevel="2" x14ac:dyDescent="0.35">
      <c r="B58" s="204"/>
      <c r="C58" s="86" t="s">
        <v>119</v>
      </c>
      <c r="D58" s="86" t="s">
        <v>120</v>
      </c>
      <c r="E58" s="87" t="s">
        <v>16</v>
      </c>
      <c r="F58" s="205"/>
      <c r="G58" s="203"/>
      <c r="H58" s="203"/>
      <c r="I58" s="83">
        <v>2</v>
      </c>
      <c r="J58" s="159"/>
      <c r="K58" s="90"/>
      <c r="L58" s="90" t="s">
        <v>1297</v>
      </c>
    </row>
    <row r="59" spans="2:12" s="79" customFormat="1" outlineLevel="2" x14ac:dyDescent="0.35">
      <c r="B59" s="204"/>
      <c r="C59" s="86" t="s">
        <v>121</v>
      </c>
      <c r="D59" s="86" t="s">
        <v>122</v>
      </c>
      <c r="E59" s="87" t="s">
        <v>16</v>
      </c>
      <c r="F59" s="205"/>
      <c r="G59" s="203"/>
      <c r="H59" s="203"/>
      <c r="I59" s="83">
        <v>2</v>
      </c>
      <c r="J59" s="159"/>
      <c r="K59" s="90"/>
      <c r="L59" s="90" t="s">
        <v>1297</v>
      </c>
    </row>
    <row r="60" spans="2:12" s="79" customFormat="1" outlineLevel="2" x14ac:dyDescent="0.35">
      <c r="B60" s="204"/>
      <c r="C60" s="86" t="s">
        <v>123</v>
      </c>
      <c r="D60" s="86" t="s">
        <v>124</v>
      </c>
      <c r="E60" s="87" t="s">
        <v>16</v>
      </c>
      <c r="F60" s="205"/>
      <c r="G60" s="203"/>
      <c r="H60" s="203"/>
      <c r="I60" s="83">
        <v>2</v>
      </c>
      <c r="J60" s="144"/>
      <c r="K60" s="90"/>
      <c r="L60" s="90"/>
    </row>
    <row r="61" spans="2:12" s="79" customFormat="1" ht="87" outlineLevel="2" x14ac:dyDescent="0.35">
      <c r="B61" s="204"/>
      <c r="C61" s="86" t="s">
        <v>125</v>
      </c>
      <c r="D61" s="86" t="s">
        <v>126</v>
      </c>
      <c r="E61" s="87" t="s">
        <v>16</v>
      </c>
      <c r="F61" s="205"/>
      <c r="G61" s="203"/>
      <c r="H61" s="203"/>
      <c r="I61" s="83">
        <v>2</v>
      </c>
      <c r="J61" s="159"/>
      <c r="K61" s="90"/>
      <c r="L61" s="90"/>
    </row>
    <row r="62" spans="2:12" s="79" customFormat="1" outlineLevel="2" x14ac:dyDescent="0.35">
      <c r="B62" s="204"/>
      <c r="C62" s="86" t="s">
        <v>127</v>
      </c>
      <c r="D62" s="86" t="s">
        <v>128</v>
      </c>
      <c r="E62" s="87" t="s">
        <v>16</v>
      </c>
      <c r="F62" s="205"/>
      <c r="G62" s="203"/>
      <c r="H62" s="203"/>
      <c r="I62" s="83">
        <v>2</v>
      </c>
      <c r="J62" s="159"/>
      <c r="K62" s="90"/>
      <c r="L62" s="90" t="s">
        <v>1297</v>
      </c>
    </row>
    <row r="63" spans="2:12" s="79" customFormat="1" ht="29" outlineLevel="2" x14ac:dyDescent="0.35">
      <c r="B63" s="204"/>
      <c r="C63" s="86" t="s">
        <v>129</v>
      </c>
      <c r="D63" s="86" t="s">
        <v>130</v>
      </c>
      <c r="E63" s="87" t="s">
        <v>16</v>
      </c>
      <c r="F63" s="205"/>
      <c r="G63" s="203"/>
      <c r="H63" s="203"/>
      <c r="I63" s="83">
        <v>2</v>
      </c>
      <c r="J63" s="159"/>
      <c r="K63" s="90"/>
      <c r="L63" s="90"/>
    </row>
    <row r="64" spans="2:12" s="79" customFormat="1" outlineLevel="2" x14ac:dyDescent="0.35">
      <c r="B64" s="204"/>
      <c r="C64" s="86" t="s">
        <v>131</v>
      </c>
      <c r="D64" s="86" t="s">
        <v>132</v>
      </c>
      <c r="E64" s="87" t="s">
        <v>16</v>
      </c>
      <c r="F64" s="205">
        <v>2</v>
      </c>
      <c r="G64" s="203">
        <f>(COUNTIF(E64:E69,$F$402)+(COUNTIF(E64:E69,$F$401)*0.5))/(COUNTA(E64:E69)-COUNTIF(E64:E69,$F$403))</f>
        <v>0</v>
      </c>
      <c r="H64" s="203"/>
      <c r="I64" s="83">
        <v>3</v>
      </c>
      <c r="J64" s="159"/>
      <c r="K64" s="90"/>
      <c r="L64" s="90"/>
    </row>
    <row r="65" spans="2:12" s="79" customFormat="1" outlineLevel="2" x14ac:dyDescent="0.35">
      <c r="B65" s="204"/>
      <c r="C65" s="86" t="s">
        <v>133</v>
      </c>
      <c r="D65" s="86" t="s">
        <v>134</v>
      </c>
      <c r="E65" s="87" t="s">
        <v>16</v>
      </c>
      <c r="F65" s="205"/>
      <c r="G65" s="203"/>
      <c r="H65" s="203"/>
      <c r="I65" s="83">
        <v>3</v>
      </c>
      <c r="J65" s="159"/>
      <c r="K65" s="87"/>
      <c r="L65" s="87"/>
    </row>
    <row r="66" spans="2:12" s="79" customFormat="1" outlineLevel="2" x14ac:dyDescent="0.35">
      <c r="B66" s="204"/>
      <c r="C66" s="86" t="s">
        <v>135</v>
      </c>
      <c r="D66" s="86" t="s">
        <v>136</v>
      </c>
      <c r="E66" s="87" t="s">
        <v>16</v>
      </c>
      <c r="F66" s="205"/>
      <c r="G66" s="203"/>
      <c r="H66" s="203"/>
      <c r="I66" s="83">
        <v>3</v>
      </c>
      <c r="J66" s="159"/>
      <c r="K66" s="90"/>
      <c r="L66" s="90"/>
    </row>
    <row r="67" spans="2:12" s="79" customFormat="1" outlineLevel="2" x14ac:dyDescent="0.35">
      <c r="B67" s="204"/>
      <c r="C67" s="86" t="s">
        <v>137</v>
      </c>
      <c r="D67" s="86" t="s">
        <v>138</v>
      </c>
      <c r="E67" s="87" t="s">
        <v>16</v>
      </c>
      <c r="F67" s="205"/>
      <c r="G67" s="203"/>
      <c r="H67" s="203"/>
      <c r="I67" s="83">
        <v>3</v>
      </c>
      <c r="J67" s="159"/>
      <c r="K67" s="90" t="s">
        <v>1319</v>
      </c>
      <c r="L67" s="90"/>
    </row>
    <row r="68" spans="2:12" s="79" customFormat="1" outlineLevel="2" x14ac:dyDescent="0.35">
      <c r="B68" s="204"/>
      <c r="C68" s="86" t="s">
        <v>139</v>
      </c>
      <c r="D68" s="86" t="s">
        <v>140</v>
      </c>
      <c r="E68" s="87" t="s">
        <v>16</v>
      </c>
      <c r="F68" s="205"/>
      <c r="G68" s="203"/>
      <c r="H68" s="203"/>
      <c r="I68" s="83">
        <v>3</v>
      </c>
      <c r="J68" s="159"/>
      <c r="K68" s="90" t="s">
        <v>1320</v>
      </c>
      <c r="L68" s="90"/>
    </row>
    <row r="69" spans="2:12" s="79" customFormat="1" outlineLevel="2" x14ac:dyDescent="0.35">
      <c r="B69" s="204"/>
      <c r="C69" s="86" t="s">
        <v>141</v>
      </c>
      <c r="D69" s="86" t="s">
        <v>142</v>
      </c>
      <c r="E69" s="87" t="s">
        <v>16</v>
      </c>
      <c r="F69" s="205"/>
      <c r="G69" s="203"/>
      <c r="H69" s="203"/>
      <c r="I69" s="83">
        <v>3</v>
      </c>
      <c r="J69" s="159"/>
      <c r="K69" s="90"/>
      <c r="L69" s="90"/>
    </row>
    <row r="70" spans="2:12" s="79" customFormat="1" outlineLevel="2" x14ac:dyDescent="0.35">
      <c r="B70" s="204"/>
      <c r="C70" s="86" t="s">
        <v>143</v>
      </c>
      <c r="D70" s="86" t="s">
        <v>144</v>
      </c>
      <c r="E70" s="87" t="s">
        <v>16</v>
      </c>
      <c r="F70" s="205">
        <v>3</v>
      </c>
      <c r="G70" s="203">
        <f>(COUNTIF(E70:E73,$F$402)+(COUNTIF(E70:E73,$F$401)*0.5))/(COUNTA(E70:E73)-COUNTIF(E70:E73,$F$403))</f>
        <v>0</v>
      </c>
      <c r="H70" s="203"/>
      <c r="I70" s="83">
        <v>4</v>
      </c>
      <c r="J70" s="159"/>
      <c r="K70" s="90"/>
      <c r="L70" s="90"/>
    </row>
    <row r="71" spans="2:12" s="79" customFormat="1" outlineLevel="2" x14ac:dyDescent="0.35">
      <c r="B71" s="204"/>
      <c r="C71" s="86" t="s">
        <v>145</v>
      </c>
      <c r="D71" s="86" t="s">
        <v>146</v>
      </c>
      <c r="E71" s="87" t="s">
        <v>16</v>
      </c>
      <c r="F71" s="205"/>
      <c r="G71" s="203"/>
      <c r="H71" s="203"/>
      <c r="I71" s="83">
        <v>4</v>
      </c>
      <c r="J71" s="159"/>
      <c r="K71" s="90"/>
      <c r="L71" s="90"/>
    </row>
    <row r="72" spans="2:12" s="79" customFormat="1" outlineLevel="2" x14ac:dyDescent="0.35">
      <c r="B72" s="204"/>
      <c r="C72" s="86" t="s">
        <v>147</v>
      </c>
      <c r="D72" s="86" t="s">
        <v>148</v>
      </c>
      <c r="E72" s="87" t="s">
        <v>16</v>
      </c>
      <c r="F72" s="205"/>
      <c r="G72" s="203"/>
      <c r="H72" s="203"/>
      <c r="I72" s="83">
        <v>4</v>
      </c>
      <c r="J72" s="144"/>
      <c r="K72" s="90"/>
      <c r="L72" s="90"/>
    </row>
    <row r="73" spans="2:12" s="79" customFormat="1" outlineLevel="2" x14ac:dyDescent="0.35">
      <c r="B73" s="204"/>
      <c r="C73" s="86" t="s">
        <v>149</v>
      </c>
      <c r="D73" s="86" t="s">
        <v>150</v>
      </c>
      <c r="E73" s="87" t="s">
        <v>16</v>
      </c>
      <c r="F73" s="205"/>
      <c r="G73" s="203"/>
      <c r="H73" s="203"/>
      <c r="I73" s="83">
        <v>4</v>
      </c>
      <c r="J73" s="159"/>
      <c r="K73" s="87"/>
      <c r="L73" s="87" t="s">
        <v>1321</v>
      </c>
    </row>
    <row r="74" spans="2:12" s="79" customFormat="1" ht="43.5" outlineLevel="2" x14ac:dyDescent="0.35">
      <c r="B74" s="204"/>
      <c r="C74" s="86" t="s">
        <v>151</v>
      </c>
      <c r="D74" s="86" t="s">
        <v>1322</v>
      </c>
      <c r="E74" s="87" t="s">
        <v>16</v>
      </c>
      <c r="F74" s="205">
        <v>4</v>
      </c>
      <c r="G74" s="203">
        <f>(COUNTIF(E74:E75,$F$402)+(COUNTIF(E74:E75,$F$401)*0.5))/(COUNTA(E74:E75)-COUNTIF(E74:E75,$F$403))</f>
        <v>0</v>
      </c>
      <c r="H74" s="203"/>
      <c r="I74" s="83">
        <v>6</v>
      </c>
      <c r="J74" s="159"/>
      <c r="K74" s="90"/>
      <c r="L74" s="90" t="s">
        <v>1285</v>
      </c>
    </row>
    <row r="75" spans="2:12" s="79" customFormat="1" ht="43.5" outlineLevel="2" x14ac:dyDescent="0.35">
      <c r="B75" s="204"/>
      <c r="C75" s="86" t="s">
        <v>152</v>
      </c>
      <c r="D75" s="86" t="s">
        <v>153</v>
      </c>
      <c r="E75" s="87" t="s">
        <v>16</v>
      </c>
      <c r="F75" s="205"/>
      <c r="G75" s="203"/>
      <c r="H75" s="203"/>
      <c r="I75" s="83">
        <v>6</v>
      </c>
      <c r="J75" s="159"/>
      <c r="K75" s="90"/>
      <c r="L75" s="90"/>
    </row>
    <row r="76" spans="2:12" s="79" customFormat="1" ht="14.75" customHeight="1" outlineLevel="1" x14ac:dyDescent="0.35">
      <c r="B76" s="211" t="str">
        <f>Heatmap!G9</f>
        <v>Контроль внесения изменений в исходный код</v>
      </c>
      <c r="C76" s="86" t="s">
        <v>154</v>
      </c>
      <c r="D76" s="86" t="s">
        <v>155</v>
      </c>
      <c r="E76" s="87" t="s">
        <v>767</v>
      </c>
      <c r="F76" s="83">
        <v>0</v>
      </c>
      <c r="G76" s="104"/>
      <c r="H76" s="203">
        <f>SUM(G77:G93)/4</f>
        <v>0</v>
      </c>
      <c r="I76" s="110">
        <v>0</v>
      </c>
      <c r="J76" s="159"/>
      <c r="K76" s="90" t="s">
        <v>1323</v>
      </c>
      <c r="L76" s="90"/>
    </row>
    <row r="77" spans="2:12" s="79" customFormat="1" outlineLevel="2" x14ac:dyDescent="0.35">
      <c r="B77" s="211"/>
      <c r="C77" s="86" t="s">
        <v>156</v>
      </c>
      <c r="D77" s="86" t="s">
        <v>157</v>
      </c>
      <c r="E77" s="87" t="s">
        <v>16</v>
      </c>
      <c r="F77" s="205">
        <v>1</v>
      </c>
      <c r="G77" s="203">
        <f>(COUNTIF(E77:E81,$F$402)+(COUNTIF(E77:E81,$F$401)*0.5))/(COUNTA(E77:E81)-COUNTIF(E77:E81,$F$403))</f>
        <v>0</v>
      </c>
      <c r="H77" s="203"/>
      <c r="I77" s="110">
        <v>1</v>
      </c>
      <c r="J77" s="159"/>
      <c r="K77" s="90"/>
      <c r="L77" s="90" t="s">
        <v>1324</v>
      </c>
    </row>
    <row r="78" spans="2:12" s="79" customFormat="1" ht="29" outlineLevel="2" x14ac:dyDescent="0.35">
      <c r="B78" s="211"/>
      <c r="C78" s="86" t="s">
        <v>158</v>
      </c>
      <c r="D78" s="86" t="s">
        <v>159</v>
      </c>
      <c r="E78" s="87" t="s">
        <v>16</v>
      </c>
      <c r="F78" s="205"/>
      <c r="G78" s="203"/>
      <c r="H78" s="203"/>
      <c r="I78" s="110">
        <v>1</v>
      </c>
      <c r="J78" s="159"/>
      <c r="K78" s="90"/>
      <c r="L78" s="90" t="s">
        <v>1324</v>
      </c>
    </row>
    <row r="79" spans="2:12" s="79" customFormat="1" ht="29" outlineLevel="2" x14ac:dyDescent="0.35">
      <c r="B79" s="211"/>
      <c r="C79" s="86" t="s">
        <v>160</v>
      </c>
      <c r="D79" s="86" t="s">
        <v>161</v>
      </c>
      <c r="E79" s="87" t="s">
        <v>16</v>
      </c>
      <c r="F79" s="205"/>
      <c r="G79" s="203"/>
      <c r="H79" s="203"/>
      <c r="I79" s="110">
        <v>1</v>
      </c>
      <c r="J79" s="159"/>
      <c r="K79" s="90"/>
      <c r="L79" s="90" t="s">
        <v>1297</v>
      </c>
    </row>
    <row r="80" spans="2:12" s="79" customFormat="1" ht="29" outlineLevel="2" x14ac:dyDescent="0.35">
      <c r="B80" s="211"/>
      <c r="C80" s="86" t="s">
        <v>162</v>
      </c>
      <c r="D80" s="86" t="s">
        <v>163</v>
      </c>
      <c r="E80" s="87" t="s">
        <v>16</v>
      </c>
      <c r="F80" s="205"/>
      <c r="G80" s="203"/>
      <c r="H80" s="203"/>
      <c r="I80" s="110">
        <v>1</v>
      </c>
      <c r="J80" s="159"/>
      <c r="K80" s="90"/>
      <c r="L80" s="90"/>
    </row>
    <row r="81" spans="2:12" s="79" customFormat="1" outlineLevel="2" x14ac:dyDescent="0.35">
      <c r="B81" s="211"/>
      <c r="C81" s="86" t="s">
        <v>164</v>
      </c>
      <c r="D81" s="86" t="s">
        <v>165</v>
      </c>
      <c r="E81" s="87" t="s">
        <v>16</v>
      </c>
      <c r="F81" s="205"/>
      <c r="G81" s="203"/>
      <c r="H81" s="203"/>
      <c r="I81" s="110">
        <v>1</v>
      </c>
      <c r="J81" s="159"/>
      <c r="K81" s="87"/>
      <c r="L81" s="87"/>
    </row>
    <row r="82" spans="2:12" s="79" customFormat="1" outlineLevel="2" x14ac:dyDescent="0.35">
      <c r="B82" s="211"/>
      <c r="C82" s="86" t="s">
        <v>166</v>
      </c>
      <c r="D82" s="86" t="s">
        <v>167</v>
      </c>
      <c r="E82" s="87" t="s">
        <v>16</v>
      </c>
      <c r="F82" s="205">
        <v>2</v>
      </c>
      <c r="G82" s="203">
        <f>(COUNTIF(E82:E87,$F$402)+(COUNTIF(E82:E87,$F$401)*0.5))/(COUNTA(E82:E87)-COUNTIF(E82:E87,$F$403))</f>
        <v>0</v>
      </c>
      <c r="H82" s="203"/>
      <c r="I82" s="110">
        <v>3</v>
      </c>
      <c r="J82" s="159"/>
      <c r="K82" s="90"/>
      <c r="L82" s="90"/>
    </row>
    <row r="83" spans="2:12" s="79" customFormat="1" outlineLevel="2" x14ac:dyDescent="0.35">
      <c r="B83" s="211"/>
      <c r="C83" s="86" t="s">
        <v>168</v>
      </c>
      <c r="D83" s="86" t="s">
        <v>169</v>
      </c>
      <c r="E83" s="87" t="s">
        <v>16</v>
      </c>
      <c r="F83" s="205"/>
      <c r="G83" s="203"/>
      <c r="H83" s="203"/>
      <c r="I83" s="110">
        <v>3</v>
      </c>
      <c r="J83" s="159" t="s">
        <v>170</v>
      </c>
      <c r="K83" s="90"/>
      <c r="L83" s="90"/>
    </row>
    <row r="84" spans="2:12" s="79" customFormat="1" outlineLevel="2" x14ac:dyDescent="0.35">
      <c r="B84" s="211"/>
      <c r="C84" s="86" t="s">
        <v>171</v>
      </c>
      <c r="D84" s="86" t="s">
        <v>172</v>
      </c>
      <c r="E84" s="87" t="s">
        <v>16</v>
      </c>
      <c r="F84" s="205"/>
      <c r="G84" s="203"/>
      <c r="H84" s="203"/>
      <c r="I84" s="110">
        <v>3</v>
      </c>
      <c r="J84" s="159"/>
      <c r="K84" s="90"/>
      <c r="L84" s="90"/>
    </row>
    <row r="85" spans="2:12" s="79" customFormat="1" ht="29" outlineLevel="2" x14ac:dyDescent="0.35">
      <c r="B85" s="211"/>
      <c r="C85" s="86" t="s">
        <v>173</v>
      </c>
      <c r="D85" s="86" t="s">
        <v>174</v>
      </c>
      <c r="E85" s="87" t="s">
        <v>16</v>
      </c>
      <c r="F85" s="205"/>
      <c r="G85" s="203"/>
      <c r="H85" s="203"/>
      <c r="I85" s="110">
        <v>3</v>
      </c>
      <c r="J85" s="159"/>
      <c r="K85" s="90"/>
      <c r="L85" s="90"/>
    </row>
    <row r="86" spans="2:12" s="79" customFormat="1" ht="29" outlineLevel="2" x14ac:dyDescent="0.35">
      <c r="B86" s="211"/>
      <c r="C86" s="86" t="s">
        <v>175</v>
      </c>
      <c r="D86" s="86" t="s">
        <v>176</v>
      </c>
      <c r="E86" s="87" t="s">
        <v>16</v>
      </c>
      <c r="F86" s="205"/>
      <c r="G86" s="203"/>
      <c r="H86" s="203"/>
      <c r="I86" s="110">
        <v>3</v>
      </c>
      <c r="J86" s="159"/>
      <c r="K86" s="90"/>
      <c r="L86" s="90"/>
    </row>
    <row r="87" spans="2:12" s="79" customFormat="1" ht="29" outlineLevel="2" x14ac:dyDescent="0.35">
      <c r="B87" s="211"/>
      <c r="C87" s="86" t="s">
        <v>177</v>
      </c>
      <c r="D87" s="86" t="s">
        <v>178</v>
      </c>
      <c r="E87" s="87" t="s">
        <v>16</v>
      </c>
      <c r="F87" s="205"/>
      <c r="G87" s="203"/>
      <c r="H87" s="203"/>
      <c r="I87" s="110">
        <v>3</v>
      </c>
      <c r="J87" s="159"/>
      <c r="K87" s="90"/>
      <c r="L87" s="90"/>
    </row>
    <row r="88" spans="2:12" s="79" customFormat="1" outlineLevel="2" x14ac:dyDescent="0.35">
      <c r="B88" s="211"/>
      <c r="C88" s="86" t="s">
        <v>179</v>
      </c>
      <c r="D88" s="86" t="s">
        <v>180</v>
      </c>
      <c r="E88" s="87" t="s">
        <v>16</v>
      </c>
      <c r="F88" s="205">
        <v>3</v>
      </c>
      <c r="G88" s="203">
        <f>(COUNTIF(E88:E92,$F$402)+(COUNTIF(E88:E92,$F$401)*0.5))/(COUNTA(E88:E92)-COUNTIF(E88:E92,$F$403))</f>
        <v>0</v>
      </c>
      <c r="H88" s="203"/>
      <c r="I88" s="110">
        <v>4</v>
      </c>
      <c r="J88" s="159"/>
      <c r="K88" s="90"/>
      <c r="L88" s="90"/>
    </row>
    <row r="89" spans="2:12" s="79" customFormat="1" outlineLevel="2" x14ac:dyDescent="0.35">
      <c r="B89" s="211"/>
      <c r="C89" s="86" t="s">
        <v>181</v>
      </c>
      <c r="D89" s="86" t="s">
        <v>182</v>
      </c>
      <c r="E89" s="87" t="s">
        <v>16</v>
      </c>
      <c r="F89" s="205"/>
      <c r="G89" s="203"/>
      <c r="H89" s="203"/>
      <c r="I89" s="110">
        <v>4</v>
      </c>
      <c r="J89" s="159"/>
      <c r="K89" s="90"/>
      <c r="L89" s="90"/>
    </row>
    <row r="90" spans="2:12" s="79" customFormat="1" outlineLevel="2" x14ac:dyDescent="0.35">
      <c r="B90" s="211"/>
      <c r="C90" s="86" t="s">
        <v>183</v>
      </c>
      <c r="D90" s="86" t="s">
        <v>184</v>
      </c>
      <c r="E90" s="87" t="s">
        <v>16</v>
      </c>
      <c r="F90" s="205"/>
      <c r="G90" s="203"/>
      <c r="H90" s="203"/>
      <c r="I90" s="110">
        <v>4</v>
      </c>
      <c r="J90" s="159" t="s">
        <v>41</v>
      </c>
      <c r="K90" s="90"/>
      <c r="L90" s="90"/>
    </row>
    <row r="91" spans="2:12" s="79" customFormat="1" ht="29" outlineLevel="2" x14ac:dyDescent="0.35">
      <c r="B91" s="211"/>
      <c r="C91" s="86" t="s">
        <v>185</v>
      </c>
      <c r="D91" s="86" t="s">
        <v>186</v>
      </c>
      <c r="E91" s="87" t="s">
        <v>16</v>
      </c>
      <c r="F91" s="205"/>
      <c r="G91" s="203"/>
      <c r="H91" s="203"/>
      <c r="I91" s="110">
        <v>4</v>
      </c>
      <c r="J91" s="159"/>
      <c r="K91" s="90"/>
      <c r="L91" s="90"/>
    </row>
    <row r="92" spans="2:12" s="79" customFormat="1" outlineLevel="2" x14ac:dyDescent="0.35">
      <c r="B92" s="211"/>
      <c r="C92" s="86" t="s">
        <v>187</v>
      </c>
      <c r="D92" s="86" t="s">
        <v>188</v>
      </c>
      <c r="E92" s="87" t="s">
        <v>16</v>
      </c>
      <c r="F92" s="205"/>
      <c r="G92" s="203"/>
      <c r="H92" s="203"/>
      <c r="I92" s="110">
        <v>4</v>
      </c>
      <c r="J92" s="159"/>
      <c r="K92" s="90"/>
      <c r="L92" s="90"/>
    </row>
    <row r="93" spans="2:12" s="79" customFormat="1" outlineLevel="2" x14ac:dyDescent="0.35">
      <c r="B93" s="211"/>
      <c r="C93" s="86" t="s">
        <v>189</v>
      </c>
      <c r="D93" s="86" t="s">
        <v>190</v>
      </c>
      <c r="E93" s="87" t="s">
        <v>16</v>
      </c>
      <c r="F93" s="83">
        <v>4</v>
      </c>
      <c r="G93" s="106">
        <f>(COUNTIF(E93,$F$402)+(COUNTIF(E93,$F$401)*0.5))/COUNTA(E93)</f>
        <v>0</v>
      </c>
      <c r="H93" s="203"/>
      <c r="I93" s="110">
        <v>6</v>
      </c>
      <c r="J93" s="159"/>
      <c r="K93" s="90"/>
      <c r="L93" s="90"/>
    </row>
    <row r="94" spans="2:12" s="79" customFormat="1" ht="37.25" customHeight="1" outlineLevel="1" x14ac:dyDescent="0.35">
      <c r="B94" s="204" t="str">
        <f>Heatmap!G10</f>
        <v>Защита конвейера сборки</v>
      </c>
      <c r="C94" s="86" t="s">
        <v>191</v>
      </c>
      <c r="D94" s="86" t="s">
        <v>192</v>
      </c>
      <c r="E94" s="87" t="s">
        <v>767</v>
      </c>
      <c r="F94" s="83">
        <v>0</v>
      </c>
      <c r="G94" s="104"/>
      <c r="H94" s="203">
        <f>SUM(G95:G101)/4</f>
        <v>0</v>
      </c>
      <c r="I94" s="110">
        <v>0</v>
      </c>
      <c r="J94" s="159"/>
      <c r="K94" s="90" t="s">
        <v>1294</v>
      </c>
      <c r="L94" s="90" t="s">
        <v>1302</v>
      </c>
    </row>
    <row r="95" spans="2:12" s="79" customFormat="1" outlineLevel="2" x14ac:dyDescent="0.35">
      <c r="B95" s="204"/>
      <c r="C95" s="86" t="s">
        <v>193</v>
      </c>
      <c r="D95" s="86" t="s">
        <v>194</v>
      </c>
      <c r="E95" s="87" t="s">
        <v>16</v>
      </c>
      <c r="F95" s="205">
        <v>1</v>
      </c>
      <c r="G95" s="203">
        <f>(COUNTIF(E95:E97,$F$402)+(COUNTIF(E95:E97,$F$401)*0.5))/(COUNTA(E95:E97)-COUNTIF(E95:E97,$F$403))</f>
        <v>0</v>
      </c>
      <c r="H95" s="203"/>
      <c r="I95" s="88">
        <v>1</v>
      </c>
      <c r="J95" s="159"/>
      <c r="K95" s="90"/>
      <c r="L95" s="90" t="s">
        <v>1316</v>
      </c>
    </row>
    <row r="96" spans="2:12" s="79" customFormat="1" outlineLevel="2" x14ac:dyDescent="0.35">
      <c r="B96" s="204"/>
      <c r="C96" s="86" t="s">
        <v>195</v>
      </c>
      <c r="D96" s="86" t="s">
        <v>196</v>
      </c>
      <c r="E96" s="87" t="s">
        <v>16</v>
      </c>
      <c r="F96" s="205"/>
      <c r="G96" s="203"/>
      <c r="H96" s="203"/>
      <c r="I96" s="88">
        <v>1</v>
      </c>
      <c r="J96" s="159"/>
      <c r="K96" s="90"/>
      <c r="L96" s="90"/>
    </row>
    <row r="97" spans="1:12" s="79" customFormat="1" outlineLevel="2" x14ac:dyDescent="0.35">
      <c r="B97" s="204"/>
      <c r="C97" s="86" t="s">
        <v>197</v>
      </c>
      <c r="D97" s="86" t="s">
        <v>198</v>
      </c>
      <c r="E97" s="87" t="s">
        <v>16</v>
      </c>
      <c r="F97" s="205"/>
      <c r="G97" s="203"/>
      <c r="H97" s="203"/>
      <c r="I97" s="88">
        <v>1</v>
      </c>
      <c r="J97" s="159" t="s">
        <v>199</v>
      </c>
      <c r="K97" s="90"/>
      <c r="L97" s="90"/>
    </row>
    <row r="98" spans="1:12" s="79" customFormat="1" outlineLevel="2" x14ac:dyDescent="0.35">
      <c r="B98" s="204"/>
      <c r="C98" s="86" t="s">
        <v>200</v>
      </c>
      <c r="D98" s="86" t="s">
        <v>201</v>
      </c>
      <c r="E98" s="87" t="s">
        <v>16</v>
      </c>
      <c r="F98" s="205">
        <v>2</v>
      </c>
      <c r="G98" s="203">
        <f>(COUNTIF(E98:E99,$F$402)+(COUNTIF(E98:E99,$F$401)*0.5))/(COUNTA(E98:E99)-COUNTIF(E98:E99,$F$403))</f>
        <v>0</v>
      </c>
      <c r="H98" s="203"/>
      <c r="I98" s="110">
        <v>3</v>
      </c>
      <c r="J98" s="159"/>
      <c r="K98" s="90"/>
      <c r="L98" s="90"/>
    </row>
    <row r="99" spans="1:12" s="79" customFormat="1" outlineLevel="2" x14ac:dyDescent="0.35">
      <c r="B99" s="204"/>
      <c r="C99" s="86" t="s">
        <v>202</v>
      </c>
      <c r="D99" s="86" t="s">
        <v>203</v>
      </c>
      <c r="E99" s="87" t="s">
        <v>16</v>
      </c>
      <c r="F99" s="205"/>
      <c r="G99" s="203"/>
      <c r="H99" s="203"/>
      <c r="I99" s="110">
        <v>3</v>
      </c>
      <c r="J99" s="159"/>
      <c r="K99" s="90"/>
      <c r="L99" s="90"/>
    </row>
    <row r="100" spans="1:12" s="79" customFormat="1" outlineLevel="2" x14ac:dyDescent="0.35">
      <c r="B100" s="204"/>
      <c r="C100" s="86" t="s">
        <v>204</v>
      </c>
      <c r="D100" s="86" t="s">
        <v>205</v>
      </c>
      <c r="E100" s="87" t="s">
        <v>16</v>
      </c>
      <c r="F100" s="83">
        <v>3</v>
      </c>
      <c r="G100" s="108">
        <f>(COUNTIF(E100:E100,$F$402)+(COUNTIF(E100:E100,$F$401)*0.5))/COUNTA(E100:E100)</f>
        <v>0</v>
      </c>
      <c r="H100" s="203"/>
      <c r="I100" s="110">
        <v>4</v>
      </c>
      <c r="J100" s="159"/>
      <c r="K100" s="90"/>
      <c r="L100" s="90" t="s">
        <v>1316</v>
      </c>
    </row>
    <row r="101" spans="1:12" s="79" customFormat="1" ht="43.5" outlineLevel="2" x14ac:dyDescent="0.35">
      <c r="B101" s="204"/>
      <c r="C101" s="86" t="s">
        <v>206</v>
      </c>
      <c r="D101" s="86" t="s">
        <v>207</v>
      </c>
      <c r="E101" s="87" t="s">
        <v>16</v>
      </c>
      <c r="F101" s="83">
        <v>4</v>
      </c>
      <c r="G101" s="106">
        <f>(COUNTIF(E101,$F$402)+(COUNTIF(E101,$F$401)*0.5))/COUNTA(E101)</f>
        <v>0</v>
      </c>
      <c r="H101" s="203"/>
      <c r="I101" s="110">
        <v>5</v>
      </c>
      <c r="J101" s="159"/>
      <c r="K101" s="90"/>
      <c r="L101" s="90" t="s">
        <v>1317</v>
      </c>
    </row>
    <row r="102" spans="1:12" s="79" customFormat="1" ht="4.4000000000000004" customHeight="1" outlineLevel="1" x14ac:dyDescent="0.35">
      <c r="B102" s="81"/>
      <c r="C102" s="111"/>
      <c r="D102" s="111"/>
      <c r="E102" s="112"/>
      <c r="F102" s="113"/>
      <c r="G102" s="114"/>
      <c r="H102" s="115"/>
      <c r="I102" s="112"/>
      <c r="J102" s="161"/>
      <c r="K102" s="116"/>
      <c r="L102" s="117"/>
    </row>
    <row r="103" spans="1:12" s="79" customFormat="1" ht="23.75" customHeight="1" x14ac:dyDescent="0.35">
      <c r="B103" s="219" t="s">
        <v>1325</v>
      </c>
      <c r="C103" s="220"/>
      <c r="D103" s="220"/>
      <c r="E103" s="118"/>
      <c r="F103" s="119"/>
      <c r="G103" s="119"/>
      <c r="H103" s="119"/>
      <c r="I103" s="119"/>
      <c r="J103" s="162"/>
      <c r="K103" s="119"/>
      <c r="L103" s="119"/>
    </row>
    <row r="104" spans="1:12" ht="14.4" customHeight="1" outlineLevel="1" x14ac:dyDescent="0.35">
      <c r="A104" s="79"/>
      <c r="B104" s="222" t="str">
        <f>Heatmap!E11</f>
        <v>Безопасность заказной разработки</v>
      </c>
      <c r="C104" s="82" t="s">
        <v>1326</v>
      </c>
      <c r="D104" s="80" t="s">
        <v>1327</v>
      </c>
      <c r="E104" s="87" t="s">
        <v>767</v>
      </c>
      <c r="F104" s="120">
        <v>0</v>
      </c>
      <c r="G104" s="83"/>
      <c r="H104" s="206">
        <f>SUM(G105:G116)/4</f>
        <v>0</v>
      </c>
      <c r="I104" s="83">
        <v>0</v>
      </c>
      <c r="J104" s="159"/>
      <c r="K104" s="90"/>
      <c r="L104" s="90"/>
    </row>
    <row r="105" spans="1:12" ht="29" outlineLevel="2" x14ac:dyDescent="0.35">
      <c r="A105" s="79"/>
      <c r="B105" s="222"/>
      <c r="C105" s="82" t="s">
        <v>1328</v>
      </c>
      <c r="D105" s="80" t="s">
        <v>1329</v>
      </c>
      <c r="E105" s="87" t="s">
        <v>16</v>
      </c>
      <c r="F105" s="208">
        <v>1</v>
      </c>
      <c r="G105" s="206">
        <f>(COUNTIF(E105:E106,$F$402)+(COUNTIF(E105:E106,$F$401)*0.5))/(COUNTA(E105:E106)-COUNTIF(E105:E106,$F$403))</f>
        <v>0</v>
      </c>
      <c r="H105" s="223"/>
      <c r="I105" s="83">
        <v>2</v>
      </c>
      <c r="J105" s="159"/>
      <c r="K105" s="90"/>
      <c r="L105" s="90"/>
    </row>
    <row r="106" spans="1:12" ht="29" outlineLevel="2" x14ac:dyDescent="0.35">
      <c r="A106" s="79"/>
      <c r="B106" s="222"/>
      <c r="C106" s="82" t="s">
        <v>1330</v>
      </c>
      <c r="D106" s="80" t="s">
        <v>1331</v>
      </c>
      <c r="E106" s="87" t="s">
        <v>16</v>
      </c>
      <c r="F106" s="210"/>
      <c r="G106" s="207"/>
      <c r="H106" s="223"/>
      <c r="I106" s="83">
        <v>2</v>
      </c>
      <c r="J106" s="159"/>
      <c r="K106" s="90"/>
      <c r="L106" s="90"/>
    </row>
    <row r="107" spans="1:12" ht="43.5" outlineLevel="2" x14ac:dyDescent="0.35">
      <c r="A107" s="79"/>
      <c r="B107" s="222"/>
      <c r="C107" s="82" t="s">
        <v>1332</v>
      </c>
      <c r="D107" s="80" t="s">
        <v>1333</v>
      </c>
      <c r="E107" s="87" t="s">
        <v>16</v>
      </c>
      <c r="F107" s="208">
        <v>2</v>
      </c>
      <c r="G107" s="203">
        <f>(COUNTIF(E107:E110,$F$402)+(COUNTIF(E107:E110,$F$401)*0.5))/(COUNTA(E107:E110)-COUNTIF(E107:E110,$F$403))</f>
        <v>0</v>
      </c>
      <c r="H107" s="223"/>
      <c r="I107" s="83">
        <v>4</v>
      </c>
      <c r="J107" s="159"/>
      <c r="K107" s="90"/>
      <c r="L107" s="90"/>
    </row>
    <row r="108" spans="1:12" ht="87" outlineLevel="2" x14ac:dyDescent="0.35">
      <c r="A108" s="79"/>
      <c r="B108" s="222"/>
      <c r="C108" s="82" t="s">
        <v>1334</v>
      </c>
      <c r="D108" s="80" t="s">
        <v>1335</v>
      </c>
      <c r="E108" s="87" t="s">
        <v>16</v>
      </c>
      <c r="F108" s="209"/>
      <c r="G108" s="203"/>
      <c r="H108" s="223"/>
      <c r="I108" s="83">
        <v>4</v>
      </c>
      <c r="J108" s="159"/>
      <c r="K108" s="90"/>
      <c r="L108" s="90"/>
    </row>
    <row r="109" spans="1:12" ht="29" outlineLevel="2" x14ac:dyDescent="0.35">
      <c r="A109" s="79"/>
      <c r="B109" s="222"/>
      <c r="C109" s="82" t="s">
        <v>1336</v>
      </c>
      <c r="D109" s="80" t="s">
        <v>1337</v>
      </c>
      <c r="E109" s="87" t="s">
        <v>16</v>
      </c>
      <c r="F109" s="209"/>
      <c r="G109" s="203"/>
      <c r="H109" s="223"/>
      <c r="I109" s="83">
        <v>4</v>
      </c>
      <c r="J109" s="159"/>
      <c r="K109" s="90"/>
      <c r="L109" s="90"/>
    </row>
    <row r="110" spans="1:12" ht="43.5" outlineLevel="2" x14ac:dyDescent="0.35">
      <c r="A110" s="79"/>
      <c r="B110" s="222"/>
      <c r="C110" s="82" t="s">
        <v>1338</v>
      </c>
      <c r="D110" s="80" t="s">
        <v>1339</v>
      </c>
      <c r="E110" s="87" t="s">
        <v>16</v>
      </c>
      <c r="F110" s="210"/>
      <c r="G110" s="203"/>
      <c r="H110" s="223"/>
      <c r="I110" s="83">
        <v>4</v>
      </c>
      <c r="J110" s="159"/>
      <c r="K110" s="90"/>
      <c r="L110" s="90"/>
    </row>
    <row r="111" spans="1:12" ht="29" outlineLevel="2" x14ac:dyDescent="0.35">
      <c r="A111" s="79"/>
      <c r="B111" s="222"/>
      <c r="C111" s="82" t="s">
        <v>1340</v>
      </c>
      <c r="D111" s="80" t="s">
        <v>1341</v>
      </c>
      <c r="E111" s="87" t="s">
        <v>16</v>
      </c>
      <c r="F111" s="208">
        <v>3</v>
      </c>
      <c r="G111" s="203">
        <f>(COUNTIF(E111:E115,$F$402)+(COUNTIF(E111:E115,$F$401)*0.5))/(COUNTA(E111:E115)-COUNTIF(E111:E115,$F$403))</f>
        <v>0</v>
      </c>
      <c r="H111" s="223"/>
      <c r="I111" s="83">
        <v>5</v>
      </c>
      <c r="J111" s="159"/>
      <c r="K111" s="90"/>
      <c r="L111" s="90"/>
    </row>
    <row r="112" spans="1:12" ht="43.5" outlineLevel="2" x14ac:dyDescent="0.35">
      <c r="A112" s="79"/>
      <c r="B112" s="222"/>
      <c r="C112" s="82" t="s">
        <v>1342</v>
      </c>
      <c r="D112" s="80" t="s">
        <v>1343</v>
      </c>
      <c r="E112" s="87" t="s">
        <v>16</v>
      </c>
      <c r="F112" s="209"/>
      <c r="G112" s="203"/>
      <c r="H112" s="223"/>
      <c r="I112" s="83">
        <v>5</v>
      </c>
      <c r="J112" s="159"/>
      <c r="K112" s="90"/>
      <c r="L112" s="90"/>
    </row>
    <row r="113" spans="1:12" ht="43.5" outlineLevel="2" x14ac:dyDescent="0.35">
      <c r="A113" s="79"/>
      <c r="B113" s="222"/>
      <c r="C113" s="82" t="s">
        <v>1344</v>
      </c>
      <c r="D113" s="80" t="s">
        <v>1345</v>
      </c>
      <c r="E113" s="87" t="s">
        <v>16</v>
      </c>
      <c r="F113" s="209"/>
      <c r="G113" s="203"/>
      <c r="H113" s="223"/>
      <c r="I113" s="83">
        <v>5</v>
      </c>
      <c r="J113" s="159"/>
      <c r="K113" s="90"/>
      <c r="L113" s="90"/>
    </row>
    <row r="114" spans="1:12" ht="29" outlineLevel="2" x14ac:dyDescent="0.35">
      <c r="A114" s="79"/>
      <c r="B114" s="222"/>
      <c r="C114" s="82" t="s">
        <v>1346</v>
      </c>
      <c r="D114" s="80" t="s">
        <v>1347</v>
      </c>
      <c r="E114" s="87" t="s">
        <v>16</v>
      </c>
      <c r="F114" s="209"/>
      <c r="G114" s="203"/>
      <c r="H114" s="223"/>
      <c r="I114" s="83">
        <v>5</v>
      </c>
      <c r="J114" s="159"/>
      <c r="K114" s="90"/>
      <c r="L114" s="90"/>
    </row>
    <row r="115" spans="1:12" ht="29" outlineLevel="2" x14ac:dyDescent="0.35">
      <c r="A115" s="79"/>
      <c r="B115" s="222"/>
      <c r="C115" s="82" t="s">
        <v>1348</v>
      </c>
      <c r="D115" s="80" t="s">
        <v>1349</v>
      </c>
      <c r="E115" s="87" t="s">
        <v>16</v>
      </c>
      <c r="F115" s="210"/>
      <c r="G115" s="203"/>
      <c r="H115" s="223"/>
      <c r="I115" s="83">
        <v>5</v>
      </c>
      <c r="J115" s="159"/>
      <c r="K115" s="90"/>
      <c r="L115" s="90"/>
    </row>
    <row r="116" spans="1:12" ht="43.5" outlineLevel="2" x14ac:dyDescent="0.35">
      <c r="A116" s="79"/>
      <c r="B116" s="222"/>
      <c r="C116" s="82" t="s">
        <v>1350</v>
      </c>
      <c r="D116" s="80" t="s">
        <v>1351</v>
      </c>
      <c r="E116" s="87" t="s">
        <v>16</v>
      </c>
      <c r="F116" s="84">
        <v>4</v>
      </c>
      <c r="G116" s="106">
        <f>(COUNTIF(E116,$F$402)+(COUNTIF(E116,$F$401)*0.5))/COUNTA(E116)</f>
        <v>0</v>
      </c>
      <c r="H116" s="207"/>
      <c r="I116" s="83">
        <v>7</v>
      </c>
      <c r="J116" s="159"/>
      <c r="K116" s="90"/>
      <c r="L116" s="90"/>
    </row>
    <row r="117" spans="1:12" s="79" customFormat="1" ht="4.4000000000000004" customHeight="1" outlineLevel="1" x14ac:dyDescent="0.35">
      <c r="B117" s="81"/>
      <c r="C117" s="111"/>
      <c r="D117" s="111"/>
      <c r="E117" s="112"/>
      <c r="F117" s="113"/>
      <c r="G117" s="114"/>
      <c r="H117" s="115"/>
      <c r="I117" s="112"/>
      <c r="J117" s="161"/>
      <c r="K117" s="116"/>
      <c r="L117" s="117"/>
    </row>
    <row r="118" spans="1:12" s="79" customFormat="1" ht="23.75" customHeight="1" x14ac:dyDescent="0.35">
      <c r="B118" s="219" t="s">
        <v>208</v>
      </c>
      <c r="C118" s="220"/>
      <c r="D118" s="220"/>
      <c r="E118" s="118"/>
      <c r="F118" s="118"/>
      <c r="G118" s="118"/>
      <c r="H118" s="118"/>
      <c r="I118" s="118"/>
      <c r="J118" s="141"/>
      <c r="K118" s="118"/>
      <c r="L118" s="118"/>
    </row>
    <row r="119" spans="1:12" s="79" customFormat="1" ht="14.75" customHeight="1" outlineLevel="1" x14ac:dyDescent="0.35">
      <c r="B119" s="224" t="str">
        <f>Heatmap!G12</f>
        <v>Статический анализ (SAST)</v>
      </c>
      <c r="C119" s="109" t="s">
        <v>209</v>
      </c>
      <c r="D119" s="109" t="s">
        <v>210</v>
      </c>
      <c r="E119" s="87" t="s">
        <v>767</v>
      </c>
      <c r="F119" s="120">
        <v>0</v>
      </c>
      <c r="G119" s="122"/>
      <c r="H119" s="227">
        <f>SUM(G120:G129)/4</f>
        <v>0</v>
      </c>
      <c r="I119" s="123">
        <v>0</v>
      </c>
      <c r="J119" s="159"/>
      <c r="K119" s="90" t="s">
        <v>1352</v>
      </c>
      <c r="L119" s="90" t="s">
        <v>1353</v>
      </c>
    </row>
    <row r="120" spans="1:12" s="79" customFormat="1" outlineLevel="2" x14ac:dyDescent="0.35">
      <c r="B120" s="225"/>
      <c r="C120" s="109" t="s">
        <v>211</v>
      </c>
      <c r="D120" s="109" t="s">
        <v>212</v>
      </c>
      <c r="E120" s="87" t="s">
        <v>16</v>
      </c>
      <c r="F120" s="230">
        <v>1</v>
      </c>
      <c r="G120" s="206">
        <f>(COUNTIF(E120:E121,$F$402)+(COUNTIF(E120:E121,$F$401)*0.5))/(COUNTA(E120:E121)-COUNTIF(E120:E121,$F$403))</f>
        <v>0</v>
      </c>
      <c r="H120" s="228"/>
      <c r="I120" s="123">
        <v>2</v>
      </c>
      <c r="J120" s="159" t="s">
        <v>213</v>
      </c>
      <c r="K120" s="90" t="s">
        <v>1352</v>
      </c>
      <c r="L120" s="90"/>
    </row>
    <row r="121" spans="1:12" s="79" customFormat="1" outlineLevel="2" x14ac:dyDescent="0.35">
      <c r="B121" s="225"/>
      <c r="C121" s="109" t="s">
        <v>214</v>
      </c>
      <c r="D121" s="109" t="s">
        <v>215</v>
      </c>
      <c r="E121" s="87" t="s">
        <v>16</v>
      </c>
      <c r="F121" s="231"/>
      <c r="G121" s="207"/>
      <c r="H121" s="228"/>
      <c r="I121" s="123">
        <v>2</v>
      </c>
      <c r="J121" s="159"/>
      <c r="K121" s="90" t="s">
        <v>1352</v>
      </c>
      <c r="L121" s="90"/>
    </row>
    <row r="122" spans="1:12" s="79" customFormat="1" ht="58" outlineLevel="2" x14ac:dyDescent="0.35">
      <c r="B122" s="225"/>
      <c r="C122" s="109" t="s">
        <v>216</v>
      </c>
      <c r="D122" s="109" t="s">
        <v>217</v>
      </c>
      <c r="E122" s="87" t="s">
        <v>16</v>
      </c>
      <c r="F122" s="230">
        <v>2</v>
      </c>
      <c r="G122" s="206">
        <f>(COUNTIF(E122:E125,$F$402)+(COUNTIF(E122:E125,$F$401)*0.5))/(COUNTA(E122:E125)-COUNTIF(E122:E125,$F$403))</f>
        <v>0</v>
      </c>
      <c r="H122" s="228"/>
      <c r="I122" s="123">
        <v>3</v>
      </c>
      <c r="J122" s="159"/>
      <c r="K122" s="90" t="s">
        <v>1354</v>
      </c>
      <c r="L122" s="90" t="s">
        <v>1355</v>
      </c>
    </row>
    <row r="123" spans="1:12" s="79" customFormat="1" outlineLevel="2" x14ac:dyDescent="0.35">
      <c r="B123" s="225"/>
      <c r="C123" s="109" t="s">
        <v>218</v>
      </c>
      <c r="D123" s="109" t="s">
        <v>219</v>
      </c>
      <c r="E123" s="87" t="s">
        <v>16</v>
      </c>
      <c r="F123" s="232"/>
      <c r="G123" s="223"/>
      <c r="H123" s="228"/>
      <c r="I123" s="123">
        <v>3</v>
      </c>
      <c r="J123" s="159"/>
      <c r="K123" s="90" t="s">
        <v>1354</v>
      </c>
      <c r="L123" s="90" t="s">
        <v>1356</v>
      </c>
    </row>
    <row r="124" spans="1:12" s="79" customFormat="1" ht="43.5" outlineLevel="2" x14ac:dyDescent="0.35">
      <c r="B124" s="225"/>
      <c r="C124" s="109" t="s">
        <v>220</v>
      </c>
      <c r="D124" s="109" t="s">
        <v>221</v>
      </c>
      <c r="E124" s="87" t="s">
        <v>16</v>
      </c>
      <c r="F124" s="232"/>
      <c r="G124" s="223"/>
      <c r="H124" s="228"/>
      <c r="I124" s="123">
        <v>3</v>
      </c>
      <c r="J124" s="159" t="s">
        <v>222</v>
      </c>
      <c r="K124" s="90" t="s">
        <v>1357</v>
      </c>
      <c r="L124" s="90" t="s">
        <v>1358</v>
      </c>
    </row>
    <row r="125" spans="1:12" s="79" customFormat="1" outlineLevel="2" x14ac:dyDescent="0.35">
      <c r="B125" s="225"/>
      <c r="C125" s="109" t="s">
        <v>223</v>
      </c>
      <c r="D125" s="109" t="s">
        <v>224</v>
      </c>
      <c r="E125" s="87" t="s">
        <v>16</v>
      </c>
      <c r="F125" s="231"/>
      <c r="G125" s="207"/>
      <c r="H125" s="228"/>
      <c r="I125" s="123">
        <v>3</v>
      </c>
      <c r="J125" s="159"/>
      <c r="K125" s="90"/>
      <c r="L125" s="90" t="s">
        <v>1353</v>
      </c>
    </row>
    <row r="126" spans="1:12" s="79" customFormat="1" outlineLevel="2" x14ac:dyDescent="0.35">
      <c r="B126" s="225"/>
      <c r="C126" s="109" t="s">
        <v>225</v>
      </c>
      <c r="D126" s="109" t="s">
        <v>226</v>
      </c>
      <c r="E126" s="87" t="s">
        <v>16</v>
      </c>
      <c r="F126" s="230">
        <v>3</v>
      </c>
      <c r="G126" s="206">
        <f>(COUNTIF(E126:E128,$F$402)+(COUNTIF(E126:E128,$F$401)*0.5))/(COUNTA(E126:E128)-COUNTIF(E126:E128,$F$403))</f>
        <v>0</v>
      </c>
      <c r="H126" s="228"/>
      <c r="I126" s="123">
        <v>4</v>
      </c>
      <c r="J126" s="163"/>
      <c r="K126" s="90" t="s">
        <v>1352</v>
      </c>
      <c r="L126" s="90" t="s">
        <v>1355</v>
      </c>
    </row>
    <row r="127" spans="1:12" s="79" customFormat="1" ht="29" outlineLevel="2" x14ac:dyDescent="0.35">
      <c r="B127" s="225"/>
      <c r="C127" s="109" t="s">
        <v>227</v>
      </c>
      <c r="D127" s="109" t="s">
        <v>228</v>
      </c>
      <c r="E127" s="87" t="s">
        <v>16</v>
      </c>
      <c r="F127" s="232"/>
      <c r="G127" s="223"/>
      <c r="H127" s="228"/>
      <c r="I127" s="123">
        <v>4</v>
      </c>
      <c r="J127" s="164" t="s">
        <v>229</v>
      </c>
      <c r="K127" s="92" t="s">
        <v>1354</v>
      </c>
      <c r="L127" s="92" t="s">
        <v>1359</v>
      </c>
    </row>
    <row r="128" spans="1:12" s="79" customFormat="1" outlineLevel="2" x14ac:dyDescent="0.35">
      <c r="B128" s="225"/>
      <c r="C128" s="109" t="s">
        <v>230</v>
      </c>
      <c r="D128" s="109" t="s">
        <v>231</v>
      </c>
      <c r="E128" s="87" t="s">
        <v>16</v>
      </c>
      <c r="F128" s="231"/>
      <c r="G128" s="207"/>
      <c r="H128" s="228"/>
      <c r="I128" s="123">
        <v>4</v>
      </c>
      <c r="J128" s="165"/>
      <c r="K128" s="90"/>
      <c r="L128" s="90"/>
    </row>
    <row r="129" spans="2:12" s="79" customFormat="1" ht="29" outlineLevel="2" x14ac:dyDescent="0.35">
      <c r="B129" s="226"/>
      <c r="C129" s="109" t="s">
        <v>232</v>
      </c>
      <c r="D129" s="109" t="s">
        <v>233</v>
      </c>
      <c r="E129" s="87" t="s">
        <v>16</v>
      </c>
      <c r="F129" s="84">
        <v>4</v>
      </c>
      <c r="G129" s="106">
        <f>(COUNTIF(E129,$F$402)+(COUNTIF(E129,$F$401)*0.5))/COUNTA(E129)</f>
        <v>0</v>
      </c>
      <c r="H129" s="229"/>
      <c r="I129" s="123">
        <v>7</v>
      </c>
      <c r="J129" s="159"/>
      <c r="K129" s="90" t="s">
        <v>1360</v>
      </c>
      <c r="L129" s="90"/>
    </row>
    <row r="130" spans="2:12" s="79" customFormat="1" ht="14.75" customHeight="1" outlineLevel="1" x14ac:dyDescent="0.35">
      <c r="B130" s="233" t="str">
        <f>Heatmap!G13</f>
        <v>Композиционный анализ (SCA)</v>
      </c>
      <c r="C130" s="109" t="s">
        <v>234</v>
      </c>
      <c r="D130" s="109" t="s">
        <v>235</v>
      </c>
      <c r="E130" s="87" t="s">
        <v>767</v>
      </c>
      <c r="F130" s="88">
        <v>0</v>
      </c>
      <c r="G130" s="89"/>
      <c r="H130" s="227">
        <f>SUM(G131:G143)/4</f>
        <v>0</v>
      </c>
      <c r="I130" s="123">
        <v>0</v>
      </c>
      <c r="J130" s="159" t="s">
        <v>236</v>
      </c>
      <c r="K130" s="90" t="s">
        <v>1282</v>
      </c>
      <c r="L130" s="90" t="s">
        <v>1361</v>
      </c>
    </row>
    <row r="131" spans="2:12" s="79" customFormat="1" outlineLevel="2" x14ac:dyDescent="0.35">
      <c r="B131" s="234"/>
      <c r="C131" s="109" t="s">
        <v>237</v>
      </c>
      <c r="D131" s="109" t="s">
        <v>238</v>
      </c>
      <c r="E131" s="87" t="s">
        <v>16</v>
      </c>
      <c r="F131" s="230">
        <v>1</v>
      </c>
      <c r="G131" s="206">
        <f>(COUNTIF(E131:E133,$F$402)+(COUNTIF(E131:E133,$F$401)*0.5))/(COUNTA(E131:E133)-COUNTIF(E131:E133,$F$403))</f>
        <v>0</v>
      </c>
      <c r="H131" s="228"/>
      <c r="I131" s="123">
        <v>1</v>
      </c>
      <c r="J131" s="159" t="s">
        <v>239</v>
      </c>
      <c r="K131" s="90"/>
      <c r="L131" s="90" t="s">
        <v>1362</v>
      </c>
    </row>
    <row r="132" spans="2:12" s="79" customFormat="1" ht="29" outlineLevel="2" x14ac:dyDescent="0.35">
      <c r="B132" s="234"/>
      <c r="C132" s="109" t="s">
        <v>240</v>
      </c>
      <c r="D132" s="109" t="s">
        <v>241</v>
      </c>
      <c r="E132" s="87" t="s">
        <v>16</v>
      </c>
      <c r="F132" s="232"/>
      <c r="G132" s="223"/>
      <c r="H132" s="228"/>
      <c r="I132" s="123">
        <v>1</v>
      </c>
      <c r="J132" s="159"/>
      <c r="K132" s="90"/>
      <c r="L132" s="90"/>
    </row>
    <row r="133" spans="2:12" s="79" customFormat="1" outlineLevel="2" x14ac:dyDescent="0.35">
      <c r="B133" s="234"/>
      <c r="C133" s="109" t="s">
        <v>242</v>
      </c>
      <c r="D133" s="109" t="s">
        <v>243</v>
      </c>
      <c r="E133" s="87" t="s">
        <v>16</v>
      </c>
      <c r="F133" s="231"/>
      <c r="G133" s="207"/>
      <c r="H133" s="228"/>
      <c r="I133" s="123">
        <v>1</v>
      </c>
      <c r="J133" s="159" t="s">
        <v>32</v>
      </c>
      <c r="K133" s="90"/>
      <c r="L133" s="90"/>
    </row>
    <row r="134" spans="2:12" s="79" customFormat="1" ht="29" outlineLevel="2" x14ac:dyDescent="0.35">
      <c r="B134" s="234"/>
      <c r="C134" s="109" t="s">
        <v>244</v>
      </c>
      <c r="D134" s="109" t="s">
        <v>245</v>
      </c>
      <c r="E134" s="87" t="s">
        <v>16</v>
      </c>
      <c r="F134" s="230">
        <v>2</v>
      </c>
      <c r="G134" s="206">
        <f>(COUNTIF(E134:E138,$F$402)+(COUNTIF(E134:E138,$F$401)*0.5))/(COUNTA(E134:E138)-COUNTIF(E134:E138,$F$403))</f>
        <v>0</v>
      </c>
      <c r="H134" s="228"/>
      <c r="I134" s="123">
        <v>2</v>
      </c>
      <c r="J134" s="159"/>
      <c r="K134" s="90" t="s">
        <v>1363</v>
      </c>
      <c r="L134" s="90"/>
    </row>
    <row r="135" spans="2:12" s="79" customFormat="1" outlineLevel="2" x14ac:dyDescent="0.35">
      <c r="B135" s="234"/>
      <c r="C135" s="109" t="s">
        <v>246</v>
      </c>
      <c r="D135" s="109" t="s">
        <v>247</v>
      </c>
      <c r="E135" s="87" t="s">
        <v>16</v>
      </c>
      <c r="F135" s="232"/>
      <c r="G135" s="223"/>
      <c r="H135" s="228"/>
      <c r="I135" s="123">
        <v>2</v>
      </c>
      <c r="J135" s="159"/>
      <c r="K135" s="90"/>
      <c r="L135" s="90"/>
    </row>
    <row r="136" spans="2:12" s="79" customFormat="1" outlineLevel="2" x14ac:dyDescent="0.35">
      <c r="B136" s="234"/>
      <c r="C136" s="109" t="s">
        <v>248</v>
      </c>
      <c r="D136" s="109" t="s">
        <v>249</v>
      </c>
      <c r="E136" s="87" t="s">
        <v>16</v>
      </c>
      <c r="F136" s="232"/>
      <c r="G136" s="223"/>
      <c r="H136" s="228"/>
      <c r="I136" s="123">
        <v>2</v>
      </c>
      <c r="J136" s="159" t="s">
        <v>41</v>
      </c>
      <c r="K136" s="90" t="s">
        <v>1294</v>
      </c>
      <c r="L136" s="90"/>
    </row>
    <row r="137" spans="2:12" s="79" customFormat="1" ht="43.5" outlineLevel="2" x14ac:dyDescent="0.35">
      <c r="B137" s="234"/>
      <c r="C137" s="109" t="s">
        <v>250</v>
      </c>
      <c r="D137" s="109" t="s">
        <v>251</v>
      </c>
      <c r="E137" s="87" t="s">
        <v>16</v>
      </c>
      <c r="F137" s="232"/>
      <c r="G137" s="223"/>
      <c r="H137" s="228"/>
      <c r="I137" s="123">
        <v>2</v>
      </c>
      <c r="J137" s="159" t="s">
        <v>222</v>
      </c>
      <c r="K137" s="90" t="s">
        <v>1357</v>
      </c>
      <c r="L137" s="90" t="s">
        <v>1364</v>
      </c>
    </row>
    <row r="138" spans="2:12" s="79" customFormat="1" outlineLevel="2" x14ac:dyDescent="0.35">
      <c r="B138" s="234"/>
      <c r="C138" s="109" t="s">
        <v>252</v>
      </c>
      <c r="D138" s="109" t="s">
        <v>253</v>
      </c>
      <c r="E138" s="87" t="s">
        <v>16</v>
      </c>
      <c r="F138" s="231"/>
      <c r="G138" s="207"/>
      <c r="H138" s="228"/>
      <c r="I138" s="123">
        <v>2</v>
      </c>
      <c r="J138" s="159" t="s">
        <v>21</v>
      </c>
      <c r="K138" s="90" t="s">
        <v>1282</v>
      </c>
      <c r="L138" s="90" t="s">
        <v>1365</v>
      </c>
    </row>
    <row r="139" spans="2:12" s="79" customFormat="1" outlineLevel="2" x14ac:dyDescent="0.35">
      <c r="B139" s="234"/>
      <c r="C139" s="109" t="s">
        <v>254</v>
      </c>
      <c r="D139" s="109" t="s">
        <v>255</v>
      </c>
      <c r="E139" s="87" t="s">
        <v>16</v>
      </c>
      <c r="F139" s="230">
        <v>3</v>
      </c>
      <c r="G139" s="206">
        <f>(COUNTIF(E139:E142,$F$402)+(COUNTIF(E139:E142,$F$401)*0.5))/(COUNTA(E139:E142)-COUNTIF(E139:E142,$F$403))</f>
        <v>0</v>
      </c>
      <c r="H139" s="228"/>
      <c r="I139" s="123">
        <v>4</v>
      </c>
      <c r="J139" s="159"/>
      <c r="K139" s="90"/>
      <c r="L139" s="90"/>
    </row>
    <row r="140" spans="2:12" s="79" customFormat="1" ht="29" outlineLevel="2" x14ac:dyDescent="0.35">
      <c r="B140" s="234"/>
      <c r="C140" s="109" t="s">
        <v>256</v>
      </c>
      <c r="D140" s="109" t="s">
        <v>257</v>
      </c>
      <c r="E140" s="87" t="s">
        <v>16</v>
      </c>
      <c r="F140" s="232"/>
      <c r="G140" s="223"/>
      <c r="H140" s="228"/>
      <c r="I140" s="123">
        <v>4</v>
      </c>
      <c r="J140" s="159" t="s">
        <v>258</v>
      </c>
      <c r="K140" s="90"/>
      <c r="L140" s="90"/>
    </row>
    <row r="141" spans="2:12" s="79" customFormat="1" outlineLevel="2" x14ac:dyDescent="0.35">
      <c r="B141" s="234"/>
      <c r="C141" s="109" t="s">
        <v>259</v>
      </c>
      <c r="D141" s="109" t="s">
        <v>260</v>
      </c>
      <c r="E141" s="87" t="s">
        <v>16</v>
      </c>
      <c r="F141" s="232"/>
      <c r="G141" s="223"/>
      <c r="H141" s="228"/>
      <c r="I141" s="123">
        <v>4</v>
      </c>
      <c r="J141" s="159"/>
      <c r="K141" s="90"/>
      <c r="L141" s="90"/>
    </row>
    <row r="142" spans="2:12" s="79" customFormat="1" outlineLevel="2" x14ac:dyDescent="0.35">
      <c r="B142" s="234"/>
      <c r="C142" s="109" t="s">
        <v>261</v>
      </c>
      <c r="D142" s="109" t="s">
        <v>262</v>
      </c>
      <c r="E142" s="87" t="s">
        <v>16</v>
      </c>
      <c r="F142" s="231"/>
      <c r="G142" s="207"/>
      <c r="H142" s="228"/>
      <c r="I142" s="123">
        <v>4</v>
      </c>
      <c r="J142" s="159"/>
      <c r="K142" s="90" t="s">
        <v>1366</v>
      </c>
      <c r="L142" s="90"/>
    </row>
    <row r="143" spans="2:12" s="79" customFormat="1" outlineLevel="2" x14ac:dyDescent="0.35">
      <c r="B143" s="235"/>
      <c r="C143" s="109" t="s">
        <v>263</v>
      </c>
      <c r="D143" s="109" t="s">
        <v>264</v>
      </c>
      <c r="E143" s="87" t="s">
        <v>16</v>
      </c>
      <c r="F143" s="84">
        <v>4</v>
      </c>
      <c r="G143" s="106">
        <f>(COUNTIF(E143,$F$402)+(COUNTIF(E143,$F$401)*0.5))/COUNTA(E143)</f>
        <v>0</v>
      </c>
      <c r="H143" s="229"/>
      <c r="I143" s="123">
        <v>6</v>
      </c>
      <c r="J143" s="159"/>
      <c r="K143" s="90"/>
      <c r="L143" s="90"/>
    </row>
    <row r="144" spans="2:12" s="79" customFormat="1" ht="14.75" customHeight="1" outlineLevel="1" x14ac:dyDescent="0.35">
      <c r="B144" s="224" t="str">
        <f>Heatmap!G14</f>
        <v>Анализ образов контейнеров</v>
      </c>
      <c r="C144" s="109" t="s">
        <v>265</v>
      </c>
      <c r="D144" s="109" t="s">
        <v>266</v>
      </c>
      <c r="E144" s="87" t="s">
        <v>767</v>
      </c>
      <c r="F144" s="120">
        <v>0</v>
      </c>
      <c r="G144" s="122"/>
      <c r="H144" s="227">
        <f>SUM(G145:G153)/4</f>
        <v>0</v>
      </c>
      <c r="I144" s="124">
        <v>0</v>
      </c>
      <c r="J144" s="159"/>
      <c r="K144" s="90"/>
      <c r="L144" s="90"/>
    </row>
    <row r="145" spans="2:12" s="79" customFormat="1" ht="29" outlineLevel="2" x14ac:dyDescent="0.35">
      <c r="B145" s="225"/>
      <c r="C145" s="109" t="s">
        <v>267</v>
      </c>
      <c r="D145" s="109" t="s">
        <v>268</v>
      </c>
      <c r="E145" s="87" t="s">
        <v>16</v>
      </c>
      <c r="F145" s="230">
        <v>1</v>
      </c>
      <c r="G145" s="206">
        <f>(COUNTIF(E145:E147,$F$402)+(COUNTIF(E145:E147,$F$401)*0.5))/(COUNTA(E145:E147)-COUNTIF(E145:E147,$F$403))</f>
        <v>0</v>
      </c>
      <c r="H145" s="228"/>
      <c r="I145" s="124">
        <v>1</v>
      </c>
      <c r="J145" s="159"/>
      <c r="K145" s="90"/>
      <c r="L145" s="90"/>
    </row>
    <row r="146" spans="2:12" s="79" customFormat="1" ht="29" outlineLevel="2" x14ac:dyDescent="0.35">
      <c r="B146" s="225"/>
      <c r="C146" s="109" t="s">
        <v>269</v>
      </c>
      <c r="D146" s="109" t="s">
        <v>270</v>
      </c>
      <c r="E146" s="87" t="s">
        <v>16</v>
      </c>
      <c r="F146" s="232"/>
      <c r="G146" s="223"/>
      <c r="H146" s="228"/>
      <c r="I146" s="124">
        <v>1</v>
      </c>
      <c r="J146" s="159"/>
      <c r="K146" s="90"/>
      <c r="L146" s="90" t="s">
        <v>1367</v>
      </c>
    </row>
    <row r="147" spans="2:12" s="79" customFormat="1" outlineLevel="2" x14ac:dyDescent="0.35">
      <c r="B147" s="225"/>
      <c r="C147" s="109" t="s">
        <v>271</v>
      </c>
      <c r="D147" s="109" t="s">
        <v>272</v>
      </c>
      <c r="E147" s="87" t="s">
        <v>16</v>
      </c>
      <c r="F147" s="231"/>
      <c r="G147" s="207"/>
      <c r="H147" s="228"/>
      <c r="I147" s="124">
        <v>1</v>
      </c>
      <c r="J147" s="159"/>
      <c r="K147" s="90"/>
      <c r="L147" s="90"/>
    </row>
    <row r="148" spans="2:12" s="79" customFormat="1" outlineLevel="2" x14ac:dyDescent="0.35">
      <c r="B148" s="225"/>
      <c r="C148" s="109" t="s">
        <v>273</v>
      </c>
      <c r="D148" s="109" t="s">
        <v>274</v>
      </c>
      <c r="E148" s="87" t="s">
        <v>16</v>
      </c>
      <c r="F148" s="230">
        <v>2</v>
      </c>
      <c r="G148" s="206">
        <f>(COUNTIF(E148:E150,$F$402)+(COUNTIF(E148:E150,$F$401)*0.5))/(COUNTA(E148:E150)-COUNTIF(E148:E150,$F$403))</f>
        <v>0</v>
      </c>
      <c r="H148" s="228"/>
      <c r="I148" s="124">
        <v>2</v>
      </c>
      <c r="J148" s="159" t="s">
        <v>199</v>
      </c>
      <c r="K148" s="90"/>
      <c r="L148" s="90"/>
    </row>
    <row r="149" spans="2:12" s="79" customFormat="1" ht="29" outlineLevel="2" x14ac:dyDescent="0.35">
      <c r="B149" s="225"/>
      <c r="C149" s="109" t="s">
        <v>275</v>
      </c>
      <c r="D149" s="109" t="s">
        <v>276</v>
      </c>
      <c r="E149" s="87" t="s">
        <v>16</v>
      </c>
      <c r="F149" s="232"/>
      <c r="G149" s="223"/>
      <c r="H149" s="228"/>
      <c r="I149" s="124">
        <v>2</v>
      </c>
      <c r="J149" s="159"/>
      <c r="K149" s="90"/>
      <c r="L149" s="90"/>
    </row>
    <row r="150" spans="2:12" s="79" customFormat="1" ht="29" outlineLevel="2" x14ac:dyDescent="0.35">
      <c r="B150" s="225"/>
      <c r="C150" s="109" t="s">
        <v>277</v>
      </c>
      <c r="D150" s="109" t="s">
        <v>278</v>
      </c>
      <c r="E150" s="87" t="s">
        <v>16</v>
      </c>
      <c r="F150" s="231"/>
      <c r="G150" s="207"/>
      <c r="H150" s="228"/>
      <c r="I150" s="124">
        <v>2</v>
      </c>
      <c r="J150" s="159"/>
      <c r="K150" s="90"/>
      <c r="L150" s="90"/>
    </row>
    <row r="151" spans="2:12" s="79" customFormat="1" outlineLevel="2" x14ac:dyDescent="0.35">
      <c r="B151" s="225"/>
      <c r="C151" s="109" t="s">
        <v>279</v>
      </c>
      <c r="D151" s="109" t="s">
        <v>280</v>
      </c>
      <c r="E151" s="87" t="s">
        <v>16</v>
      </c>
      <c r="F151" s="230">
        <v>3</v>
      </c>
      <c r="G151" s="206">
        <f>(COUNTIF(E151:E152,$F$402)+(COUNTIF(E151:E152,$F$401)*0.5))/(COUNTA(E151:E152)-COUNTIF(E151:E152,$F$403))</f>
        <v>0</v>
      </c>
      <c r="H151" s="228"/>
      <c r="I151" s="124">
        <v>3</v>
      </c>
      <c r="J151" s="159" t="s">
        <v>41</v>
      </c>
      <c r="K151" s="90"/>
      <c r="L151" s="90"/>
    </row>
    <row r="152" spans="2:12" s="79" customFormat="1" outlineLevel="2" x14ac:dyDescent="0.35">
      <c r="B152" s="225"/>
      <c r="C152" s="109" t="s">
        <v>281</v>
      </c>
      <c r="D152" s="109" t="s">
        <v>282</v>
      </c>
      <c r="E152" s="87" t="s">
        <v>16</v>
      </c>
      <c r="F152" s="231"/>
      <c r="G152" s="207"/>
      <c r="H152" s="228"/>
      <c r="I152" s="124">
        <v>3</v>
      </c>
      <c r="J152" s="159"/>
      <c r="K152" s="90"/>
      <c r="L152" s="90"/>
    </row>
    <row r="153" spans="2:12" s="79" customFormat="1" ht="29" outlineLevel="2" x14ac:dyDescent="0.35">
      <c r="B153" s="226"/>
      <c r="C153" s="109" t="s">
        <v>283</v>
      </c>
      <c r="D153" s="109" t="s">
        <v>284</v>
      </c>
      <c r="E153" s="87" t="s">
        <v>16</v>
      </c>
      <c r="F153" s="84">
        <v>4</v>
      </c>
      <c r="G153" s="106">
        <f>(COUNTIF(E153,$F$402)+(COUNTIF(E153,$F$401)*0.5))/COUNTA(E153)</f>
        <v>0</v>
      </c>
      <c r="H153" s="229"/>
      <c r="I153" s="124">
        <v>4</v>
      </c>
      <c r="J153" s="159"/>
      <c r="K153" s="90"/>
      <c r="L153" s="90"/>
    </row>
    <row r="154" spans="2:12" s="79" customFormat="1" ht="14.75" customHeight="1" outlineLevel="1" x14ac:dyDescent="0.35">
      <c r="B154" s="233" t="str">
        <f>Heatmap!G15</f>
        <v>Идентификация секретов</v>
      </c>
      <c r="C154" s="109" t="s">
        <v>285</v>
      </c>
      <c r="D154" s="109" t="s">
        <v>286</v>
      </c>
      <c r="E154" s="87" t="s">
        <v>767</v>
      </c>
      <c r="F154" s="120">
        <v>0</v>
      </c>
      <c r="G154" s="122"/>
      <c r="H154" s="227">
        <f>SUM(G155:G164)/4</f>
        <v>0</v>
      </c>
      <c r="I154" s="124">
        <v>0</v>
      </c>
      <c r="J154" s="159"/>
      <c r="K154" s="90"/>
      <c r="L154" s="90" t="s">
        <v>1368</v>
      </c>
    </row>
    <row r="155" spans="2:12" s="79" customFormat="1" ht="29" outlineLevel="2" x14ac:dyDescent="0.35">
      <c r="B155" s="234"/>
      <c r="C155" s="109" t="s">
        <v>287</v>
      </c>
      <c r="D155" s="109" t="s">
        <v>288</v>
      </c>
      <c r="E155" s="87" t="s">
        <v>16</v>
      </c>
      <c r="F155" s="230">
        <v>1</v>
      </c>
      <c r="G155" s="206">
        <f>(COUNTIF(E155:E158,$F$402)+(COUNTIF(E155:E158,$F$401)*0.5))/(COUNTA(E155:E158)-COUNTIF(E155:E158,$F$403))</f>
        <v>0</v>
      </c>
      <c r="H155" s="228"/>
      <c r="I155" s="124">
        <v>1</v>
      </c>
      <c r="J155" s="159"/>
      <c r="K155" s="90"/>
      <c r="L155" s="90"/>
    </row>
    <row r="156" spans="2:12" s="79" customFormat="1" ht="29" outlineLevel="2" x14ac:dyDescent="0.35">
      <c r="B156" s="234"/>
      <c r="C156" s="109" t="s">
        <v>289</v>
      </c>
      <c r="D156" s="109" t="s">
        <v>290</v>
      </c>
      <c r="E156" s="87" t="s">
        <v>16</v>
      </c>
      <c r="F156" s="232"/>
      <c r="G156" s="223"/>
      <c r="H156" s="228"/>
      <c r="I156" s="124">
        <v>1</v>
      </c>
      <c r="J156" s="159"/>
      <c r="K156" s="90"/>
      <c r="L156" s="90"/>
    </row>
    <row r="157" spans="2:12" s="79" customFormat="1" ht="29" outlineLevel="2" x14ac:dyDescent="0.35">
      <c r="B157" s="234"/>
      <c r="C157" s="109" t="s">
        <v>291</v>
      </c>
      <c r="D157" s="109" t="s">
        <v>292</v>
      </c>
      <c r="E157" s="87" t="s">
        <v>16</v>
      </c>
      <c r="F157" s="232"/>
      <c r="G157" s="223"/>
      <c r="H157" s="228"/>
      <c r="I157" s="124">
        <v>1</v>
      </c>
      <c r="J157" s="159"/>
      <c r="K157" s="90"/>
      <c r="L157" s="90" t="s">
        <v>1368</v>
      </c>
    </row>
    <row r="158" spans="2:12" s="79" customFormat="1" ht="29" outlineLevel="2" x14ac:dyDescent="0.35">
      <c r="B158" s="234"/>
      <c r="C158" s="109" t="s">
        <v>293</v>
      </c>
      <c r="D158" s="109" t="s">
        <v>294</v>
      </c>
      <c r="E158" s="87" t="s">
        <v>16</v>
      </c>
      <c r="F158" s="231"/>
      <c r="G158" s="207"/>
      <c r="H158" s="228"/>
      <c r="I158" s="124">
        <v>1</v>
      </c>
      <c r="J158" s="159" t="s">
        <v>86</v>
      </c>
      <c r="K158" s="90" t="s">
        <v>1369</v>
      </c>
      <c r="L158" s="90"/>
    </row>
    <row r="159" spans="2:12" s="79" customFormat="1" ht="116" outlineLevel="2" x14ac:dyDescent="0.35">
      <c r="B159" s="234"/>
      <c r="C159" s="109" t="s">
        <v>295</v>
      </c>
      <c r="D159" s="109" t="s">
        <v>296</v>
      </c>
      <c r="E159" s="87" t="s">
        <v>16</v>
      </c>
      <c r="F159" s="230">
        <v>2</v>
      </c>
      <c r="G159" s="206">
        <f>(COUNTIF(E159:E161,$F$402)+(COUNTIF(E159:E161,$F$401)*0.5))/(COUNTA(E159:E161)-COUNTIF(E159:E161,$F$403))</f>
        <v>0</v>
      </c>
      <c r="H159" s="228"/>
      <c r="I159" s="124">
        <v>2</v>
      </c>
      <c r="J159" s="159"/>
      <c r="K159" s="90"/>
      <c r="L159" s="90"/>
    </row>
    <row r="160" spans="2:12" s="79" customFormat="1" ht="29" outlineLevel="2" x14ac:dyDescent="0.35">
      <c r="B160" s="234"/>
      <c r="C160" s="109" t="s">
        <v>297</v>
      </c>
      <c r="D160" s="109" t="s">
        <v>298</v>
      </c>
      <c r="E160" s="87" t="s">
        <v>16</v>
      </c>
      <c r="F160" s="232"/>
      <c r="G160" s="223"/>
      <c r="H160" s="228"/>
      <c r="I160" s="124">
        <v>2</v>
      </c>
      <c r="J160" s="159" t="s">
        <v>229</v>
      </c>
      <c r="K160" s="90"/>
      <c r="L160" s="90" t="s">
        <v>1370</v>
      </c>
    </row>
    <row r="161" spans="2:12" s="79" customFormat="1" ht="29" outlineLevel="2" x14ac:dyDescent="0.35">
      <c r="B161" s="234"/>
      <c r="C161" s="109" t="s">
        <v>299</v>
      </c>
      <c r="D161" s="109" t="s">
        <v>300</v>
      </c>
      <c r="E161" s="87" t="s">
        <v>16</v>
      </c>
      <c r="F161" s="231"/>
      <c r="G161" s="207"/>
      <c r="H161" s="228"/>
      <c r="I161" s="124">
        <v>2</v>
      </c>
      <c r="J161" s="159"/>
      <c r="K161" s="90" t="s">
        <v>1371</v>
      </c>
      <c r="L161" s="90"/>
    </row>
    <row r="162" spans="2:12" s="79" customFormat="1" ht="43.5" outlineLevel="2" x14ac:dyDescent="0.35">
      <c r="B162" s="234"/>
      <c r="C162" s="109" t="s">
        <v>301</v>
      </c>
      <c r="D162" s="109" t="s">
        <v>302</v>
      </c>
      <c r="E162" s="87" t="s">
        <v>16</v>
      </c>
      <c r="F162" s="230">
        <v>3</v>
      </c>
      <c r="G162" s="206">
        <f>(COUNTIF(E162:E163,$F$402)+(COUNTIF(E162:E163,$F$401)*0.5))/(COUNTA(E162:E163)-COUNTIF(E162:E163,$F$403))</f>
        <v>0</v>
      </c>
      <c r="H162" s="228"/>
      <c r="I162" s="124">
        <v>3</v>
      </c>
      <c r="J162" s="159"/>
      <c r="K162" s="90"/>
      <c r="L162" s="90"/>
    </row>
    <row r="163" spans="2:12" s="79" customFormat="1" ht="43.5" outlineLevel="2" x14ac:dyDescent="0.35">
      <c r="B163" s="234"/>
      <c r="C163" s="109" t="s">
        <v>303</v>
      </c>
      <c r="D163" s="109" t="s">
        <v>304</v>
      </c>
      <c r="E163" s="87" t="s">
        <v>16</v>
      </c>
      <c r="F163" s="231"/>
      <c r="G163" s="207"/>
      <c r="H163" s="228"/>
      <c r="I163" s="124">
        <v>3</v>
      </c>
      <c r="J163" s="159"/>
      <c r="K163" s="90"/>
      <c r="L163" s="90"/>
    </row>
    <row r="164" spans="2:12" s="79" customFormat="1" ht="29" outlineLevel="2" x14ac:dyDescent="0.35">
      <c r="B164" s="235"/>
      <c r="C164" s="109" t="s">
        <v>305</v>
      </c>
      <c r="D164" s="109" t="s">
        <v>306</v>
      </c>
      <c r="E164" s="87" t="s">
        <v>16</v>
      </c>
      <c r="F164" s="84">
        <v>4</v>
      </c>
      <c r="G164" s="106">
        <f>(COUNTIF(E164,$F$402)+(COUNTIF(E164,$F$401)*0.5))/COUNTA(E164)</f>
        <v>0</v>
      </c>
      <c r="H164" s="229"/>
      <c r="I164" s="124">
        <v>5</v>
      </c>
      <c r="J164" s="159"/>
      <c r="K164" s="90" t="s">
        <v>1307</v>
      </c>
      <c r="L164" s="90"/>
    </row>
    <row r="165" spans="2:12" s="79" customFormat="1" ht="58.25" customHeight="1" outlineLevel="1" x14ac:dyDescent="0.35">
      <c r="B165" s="224" t="str">
        <f>Heatmap!G16</f>
        <v>Контроль безопасности Dockerfile’ов</v>
      </c>
      <c r="C165" s="86" t="s">
        <v>307</v>
      </c>
      <c r="D165" s="109" t="s">
        <v>308</v>
      </c>
      <c r="E165" s="87" t="s">
        <v>767</v>
      </c>
      <c r="F165" s="84">
        <v>0</v>
      </c>
      <c r="G165" s="125"/>
      <c r="H165" s="227">
        <f>SUM(G166:G168)/2</f>
        <v>0</v>
      </c>
      <c r="I165" s="124">
        <v>0</v>
      </c>
      <c r="J165" s="159"/>
      <c r="K165" s="90"/>
      <c r="L165" s="126"/>
    </row>
    <row r="166" spans="2:12" s="79" customFormat="1" ht="29" outlineLevel="2" x14ac:dyDescent="0.35">
      <c r="B166" s="225"/>
      <c r="C166" s="86" t="s">
        <v>309</v>
      </c>
      <c r="D166" s="109" t="s">
        <v>310</v>
      </c>
      <c r="E166" s="87" t="s">
        <v>16</v>
      </c>
      <c r="F166" s="230">
        <v>1</v>
      </c>
      <c r="G166" s="206">
        <f>(COUNTIF(E166:E167,$F$402)+(COUNTIF(E166:E167,$F$401)*0.5))/(COUNTA(E166:E167)-COUNTIF(E166:E167,$F$403))</f>
        <v>0</v>
      </c>
      <c r="H166" s="228"/>
      <c r="I166" s="124">
        <v>1</v>
      </c>
      <c r="J166" s="159"/>
      <c r="K166" s="90"/>
      <c r="L166" s="126"/>
    </row>
    <row r="167" spans="2:12" s="79" customFormat="1" ht="29" outlineLevel="2" x14ac:dyDescent="0.35">
      <c r="B167" s="225"/>
      <c r="C167" s="86" t="s">
        <v>311</v>
      </c>
      <c r="D167" s="109" t="s">
        <v>312</v>
      </c>
      <c r="E167" s="87" t="s">
        <v>16</v>
      </c>
      <c r="F167" s="231"/>
      <c r="G167" s="207"/>
      <c r="H167" s="228"/>
      <c r="I167" s="124">
        <v>1</v>
      </c>
      <c r="J167" s="159"/>
      <c r="K167" s="90"/>
      <c r="L167" s="126"/>
    </row>
    <row r="168" spans="2:12" s="79" customFormat="1" ht="29" outlineLevel="2" x14ac:dyDescent="0.35">
      <c r="B168" s="226"/>
      <c r="C168" s="86" t="s">
        <v>313</v>
      </c>
      <c r="D168" s="109" t="s">
        <v>314</v>
      </c>
      <c r="E168" s="87" t="s">
        <v>16</v>
      </c>
      <c r="F168" s="84">
        <v>2</v>
      </c>
      <c r="G168" s="106">
        <f>(COUNTIF(E168,$F$402)+(COUNTIF(E168,$F$401)*0.5))/COUNTA(E168)</f>
        <v>0</v>
      </c>
      <c r="H168" s="229"/>
      <c r="I168" s="124">
        <v>2</v>
      </c>
      <c r="J168" s="159"/>
      <c r="K168" s="90"/>
      <c r="L168" s="126"/>
    </row>
    <row r="169" spans="2:12" s="79" customFormat="1" ht="4.4000000000000004" customHeight="1" outlineLevel="1" x14ac:dyDescent="0.35">
      <c r="B169" s="81"/>
      <c r="C169" s="127"/>
      <c r="D169" s="127"/>
      <c r="E169" s="128"/>
      <c r="F169" s="129"/>
      <c r="G169" s="130"/>
      <c r="H169" s="115"/>
      <c r="I169" s="128"/>
      <c r="J169" s="166"/>
      <c r="K169" s="131"/>
      <c r="L169" s="132"/>
    </row>
    <row r="170" spans="2:12" s="79" customFormat="1" ht="23.75" customHeight="1" x14ac:dyDescent="0.35">
      <c r="B170" s="219" t="s">
        <v>315</v>
      </c>
      <c r="C170" s="220"/>
      <c r="D170" s="220"/>
      <c r="E170" s="118"/>
      <c r="F170" s="118"/>
      <c r="G170" s="118"/>
      <c r="H170" s="118"/>
      <c r="I170" s="118"/>
      <c r="J170" s="141"/>
      <c r="K170" s="118"/>
      <c r="L170" s="118"/>
    </row>
    <row r="171" spans="2:12" s="79" customFormat="1" ht="14.75" customHeight="1" outlineLevel="1" x14ac:dyDescent="0.35">
      <c r="B171" s="236" t="str">
        <f>Heatmap!G17</f>
        <v>Динамический анализ приложений (DAST) в PREPROD среде</v>
      </c>
      <c r="C171" s="109" t="s">
        <v>316</v>
      </c>
      <c r="D171" s="109" t="s">
        <v>317</v>
      </c>
      <c r="E171" s="87" t="s">
        <v>767</v>
      </c>
      <c r="F171" s="120">
        <v>0</v>
      </c>
      <c r="G171" s="122"/>
      <c r="H171" s="227">
        <f>SUM(G172:G184)/4</f>
        <v>0</v>
      </c>
      <c r="I171" s="124">
        <v>0</v>
      </c>
      <c r="J171" s="159"/>
      <c r="K171" s="90" t="s">
        <v>1352</v>
      </c>
      <c r="L171" s="90" t="s">
        <v>1372</v>
      </c>
    </row>
    <row r="172" spans="2:12" s="79" customFormat="1" ht="29" outlineLevel="2" x14ac:dyDescent="0.35">
      <c r="B172" s="237"/>
      <c r="C172" s="109" t="s">
        <v>318</v>
      </c>
      <c r="D172" s="109" t="s">
        <v>319</v>
      </c>
      <c r="E172" s="87" t="s">
        <v>16</v>
      </c>
      <c r="F172" s="230">
        <v>1</v>
      </c>
      <c r="G172" s="206">
        <f>(COUNTIF(E172:E173,$F$402)+(COUNTIF(E172:E173,$F$401)*0.5))/(COUNTA(E172:E173)-COUNTIF(E172:E173,$F$403))</f>
        <v>0</v>
      </c>
      <c r="H172" s="228"/>
      <c r="I172" s="124">
        <v>3</v>
      </c>
      <c r="J172" s="159"/>
      <c r="K172" s="90" t="s">
        <v>1352</v>
      </c>
      <c r="L172" s="90"/>
    </row>
    <row r="173" spans="2:12" s="79" customFormat="1" ht="29" outlineLevel="2" x14ac:dyDescent="0.35">
      <c r="B173" s="237"/>
      <c r="C173" s="109" t="s">
        <v>320</v>
      </c>
      <c r="D173" s="109" t="s">
        <v>321</v>
      </c>
      <c r="E173" s="87" t="s">
        <v>16</v>
      </c>
      <c r="F173" s="232"/>
      <c r="G173" s="223"/>
      <c r="H173" s="228"/>
      <c r="I173" s="124">
        <v>3</v>
      </c>
      <c r="J173" s="159"/>
      <c r="K173" s="90"/>
      <c r="L173" s="90"/>
    </row>
    <row r="174" spans="2:12" s="79" customFormat="1" ht="29" outlineLevel="2" x14ac:dyDescent="0.35">
      <c r="B174" s="237"/>
      <c r="C174" s="109" t="s">
        <v>322</v>
      </c>
      <c r="D174" s="109" t="s">
        <v>323</v>
      </c>
      <c r="E174" s="87" t="s">
        <v>16</v>
      </c>
      <c r="F174" s="230">
        <v>2</v>
      </c>
      <c r="G174" s="206">
        <f>(COUNTIF(E174:E177,$F$402)+(COUNTIF(E174:E177,$F$401)*0.5))/(COUNTA(E174:E177)-COUNTIF(E174:E177,$F$403))</f>
        <v>0</v>
      </c>
      <c r="H174" s="228"/>
      <c r="I174" s="124">
        <v>4</v>
      </c>
      <c r="J174" s="159"/>
      <c r="K174" s="90" t="s">
        <v>1354</v>
      </c>
      <c r="L174" s="90" t="s">
        <v>1373</v>
      </c>
    </row>
    <row r="175" spans="2:12" s="79" customFormat="1" ht="58" outlineLevel="2" x14ac:dyDescent="0.35">
      <c r="B175" s="237"/>
      <c r="C175" s="109" t="s">
        <v>324</v>
      </c>
      <c r="D175" s="109" t="s">
        <v>325</v>
      </c>
      <c r="E175" s="87" t="s">
        <v>16</v>
      </c>
      <c r="F175" s="232"/>
      <c r="G175" s="223"/>
      <c r="H175" s="228"/>
      <c r="I175" s="124">
        <v>4</v>
      </c>
      <c r="J175" s="159" t="s">
        <v>326</v>
      </c>
      <c r="K175" s="90"/>
      <c r="L175" s="90"/>
    </row>
    <row r="176" spans="2:12" s="79" customFormat="1" ht="95" customHeight="1" outlineLevel="2" x14ac:dyDescent="0.35">
      <c r="B176" s="237"/>
      <c r="C176" s="109" t="s">
        <v>327</v>
      </c>
      <c r="D176" s="109" t="s">
        <v>328</v>
      </c>
      <c r="E176" s="87" t="s">
        <v>16</v>
      </c>
      <c r="F176" s="232"/>
      <c r="G176" s="223"/>
      <c r="H176" s="228"/>
      <c r="I176" s="124">
        <v>4</v>
      </c>
      <c r="J176" s="159" t="s">
        <v>326</v>
      </c>
      <c r="K176" s="90"/>
      <c r="L176" s="90"/>
    </row>
    <row r="177" spans="2:12" s="79" customFormat="1" ht="29" outlineLevel="2" x14ac:dyDescent="0.35">
      <c r="B177" s="237"/>
      <c r="C177" s="109" t="s">
        <v>329</v>
      </c>
      <c r="D177" s="109" t="s">
        <v>330</v>
      </c>
      <c r="E177" s="87" t="s">
        <v>16</v>
      </c>
      <c r="F177" s="232"/>
      <c r="G177" s="223"/>
      <c r="H177" s="228"/>
      <c r="I177" s="124">
        <v>4</v>
      </c>
      <c r="J177" s="159"/>
      <c r="K177" s="90" t="s">
        <v>1357</v>
      </c>
      <c r="L177" s="90" t="s">
        <v>1374</v>
      </c>
    </row>
    <row r="178" spans="2:12" s="79" customFormat="1" ht="29" outlineLevel="2" x14ac:dyDescent="0.35">
      <c r="B178" s="237"/>
      <c r="C178" s="109" t="s">
        <v>331</v>
      </c>
      <c r="D178" s="109" t="s">
        <v>332</v>
      </c>
      <c r="E178" s="87" t="s">
        <v>16</v>
      </c>
      <c r="F178" s="230">
        <v>3</v>
      </c>
      <c r="G178" s="206">
        <f>(COUNTIF(E178:E181,$F$402)+(COUNTIF(E178:E181,$F$401)*0.5))/(COUNTA(E178:E181)-COUNTIF(E178:E181,$F$403))</f>
        <v>0</v>
      </c>
      <c r="H178" s="228"/>
      <c r="I178" s="124">
        <v>5</v>
      </c>
      <c r="J178" s="159"/>
      <c r="K178" s="90"/>
      <c r="L178" s="90" t="s">
        <v>1375</v>
      </c>
    </row>
    <row r="179" spans="2:12" s="79" customFormat="1" ht="29" outlineLevel="2" x14ac:dyDescent="0.35">
      <c r="B179" s="237"/>
      <c r="C179" s="109" t="s">
        <v>333</v>
      </c>
      <c r="D179" s="109" t="s">
        <v>334</v>
      </c>
      <c r="E179" s="87" t="s">
        <v>16</v>
      </c>
      <c r="F179" s="232"/>
      <c r="G179" s="223"/>
      <c r="H179" s="228"/>
      <c r="I179" s="124">
        <v>5</v>
      </c>
      <c r="J179" s="159"/>
      <c r="K179" s="90" t="s">
        <v>1354</v>
      </c>
      <c r="L179" s="90" t="s">
        <v>1376</v>
      </c>
    </row>
    <row r="180" spans="2:12" s="79" customFormat="1" ht="29" outlineLevel="2" x14ac:dyDescent="0.35">
      <c r="B180" s="237"/>
      <c r="C180" s="109" t="s">
        <v>335</v>
      </c>
      <c r="D180" s="109" t="s">
        <v>336</v>
      </c>
      <c r="E180" s="87" t="s">
        <v>16</v>
      </c>
      <c r="F180" s="232"/>
      <c r="G180" s="223"/>
      <c r="H180" s="228"/>
      <c r="I180" s="124">
        <v>5</v>
      </c>
      <c r="J180" s="159"/>
      <c r="K180" s="90" t="s">
        <v>1377</v>
      </c>
      <c r="L180" s="90"/>
    </row>
    <row r="181" spans="2:12" s="79" customFormat="1" ht="58" outlineLevel="2" x14ac:dyDescent="0.35">
      <c r="B181" s="237"/>
      <c r="C181" s="109" t="s">
        <v>337</v>
      </c>
      <c r="D181" s="109" t="s">
        <v>338</v>
      </c>
      <c r="E181" s="87" t="s">
        <v>16</v>
      </c>
      <c r="F181" s="231"/>
      <c r="G181" s="207"/>
      <c r="H181" s="228"/>
      <c r="I181" s="124">
        <v>5</v>
      </c>
      <c r="J181" s="159" t="s">
        <v>339</v>
      </c>
      <c r="K181" s="90"/>
      <c r="L181" s="90" t="s">
        <v>1378</v>
      </c>
    </row>
    <row r="182" spans="2:12" s="79" customFormat="1" ht="29" outlineLevel="2" x14ac:dyDescent="0.35">
      <c r="B182" s="237"/>
      <c r="C182" s="109" t="s">
        <v>340</v>
      </c>
      <c r="D182" s="109" t="s">
        <v>341</v>
      </c>
      <c r="E182" s="87" t="s">
        <v>16</v>
      </c>
      <c r="F182" s="230">
        <v>4</v>
      </c>
      <c r="G182" s="206">
        <f>(COUNTIF(E182:E184,$F$402)+(COUNTIF(E182:E184,$F$401)*0.5))/(COUNTA(E182:E184)-COUNTIF(E182:E184,$F$403))</f>
        <v>0</v>
      </c>
      <c r="H182" s="228"/>
      <c r="I182" s="124">
        <v>6</v>
      </c>
      <c r="J182" s="159"/>
      <c r="K182" s="90"/>
      <c r="L182" s="90"/>
    </row>
    <row r="183" spans="2:12" s="79" customFormat="1" ht="29" outlineLevel="2" x14ac:dyDescent="0.35">
      <c r="B183" s="237"/>
      <c r="C183" s="109" t="s">
        <v>342</v>
      </c>
      <c r="D183" s="109" t="s">
        <v>343</v>
      </c>
      <c r="E183" s="87" t="s">
        <v>16</v>
      </c>
      <c r="F183" s="232"/>
      <c r="G183" s="223"/>
      <c r="H183" s="228"/>
      <c r="I183" s="124">
        <v>6</v>
      </c>
      <c r="J183" s="159"/>
      <c r="K183" s="90" t="s">
        <v>1352</v>
      </c>
      <c r="L183" s="90"/>
    </row>
    <row r="184" spans="2:12" s="79" customFormat="1" ht="29" outlineLevel="2" x14ac:dyDescent="0.35">
      <c r="B184" s="238"/>
      <c r="C184" s="109" t="s">
        <v>344</v>
      </c>
      <c r="D184" s="109" t="s">
        <v>345</v>
      </c>
      <c r="E184" s="87" t="s">
        <v>16</v>
      </c>
      <c r="F184" s="231"/>
      <c r="G184" s="207"/>
      <c r="H184" s="229"/>
      <c r="I184" s="124">
        <v>6</v>
      </c>
      <c r="J184" s="159"/>
      <c r="K184" s="90" t="s">
        <v>1379</v>
      </c>
      <c r="L184" s="90"/>
    </row>
    <row r="185" spans="2:12" s="79" customFormat="1" ht="29" customHeight="1" outlineLevel="1" x14ac:dyDescent="0.35">
      <c r="B185" s="242" t="str">
        <f>Heatmap!G18</f>
        <v>Тестирование на проникновение перед внедрением приложений в продуктив</v>
      </c>
      <c r="C185" s="109" t="s">
        <v>346</v>
      </c>
      <c r="D185" s="109" t="s">
        <v>347</v>
      </c>
      <c r="E185" s="87" t="s">
        <v>767</v>
      </c>
      <c r="F185" s="84">
        <v>0</v>
      </c>
      <c r="G185" s="133"/>
      <c r="H185" s="227">
        <f>SUM(G186:G190)/2</f>
        <v>0</v>
      </c>
      <c r="I185" s="124">
        <v>0</v>
      </c>
      <c r="J185" s="159"/>
      <c r="K185" s="90" t="s">
        <v>1380</v>
      </c>
      <c r="L185" s="90" t="s">
        <v>1381</v>
      </c>
    </row>
    <row r="186" spans="2:12" s="79" customFormat="1" ht="29" outlineLevel="2" x14ac:dyDescent="0.35">
      <c r="B186" s="243"/>
      <c r="C186" s="109" t="s">
        <v>348</v>
      </c>
      <c r="D186" s="109" t="s">
        <v>349</v>
      </c>
      <c r="E186" s="87" t="s">
        <v>16</v>
      </c>
      <c r="F186" s="208">
        <v>1</v>
      </c>
      <c r="G186" s="239">
        <f>(COUNTIF(E186:E188,$F$402)+(COUNTIF(E186:E188,$F$401)*0.5))/(COUNTA(E186:E188)-COUNTIF(E186:E188,$F$403))</f>
        <v>0</v>
      </c>
      <c r="H186" s="228"/>
      <c r="I186" s="124">
        <v>1</v>
      </c>
      <c r="J186" s="159"/>
      <c r="K186" s="90" t="s">
        <v>1380</v>
      </c>
      <c r="L186" s="90" t="s">
        <v>1381</v>
      </c>
    </row>
    <row r="187" spans="2:12" s="79" customFormat="1" ht="29" outlineLevel="2" x14ac:dyDescent="0.35">
      <c r="B187" s="243"/>
      <c r="C187" s="109" t="s">
        <v>350</v>
      </c>
      <c r="D187" s="109" t="s">
        <v>1382</v>
      </c>
      <c r="E187" s="87" t="s">
        <v>16</v>
      </c>
      <c r="F187" s="209"/>
      <c r="G187" s="240"/>
      <c r="H187" s="228"/>
      <c r="I187" s="124">
        <v>1</v>
      </c>
      <c r="J187" s="159"/>
      <c r="K187" s="90" t="s">
        <v>1383</v>
      </c>
      <c r="L187" s="90"/>
    </row>
    <row r="188" spans="2:12" s="79" customFormat="1" ht="29" outlineLevel="2" x14ac:dyDescent="0.35">
      <c r="B188" s="243"/>
      <c r="C188" s="109" t="s">
        <v>351</v>
      </c>
      <c r="D188" s="109" t="s">
        <v>1384</v>
      </c>
      <c r="E188" s="87" t="s">
        <v>16</v>
      </c>
      <c r="F188" s="210"/>
      <c r="G188" s="241"/>
      <c r="H188" s="228"/>
      <c r="I188" s="124">
        <v>1</v>
      </c>
      <c r="J188" s="159" t="s">
        <v>352</v>
      </c>
      <c r="K188" s="90" t="s">
        <v>1383</v>
      </c>
      <c r="L188" s="90"/>
    </row>
    <row r="189" spans="2:12" s="79" customFormat="1" ht="29" outlineLevel="2" x14ac:dyDescent="0.35">
      <c r="B189" s="243"/>
      <c r="C189" s="109" t="s">
        <v>353</v>
      </c>
      <c r="D189" s="109" t="s">
        <v>354</v>
      </c>
      <c r="E189" s="87" t="s">
        <v>16</v>
      </c>
      <c r="F189" s="84">
        <v>2</v>
      </c>
      <c r="G189" s="89">
        <f>(COUNTIF(E189,$F$402)+(COUNTIF(E189,$F$401)*0.5))/COUNTA(E189)</f>
        <v>0</v>
      </c>
      <c r="H189" s="228"/>
      <c r="I189" s="124">
        <v>2</v>
      </c>
      <c r="J189" s="159"/>
      <c r="K189" s="90"/>
      <c r="L189" s="90" t="s">
        <v>1381</v>
      </c>
    </row>
    <row r="190" spans="2:12" s="79" customFormat="1" ht="43.5" outlineLevel="2" x14ac:dyDescent="0.35">
      <c r="B190" s="244"/>
      <c r="C190" s="109" t="s">
        <v>355</v>
      </c>
      <c r="D190" s="109" t="s">
        <v>1385</v>
      </c>
      <c r="E190" s="87" t="s">
        <v>16</v>
      </c>
      <c r="F190" s="84">
        <v>4</v>
      </c>
      <c r="G190" s="89">
        <f>(COUNTIF(E190,$F$402)+(COUNTIF(E190,$F$401)*0.5))/COUNTA(E190)</f>
        <v>0</v>
      </c>
      <c r="H190" s="229"/>
      <c r="I190" s="124">
        <v>6</v>
      </c>
      <c r="J190" s="159"/>
      <c r="K190" s="90"/>
      <c r="L190" s="90"/>
    </row>
    <row r="191" spans="2:12" s="79" customFormat="1" ht="28.75" customHeight="1" outlineLevel="1" x14ac:dyDescent="0.35">
      <c r="B191" s="236" t="str">
        <f>Heatmap!G19</f>
        <v>Функциональное ИБ-тестирование</v>
      </c>
      <c r="C191" s="109" t="s">
        <v>356</v>
      </c>
      <c r="D191" s="109" t="s">
        <v>357</v>
      </c>
      <c r="E191" s="87" t="s">
        <v>767</v>
      </c>
      <c r="F191" s="84">
        <v>0</v>
      </c>
      <c r="G191" s="125"/>
      <c r="H191" s="227">
        <f>SUM(G192:G195)/3</f>
        <v>0</v>
      </c>
      <c r="I191" s="124">
        <v>0</v>
      </c>
      <c r="J191" s="159"/>
      <c r="K191" s="134" t="s">
        <v>1352</v>
      </c>
      <c r="L191" s="90" t="s">
        <v>1386</v>
      </c>
    </row>
    <row r="192" spans="2:12" s="79" customFormat="1" ht="29" outlineLevel="2" x14ac:dyDescent="0.35">
      <c r="B192" s="237"/>
      <c r="C192" s="109" t="s">
        <v>358</v>
      </c>
      <c r="D192" s="109" t="s">
        <v>359</v>
      </c>
      <c r="E192" s="87" t="s">
        <v>16</v>
      </c>
      <c r="F192" s="84">
        <v>1</v>
      </c>
      <c r="G192" s="106">
        <f>(COUNTIF(E192,$F$402)+(COUNTIF(E192,$F$401)*0.5))/COUNTA(E192)</f>
        <v>0</v>
      </c>
      <c r="H192" s="228"/>
      <c r="I192" s="124">
        <v>1</v>
      </c>
      <c r="J192" s="159"/>
      <c r="K192" s="90" t="s">
        <v>1387</v>
      </c>
      <c r="L192" s="90"/>
    </row>
    <row r="193" spans="2:12" s="79" customFormat="1" ht="29" outlineLevel="2" x14ac:dyDescent="0.35">
      <c r="B193" s="237"/>
      <c r="C193" s="109" t="s">
        <v>360</v>
      </c>
      <c r="D193" s="109" t="s">
        <v>361</v>
      </c>
      <c r="E193" s="87" t="s">
        <v>16</v>
      </c>
      <c r="F193" s="230">
        <v>2</v>
      </c>
      <c r="G193" s="206">
        <f>(COUNTIF(E193:E194,$F$402)+(COUNTIF(E193:E194,$F$401)*0.5))/(COUNTA(E193:E194)-COUNTIF(E193:E194,$F$403))</f>
        <v>0</v>
      </c>
      <c r="H193" s="228"/>
      <c r="I193" s="124">
        <v>2</v>
      </c>
      <c r="J193" s="159" t="s">
        <v>362</v>
      </c>
      <c r="K193" s="90" t="s">
        <v>1388</v>
      </c>
      <c r="L193" s="90" t="s">
        <v>1386</v>
      </c>
    </row>
    <row r="194" spans="2:12" s="79" customFormat="1" ht="29" outlineLevel="2" x14ac:dyDescent="0.35">
      <c r="B194" s="237"/>
      <c r="C194" s="109" t="s">
        <v>363</v>
      </c>
      <c r="D194" s="109" t="s">
        <v>364</v>
      </c>
      <c r="E194" s="87" t="s">
        <v>16</v>
      </c>
      <c r="F194" s="231"/>
      <c r="G194" s="207"/>
      <c r="H194" s="228"/>
      <c r="I194" s="124">
        <v>2</v>
      </c>
      <c r="J194" s="159" t="s">
        <v>365</v>
      </c>
      <c r="K194" s="90" t="s">
        <v>1387</v>
      </c>
      <c r="L194" s="90" t="s">
        <v>1389</v>
      </c>
    </row>
    <row r="195" spans="2:12" s="79" customFormat="1" ht="29" outlineLevel="2" x14ac:dyDescent="0.35">
      <c r="B195" s="238"/>
      <c r="C195" s="109" t="s">
        <v>366</v>
      </c>
      <c r="D195" s="109" t="s">
        <v>1390</v>
      </c>
      <c r="E195" s="87" t="s">
        <v>16</v>
      </c>
      <c r="F195" s="84">
        <v>3</v>
      </c>
      <c r="G195" s="106">
        <f>(COUNTIF(E195,$F$402)+(COUNTIF(E195,$F$401)*0.5))/COUNTA(E195)</f>
        <v>0</v>
      </c>
      <c r="H195" s="229"/>
      <c r="I195" s="124">
        <v>6</v>
      </c>
      <c r="J195" s="159" t="s">
        <v>365</v>
      </c>
      <c r="K195" s="90" t="s">
        <v>1323</v>
      </c>
      <c r="L195" s="90" t="s">
        <v>1389</v>
      </c>
    </row>
    <row r="196" spans="2:12" s="79" customFormat="1" ht="29" customHeight="1" outlineLevel="1" x14ac:dyDescent="0.35">
      <c r="B196" s="242" t="str">
        <f>Heatmap!G21</f>
        <v>Анализ инфраструктуры PREPROD среды на уязвимости</v>
      </c>
      <c r="C196" s="109" t="s">
        <v>367</v>
      </c>
      <c r="D196" s="109" t="s">
        <v>368</v>
      </c>
      <c r="E196" s="87" t="s">
        <v>767</v>
      </c>
      <c r="F196" s="84">
        <v>0</v>
      </c>
      <c r="G196" s="125"/>
      <c r="H196" s="227">
        <f>SUM(G206:G207)/2</f>
        <v>0</v>
      </c>
      <c r="I196" s="124">
        <f>'[1]new. Кирилламида'!G281</f>
        <v>0</v>
      </c>
      <c r="J196" s="159"/>
      <c r="K196" s="90"/>
      <c r="L196" s="90" t="s">
        <v>1391</v>
      </c>
    </row>
    <row r="197" spans="2:12" s="79" customFormat="1" ht="43.5" outlineLevel="2" x14ac:dyDescent="0.35">
      <c r="B197" s="243"/>
      <c r="C197" s="109" t="s">
        <v>369</v>
      </c>
      <c r="D197" s="109" t="s">
        <v>370</v>
      </c>
      <c r="E197" s="87" t="s">
        <v>16</v>
      </c>
      <c r="F197" s="208">
        <v>1</v>
      </c>
      <c r="G197" s="239">
        <f>(COUNTIF(E197:E198,$F$402)+(COUNTIF(E197:E198,$F$401)*0.5))/(COUNTA(E197:E198)-COUNTIF(E197:E198,$F$403))</f>
        <v>0</v>
      </c>
      <c r="H197" s="228"/>
      <c r="I197" s="124">
        <f>'[1]new. Кирилламида'!G282</f>
        <v>2</v>
      </c>
      <c r="J197" s="159"/>
      <c r="K197" s="90"/>
      <c r="L197" s="90"/>
    </row>
    <row r="198" spans="2:12" s="79" customFormat="1" ht="29" outlineLevel="2" x14ac:dyDescent="0.35">
      <c r="B198" s="243"/>
      <c r="C198" s="109" t="s">
        <v>371</v>
      </c>
      <c r="D198" s="109" t="s">
        <v>1392</v>
      </c>
      <c r="E198" s="87" t="s">
        <v>16</v>
      </c>
      <c r="F198" s="210"/>
      <c r="G198" s="241"/>
      <c r="H198" s="228"/>
      <c r="I198" s="124">
        <f>'[1]new. Кирилламида'!G283</f>
        <v>2</v>
      </c>
      <c r="J198" s="159"/>
      <c r="K198" s="90" t="s">
        <v>1393</v>
      </c>
      <c r="L198" s="90" t="s">
        <v>1287</v>
      </c>
    </row>
    <row r="199" spans="2:12" s="79" customFormat="1" ht="43.5" outlineLevel="2" x14ac:dyDescent="0.35">
      <c r="B199" s="243"/>
      <c r="C199" s="109" t="s">
        <v>372</v>
      </c>
      <c r="D199" s="109" t="s">
        <v>373</v>
      </c>
      <c r="E199" s="87" t="s">
        <v>16</v>
      </c>
      <c r="F199" s="208">
        <v>2</v>
      </c>
      <c r="G199" s="239">
        <f>(COUNTIF(E199:E201,$F$402)+(COUNTIF(E199:E201,$F$401)*0.5))/(COUNTA(E199:E201)-COUNTIF(E199:E201,$F$403))</f>
        <v>0</v>
      </c>
      <c r="H199" s="228"/>
      <c r="I199" s="124">
        <f>'[1]new. Кирилламида'!G284</f>
        <v>4</v>
      </c>
      <c r="J199" s="159"/>
      <c r="K199" s="90"/>
      <c r="L199" s="90" t="s">
        <v>1391</v>
      </c>
    </row>
    <row r="200" spans="2:12" s="79" customFormat="1" ht="29" outlineLevel="2" x14ac:dyDescent="0.35">
      <c r="B200" s="243"/>
      <c r="C200" s="109" t="s">
        <v>374</v>
      </c>
      <c r="D200" s="109" t="s">
        <v>375</v>
      </c>
      <c r="E200" s="87" t="s">
        <v>16</v>
      </c>
      <c r="F200" s="209"/>
      <c r="G200" s="240"/>
      <c r="H200" s="228"/>
      <c r="I200" s="124">
        <f>'[1]new. Кирилламида'!G285</f>
        <v>4</v>
      </c>
      <c r="J200" s="159" t="s">
        <v>376</v>
      </c>
      <c r="K200" s="90"/>
      <c r="L200" s="90"/>
    </row>
    <row r="201" spans="2:12" s="79" customFormat="1" ht="43.5" outlineLevel="2" x14ac:dyDescent="0.35">
      <c r="B201" s="243"/>
      <c r="C201" s="109" t="s">
        <v>377</v>
      </c>
      <c r="D201" s="109" t="s">
        <v>378</v>
      </c>
      <c r="E201" s="87" t="s">
        <v>16</v>
      </c>
      <c r="F201" s="210"/>
      <c r="G201" s="241"/>
      <c r="H201" s="228"/>
      <c r="I201" s="124">
        <f>'[1]new. Кирилламида'!G286</f>
        <v>4</v>
      </c>
      <c r="J201" s="159"/>
      <c r="K201" s="90" t="s">
        <v>1394</v>
      </c>
      <c r="L201" s="90" t="s">
        <v>1287</v>
      </c>
    </row>
    <row r="202" spans="2:12" s="79" customFormat="1" ht="29" outlineLevel="2" x14ac:dyDescent="0.35">
      <c r="B202" s="243"/>
      <c r="C202" s="109" t="s">
        <v>379</v>
      </c>
      <c r="D202" s="109" t="s">
        <v>380</v>
      </c>
      <c r="E202" s="87" t="s">
        <v>16</v>
      </c>
      <c r="F202" s="208">
        <v>3</v>
      </c>
      <c r="G202" s="206">
        <f>(COUNTIF(E202:E205,$F$402)+(COUNTIF(E202:E205,$F$401)*0.5))/(COUNTA(E202:E205)-COUNTIF(E202:E205,$F$403))</f>
        <v>0</v>
      </c>
      <c r="H202" s="228"/>
      <c r="I202" s="124">
        <f>'[1]new. Кирилламида'!G287</f>
        <v>5</v>
      </c>
      <c r="J202" s="159"/>
      <c r="K202" s="90"/>
      <c r="L202" s="90" t="s">
        <v>1391</v>
      </c>
    </row>
    <row r="203" spans="2:12" s="79" customFormat="1" ht="59.4" customHeight="1" outlineLevel="2" x14ac:dyDescent="0.35">
      <c r="B203" s="243"/>
      <c r="C203" s="109" t="s">
        <v>381</v>
      </c>
      <c r="D203" s="109" t="s">
        <v>382</v>
      </c>
      <c r="E203" s="87" t="s">
        <v>16</v>
      </c>
      <c r="F203" s="209"/>
      <c r="G203" s="223"/>
      <c r="H203" s="228"/>
      <c r="I203" s="124">
        <f>'[1]new. Кирилламида'!G288</f>
        <v>5</v>
      </c>
      <c r="J203" s="159"/>
      <c r="K203" s="90"/>
      <c r="L203" s="90" t="s">
        <v>1287</v>
      </c>
    </row>
    <row r="204" spans="2:12" s="79" customFormat="1" ht="29" outlineLevel="2" x14ac:dyDescent="0.35">
      <c r="B204" s="243"/>
      <c r="C204" s="109" t="s">
        <v>383</v>
      </c>
      <c r="D204" s="109" t="s">
        <v>384</v>
      </c>
      <c r="E204" s="87" t="s">
        <v>16</v>
      </c>
      <c r="F204" s="209"/>
      <c r="G204" s="223"/>
      <c r="H204" s="228"/>
      <c r="I204" s="124">
        <f>'[1]new. Кирилламида'!G289</f>
        <v>5</v>
      </c>
      <c r="J204" s="159"/>
      <c r="K204" s="90"/>
      <c r="L204" s="90"/>
    </row>
    <row r="205" spans="2:12" s="79" customFormat="1" ht="45" customHeight="1" outlineLevel="2" x14ac:dyDescent="0.35">
      <c r="B205" s="243"/>
      <c r="C205" s="109" t="s">
        <v>385</v>
      </c>
      <c r="D205" s="109" t="s">
        <v>386</v>
      </c>
      <c r="E205" s="87" t="s">
        <v>16</v>
      </c>
      <c r="F205" s="210"/>
      <c r="G205" s="207"/>
      <c r="H205" s="228"/>
      <c r="I205" s="124">
        <f>'[1]new. Кирилламида'!G290</f>
        <v>5</v>
      </c>
      <c r="J205" s="159"/>
      <c r="K205" s="90"/>
      <c r="L205" s="90"/>
    </row>
    <row r="206" spans="2:12" s="79" customFormat="1" ht="43.5" outlineLevel="2" x14ac:dyDescent="0.35">
      <c r="B206" s="243"/>
      <c r="C206" s="109" t="s">
        <v>387</v>
      </c>
      <c r="D206" s="109" t="s">
        <v>388</v>
      </c>
      <c r="E206" s="87" t="s">
        <v>16</v>
      </c>
      <c r="F206" s="208">
        <v>4</v>
      </c>
      <c r="G206" s="206">
        <f>(COUNTIF(E206:E207,$F$402)+(COUNTIF(E206:E207,$F$401)*0.5))/(COUNTA(E206:E207)-COUNTIF(E206:E207,$F$403))</f>
        <v>0</v>
      </c>
      <c r="H206" s="228"/>
      <c r="I206" s="124">
        <f>'[1]new. Кирилламида'!G291</f>
        <v>7</v>
      </c>
      <c r="J206" s="159"/>
      <c r="K206" s="90"/>
      <c r="L206" s="90"/>
    </row>
    <row r="207" spans="2:12" s="79" customFormat="1" ht="29" outlineLevel="2" x14ac:dyDescent="0.35">
      <c r="B207" s="244"/>
      <c r="C207" s="109" t="s">
        <v>389</v>
      </c>
      <c r="D207" s="109" t="s">
        <v>1395</v>
      </c>
      <c r="E207" s="87" t="s">
        <v>16</v>
      </c>
      <c r="F207" s="210"/>
      <c r="G207" s="207"/>
      <c r="H207" s="229"/>
      <c r="I207" s="124">
        <f>'[1]new. Кирилламида'!G292</f>
        <v>7</v>
      </c>
      <c r="J207" s="159"/>
      <c r="K207" s="90" t="s">
        <v>1396</v>
      </c>
      <c r="L207" s="90"/>
    </row>
    <row r="208" spans="2:12" s="79" customFormat="1" ht="29" customHeight="1" outlineLevel="1" x14ac:dyDescent="0.35">
      <c r="B208" s="242" t="str">
        <f>Heatmap!G20</f>
        <v>Контроль безопасности манифестов (k8s, terraform и т.д.)</v>
      </c>
      <c r="C208" s="109" t="s">
        <v>390</v>
      </c>
      <c r="D208" s="109" t="s">
        <v>391</v>
      </c>
      <c r="E208" s="87" t="s">
        <v>767</v>
      </c>
      <c r="F208" s="84">
        <v>0</v>
      </c>
      <c r="G208" s="125"/>
      <c r="H208" s="227">
        <f>SUM(G209:G210)/2</f>
        <v>0</v>
      </c>
      <c r="I208" s="124">
        <v>0</v>
      </c>
      <c r="J208" s="159"/>
      <c r="K208" s="90" t="s">
        <v>1397</v>
      </c>
      <c r="L208" s="90" t="s">
        <v>1398</v>
      </c>
    </row>
    <row r="209" spans="2:12" s="79" customFormat="1" ht="29" outlineLevel="2" x14ac:dyDescent="0.35">
      <c r="B209" s="243"/>
      <c r="C209" s="109" t="s">
        <v>392</v>
      </c>
      <c r="D209" s="109" t="s">
        <v>393</v>
      </c>
      <c r="E209" s="87" t="s">
        <v>16</v>
      </c>
      <c r="F209" s="84">
        <v>1</v>
      </c>
      <c r="G209" s="106">
        <f>(COUNTIF(E209,$F$402)+(COUNTIF(E209,$F$401)*0.5))/COUNTA(E209)</f>
        <v>0</v>
      </c>
      <c r="H209" s="228"/>
      <c r="I209" s="124">
        <v>2</v>
      </c>
      <c r="J209" s="159"/>
      <c r="K209" s="90"/>
      <c r="L209" s="90" t="s">
        <v>1398</v>
      </c>
    </row>
    <row r="210" spans="2:12" s="79" customFormat="1" ht="29" outlineLevel="2" x14ac:dyDescent="0.35">
      <c r="B210" s="244"/>
      <c r="C210" s="109" t="s">
        <v>394</v>
      </c>
      <c r="D210" s="109" t="s">
        <v>395</v>
      </c>
      <c r="E210" s="87" t="s">
        <v>16</v>
      </c>
      <c r="F210" s="84">
        <v>2</v>
      </c>
      <c r="G210" s="106">
        <f>(COUNTIF(E210,$F$402)+(COUNTIF(E210,$F$401)*0.5))/COUNTA(E210)</f>
        <v>0</v>
      </c>
      <c r="H210" s="229"/>
      <c r="I210" s="124">
        <v>3</v>
      </c>
      <c r="J210" s="159" t="s">
        <v>396</v>
      </c>
      <c r="K210" s="90"/>
      <c r="L210" s="90" t="s">
        <v>1398</v>
      </c>
    </row>
    <row r="211" spans="2:12" s="79" customFormat="1" ht="4.4000000000000004" customHeight="1" outlineLevel="1" x14ac:dyDescent="0.35">
      <c r="B211" s="81"/>
      <c r="C211" s="127"/>
      <c r="D211" s="127"/>
      <c r="E211" s="128"/>
      <c r="F211" s="129"/>
      <c r="G211" s="130"/>
      <c r="H211" s="115"/>
      <c r="I211" s="128"/>
      <c r="J211" s="166"/>
      <c r="K211" s="131"/>
      <c r="L211" s="132"/>
    </row>
    <row r="212" spans="2:12" s="79" customFormat="1" ht="23.75" customHeight="1" x14ac:dyDescent="0.35">
      <c r="B212" s="219" t="s">
        <v>397</v>
      </c>
      <c r="C212" s="220"/>
      <c r="D212" s="220"/>
      <c r="E212" s="118"/>
      <c r="F212" s="118"/>
      <c r="G212" s="118"/>
      <c r="H212" s="118"/>
      <c r="I212" s="118"/>
      <c r="J212" s="141"/>
      <c r="K212" s="118"/>
      <c r="L212" s="118"/>
    </row>
    <row r="213" spans="2:12" s="79" customFormat="1" ht="14.4" customHeight="1" outlineLevel="1" x14ac:dyDescent="0.35">
      <c r="B213" s="233" t="str">
        <f>Heatmap!G22</f>
        <v>Управление секретами</v>
      </c>
      <c r="C213" s="109" t="s">
        <v>398</v>
      </c>
      <c r="D213" s="109" t="s">
        <v>399</v>
      </c>
      <c r="E213" s="87" t="s">
        <v>767</v>
      </c>
      <c r="F213" s="120">
        <v>0</v>
      </c>
      <c r="G213" s="122"/>
      <c r="H213" s="227">
        <f>SUM(G214:G222)/4</f>
        <v>0</v>
      </c>
      <c r="I213" s="124">
        <v>0</v>
      </c>
      <c r="J213" s="159"/>
      <c r="K213" s="90"/>
      <c r="L213" s="90" t="s">
        <v>1308</v>
      </c>
    </row>
    <row r="214" spans="2:12" s="79" customFormat="1" ht="29" outlineLevel="2" x14ac:dyDescent="0.35">
      <c r="B214" s="234"/>
      <c r="C214" s="109" t="s">
        <v>400</v>
      </c>
      <c r="D214" s="109" t="s">
        <v>401</v>
      </c>
      <c r="E214" s="87" t="s">
        <v>16</v>
      </c>
      <c r="F214" s="230">
        <v>1</v>
      </c>
      <c r="G214" s="206">
        <f>(COUNTIF(E214:E215,$F$402)+(COUNTIF(E214:E215,$F$401)*0.5))/(COUNTA(E214:E215)-COUNTIF(E214:E215,$F$403))</f>
        <v>0</v>
      </c>
      <c r="H214" s="228"/>
      <c r="I214" s="124">
        <v>1</v>
      </c>
      <c r="J214" s="159"/>
      <c r="K214" s="90"/>
      <c r="L214" s="90"/>
    </row>
    <row r="215" spans="2:12" s="79" customFormat="1" ht="29" outlineLevel="2" x14ac:dyDescent="0.35">
      <c r="B215" s="234"/>
      <c r="C215" s="109" t="s">
        <v>402</v>
      </c>
      <c r="D215" s="109" t="s">
        <v>403</v>
      </c>
      <c r="E215" s="87" t="s">
        <v>16</v>
      </c>
      <c r="F215" s="231"/>
      <c r="G215" s="207"/>
      <c r="H215" s="228"/>
      <c r="I215" s="124">
        <v>1</v>
      </c>
      <c r="J215" s="159" t="s">
        <v>86</v>
      </c>
      <c r="K215" s="90"/>
      <c r="L215" s="90" t="s">
        <v>1285</v>
      </c>
    </row>
    <row r="216" spans="2:12" s="79" customFormat="1" outlineLevel="2" x14ac:dyDescent="0.35">
      <c r="B216" s="234"/>
      <c r="C216" s="109" t="s">
        <v>404</v>
      </c>
      <c r="D216" s="109" t="s">
        <v>405</v>
      </c>
      <c r="E216" s="87" t="s">
        <v>16</v>
      </c>
      <c r="F216" s="230">
        <v>2</v>
      </c>
      <c r="G216" s="206">
        <f>(COUNTIF(E216:E217,$F$402)+(COUNTIF(E216:E217,$F$401)*0.5))/(COUNTA(E216:E217)-COUNTIF(E216:E217,$F$403))</f>
        <v>0</v>
      </c>
      <c r="H216" s="228"/>
      <c r="I216" s="124">
        <v>2</v>
      </c>
      <c r="J216" s="159"/>
      <c r="K216" s="90"/>
      <c r="L216" s="90" t="s">
        <v>1308</v>
      </c>
    </row>
    <row r="217" spans="2:12" s="79" customFormat="1" ht="58" outlineLevel="2" x14ac:dyDescent="0.35">
      <c r="B217" s="234"/>
      <c r="C217" s="109" t="s">
        <v>406</v>
      </c>
      <c r="D217" s="109" t="s">
        <v>407</v>
      </c>
      <c r="E217" s="87" t="s">
        <v>16</v>
      </c>
      <c r="F217" s="231"/>
      <c r="G217" s="207"/>
      <c r="H217" s="228"/>
      <c r="I217" s="124">
        <v>2</v>
      </c>
      <c r="J217" s="159"/>
      <c r="K217" s="90"/>
      <c r="L217" s="90" t="s">
        <v>1285</v>
      </c>
    </row>
    <row r="218" spans="2:12" s="79" customFormat="1" ht="29" outlineLevel="2" x14ac:dyDescent="0.35">
      <c r="B218" s="234"/>
      <c r="C218" s="109" t="s">
        <v>408</v>
      </c>
      <c r="D218" s="109" t="s">
        <v>409</v>
      </c>
      <c r="E218" s="87" t="s">
        <v>16</v>
      </c>
      <c r="F218" s="230">
        <v>3</v>
      </c>
      <c r="G218" s="206">
        <f>(COUNTIF(E218:E220,$F$402)+(COUNTIF(E218:E220,$F$401)*0.5))/(COUNTA(E218:E220)-COUNTIF(E218:E220,$F$403))</f>
        <v>0</v>
      </c>
      <c r="H218" s="228"/>
      <c r="I218" s="135">
        <v>3</v>
      </c>
      <c r="J218" s="159"/>
      <c r="K218" s="90"/>
      <c r="L218" s="90" t="s">
        <v>1308</v>
      </c>
    </row>
    <row r="219" spans="2:12" s="79" customFormat="1" outlineLevel="2" x14ac:dyDescent="0.35">
      <c r="B219" s="234"/>
      <c r="C219" s="109" t="s">
        <v>410</v>
      </c>
      <c r="D219" s="109" t="s">
        <v>411</v>
      </c>
      <c r="E219" s="87" t="s">
        <v>16</v>
      </c>
      <c r="F219" s="232"/>
      <c r="G219" s="223"/>
      <c r="H219" s="228"/>
      <c r="I219" s="135">
        <v>3</v>
      </c>
      <c r="J219" s="159"/>
      <c r="K219" s="90"/>
      <c r="L219" s="90"/>
    </row>
    <row r="220" spans="2:12" s="79" customFormat="1" ht="29" outlineLevel="2" x14ac:dyDescent="0.35">
      <c r="B220" s="234"/>
      <c r="C220" s="109" t="s">
        <v>412</v>
      </c>
      <c r="D220" s="109" t="s">
        <v>413</v>
      </c>
      <c r="E220" s="87" t="s">
        <v>16</v>
      </c>
      <c r="F220" s="231"/>
      <c r="G220" s="207"/>
      <c r="H220" s="228"/>
      <c r="I220" s="135">
        <v>3</v>
      </c>
      <c r="J220" s="159"/>
      <c r="K220" s="90"/>
      <c r="L220" s="90"/>
    </row>
    <row r="221" spans="2:12" s="79" customFormat="1" outlineLevel="2" x14ac:dyDescent="0.35">
      <c r="B221" s="234"/>
      <c r="C221" s="109" t="s">
        <v>414</v>
      </c>
      <c r="D221" s="109" t="s">
        <v>415</v>
      </c>
      <c r="E221" s="87" t="s">
        <v>16</v>
      </c>
      <c r="F221" s="230">
        <v>4</v>
      </c>
      <c r="G221" s="206">
        <f>(COUNTIF(E221:E222,$F$402)+(COUNTIF(E221:E222,$F$401)*0.5))/(COUNTA(E221:E222)-COUNTIF(E221:E222,$F$403))</f>
        <v>0</v>
      </c>
      <c r="H221" s="228"/>
      <c r="I221" s="124">
        <v>5</v>
      </c>
      <c r="J221" s="159"/>
      <c r="K221" s="90"/>
      <c r="L221" s="90" t="s">
        <v>1308</v>
      </c>
    </row>
    <row r="222" spans="2:12" s="79" customFormat="1" outlineLevel="2" x14ac:dyDescent="0.35">
      <c r="B222" s="235"/>
      <c r="C222" s="109" t="s">
        <v>416</v>
      </c>
      <c r="D222" s="109" t="s">
        <v>417</v>
      </c>
      <c r="E222" s="87" t="s">
        <v>16</v>
      </c>
      <c r="F222" s="231"/>
      <c r="G222" s="207"/>
      <c r="H222" s="229"/>
      <c r="I222" s="124">
        <v>5</v>
      </c>
      <c r="J222" s="159"/>
      <c r="K222" s="90"/>
      <c r="L222" s="90"/>
    </row>
    <row r="223" spans="2:12" s="79" customFormat="1" ht="28.75" customHeight="1" outlineLevel="1" x14ac:dyDescent="0.35">
      <c r="B223" s="224" t="str">
        <f>Heatmap!G24</f>
        <v>Тестирование на проникновение продуктивной среды</v>
      </c>
      <c r="C223" s="109" t="s">
        <v>418</v>
      </c>
      <c r="D223" s="109" t="s">
        <v>419</v>
      </c>
      <c r="E223" s="87" t="s">
        <v>767</v>
      </c>
      <c r="F223" s="136">
        <v>0</v>
      </c>
      <c r="G223" s="137"/>
      <c r="H223" s="227">
        <f>SUM(G224:G230)/4</f>
        <v>0</v>
      </c>
      <c r="I223" s="124">
        <f>'[1]new. Кирилламида'!G327</f>
        <v>0</v>
      </c>
      <c r="J223" s="159"/>
      <c r="K223" s="90"/>
      <c r="L223" s="90" t="s">
        <v>1381</v>
      </c>
    </row>
    <row r="224" spans="2:12" s="79" customFormat="1" ht="29" outlineLevel="2" x14ac:dyDescent="0.35">
      <c r="B224" s="225"/>
      <c r="C224" s="109" t="s">
        <v>420</v>
      </c>
      <c r="D224" s="109" t="s">
        <v>1399</v>
      </c>
      <c r="E224" s="87" t="s">
        <v>16</v>
      </c>
      <c r="F224" s="208">
        <v>1</v>
      </c>
      <c r="G224" s="239">
        <f>(COUNTIF(E224:E226,$F$402)+(COUNTIF(E224:E226,$F$401)*0.5))/(COUNTA(E224:E226)-COUNTIF(E224:E226,$F$403))</f>
        <v>0</v>
      </c>
      <c r="H224" s="228"/>
      <c r="I224" s="124">
        <f>'[1]new. Кирилламида'!G328</f>
        <v>2</v>
      </c>
      <c r="J224" s="159"/>
      <c r="K224" s="90"/>
      <c r="L224" s="90"/>
    </row>
    <row r="225" spans="2:12" s="79" customFormat="1" ht="29" outlineLevel="2" x14ac:dyDescent="0.35">
      <c r="B225" s="225"/>
      <c r="C225" s="109" t="s">
        <v>421</v>
      </c>
      <c r="D225" s="109" t="s">
        <v>422</v>
      </c>
      <c r="E225" s="87" t="s">
        <v>16</v>
      </c>
      <c r="F225" s="209"/>
      <c r="G225" s="240"/>
      <c r="H225" s="228"/>
      <c r="I225" s="124">
        <f>'[1]new. Кирилламида'!G329</f>
        <v>2</v>
      </c>
      <c r="J225" s="159" t="s">
        <v>423</v>
      </c>
      <c r="K225" s="90"/>
      <c r="L225" s="90" t="s">
        <v>1381</v>
      </c>
    </row>
    <row r="226" spans="2:12" s="79" customFormat="1" ht="29" outlineLevel="2" x14ac:dyDescent="0.35">
      <c r="B226" s="225"/>
      <c r="C226" s="109" t="s">
        <v>424</v>
      </c>
      <c r="D226" s="109" t="s">
        <v>1400</v>
      </c>
      <c r="E226" s="87" t="s">
        <v>16</v>
      </c>
      <c r="F226" s="210"/>
      <c r="G226" s="241"/>
      <c r="H226" s="228"/>
      <c r="I226" s="124">
        <f>'[1]new. Кирилламида'!G330</f>
        <v>2</v>
      </c>
      <c r="J226" s="159" t="s">
        <v>352</v>
      </c>
      <c r="K226" s="90"/>
      <c r="L226" s="90"/>
    </row>
    <row r="227" spans="2:12" s="79" customFormat="1" ht="29" outlineLevel="2" x14ac:dyDescent="0.35">
      <c r="B227" s="225"/>
      <c r="C227" s="109" t="s">
        <v>425</v>
      </c>
      <c r="D227" s="109" t="s">
        <v>426</v>
      </c>
      <c r="E227" s="87" t="s">
        <v>16</v>
      </c>
      <c r="F227" s="84">
        <v>2</v>
      </c>
      <c r="G227" s="106">
        <f>(COUNTIF(E227,$F$402)+(COUNTIF(E227,$F$401)*0.5))/COUNTA(E227)</f>
        <v>0</v>
      </c>
      <c r="H227" s="228"/>
      <c r="I227" s="124">
        <f>'[1]new. Кирилламида'!G331</f>
        <v>3</v>
      </c>
      <c r="J227" s="159"/>
      <c r="K227" s="90"/>
      <c r="L227" s="90"/>
    </row>
    <row r="228" spans="2:12" s="79" customFormat="1" ht="29" outlineLevel="2" x14ac:dyDescent="0.35">
      <c r="B228" s="225"/>
      <c r="C228" s="138" t="s">
        <v>427</v>
      </c>
      <c r="D228" s="139" t="s">
        <v>428</v>
      </c>
      <c r="E228" s="87" t="s">
        <v>16</v>
      </c>
      <c r="F228" s="84">
        <v>3</v>
      </c>
      <c r="G228" s="106">
        <f>(COUNTIF(E228,$F$402)+(COUNTIF(E228,$F$401)*0.5))/COUNTA(E228)</f>
        <v>0</v>
      </c>
      <c r="H228" s="228"/>
      <c r="I228" s="124">
        <f>'[1]new. Кирилламида'!G332</f>
        <v>4</v>
      </c>
      <c r="J228" s="159" t="s">
        <v>429</v>
      </c>
      <c r="K228" s="90"/>
      <c r="L228" s="90" t="s">
        <v>1401</v>
      </c>
    </row>
    <row r="229" spans="2:12" s="79" customFormat="1" ht="29" outlineLevel="2" x14ac:dyDescent="0.35">
      <c r="B229" s="225"/>
      <c r="C229" s="109" t="s">
        <v>430</v>
      </c>
      <c r="D229" s="109" t="s">
        <v>431</v>
      </c>
      <c r="E229" s="87" t="s">
        <v>16</v>
      </c>
      <c r="F229" s="245">
        <v>4</v>
      </c>
      <c r="G229" s="206">
        <f>(COUNTIF(E229:E230,$F$402)+(COUNTIF(E229:E230,$F$401)*0.5))/(COUNTA(E229:E230)-COUNTIF(E229:E230,$F$403))</f>
        <v>0</v>
      </c>
      <c r="H229" s="228"/>
      <c r="I229" s="124">
        <f>'[1]new. Кирилламида'!G333</f>
        <v>7</v>
      </c>
      <c r="J229" s="159"/>
      <c r="K229" s="90"/>
      <c r="L229" s="90"/>
    </row>
    <row r="230" spans="2:12" s="79" customFormat="1" ht="29" outlineLevel="2" x14ac:dyDescent="0.35">
      <c r="B230" s="226"/>
      <c r="C230" s="109" t="s">
        <v>432</v>
      </c>
      <c r="D230" s="139" t="s">
        <v>1402</v>
      </c>
      <c r="E230" s="87" t="s">
        <v>16</v>
      </c>
      <c r="F230" s="245"/>
      <c r="G230" s="207"/>
      <c r="H230" s="229"/>
      <c r="I230" s="124">
        <f>'[1]new. Кирилламида'!G334</f>
        <v>7</v>
      </c>
      <c r="J230" s="159" t="s">
        <v>433</v>
      </c>
      <c r="K230" s="90" t="s">
        <v>1403</v>
      </c>
      <c r="L230" s="90"/>
    </row>
    <row r="231" spans="2:12" s="79" customFormat="1" ht="14.75" customHeight="1" outlineLevel="1" x14ac:dyDescent="0.35">
      <c r="B231" s="236" t="str">
        <f>Heatmap!G23</f>
        <v>Динамический анализ приложений (DAST) в продуктивной среде</v>
      </c>
      <c r="C231" s="109" t="s">
        <v>434</v>
      </c>
      <c r="D231" s="109" t="s">
        <v>317</v>
      </c>
      <c r="E231" s="87" t="s">
        <v>767</v>
      </c>
      <c r="F231" s="84">
        <v>0</v>
      </c>
      <c r="G231" s="122"/>
      <c r="H231" s="227">
        <f>SUM(G232:G246)/4</f>
        <v>0</v>
      </c>
      <c r="I231" s="124">
        <f>'[1]new. Кирилламида'!G311</f>
        <v>0</v>
      </c>
      <c r="J231" s="159"/>
      <c r="K231" s="90"/>
      <c r="L231" s="90" t="s">
        <v>1372</v>
      </c>
    </row>
    <row r="232" spans="2:12" s="79" customFormat="1" outlineLevel="2" x14ac:dyDescent="0.35">
      <c r="B232" s="237"/>
      <c r="C232" s="109" t="s">
        <v>435</v>
      </c>
      <c r="D232" s="109" t="s">
        <v>319</v>
      </c>
      <c r="E232" s="87" t="s">
        <v>16</v>
      </c>
      <c r="F232" s="205">
        <v>1</v>
      </c>
      <c r="G232" s="206">
        <f>(COUNTIF(E232:E234,$F$402)+(COUNTIF(E232:E234,$F$401)*0.5))/(COUNTA(E232:E234)-COUNTIF(E232:E234,$F$403))</f>
        <v>0</v>
      </c>
      <c r="H232" s="228"/>
      <c r="I232" s="124">
        <f>'[1]new. Кирилламида'!G312</f>
        <v>4</v>
      </c>
      <c r="J232" s="159"/>
      <c r="K232" s="90"/>
      <c r="L232" s="90"/>
    </row>
    <row r="233" spans="2:12" s="79" customFormat="1" outlineLevel="2" x14ac:dyDescent="0.35">
      <c r="B233" s="237"/>
      <c r="C233" s="109" t="s">
        <v>436</v>
      </c>
      <c r="D233" s="109" t="s">
        <v>437</v>
      </c>
      <c r="E233" s="87" t="s">
        <v>16</v>
      </c>
      <c r="F233" s="205"/>
      <c r="G233" s="223"/>
      <c r="H233" s="228"/>
      <c r="I233" s="124">
        <f>'[1]new. Кирилламида'!G313</f>
        <v>4</v>
      </c>
      <c r="J233" s="159"/>
      <c r="K233" s="90"/>
      <c r="L233" s="90"/>
    </row>
    <row r="234" spans="2:12" s="79" customFormat="1" outlineLevel="2" x14ac:dyDescent="0.35">
      <c r="B234" s="237"/>
      <c r="C234" s="109" t="s">
        <v>438</v>
      </c>
      <c r="D234" s="109" t="s">
        <v>321</v>
      </c>
      <c r="E234" s="87" t="s">
        <v>16</v>
      </c>
      <c r="F234" s="205"/>
      <c r="G234" s="207"/>
      <c r="H234" s="228"/>
      <c r="I234" s="124">
        <f>'[1]new. Кирилламида'!G314</f>
        <v>4</v>
      </c>
      <c r="J234" s="159"/>
      <c r="K234" s="90"/>
      <c r="L234" s="90"/>
    </row>
    <row r="235" spans="2:12" s="79" customFormat="1" outlineLevel="2" x14ac:dyDescent="0.35">
      <c r="B235" s="237"/>
      <c r="C235" s="109" t="s">
        <v>439</v>
      </c>
      <c r="D235" s="109" t="s">
        <v>440</v>
      </c>
      <c r="E235" s="87" t="s">
        <v>16</v>
      </c>
      <c r="F235" s="230">
        <v>2</v>
      </c>
      <c r="G235" s="206">
        <f>(COUNTIF(E235:E239,$F$402)+(COUNTIF(E235:E239,$F$401)*0.5))/(COUNTA(E235:E239)-COUNTIF(E235:E239,$F$403))</f>
        <v>0</v>
      </c>
      <c r="H235" s="228"/>
      <c r="I235" s="124">
        <f>'[1]new. Кирилламида'!G315</f>
        <v>5</v>
      </c>
      <c r="J235" s="159"/>
      <c r="K235" s="90"/>
      <c r="L235" s="90"/>
    </row>
    <row r="236" spans="2:12" s="79" customFormat="1" ht="58" outlineLevel="2" x14ac:dyDescent="0.35">
      <c r="B236" s="237"/>
      <c r="C236" s="109" t="s">
        <v>441</v>
      </c>
      <c r="D236" s="109" t="s">
        <v>325</v>
      </c>
      <c r="E236" s="87" t="s">
        <v>16</v>
      </c>
      <c r="F236" s="232"/>
      <c r="G236" s="223"/>
      <c r="H236" s="228"/>
      <c r="I236" s="124">
        <f>'[1]new. Кирилламида'!G316</f>
        <v>5</v>
      </c>
      <c r="J236" s="159"/>
      <c r="K236" s="90"/>
      <c r="L236" s="90"/>
    </row>
    <row r="237" spans="2:12" s="79" customFormat="1" ht="87" outlineLevel="2" x14ac:dyDescent="0.35">
      <c r="B237" s="237"/>
      <c r="C237" s="109" t="s">
        <v>442</v>
      </c>
      <c r="D237" s="109" t="s">
        <v>328</v>
      </c>
      <c r="E237" s="87" t="s">
        <v>16</v>
      </c>
      <c r="F237" s="232"/>
      <c r="G237" s="223"/>
      <c r="H237" s="228"/>
      <c r="I237" s="124">
        <f>'[1]new. Кирилламида'!G317</f>
        <v>5</v>
      </c>
      <c r="J237" s="159"/>
      <c r="K237" s="90"/>
      <c r="L237" s="90"/>
    </row>
    <row r="238" spans="2:12" s="79" customFormat="1" outlineLevel="2" x14ac:dyDescent="0.35">
      <c r="B238" s="237"/>
      <c r="C238" s="109" t="s">
        <v>443</v>
      </c>
      <c r="D238" s="109" t="s">
        <v>330</v>
      </c>
      <c r="E238" s="87" t="s">
        <v>16</v>
      </c>
      <c r="F238" s="232"/>
      <c r="G238" s="223"/>
      <c r="H238" s="228"/>
      <c r="I238" s="124">
        <f>'[1]new. Кирилламида'!G318</f>
        <v>5</v>
      </c>
      <c r="J238" s="159"/>
      <c r="K238" s="90"/>
      <c r="L238" s="90" t="s">
        <v>1374</v>
      </c>
    </row>
    <row r="239" spans="2:12" s="79" customFormat="1" outlineLevel="2" x14ac:dyDescent="0.35">
      <c r="B239" s="237"/>
      <c r="C239" s="109" t="s">
        <v>444</v>
      </c>
      <c r="D239" s="109" t="s">
        <v>323</v>
      </c>
      <c r="E239" s="87" t="s">
        <v>16</v>
      </c>
      <c r="F239" s="231"/>
      <c r="G239" s="207"/>
      <c r="H239" s="228"/>
      <c r="I239" s="124">
        <f>'[1]new. Кирилламида'!G319</f>
        <v>5</v>
      </c>
      <c r="J239" s="159"/>
      <c r="K239" s="90"/>
      <c r="L239" s="90" t="s">
        <v>1373</v>
      </c>
    </row>
    <row r="240" spans="2:12" s="79" customFormat="1" outlineLevel="2" x14ac:dyDescent="0.35">
      <c r="B240" s="237"/>
      <c r="C240" s="109" t="s">
        <v>445</v>
      </c>
      <c r="D240" s="109" t="s">
        <v>332</v>
      </c>
      <c r="E240" s="87" t="s">
        <v>16</v>
      </c>
      <c r="F240" s="230">
        <v>3</v>
      </c>
      <c r="G240" s="206">
        <f>(COUNTIF(E240:E243,$F$402)+(COUNTIF(E240:E243,$F$401)*0.5))/(COUNTA(E240:E243)-COUNTIF(E240:E243,$F$403))</f>
        <v>0</v>
      </c>
      <c r="H240" s="228"/>
      <c r="I240" s="124">
        <f>'[1]new. Кирилламида'!G320</f>
        <v>6</v>
      </c>
      <c r="J240" s="159"/>
      <c r="K240" s="90"/>
      <c r="L240" s="90"/>
    </row>
    <row r="241" spans="2:12" s="79" customFormat="1" ht="29" outlineLevel="2" x14ac:dyDescent="0.35">
      <c r="B241" s="237"/>
      <c r="C241" s="109" t="s">
        <v>446</v>
      </c>
      <c r="D241" s="109" t="s">
        <v>334</v>
      </c>
      <c r="E241" s="87" t="s">
        <v>16</v>
      </c>
      <c r="F241" s="232"/>
      <c r="G241" s="223"/>
      <c r="H241" s="228"/>
      <c r="I241" s="124">
        <f>'[1]new. Кирилламида'!G321</f>
        <v>6</v>
      </c>
      <c r="J241" s="159"/>
      <c r="K241" s="90"/>
      <c r="L241" s="90" t="s">
        <v>1373</v>
      </c>
    </row>
    <row r="242" spans="2:12" s="79" customFormat="1" ht="29" outlineLevel="2" x14ac:dyDescent="0.35">
      <c r="B242" s="237"/>
      <c r="C242" s="109" t="s">
        <v>447</v>
      </c>
      <c r="D242" s="109" t="s">
        <v>336</v>
      </c>
      <c r="E242" s="87" t="s">
        <v>16</v>
      </c>
      <c r="F242" s="232"/>
      <c r="G242" s="223"/>
      <c r="H242" s="228"/>
      <c r="I242" s="124">
        <f>'[1]new. Кирилламида'!G322</f>
        <v>6</v>
      </c>
      <c r="J242" s="159"/>
      <c r="K242" s="90"/>
      <c r="L242" s="90"/>
    </row>
    <row r="243" spans="2:12" s="79" customFormat="1" ht="58" outlineLevel="2" x14ac:dyDescent="0.35">
      <c r="B243" s="237"/>
      <c r="C243" s="109" t="s">
        <v>448</v>
      </c>
      <c r="D243" s="109" t="s">
        <v>338</v>
      </c>
      <c r="E243" s="87" t="s">
        <v>16</v>
      </c>
      <c r="F243" s="231"/>
      <c r="G243" s="207"/>
      <c r="H243" s="228"/>
      <c r="I243" s="124">
        <f>'[1]new. Кирилламида'!G323</f>
        <v>6</v>
      </c>
      <c r="J243" s="159" t="s">
        <v>339</v>
      </c>
      <c r="K243" s="90"/>
      <c r="L243" s="90" t="s">
        <v>1378</v>
      </c>
    </row>
    <row r="244" spans="2:12" s="79" customFormat="1" outlineLevel="2" x14ac:dyDescent="0.35">
      <c r="B244" s="237"/>
      <c r="C244" s="109" t="s">
        <v>449</v>
      </c>
      <c r="D244" s="109" t="s">
        <v>341</v>
      </c>
      <c r="E244" s="87" t="s">
        <v>16</v>
      </c>
      <c r="F244" s="230">
        <v>4</v>
      </c>
      <c r="G244" s="206">
        <f>(COUNTIF(E244:E246,$F$402)+(COUNTIF(E244:E246,$F$401)*0.5))/(COUNTA(E244:E246)-COUNTIF(E244:E246,$F$403))</f>
        <v>0</v>
      </c>
      <c r="H244" s="228"/>
      <c r="I244" s="124">
        <f>'[1]new. Кирилламида'!G324</f>
        <v>7</v>
      </c>
      <c r="J244" s="159"/>
      <c r="K244" s="90"/>
      <c r="L244" s="90"/>
    </row>
    <row r="245" spans="2:12" s="79" customFormat="1" ht="29" outlineLevel="2" x14ac:dyDescent="0.35">
      <c r="B245" s="237"/>
      <c r="C245" s="109" t="s">
        <v>450</v>
      </c>
      <c r="D245" s="109" t="s">
        <v>343</v>
      </c>
      <c r="E245" s="87" t="s">
        <v>16</v>
      </c>
      <c r="F245" s="232"/>
      <c r="G245" s="223"/>
      <c r="H245" s="228"/>
      <c r="I245" s="124">
        <f>'[1]new. Кирилламида'!G325</f>
        <v>7</v>
      </c>
      <c r="J245" s="159"/>
      <c r="K245" s="90"/>
      <c r="L245" s="90"/>
    </row>
    <row r="246" spans="2:12" s="79" customFormat="1" ht="29" outlineLevel="2" x14ac:dyDescent="0.35">
      <c r="B246" s="238"/>
      <c r="C246" s="109" t="s">
        <v>451</v>
      </c>
      <c r="D246" s="109" t="s">
        <v>345</v>
      </c>
      <c r="E246" s="87" t="s">
        <v>16</v>
      </c>
      <c r="F246" s="231"/>
      <c r="G246" s="207"/>
      <c r="H246" s="229"/>
      <c r="I246" s="124">
        <f>'[1]new. Кирилламида'!G326</f>
        <v>7</v>
      </c>
      <c r="J246" s="159"/>
      <c r="K246" s="90"/>
      <c r="L246" s="90"/>
    </row>
    <row r="247" spans="2:12" s="79" customFormat="1" ht="14.75" customHeight="1" outlineLevel="1" x14ac:dyDescent="0.35">
      <c r="B247" s="246" t="str">
        <f>Heatmap!G25</f>
        <v>Управление изменениями инфраструктуры и доступом к ней</v>
      </c>
      <c r="C247" s="109" t="s">
        <v>452</v>
      </c>
      <c r="D247" s="109" t="s">
        <v>453</v>
      </c>
      <c r="E247" s="87" t="s">
        <v>767</v>
      </c>
      <c r="F247" s="84">
        <v>0</v>
      </c>
      <c r="G247" s="125"/>
      <c r="H247" s="227">
        <f>SUM(G248:G256)/4</f>
        <v>0</v>
      </c>
      <c r="I247" s="124">
        <v>0</v>
      </c>
      <c r="J247" s="159"/>
      <c r="K247" s="90" t="s">
        <v>1396</v>
      </c>
      <c r="L247" s="90"/>
    </row>
    <row r="248" spans="2:12" s="79" customFormat="1" ht="29" outlineLevel="2" x14ac:dyDescent="0.35">
      <c r="B248" s="247"/>
      <c r="C248" s="109" t="s">
        <v>454</v>
      </c>
      <c r="D248" s="109" t="s">
        <v>455</v>
      </c>
      <c r="E248" s="87" t="s">
        <v>16</v>
      </c>
      <c r="F248" s="230">
        <v>1</v>
      </c>
      <c r="G248" s="206">
        <f>(COUNTIF(E248:E252,$F$402)+(COUNTIF(E248:E252,$F$401)*0.5))/(COUNTA(E248:E252)-COUNTIF(E248:E252,$F$403))</f>
        <v>0</v>
      </c>
      <c r="H248" s="228"/>
      <c r="I248" s="124">
        <v>1</v>
      </c>
      <c r="J248" s="159"/>
      <c r="K248" s="90"/>
      <c r="L248" s="90"/>
    </row>
    <row r="249" spans="2:12" s="79" customFormat="1" ht="29" outlineLevel="2" x14ac:dyDescent="0.35">
      <c r="B249" s="247"/>
      <c r="C249" s="109" t="s">
        <v>456</v>
      </c>
      <c r="D249" s="109" t="s">
        <v>457</v>
      </c>
      <c r="E249" s="87" t="s">
        <v>16</v>
      </c>
      <c r="F249" s="232"/>
      <c r="G249" s="223"/>
      <c r="H249" s="228"/>
      <c r="I249" s="124">
        <v>1</v>
      </c>
      <c r="J249" s="159"/>
      <c r="K249" s="90"/>
      <c r="L249" s="90"/>
    </row>
    <row r="250" spans="2:12" s="79" customFormat="1" ht="29" outlineLevel="2" x14ac:dyDescent="0.35">
      <c r="B250" s="247"/>
      <c r="C250" s="109" t="s">
        <v>458</v>
      </c>
      <c r="D250" s="109" t="s">
        <v>459</v>
      </c>
      <c r="E250" s="87" t="s">
        <v>16</v>
      </c>
      <c r="F250" s="232"/>
      <c r="G250" s="223"/>
      <c r="H250" s="228"/>
      <c r="I250" s="124">
        <v>1</v>
      </c>
      <c r="J250" s="159"/>
      <c r="K250" s="90"/>
      <c r="L250" s="90"/>
    </row>
    <row r="251" spans="2:12" s="79" customFormat="1" ht="29" outlineLevel="2" x14ac:dyDescent="0.35">
      <c r="B251" s="247"/>
      <c r="C251" s="109" t="s">
        <v>460</v>
      </c>
      <c r="D251" s="109" t="s">
        <v>461</v>
      </c>
      <c r="E251" s="87" t="s">
        <v>16</v>
      </c>
      <c r="F251" s="232"/>
      <c r="G251" s="223"/>
      <c r="H251" s="228"/>
      <c r="I251" s="124">
        <v>1</v>
      </c>
      <c r="J251" s="159"/>
      <c r="K251" s="90"/>
      <c r="L251" s="90" t="s">
        <v>1302</v>
      </c>
    </row>
    <row r="252" spans="2:12" s="79" customFormat="1" ht="29" outlineLevel="2" x14ac:dyDescent="0.35">
      <c r="B252" s="247"/>
      <c r="C252" s="109" t="s">
        <v>462</v>
      </c>
      <c r="D252" s="109" t="s">
        <v>463</v>
      </c>
      <c r="E252" s="87" t="s">
        <v>16</v>
      </c>
      <c r="F252" s="231"/>
      <c r="G252" s="207"/>
      <c r="H252" s="228"/>
      <c r="I252" s="124">
        <v>1</v>
      </c>
      <c r="J252" s="159"/>
      <c r="K252" s="90"/>
      <c r="L252" s="90"/>
    </row>
    <row r="253" spans="2:12" s="79" customFormat="1" ht="29" outlineLevel="2" x14ac:dyDescent="0.35">
      <c r="B253" s="247"/>
      <c r="C253" s="109" t="s">
        <v>464</v>
      </c>
      <c r="D253" s="109" t="s">
        <v>465</v>
      </c>
      <c r="E253" s="87" t="s">
        <v>16</v>
      </c>
      <c r="F253" s="230">
        <v>2</v>
      </c>
      <c r="G253" s="206">
        <f>(COUNTIF(E253:E254,$F$402)+(COUNTIF(E253:E254,$F$401)*0.5))/(COUNTA(E253:E254)-COUNTIF(E253:E254,$F$403))</f>
        <v>0</v>
      </c>
      <c r="H253" s="228"/>
      <c r="I253" s="124">
        <v>3</v>
      </c>
      <c r="J253" s="159"/>
      <c r="K253" s="90"/>
      <c r="L253" s="90" t="s">
        <v>1297</v>
      </c>
    </row>
    <row r="254" spans="2:12" s="79" customFormat="1" ht="29" outlineLevel="2" x14ac:dyDescent="0.35">
      <c r="B254" s="247"/>
      <c r="C254" s="109" t="s">
        <v>466</v>
      </c>
      <c r="D254" s="109" t="s">
        <v>467</v>
      </c>
      <c r="E254" s="87" t="s">
        <v>16</v>
      </c>
      <c r="F254" s="231"/>
      <c r="G254" s="207"/>
      <c r="H254" s="228"/>
      <c r="I254" s="124">
        <v>3</v>
      </c>
      <c r="J254" s="159"/>
      <c r="K254" s="90"/>
      <c r="L254" s="90"/>
    </row>
    <row r="255" spans="2:12" s="79" customFormat="1" ht="29" outlineLevel="2" x14ac:dyDescent="0.35">
      <c r="B255" s="247"/>
      <c r="C255" s="109" t="s">
        <v>468</v>
      </c>
      <c r="D255" s="109" t="s">
        <v>469</v>
      </c>
      <c r="E255" s="87" t="s">
        <v>16</v>
      </c>
      <c r="F255" s="84">
        <v>3</v>
      </c>
      <c r="G255" s="106">
        <f>(COUNTIF(E255,$F$402)+(COUNTIF(E255,$F$401)*0.5))/COUNTA(E255)</f>
        <v>0</v>
      </c>
      <c r="H255" s="228"/>
      <c r="I255" s="124">
        <v>4</v>
      </c>
      <c r="J255" s="159"/>
      <c r="K255" s="90"/>
      <c r="L255" s="90"/>
    </row>
    <row r="256" spans="2:12" s="79" customFormat="1" ht="29" outlineLevel="2" x14ac:dyDescent="0.35">
      <c r="B256" s="248"/>
      <c r="C256" s="109" t="s">
        <v>470</v>
      </c>
      <c r="D256" s="109" t="s">
        <v>471</v>
      </c>
      <c r="E256" s="87" t="s">
        <v>16</v>
      </c>
      <c r="F256" s="84">
        <v>4</v>
      </c>
      <c r="G256" s="106">
        <f>(COUNTIF(E256,$F$402)+(COUNTIF(E256,$F$401)*0.5))/COUNTA(E256)</f>
        <v>0</v>
      </c>
      <c r="H256" s="229"/>
      <c r="I256" s="124">
        <v>7</v>
      </c>
      <c r="J256" s="159"/>
      <c r="K256" s="90"/>
      <c r="L256" s="90"/>
    </row>
    <row r="257" spans="2:12" s="79" customFormat="1" ht="28.75" customHeight="1" outlineLevel="1" x14ac:dyDescent="0.35">
      <c r="B257" s="224" t="str">
        <f>Heatmap!G26</f>
        <v>Контроль сетевого трафика (L4-L7)</v>
      </c>
      <c r="C257" s="109" t="s">
        <v>472</v>
      </c>
      <c r="D257" s="109" t="s">
        <v>473</v>
      </c>
      <c r="E257" s="87" t="s">
        <v>767</v>
      </c>
      <c r="F257" s="120">
        <v>0</v>
      </c>
      <c r="G257" s="122"/>
      <c r="H257" s="227">
        <f>SUM(G258:G262)/3</f>
        <v>0</v>
      </c>
      <c r="I257" s="135">
        <v>0</v>
      </c>
      <c r="J257" s="159"/>
      <c r="K257" s="90"/>
      <c r="L257" s="90" t="s">
        <v>1321</v>
      </c>
    </row>
    <row r="258" spans="2:12" s="79" customFormat="1" ht="29" outlineLevel="2" x14ac:dyDescent="0.35">
      <c r="B258" s="225"/>
      <c r="C258" s="109" t="s">
        <v>474</v>
      </c>
      <c r="D258" s="109" t="s">
        <v>475</v>
      </c>
      <c r="E258" s="87" t="s">
        <v>16</v>
      </c>
      <c r="F258" s="208">
        <v>1</v>
      </c>
      <c r="G258" s="239">
        <f>(COUNTIF(E258:E259,$F$402)+(COUNTIF(E258:E259,$F$401)*0.5))/(COUNTA(E258:E259)-COUNTIF(E258:E259,$F$403))</f>
        <v>0</v>
      </c>
      <c r="H258" s="228"/>
      <c r="I258" s="135">
        <v>1</v>
      </c>
      <c r="J258" s="159" t="s">
        <v>476</v>
      </c>
      <c r="K258" s="90"/>
      <c r="L258" s="90" t="s">
        <v>1321</v>
      </c>
    </row>
    <row r="259" spans="2:12" s="79" customFormat="1" ht="29" outlineLevel="2" x14ac:dyDescent="0.35">
      <c r="B259" s="225"/>
      <c r="C259" s="109" t="s">
        <v>477</v>
      </c>
      <c r="D259" s="109" t="s">
        <v>478</v>
      </c>
      <c r="E259" s="87" t="s">
        <v>16</v>
      </c>
      <c r="F259" s="210"/>
      <c r="G259" s="241"/>
      <c r="H259" s="228"/>
      <c r="I259" s="135">
        <v>1</v>
      </c>
      <c r="J259" s="159"/>
      <c r="K259" s="90"/>
      <c r="L259" s="90" t="s">
        <v>1314</v>
      </c>
    </row>
    <row r="260" spans="2:12" s="79" customFormat="1" ht="29" outlineLevel="2" x14ac:dyDescent="0.35">
      <c r="B260" s="225"/>
      <c r="C260" s="109" t="s">
        <v>479</v>
      </c>
      <c r="D260" s="109" t="s">
        <v>480</v>
      </c>
      <c r="E260" s="87" t="s">
        <v>16</v>
      </c>
      <c r="F260" s="208">
        <v>2</v>
      </c>
      <c r="G260" s="239">
        <f>(COUNTIF(E260:E261,$F$402)+(COUNTIF(E260:E261,$F$401)*0.5))/(COUNTA(E260:E261)-COUNTIF(E260:E261,$F$403))</f>
        <v>0</v>
      </c>
      <c r="H260" s="228"/>
      <c r="I260" s="135">
        <v>2</v>
      </c>
      <c r="J260" s="159"/>
      <c r="K260" s="90"/>
      <c r="L260" s="90" t="s">
        <v>1287</v>
      </c>
    </row>
    <row r="261" spans="2:12" s="79" customFormat="1" ht="29" outlineLevel="2" x14ac:dyDescent="0.35">
      <c r="B261" s="225"/>
      <c r="C261" s="109" t="s">
        <v>481</v>
      </c>
      <c r="D261" s="109" t="s">
        <v>482</v>
      </c>
      <c r="E261" s="87" t="s">
        <v>16</v>
      </c>
      <c r="F261" s="210"/>
      <c r="G261" s="241"/>
      <c r="H261" s="228"/>
      <c r="I261" s="135">
        <v>2</v>
      </c>
      <c r="J261" s="159" t="s">
        <v>483</v>
      </c>
      <c r="K261" s="90"/>
      <c r="L261" s="90" t="s">
        <v>1404</v>
      </c>
    </row>
    <row r="262" spans="2:12" s="79" customFormat="1" ht="29" outlineLevel="2" x14ac:dyDescent="0.35">
      <c r="B262" s="226"/>
      <c r="C262" s="109" t="s">
        <v>484</v>
      </c>
      <c r="D262" s="140" t="s">
        <v>485</v>
      </c>
      <c r="E262" s="87" t="s">
        <v>16</v>
      </c>
      <c r="F262" s="88">
        <v>3</v>
      </c>
      <c r="G262" s="89">
        <f>(COUNTIF(E262:E262,$F$402)+(COUNTIF(E262:E262,$F$401)*0.5))/COUNTA(E262:E262)</f>
        <v>0</v>
      </c>
      <c r="H262" s="229"/>
      <c r="I262" s="124">
        <v>3</v>
      </c>
      <c r="J262" s="159"/>
      <c r="K262" s="90"/>
      <c r="L262" s="90"/>
    </row>
    <row r="263" spans="2:12" s="79" customFormat="1" ht="14.4" customHeight="1" outlineLevel="1" x14ac:dyDescent="0.35">
      <c r="B263" s="233" t="str">
        <f>Heatmap!G27</f>
        <v>Контроль выполняемых и процессов и их прав доступа</v>
      </c>
      <c r="C263" s="109" t="s">
        <v>486</v>
      </c>
      <c r="D263" s="109" t="s">
        <v>487</v>
      </c>
      <c r="E263" s="87" t="s">
        <v>767</v>
      </c>
      <c r="F263" s="88">
        <v>0</v>
      </c>
      <c r="G263" s="89"/>
      <c r="H263" s="227">
        <f>SUM(G264:G266)/3</f>
        <v>0</v>
      </c>
      <c r="I263" s="124">
        <v>0</v>
      </c>
      <c r="J263" s="159"/>
      <c r="K263" s="90"/>
      <c r="L263" s="90"/>
    </row>
    <row r="264" spans="2:12" s="79" customFormat="1" ht="29" customHeight="1" outlineLevel="2" x14ac:dyDescent="0.35">
      <c r="B264" s="234"/>
      <c r="C264" s="109" t="s">
        <v>488</v>
      </c>
      <c r="D264" s="109" t="s">
        <v>1405</v>
      </c>
      <c r="E264" s="87" t="s">
        <v>16</v>
      </c>
      <c r="F264" s="83">
        <v>1</v>
      </c>
      <c r="G264" s="106">
        <f>(COUNTIF(E264,$F$402)+(COUNTIF(E264,$F$401)*0.5))/COUNTA(E264)</f>
        <v>0</v>
      </c>
      <c r="H264" s="228"/>
      <c r="I264" s="124">
        <v>2</v>
      </c>
      <c r="J264" s="159"/>
      <c r="K264" s="90"/>
      <c r="L264" s="90"/>
    </row>
    <row r="265" spans="2:12" s="79" customFormat="1" ht="29" outlineLevel="2" x14ac:dyDescent="0.35">
      <c r="B265" s="234"/>
      <c r="C265" s="109" t="s">
        <v>489</v>
      </c>
      <c r="D265" s="109" t="s">
        <v>490</v>
      </c>
      <c r="E265" s="87" t="s">
        <v>16</v>
      </c>
      <c r="F265" s="84">
        <v>2</v>
      </c>
      <c r="G265" s="106">
        <f>(COUNTIF(E265,$F$402)+(COUNTIF(E265,$F$401)*0.5))/COUNTA(E265)</f>
        <v>0</v>
      </c>
      <c r="H265" s="228"/>
      <c r="I265" s="124">
        <v>3</v>
      </c>
      <c r="J265" s="159"/>
      <c r="K265" s="90"/>
      <c r="L265" s="90" t="s">
        <v>1375</v>
      </c>
    </row>
    <row r="266" spans="2:12" s="79" customFormat="1" ht="29" outlineLevel="2" x14ac:dyDescent="0.35">
      <c r="B266" s="235"/>
      <c r="C266" s="109" t="s">
        <v>491</v>
      </c>
      <c r="D266" s="109" t="s">
        <v>492</v>
      </c>
      <c r="E266" s="87" t="s">
        <v>16</v>
      </c>
      <c r="F266" s="84">
        <v>3</v>
      </c>
      <c r="G266" s="106">
        <f>(COUNTIF(E266,$F$402)+(COUNTIF(E266,$F$401)*0.5))/COUNTA(E266)</f>
        <v>0</v>
      </c>
      <c r="H266" s="229"/>
      <c r="I266" s="124">
        <v>5</v>
      </c>
      <c r="J266" s="159" t="s">
        <v>493</v>
      </c>
      <c r="K266" s="90"/>
      <c r="L266" s="90"/>
    </row>
    <row r="267" spans="2:12" s="79" customFormat="1" ht="14.75" customHeight="1" outlineLevel="1" x14ac:dyDescent="0.35">
      <c r="B267" s="224" t="str">
        <f>Heatmap!G28</f>
        <v>Анализ инфраструктуры PROD среды на уязвимости</v>
      </c>
      <c r="C267" s="109" t="s">
        <v>494</v>
      </c>
      <c r="D267" s="109" t="s">
        <v>495</v>
      </c>
      <c r="E267" s="87" t="s">
        <v>767</v>
      </c>
      <c r="F267" s="84">
        <v>0</v>
      </c>
      <c r="G267" s="125"/>
      <c r="H267" s="227">
        <f>SUM(G268:G278)/4</f>
        <v>0</v>
      </c>
      <c r="I267" s="124">
        <v>0</v>
      </c>
      <c r="J267" s="159"/>
      <c r="K267" s="90"/>
      <c r="L267" s="90" t="s">
        <v>1406</v>
      </c>
    </row>
    <row r="268" spans="2:12" s="79" customFormat="1" outlineLevel="2" x14ac:dyDescent="0.35">
      <c r="B268" s="225"/>
      <c r="C268" s="109" t="s">
        <v>496</v>
      </c>
      <c r="D268" s="109" t="s">
        <v>497</v>
      </c>
      <c r="E268" s="87" t="s">
        <v>16</v>
      </c>
      <c r="F268" s="208">
        <v>1</v>
      </c>
      <c r="G268" s="239">
        <f>(COUNTIF(E268:E269,$F$402)+(COUNTIF(E268:E269,$F$401)*0.5))/(COUNTA(E268:E269)-COUNTIF(E268:E269,$F$403))</f>
        <v>0</v>
      </c>
      <c r="H268" s="228"/>
      <c r="I268" s="124">
        <v>1</v>
      </c>
      <c r="J268" s="159"/>
      <c r="K268" s="90"/>
      <c r="L268" s="90" t="s">
        <v>1391</v>
      </c>
    </row>
    <row r="269" spans="2:12" s="79" customFormat="1" ht="29" outlineLevel="2" x14ac:dyDescent="0.35">
      <c r="B269" s="225"/>
      <c r="C269" s="109" t="s">
        <v>498</v>
      </c>
      <c r="D269" s="109" t="s">
        <v>1392</v>
      </c>
      <c r="E269" s="87" t="s">
        <v>16</v>
      </c>
      <c r="F269" s="210"/>
      <c r="G269" s="241"/>
      <c r="H269" s="228"/>
      <c r="I269" s="124">
        <v>1</v>
      </c>
      <c r="J269" s="159"/>
      <c r="K269" s="90" t="s">
        <v>1393</v>
      </c>
      <c r="L269" s="90"/>
    </row>
    <row r="270" spans="2:12" s="79" customFormat="1" ht="43.5" outlineLevel="2" x14ac:dyDescent="0.35">
      <c r="B270" s="225"/>
      <c r="C270" s="109" t="s">
        <v>499</v>
      </c>
      <c r="D270" s="109" t="s">
        <v>500</v>
      </c>
      <c r="E270" s="87" t="s">
        <v>16</v>
      </c>
      <c r="F270" s="230">
        <v>2</v>
      </c>
      <c r="G270" s="206">
        <f>(COUNTIF(E270:E272,$F$402)+(COUNTIF(E270:E272,$F$401)*0.5))/(COUNTA(E270:E272)-COUNTIF(E270:E272,$F$403))</f>
        <v>0</v>
      </c>
      <c r="H270" s="228"/>
      <c r="I270" s="124">
        <v>2</v>
      </c>
      <c r="J270" s="159"/>
      <c r="K270" s="90"/>
      <c r="L270" s="90"/>
    </row>
    <row r="271" spans="2:12" s="79" customFormat="1" ht="43.5" outlineLevel="2" x14ac:dyDescent="0.35">
      <c r="B271" s="225"/>
      <c r="C271" s="109" t="s">
        <v>501</v>
      </c>
      <c r="D271" s="109" t="s">
        <v>502</v>
      </c>
      <c r="E271" s="87" t="s">
        <v>16</v>
      </c>
      <c r="F271" s="232"/>
      <c r="G271" s="223"/>
      <c r="H271" s="228"/>
      <c r="I271" s="124">
        <v>2</v>
      </c>
      <c r="J271" s="159" t="s">
        <v>503</v>
      </c>
      <c r="K271" s="90"/>
      <c r="L271" s="90"/>
    </row>
    <row r="272" spans="2:12" s="79" customFormat="1" ht="29" outlineLevel="2" x14ac:dyDescent="0.35">
      <c r="B272" s="225"/>
      <c r="C272" s="109" t="s">
        <v>504</v>
      </c>
      <c r="D272" s="109" t="s">
        <v>505</v>
      </c>
      <c r="E272" s="87" t="s">
        <v>16</v>
      </c>
      <c r="F272" s="231"/>
      <c r="G272" s="207"/>
      <c r="H272" s="228"/>
      <c r="I272" s="124">
        <v>2</v>
      </c>
      <c r="J272" s="159"/>
      <c r="K272" s="90" t="s">
        <v>1394</v>
      </c>
      <c r="L272" s="90" t="s">
        <v>1287</v>
      </c>
    </row>
    <row r="273" spans="2:12" s="79" customFormat="1" ht="29" outlineLevel="2" x14ac:dyDescent="0.35">
      <c r="B273" s="225"/>
      <c r="C273" s="109" t="s">
        <v>506</v>
      </c>
      <c r="D273" s="109" t="s">
        <v>507</v>
      </c>
      <c r="E273" s="87" t="s">
        <v>16</v>
      </c>
      <c r="F273" s="230">
        <v>3</v>
      </c>
      <c r="G273" s="206">
        <f>(COUNTIF(E273:E276,$F$402)+(COUNTIF(E273:E276,$F$401)*0.5))/(COUNTA(E273:E276)-COUNTIF(E273:E276,$F$403))</f>
        <v>0</v>
      </c>
      <c r="H273" s="228"/>
      <c r="I273" s="124">
        <v>3</v>
      </c>
      <c r="J273" s="159" t="s">
        <v>508</v>
      </c>
      <c r="K273" s="90"/>
      <c r="L273" s="90" t="s">
        <v>1406</v>
      </c>
    </row>
    <row r="274" spans="2:12" s="79" customFormat="1" ht="43.5" outlineLevel="2" x14ac:dyDescent="0.35">
      <c r="B274" s="225"/>
      <c r="C274" s="109" t="s">
        <v>509</v>
      </c>
      <c r="D274" s="109" t="s">
        <v>510</v>
      </c>
      <c r="E274" s="87" t="s">
        <v>16</v>
      </c>
      <c r="F274" s="232"/>
      <c r="G274" s="223"/>
      <c r="H274" s="228"/>
      <c r="I274" s="124">
        <v>3</v>
      </c>
      <c r="J274" s="159" t="s">
        <v>508</v>
      </c>
      <c r="K274" s="90"/>
      <c r="L274" s="90" t="s">
        <v>1287</v>
      </c>
    </row>
    <row r="275" spans="2:12" s="79" customFormat="1" ht="77.25" customHeight="1" outlineLevel="2" x14ac:dyDescent="0.35">
      <c r="B275" s="225"/>
      <c r="C275" s="109" t="s">
        <v>511</v>
      </c>
      <c r="D275" s="109" t="s">
        <v>512</v>
      </c>
      <c r="E275" s="87" t="s">
        <v>16</v>
      </c>
      <c r="F275" s="232"/>
      <c r="G275" s="223"/>
      <c r="H275" s="228"/>
      <c r="I275" s="124">
        <v>3</v>
      </c>
      <c r="J275" s="159" t="s">
        <v>508</v>
      </c>
      <c r="K275" s="90"/>
      <c r="L275" s="90"/>
    </row>
    <row r="276" spans="2:12" s="79" customFormat="1" ht="29" outlineLevel="2" x14ac:dyDescent="0.35">
      <c r="B276" s="225"/>
      <c r="C276" s="109" t="s">
        <v>513</v>
      </c>
      <c r="D276" s="109" t="s">
        <v>514</v>
      </c>
      <c r="E276" s="87" t="s">
        <v>16</v>
      </c>
      <c r="F276" s="231"/>
      <c r="G276" s="207"/>
      <c r="H276" s="228"/>
      <c r="I276" s="124">
        <v>3</v>
      </c>
      <c r="J276" s="159"/>
      <c r="K276" s="90"/>
      <c r="L276" s="90"/>
    </row>
    <row r="277" spans="2:12" s="79" customFormat="1" ht="29" outlineLevel="2" x14ac:dyDescent="0.35">
      <c r="B277" s="225"/>
      <c r="C277" s="109" t="s">
        <v>515</v>
      </c>
      <c r="D277" s="109" t="s">
        <v>516</v>
      </c>
      <c r="E277" s="87" t="s">
        <v>16</v>
      </c>
      <c r="F277" s="205">
        <v>4</v>
      </c>
      <c r="G277" s="203">
        <f>(COUNTIF(E277:E278,$F$402)+(COUNTIF(E277:E278,$F$401)*0.5))/(COUNTA(E277:E278)-COUNTIF(E277:E278,$F$403))</f>
        <v>0</v>
      </c>
      <c r="H277" s="228"/>
      <c r="I277" s="124">
        <v>5</v>
      </c>
      <c r="J277" s="159" t="s">
        <v>508</v>
      </c>
      <c r="K277" s="90" t="s">
        <v>1407</v>
      </c>
      <c r="L277" s="90"/>
    </row>
    <row r="278" spans="2:12" s="79" customFormat="1" ht="29" outlineLevel="2" x14ac:dyDescent="0.35">
      <c r="B278" s="225"/>
      <c r="C278" s="109" t="s">
        <v>517</v>
      </c>
      <c r="D278" s="109" t="s">
        <v>518</v>
      </c>
      <c r="E278" s="87" t="s">
        <v>16</v>
      </c>
      <c r="F278" s="205"/>
      <c r="G278" s="203"/>
      <c r="H278" s="228"/>
      <c r="I278" s="124">
        <v>5</v>
      </c>
      <c r="J278" s="159"/>
      <c r="K278" s="90" t="s">
        <v>1396</v>
      </c>
      <c r="L278" s="90"/>
    </row>
    <row r="279" spans="2:12" s="79" customFormat="1" ht="28.75" customHeight="1" outlineLevel="1" x14ac:dyDescent="0.35">
      <c r="B279" s="233" t="str">
        <f>Heatmap!G29</f>
        <v>Анализ событий информационной безопасности</v>
      </c>
      <c r="C279" s="109" t="s">
        <v>519</v>
      </c>
      <c r="D279" s="109" t="s">
        <v>520</v>
      </c>
      <c r="E279" s="87" t="s">
        <v>767</v>
      </c>
      <c r="F279" s="83">
        <v>0</v>
      </c>
      <c r="G279" s="108"/>
      <c r="H279" s="227">
        <f>SUM(G280:G281)/2</f>
        <v>0</v>
      </c>
      <c r="I279" s="124">
        <v>0</v>
      </c>
      <c r="J279" s="159"/>
      <c r="K279" s="90"/>
      <c r="L279" s="90" t="s">
        <v>1285</v>
      </c>
    </row>
    <row r="280" spans="2:12" s="79" customFormat="1" ht="93.75" customHeight="1" outlineLevel="2" x14ac:dyDescent="0.35">
      <c r="B280" s="234"/>
      <c r="C280" s="109" t="s">
        <v>521</v>
      </c>
      <c r="D280" s="109" t="s">
        <v>522</v>
      </c>
      <c r="E280" s="87" t="s">
        <v>16</v>
      </c>
      <c r="F280" s="84">
        <v>2</v>
      </c>
      <c r="G280" s="106">
        <f>(COUNTIF(E280,$F$402)+(COUNTIF(E280,$F$401)*0.5))/COUNTA(E280)</f>
        <v>0</v>
      </c>
      <c r="H280" s="228"/>
      <c r="I280" s="124">
        <v>2</v>
      </c>
      <c r="J280" s="159"/>
      <c r="K280" s="90"/>
      <c r="L280" s="90" t="s">
        <v>1285</v>
      </c>
    </row>
    <row r="281" spans="2:12" s="79" customFormat="1" ht="70.5" customHeight="1" outlineLevel="2" x14ac:dyDescent="0.35">
      <c r="B281" s="235"/>
      <c r="C281" s="109" t="s">
        <v>523</v>
      </c>
      <c r="D281" s="109" t="s">
        <v>524</v>
      </c>
      <c r="E281" s="87" t="s">
        <v>16</v>
      </c>
      <c r="F281" s="84">
        <v>3</v>
      </c>
      <c r="G281" s="106">
        <f>(COUNTIF(E281,$F$402)+(COUNTIF(E281,$F$401)*0.5))/COUNTA(E281)</f>
        <v>0</v>
      </c>
      <c r="H281" s="229"/>
      <c r="I281" s="124">
        <v>3</v>
      </c>
      <c r="J281" s="159" t="s">
        <v>525</v>
      </c>
      <c r="K281" s="90"/>
      <c r="L281" s="90" t="s">
        <v>1285</v>
      </c>
    </row>
    <row r="282" spans="2:12" s="79" customFormat="1" ht="4.4000000000000004" customHeight="1" outlineLevel="1" x14ac:dyDescent="0.35">
      <c r="B282" s="81"/>
      <c r="C282" s="127"/>
      <c r="D282" s="127"/>
      <c r="E282" s="128"/>
      <c r="F282" s="129"/>
      <c r="G282" s="130"/>
      <c r="H282" s="115"/>
      <c r="I282" s="128"/>
      <c r="J282" s="166"/>
      <c r="K282" s="131"/>
      <c r="L282" s="132"/>
    </row>
    <row r="283" spans="2:12" s="79" customFormat="1" ht="23.75" customHeight="1" x14ac:dyDescent="0.35">
      <c r="B283" s="249" t="s">
        <v>526</v>
      </c>
      <c r="C283" s="250"/>
      <c r="D283" s="250"/>
      <c r="E283" s="141"/>
      <c r="F283" s="141"/>
      <c r="G283" s="141"/>
      <c r="H283" s="141"/>
      <c r="I283" s="141"/>
      <c r="J283" s="141"/>
      <c r="K283" s="141"/>
      <c r="L283" s="141"/>
    </row>
    <row r="284" spans="2:12" s="79" customFormat="1" ht="14.75" customHeight="1" outlineLevel="1" x14ac:dyDescent="0.35">
      <c r="B284" s="251" t="str">
        <f>Heatmap!G30</f>
        <v>Обучение специалистов</v>
      </c>
      <c r="C284" s="139" t="s">
        <v>527</v>
      </c>
      <c r="D284" s="139" t="s">
        <v>528</v>
      </c>
      <c r="E284" s="87" t="s">
        <v>767</v>
      </c>
      <c r="F284" s="84">
        <v>0</v>
      </c>
      <c r="G284" s="142"/>
      <c r="H284" s="227">
        <f>SUM(G285:G293)/4</f>
        <v>0</v>
      </c>
      <c r="I284" s="124">
        <v>0</v>
      </c>
      <c r="J284" s="159"/>
      <c r="K284" s="87" t="s">
        <v>1408</v>
      </c>
      <c r="L284" s="90" t="s">
        <v>1409</v>
      </c>
    </row>
    <row r="285" spans="2:12" s="79" customFormat="1" outlineLevel="2" x14ac:dyDescent="0.35">
      <c r="B285" s="252"/>
      <c r="C285" s="139" t="s">
        <v>529</v>
      </c>
      <c r="D285" s="139" t="s">
        <v>530</v>
      </c>
      <c r="E285" s="87" t="s">
        <v>16</v>
      </c>
      <c r="F285" s="230">
        <v>1</v>
      </c>
      <c r="G285" s="206">
        <f>(COUNTIF(E285:E286,$F$402)+(COUNTIF(E285:E286,$F$401)*0.5))/(COUNTA(E285:E286)-COUNTIF(E285:E286,$F$403))</f>
        <v>0</v>
      </c>
      <c r="H285" s="228"/>
      <c r="I285" s="124">
        <v>1</v>
      </c>
      <c r="J285" s="159"/>
      <c r="K285" s="87" t="s">
        <v>1408</v>
      </c>
      <c r="L285" s="90" t="s">
        <v>1410</v>
      </c>
    </row>
    <row r="286" spans="2:12" s="79" customFormat="1" outlineLevel="2" x14ac:dyDescent="0.35">
      <c r="B286" s="252"/>
      <c r="C286" s="139" t="s">
        <v>531</v>
      </c>
      <c r="D286" s="139" t="s">
        <v>532</v>
      </c>
      <c r="E286" s="87" t="s">
        <v>16</v>
      </c>
      <c r="F286" s="231"/>
      <c r="G286" s="207"/>
      <c r="H286" s="228"/>
      <c r="I286" s="124">
        <v>1</v>
      </c>
      <c r="J286" s="159"/>
      <c r="K286" s="87"/>
      <c r="L286" s="90" t="s">
        <v>1409</v>
      </c>
    </row>
    <row r="287" spans="2:12" s="79" customFormat="1" ht="42" customHeight="1" outlineLevel="2" x14ac:dyDescent="0.35">
      <c r="B287" s="252"/>
      <c r="C287" s="139" t="s">
        <v>533</v>
      </c>
      <c r="D287" s="139" t="s">
        <v>534</v>
      </c>
      <c r="E287" s="87" t="s">
        <v>16</v>
      </c>
      <c r="F287" s="230">
        <v>2</v>
      </c>
      <c r="G287" s="206">
        <f>(COUNTIF(E287:E290,$F$402)+(COUNTIF(E287:E290,$F$401)*0.5))/(COUNTA(E287:E290)-COUNTIF(E287:E290,$F$403))</f>
        <v>0</v>
      </c>
      <c r="H287" s="228"/>
      <c r="I287" s="124">
        <v>3</v>
      </c>
      <c r="J287" s="159" t="s">
        <v>535</v>
      </c>
      <c r="K287" s="87" t="s">
        <v>1403</v>
      </c>
      <c r="L287" s="90" t="s">
        <v>1409</v>
      </c>
    </row>
    <row r="288" spans="2:12" s="79" customFormat="1" ht="29" outlineLevel="2" x14ac:dyDescent="0.35">
      <c r="B288" s="252"/>
      <c r="C288" s="139" t="s">
        <v>536</v>
      </c>
      <c r="D288" s="139" t="s">
        <v>537</v>
      </c>
      <c r="E288" s="87" t="s">
        <v>16</v>
      </c>
      <c r="F288" s="232"/>
      <c r="G288" s="223"/>
      <c r="H288" s="228"/>
      <c r="I288" s="124">
        <v>3</v>
      </c>
      <c r="J288" s="159"/>
      <c r="K288" s="87" t="s">
        <v>1411</v>
      </c>
      <c r="L288" s="90"/>
    </row>
    <row r="289" spans="2:12" s="79" customFormat="1" ht="29" outlineLevel="2" x14ac:dyDescent="0.35">
      <c r="B289" s="252"/>
      <c r="C289" s="139" t="s">
        <v>538</v>
      </c>
      <c r="D289" s="139" t="s">
        <v>539</v>
      </c>
      <c r="E289" s="87" t="s">
        <v>16</v>
      </c>
      <c r="F289" s="232"/>
      <c r="G289" s="223"/>
      <c r="H289" s="228"/>
      <c r="I289" s="124">
        <v>3</v>
      </c>
      <c r="J289" s="159" t="s">
        <v>540</v>
      </c>
      <c r="K289" s="87" t="s">
        <v>1403</v>
      </c>
      <c r="L289" s="90" t="s">
        <v>1412</v>
      </c>
    </row>
    <row r="290" spans="2:12" s="79" customFormat="1" ht="29" outlineLevel="2" x14ac:dyDescent="0.35">
      <c r="B290" s="252"/>
      <c r="C290" s="139" t="s">
        <v>541</v>
      </c>
      <c r="D290" s="139" t="s">
        <v>542</v>
      </c>
      <c r="E290" s="87" t="s">
        <v>16</v>
      </c>
      <c r="F290" s="231"/>
      <c r="G290" s="207"/>
      <c r="H290" s="228"/>
      <c r="I290" s="124">
        <v>3</v>
      </c>
      <c r="J290" s="159"/>
      <c r="K290" s="87" t="s">
        <v>1411</v>
      </c>
      <c r="L290" s="90" t="s">
        <v>1413</v>
      </c>
    </row>
    <row r="291" spans="2:12" s="79" customFormat="1" ht="29" outlineLevel="2" x14ac:dyDescent="0.35">
      <c r="B291" s="252"/>
      <c r="C291" s="139" t="s">
        <v>543</v>
      </c>
      <c r="D291" s="139" t="s">
        <v>544</v>
      </c>
      <c r="E291" s="87" t="s">
        <v>16</v>
      </c>
      <c r="F291" s="230">
        <v>3</v>
      </c>
      <c r="G291" s="206">
        <f>(COUNTIF(E291:E292,$F$402)+(COUNTIF(E291:E292,$F$401)*0.5))/(COUNTA(E291:E292)-COUNTIF(E291:E292,$F$403))</f>
        <v>0</v>
      </c>
      <c r="H291" s="228"/>
      <c r="I291" s="124">
        <v>5</v>
      </c>
      <c r="J291" s="159" t="s">
        <v>545</v>
      </c>
      <c r="K291" s="87" t="s">
        <v>1414</v>
      </c>
      <c r="L291" s="90" t="s">
        <v>1415</v>
      </c>
    </row>
    <row r="292" spans="2:12" s="79" customFormat="1" ht="29" outlineLevel="2" x14ac:dyDescent="0.35">
      <c r="B292" s="252"/>
      <c r="C292" s="139" t="s">
        <v>546</v>
      </c>
      <c r="D292" s="139" t="s">
        <v>547</v>
      </c>
      <c r="E292" s="87" t="s">
        <v>16</v>
      </c>
      <c r="F292" s="231"/>
      <c r="G292" s="207"/>
      <c r="H292" s="228"/>
      <c r="I292" s="124">
        <v>5</v>
      </c>
      <c r="J292" s="159" t="s">
        <v>548</v>
      </c>
      <c r="K292" s="90"/>
      <c r="L292" s="90" t="s">
        <v>1416</v>
      </c>
    </row>
    <row r="293" spans="2:12" s="79" customFormat="1" ht="43.5" outlineLevel="2" x14ac:dyDescent="0.35">
      <c r="B293" s="253"/>
      <c r="C293" s="139" t="s">
        <v>549</v>
      </c>
      <c r="D293" s="139" t="s">
        <v>550</v>
      </c>
      <c r="E293" s="87" t="s">
        <v>16</v>
      </c>
      <c r="F293" s="84">
        <v>4</v>
      </c>
      <c r="G293" s="106">
        <f>(COUNTIF(E293,$F$402)+(COUNTIF(E293,$F$401)*0.5))/COUNTA(E293)</f>
        <v>0</v>
      </c>
      <c r="H293" s="229"/>
      <c r="I293" s="124">
        <v>6</v>
      </c>
      <c r="J293" s="159"/>
      <c r="K293" s="90"/>
      <c r="L293" s="90" t="s">
        <v>1413</v>
      </c>
    </row>
    <row r="294" spans="2:12" s="79" customFormat="1" ht="28.75" customHeight="1" outlineLevel="1" x14ac:dyDescent="0.35">
      <c r="B294" s="254" t="str">
        <f>Heatmap!G31</f>
        <v>Управление базой знаний DSO</v>
      </c>
      <c r="C294" s="139" t="s">
        <v>551</v>
      </c>
      <c r="D294" s="139" t="s">
        <v>552</v>
      </c>
      <c r="E294" s="87" t="s">
        <v>767</v>
      </c>
      <c r="F294" s="84">
        <v>0</v>
      </c>
      <c r="G294" s="142"/>
      <c r="H294" s="227">
        <f>SUM(G295:G300)/4</f>
        <v>0</v>
      </c>
      <c r="I294" s="124">
        <v>0</v>
      </c>
      <c r="J294" s="159"/>
      <c r="K294" s="90" t="s">
        <v>1414</v>
      </c>
      <c r="L294" s="90" t="s">
        <v>1417</v>
      </c>
    </row>
    <row r="295" spans="2:12" s="79" customFormat="1" outlineLevel="2" x14ac:dyDescent="0.35">
      <c r="B295" s="255"/>
      <c r="C295" s="139" t="s">
        <v>553</v>
      </c>
      <c r="D295" s="139" t="s">
        <v>554</v>
      </c>
      <c r="E295" s="87" t="s">
        <v>16</v>
      </c>
      <c r="F295" s="84">
        <v>1</v>
      </c>
      <c r="G295" s="106">
        <f>(COUNTIF(E295,$F$402)+(COUNTIF(E295,$F$401)*0.5))/COUNTA(E295)</f>
        <v>0</v>
      </c>
      <c r="H295" s="228"/>
      <c r="I295" s="124">
        <v>1</v>
      </c>
      <c r="J295" s="159"/>
      <c r="K295" s="90"/>
      <c r="L295" s="90" t="s">
        <v>1418</v>
      </c>
    </row>
    <row r="296" spans="2:12" s="79" customFormat="1" ht="43.5" outlineLevel="2" x14ac:dyDescent="0.35">
      <c r="B296" s="255"/>
      <c r="C296" s="139" t="s">
        <v>555</v>
      </c>
      <c r="D296" s="139" t="s">
        <v>556</v>
      </c>
      <c r="E296" s="87" t="s">
        <v>16</v>
      </c>
      <c r="F296" s="230">
        <v>2</v>
      </c>
      <c r="G296" s="206">
        <f>(COUNTIF(E296:E297,$F$402)+(COUNTIF(E296:E297,$F$401)*0.5))/(COUNTA(E296:E297)-COUNTIF(E296:E297,$F$403))</f>
        <v>0</v>
      </c>
      <c r="H296" s="228"/>
      <c r="I296" s="124">
        <v>3</v>
      </c>
      <c r="J296" s="159" t="s">
        <v>557</v>
      </c>
      <c r="K296" s="90"/>
      <c r="L296" s="90" t="s">
        <v>1419</v>
      </c>
    </row>
    <row r="297" spans="2:12" s="79" customFormat="1" ht="29" outlineLevel="2" x14ac:dyDescent="0.35">
      <c r="B297" s="255"/>
      <c r="C297" s="139" t="s">
        <v>558</v>
      </c>
      <c r="D297" s="139" t="s">
        <v>559</v>
      </c>
      <c r="E297" s="87" t="s">
        <v>16</v>
      </c>
      <c r="F297" s="231"/>
      <c r="G297" s="207"/>
      <c r="H297" s="228"/>
      <c r="I297" s="124">
        <v>3</v>
      </c>
      <c r="J297" s="167" t="s">
        <v>560</v>
      </c>
      <c r="K297" s="90"/>
      <c r="L297" s="90" t="s">
        <v>1420</v>
      </c>
    </row>
    <row r="298" spans="2:12" s="79" customFormat="1" ht="43.5" outlineLevel="2" x14ac:dyDescent="0.35">
      <c r="B298" s="255"/>
      <c r="C298" s="139" t="s">
        <v>561</v>
      </c>
      <c r="D298" s="139" t="s">
        <v>562</v>
      </c>
      <c r="E298" s="87" t="s">
        <v>16</v>
      </c>
      <c r="F298" s="230">
        <v>3</v>
      </c>
      <c r="G298" s="206">
        <f>(COUNTIF(E298:E299,$F$402)+(COUNTIF(E298:E299,$F$401)*0.5))/(COUNTA(E298:E299)-COUNTIF(E298:E299,$F$403))</f>
        <v>0</v>
      </c>
      <c r="H298" s="228"/>
      <c r="I298" s="124">
        <v>4</v>
      </c>
      <c r="J298" s="167" t="s">
        <v>563</v>
      </c>
      <c r="K298" s="90"/>
      <c r="L298" s="90" t="s">
        <v>1421</v>
      </c>
    </row>
    <row r="299" spans="2:12" s="79" customFormat="1" ht="29" outlineLevel="2" x14ac:dyDescent="0.35">
      <c r="B299" s="255"/>
      <c r="C299" s="139" t="s">
        <v>564</v>
      </c>
      <c r="D299" s="139" t="s">
        <v>565</v>
      </c>
      <c r="E299" s="87" t="s">
        <v>16</v>
      </c>
      <c r="F299" s="231"/>
      <c r="G299" s="207"/>
      <c r="H299" s="228"/>
      <c r="I299" s="124">
        <v>4</v>
      </c>
      <c r="J299" s="159" t="s">
        <v>566</v>
      </c>
      <c r="K299" s="90"/>
      <c r="L299" s="90" t="s">
        <v>1420</v>
      </c>
    </row>
    <row r="300" spans="2:12" s="79" customFormat="1" ht="43.5" outlineLevel="2" x14ac:dyDescent="0.35">
      <c r="B300" s="256"/>
      <c r="C300" s="139" t="s">
        <v>567</v>
      </c>
      <c r="D300" s="139" t="s">
        <v>568</v>
      </c>
      <c r="E300" s="87" t="s">
        <v>16</v>
      </c>
      <c r="F300" s="84">
        <v>4</v>
      </c>
      <c r="G300" s="106">
        <f>(COUNTIF(E300,$F$402)+(COUNTIF(E300,$F$401)*0.5))/COUNTA(E300)</f>
        <v>0</v>
      </c>
      <c r="H300" s="229"/>
      <c r="I300" s="124">
        <v>5</v>
      </c>
      <c r="J300" s="159"/>
      <c r="K300" s="90"/>
      <c r="L300" s="90"/>
    </row>
    <row r="301" spans="2:12" s="79" customFormat="1" ht="4.4000000000000004" customHeight="1" outlineLevel="1" x14ac:dyDescent="0.35">
      <c r="B301" s="81"/>
      <c r="C301" s="127"/>
      <c r="D301" s="127"/>
      <c r="E301" s="128"/>
      <c r="F301" s="129"/>
      <c r="G301" s="130"/>
      <c r="H301" s="115"/>
      <c r="I301" s="128"/>
      <c r="J301" s="166"/>
      <c r="K301" s="131"/>
      <c r="L301" s="132"/>
    </row>
    <row r="302" spans="2:12" s="79" customFormat="1" ht="23.75" customHeight="1" x14ac:dyDescent="0.35">
      <c r="B302" s="249" t="s">
        <v>569</v>
      </c>
      <c r="C302" s="250"/>
      <c r="D302" s="250"/>
      <c r="E302" s="141"/>
      <c r="F302" s="141"/>
      <c r="G302" s="141"/>
      <c r="H302" s="141"/>
      <c r="I302" s="141"/>
      <c r="J302" s="141"/>
      <c r="K302" s="141"/>
      <c r="L302" s="141"/>
    </row>
    <row r="303" spans="2:12" s="79" customFormat="1" ht="32.25" customHeight="1" outlineLevel="1" x14ac:dyDescent="0.35">
      <c r="B303" s="257" t="str">
        <f>Heatmap!G32</f>
        <v>Оценка критичности приложений и моделирование угроз</v>
      </c>
      <c r="C303" s="139" t="s">
        <v>570</v>
      </c>
      <c r="D303" s="139" t="s">
        <v>571</v>
      </c>
      <c r="E303" s="87" t="s">
        <v>767</v>
      </c>
      <c r="F303" s="88">
        <v>0</v>
      </c>
      <c r="G303" s="122"/>
      <c r="H303" s="227">
        <f>SUM(G304:G313)/4</f>
        <v>0</v>
      </c>
      <c r="I303" s="124">
        <v>0</v>
      </c>
      <c r="J303" s="159"/>
      <c r="K303" s="90" t="s">
        <v>1422</v>
      </c>
      <c r="L303" s="90" t="s">
        <v>1423</v>
      </c>
    </row>
    <row r="304" spans="2:12" s="79" customFormat="1" ht="29" outlineLevel="2" x14ac:dyDescent="0.35">
      <c r="B304" s="258"/>
      <c r="C304" s="139" t="s">
        <v>572</v>
      </c>
      <c r="D304" s="139" t="s">
        <v>573</v>
      </c>
      <c r="E304" s="87" t="s">
        <v>16</v>
      </c>
      <c r="F304" s="230">
        <v>1</v>
      </c>
      <c r="G304" s="206">
        <f>(COUNTIF(E304:E306,$F$402)+(COUNTIF(E304:E306,$F$401)*0.5))/(COUNTA(E304:E306)-COUNTIF(E304:E306,$F$403))</f>
        <v>0</v>
      </c>
      <c r="H304" s="228"/>
      <c r="I304" s="124">
        <v>2</v>
      </c>
      <c r="J304" s="159"/>
      <c r="K304" s="90"/>
      <c r="L304" s="90" t="s">
        <v>1424</v>
      </c>
    </row>
    <row r="305" spans="2:12" s="79" customFormat="1" outlineLevel="2" x14ac:dyDescent="0.35">
      <c r="B305" s="258"/>
      <c r="C305" s="139" t="s">
        <v>574</v>
      </c>
      <c r="D305" s="139" t="s">
        <v>575</v>
      </c>
      <c r="E305" s="87" t="s">
        <v>16</v>
      </c>
      <c r="F305" s="232"/>
      <c r="G305" s="223"/>
      <c r="H305" s="228"/>
      <c r="I305" s="124">
        <v>2</v>
      </c>
      <c r="J305" s="159" t="s">
        <v>576</v>
      </c>
      <c r="K305" s="90" t="s">
        <v>1425</v>
      </c>
      <c r="L305" s="90" t="s">
        <v>1426</v>
      </c>
    </row>
    <row r="306" spans="2:12" s="79" customFormat="1" outlineLevel="2" x14ac:dyDescent="0.35">
      <c r="B306" s="258"/>
      <c r="C306" s="139" t="s">
        <v>577</v>
      </c>
      <c r="D306" s="139" t="s">
        <v>578</v>
      </c>
      <c r="E306" s="87" t="s">
        <v>16</v>
      </c>
      <c r="F306" s="231"/>
      <c r="G306" s="207"/>
      <c r="H306" s="228"/>
      <c r="I306" s="124">
        <v>2</v>
      </c>
      <c r="J306" s="159" t="s">
        <v>576</v>
      </c>
      <c r="K306" s="90" t="s">
        <v>1425</v>
      </c>
      <c r="L306" s="90" t="s">
        <v>1427</v>
      </c>
    </row>
    <row r="307" spans="2:12" s="79" customFormat="1" outlineLevel="2" x14ac:dyDescent="0.35">
      <c r="B307" s="258"/>
      <c r="C307" s="139" t="s">
        <v>579</v>
      </c>
      <c r="D307" s="139" t="s">
        <v>580</v>
      </c>
      <c r="E307" s="87" t="s">
        <v>16</v>
      </c>
      <c r="F307" s="230">
        <v>2</v>
      </c>
      <c r="G307" s="206">
        <f>(COUNTIF(E307:E309,$F$402)+(COUNTIF(E307:E309,$F$401)*0.5))/(COUNTA(E307:E309)-COUNTIF(E307:E309,$F$403))</f>
        <v>0</v>
      </c>
      <c r="H307" s="228"/>
      <c r="I307" s="124">
        <v>3</v>
      </c>
      <c r="J307" s="159"/>
      <c r="K307" s="90"/>
      <c r="L307" s="90" t="s">
        <v>1427</v>
      </c>
    </row>
    <row r="308" spans="2:12" s="79" customFormat="1" outlineLevel="2" x14ac:dyDescent="0.35">
      <c r="B308" s="258"/>
      <c r="C308" s="139" t="s">
        <v>581</v>
      </c>
      <c r="D308" s="139" t="s">
        <v>582</v>
      </c>
      <c r="E308" s="87" t="s">
        <v>16</v>
      </c>
      <c r="F308" s="232"/>
      <c r="G308" s="223"/>
      <c r="H308" s="228"/>
      <c r="I308" s="124">
        <v>3</v>
      </c>
      <c r="J308" s="159" t="s">
        <v>583</v>
      </c>
      <c r="K308" s="90"/>
      <c r="L308" s="90" t="s">
        <v>1427</v>
      </c>
    </row>
    <row r="309" spans="2:12" s="79" customFormat="1" outlineLevel="2" x14ac:dyDescent="0.35">
      <c r="B309" s="258"/>
      <c r="C309" s="139" t="s">
        <v>584</v>
      </c>
      <c r="D309" s="139" t="s">
        <v>585</v>
      </c>
      <c r="E309" s="87" t="s">
        <v>16</v>
      </c>
      <c r="F309" s="231"/>
      <c r="G309" s="207"/>
      <c r="H309" s="228"/>
      <c r="I309" s="124">
        <v>3</v>
      </c>
      <c r="J309" s="159" t="s">
        <v>576</v>
      </c>
      <c r="K309" s="90" t="s">
        <v>1428</v>
      </c>
      <c r="L309" s="90" t="s">
        <v>1426</v>
      </c>
    </row>
    <row r="310" spans="2:12" s="79" customFormat="1" outlineLevel="2" x14ac:dyDescent="0.35">
      <c r="B310" s="258"/>
      <c r="C310" s="139" t="s">
        <v>586</v>
      </c>
      <c r="D310" s="139" t="s">
        <v>587</v>
      </c>
      <c r="E310" s="87" t="s">
        <v>16</v>
      </c>
      <c r="F310" s="230">
        <v>3</v>
      </c>
      <c r="G310" s="206">
        <f>(COUNTIF(E310:E312,$F$402)+(COUNTIF(E310:E312,$F$401)*0.5))/(COUNTA(E310:E312)-COUNTIF(E310:E312,$F$403))</f>
        <v>0</v>
      </c>
      <c r="H310" s="228"/>
      <c r="I310" s="124">
        <v>4</v>
      </c>
      <c r="J310" s="159"/>
      <c r="K310" s="90" t="s">
        <v>1429</v>
      </c>
      <c r="L310" s="90"/>
    </row>
    <row r="311" spans="2:12" s="79" customFormat="1" ht="43.5" outlineLevel="2" x14ac:dyDescent="0.35">
      <c r="B311" s="258"/>
      <c r="C311" s="139" t="s">
        <v>588</v>
      </c>
      <c r="D311" s="139" t="s">
        <v>589</v>
      </c>
      <c r="E311" s="87" t="s">
        <v>16</v>
      </c>
      <c r="F311" s="232"/>
      <c r="G311" s="223"/>
      <c r="H311" s="228"/>
      <c r="I311" s="124">
        <v>4</v>
      </c>
      <c r="J311" s="159" t="s">
        <v>590</v>
      </c>
      <c r="K311" s="90" t="s">
        <v>1430</v>
      </c>
      <c r="L311" s="90"/>
    </row>
    <row r="312" spans="2:12" s="79" customFormat="1" outlineLevel="2" x14ac:dyDescent="0.35">
      <c r="B312" s="258"/>
      <c r="C312" s="139" t="s">
        <v>591</v>
      </c>
      <c r="D312" s="139" t="s">
        <v>592</v>
      </c>
      <c r="E312" s="87" t="s">
        <v>16</v>
      </c>
      <c r="F312" s="231"/>
      <c r="G312" s="207"/>
      <c r="H312" s="228"/>
      <c r="I312" s="124">
        <v>4</v>
      </c>
      <c r="J312" s="159"/>
      <c r="K312" s="90" t="s">
        <v>1431</v>
      </c>
      <c r="L312" s="90" t="s">
        <v>1427</v>
      </c>
    </row>
    <row r="313" spans="2:12" s="79" customFormat="1" ht="29" outlineLevel="2" x14ac:dyDescent="0.35">
      <c r="B313" s="259"/>
      <c r="C313" s="139" t="s">
        <v>593</v>
      </c>
      <c r="D313" s="139" t="s">
        <v>594</v>
      </c>
      <c r="E313" s="87" t="s">
        <v>16</v>
      </c>
      <c r="F313" s="84">
        <v>4</v>
      </c>
      <c r="G313" s="106">
        <f>(COUNTIF(E313,$F$402)+(COUNTIF(E313,$F$401)*0.5))/COUNTA(E313)</f>
        <v>0</v>
      </c>
      <c r="H313" s="229"/>
      <c r="I313" s="124">
        <v>5</v>
      </c>
      <c r="J313" s="159" t="s">
        <v>595</v>
      </c>
      <c r="K313" s="90" t="s">
        <v>1432</v>
      </c>
      <c r="L313" s="90"/>
    </row>
    <row r="314" spans="2:12" s="79" customFormat="1" ht="14.75" customHeight="1" outlineLevel="1" x14ac:dyDescent="0.35">
      <c r="B314" s="260" t="str">
        <f>Heatmap!G33</f>
        <v>Определение требований ИБ, предъявляемых к ПО</v>
      </c>
      <c r="C314" s="139" t="s">
        <v>596</v>
      </c>
      <c r="D314" s="139" t="s">
        <v>597</v>
      </c>
      <c r="E314" s="87" t="s">
        <v>767</v>
      </c>
      <c r="F314" s="84">
        <v>0</v>
      </c>
      <c r="G314" s="142"/>
      <c r="H314" s="227">
        <f>SUM(G315:G322)/3</f>
        <v>0</v>
      </c>
      <c r="I314" s="124">
        <v>0</v>
      </c>
      <c r="J314" s="159"/>
      <c r="K314" s="90" t="s">
        <v>1433</v>
      </c>
      <c r="L314" s="90"/>
    </row>
    <row r="315" spans="2:12" s="79" customFormat="1" outlineLevel="2" x14ac:dyDescent="0.35">
      <c r="B315" s="261"/>
      <c r="C315" s="139" t="s">
        <v>598</v>
      </c>
      <c r="D315" s="139" t="s">
        <v>599</v>
      </c>
      <c r="E315" s="87" t="s">
        <v>16</v>
      </c>
      <c r="F315" s="230">
        <v>1</v>
      </c>
      <c r="G315" s="206">
        <f>(COUNTIF(E315:E316,$F$402)+(COUNTIF(E315:E316,$F$401)*0.5))/(COUNTA(E315:E316)-COUNTIF(E315:E316,$F$403))</f>
        <v>0</v>
      </c>
      <c r="H315" s="228"/>
      <c r="I315" s="124">
        <v>1</v>
      </c>
      <c r="J315" s="168"/>
      <c r="K315" s="90" t="s">
        <v>1434</v>
      </c>
      <c r="L315" s="143" t="s">
        <v>1435</v>
      </c>
    </row>
    <row r="316" spans="2:12" s="79" customFormat="1" ht="29" outlineLevel="2" x14ac:dyDescent="0.35">
      <c r="B316" s="261"/>
      <c r="C316" s="139" t="s">
        <v>600</v>
      </c>
      <c r="D316" s="139" t="s">
        <v>601</v>
      </c>
      <c r="E316" s="87" t="s">
        <v>16</v>
      </c>
      <c r="F316" s="231"/>
      <c r="G316" s="207"/>
      <c r="H316" s="228"/>
      <c r="I316" s="124">
        <v>1</v>
      </c>
      <c r="J316" s="159"/>
      <c r="K316" s="90" t="s">
        <v>1436</v>
      </c>
      <c r="L316" s="90"/>
    </row>
    <row r="317" spans="2:12" s="79" customFormat="1" ht="29" outlineLevel="2" x14ac:dyDescent="0.35">
      <c r="B317" s="261"/>
      <c r="C317" s="109" t="s">
        <v>602</v>
      </c>
      <c r="D317" s="109" t="s">
        <v>603</v>
      </c>
      <c r="E317" s="87" t="s">
        <v>16</v>
      </c>
      <c r="F317" s="230">
        <v>2</v>
      </c>
      <c r="G317" s="206">
        <f>(COUNTIF(E317:E319,$F$402)+(COUNTIF(E317:E319,$F$401)*0.5))/(COUNTA(E317:E319)-COUNTIF(E317:E319,$F$403))</f>
        <v>0</v>
      </c>
      <c r="H317" s="228"/>
      <c r="I317" s="124">
        <v>2</v>
      </c>
      <c r="J317" s="159"/>
      <c r="K317" s="90"/>
      <c r="L317" s="90" t="s">
        <v>1437</v>
      </c>
    </row>
    <row r="318" spans="2:12" s="79" customFormat="1" outlineLevel="2" x14ac:dyDescent="0.35">
      <c r="B318" s="261"/>
      <c r="C318" s="109" t="s">
        <v>604</v>
      </c>
      <c r="D318" s="109" t="s">
        <v>605</v>
      </c>
      <c r="E318" s="87" t="s">
        <v>16</v>
      </c>
      <c r="F318" s="232"/>
      <c r="G318" s="223"/>
      <c r="H318" s="228"/>
      <c r="I318" s="124">
        <v>2</v>
      </c>
      <c r="J318" s="159"/>
      <c r="K318" s="90" t="s">
        <v>1438</v>
      </c>
      <c r="L318" s="90" t="s">
        <v>1435</v>
      </c>
    </row>
    <row r="319" spans="2:12" s="79" customFormat="1" outlineLevel="2" x14ac:dyDescent="0.35">
      <c r="B319" s="261"/>
      <c r="C319" s="139" t="s">
        <v>606</v>
      </c>
      <c r="D319" s="139" t="s">
        <v>607</v>
      </c>
      <c r="E319" s="87" t="s">
        <v>16</v>
      </c>
      <c r="F319" s="231"/>
      <c r="G319" s="207"/>
      <c r="H319" s="228"/>
      <c r="I319" s="124">
        <v>2</v>
      </c>
      <c r="J319" s="159" t="s">
        <v>1439</v>
      </c>
      <c r="K319" s="90"/>
      <c r="L319" s="90"/>
    </row>
    <row r="320" spans="2:12" s="79" customFormat="1" ht="29" outlineLevel="2" x14ac:dyDescent="0.35">
      <c r="B320" s="261"/>
      <c r="C320" s="109" t="s">
        <v>608</v>
      </c>
      <c r="D320" s="109" t="s">
        <v>609</v>
      </c>
      <c r="E320" s="87" t="s">
        <v>16</v>
      </c>
      <c r="F320" s="230">
        <v>3</v>
      </c>
      <c r="G320" s="206">
        <f>(COUNTIF(E320:E322,$F$402)+(COUNTIF(E320:E322,$F$401)*0.5))/(COUNTA(E320:E322)-COUNTIF(E320:E322,$F$403))</f>
        <v>0</v>
      </c>
      <c r="H320" s="228"/>
      <c r="I320" s="124">
        <v>4</v>
      </c>
      <c r="J320" s="159"/>
      <c r="K320" s="90" t="s">
        <v>1430</v>
      </c>
      <c r="L320" s="90"/>
    </row>
    <row r="321" spans="2:12" s="79" customFormat="1" ht="29" outlineLevel="2" x14ac:dyDescent="0.35">
      <c r="B321" s="261"/>
      <c r="C321" s="139" t="s">
        <v>610</v>
      </c>
      <c r="D321" s="139" t="s">
        <v>611</v>
      </c>
      <c r="E321" s="87" t="s">
        <v>16</v>
      </c>
      <c r="F321" s="232"/>
      <c r="G321" s="223"/>
      <c r="H321" s="228"/>
      <c r="I321" s="124">
        <v>4</v>
      </c>
      <c r="J321" s="159"/>
      <c r="K321" s="90"/>
      <c r="L321" s="90" t="s">
        <v>1440</v>
      </c>
    </row>
    <row r="322" spans="2:12" s="79" customFormat="1" ht="29" outlineLevel="2" x14ac:dyDescent="0.35">
      <c r="B322" s="262"/>
      <c r="C322" s="139" t="s">
        <v>612</v>
      </c>
      <c r="D322" s="139" t="s">
        <v>613</v>
      </c>
      <c r="E322" s="87" t="s">
        <v>16</v>
      </c>
      <c r="F322" s="231"/>
      <c r="G322" s="207"/>
      <c r="H322" s="229"/>
      <c r="I322" s="124">
        <v>4</v>
      </c>
      <c r="J322" s="159"/>
      <c r="K322" s="90" t="s">
        <v>1441</v>
      </c>
      <c r="L322" s="90" t="s">
        <v>1442</v>
      </c>
    </row>
    <row r="323" spans="2:12" s="79" customFormat="1" ht="14.75" customHeight="1" outlineLevel="1" x14ac:dyDescent="0.35">
      <c r="B323" s="257" t="str">
        <f>Heatmap!G34</f>
        <v>Контроль выполнения требований ИБ</v>
      </c>
      <c r="C323" s="139" t="s">
        <v>614</v>
      </c>
      <c r="D323" s="139" t="s">
        <v>615</v>
      </c>
      <c r="E323" s="87" t="s">
        <v>767</v>
      </c>
      <c r="F323" s="84">
        <v>0</v>
      </c>
      <c r="G323" s="142"/>
      <c r="H323" s="227">
        <f>SUM(G324:G327)/4</f>
        <v>0</v>
      </c>
      <c r="I323" s="124">
        <v>0</v>
      </c>
      <c r="J323" s="168" t="s">
        <v>616</v>
      </c>
      <c r="K323" s="90" t="s">
        <v>1438</v>
      </c>
      <c r="L323" s="143"/>
    </row>
    <row r="324" spans="2:12" s="79" customFormat="1" ht="29" outlineLevel="2" x14ac:dyDescent="0.35">
      <c r="B324" s="258"/>
      <c r="C324" s="139" t="s">
        <v>617</v>
      </c>
      <c r="D324" s="139" t="s">
        <v>618</v>
      </c>
      <c r="E324" s="87" t="s">
        <v>16</v>
      </c>
      <c r="F324" s="84">
        <v>1</v>
      </c>
      <c r="G324" s="106">
        <f>(COUNTIF(E324,$F$402)+(COUNTIF(E324,$F$401)*0.5))/COUNTA(E324)</f>
        <v>0</v>
      </c>
      <c r="H324" s="228"/>
      <c r="I324" s="124">
        <v>1</v>
      </c>
      <c r="J324" s="159" t="s">
        <v>619</v>
      </c>
      <c r="K324" s="90" t="s">
        <v>1315</v>
      </c>
      <c r="L324" s="90" t="s">
        <v>1443</v>
      </c>
    </row>
    <row r="325" spans="2:12" s="79" customFormat="1" ht="43.5" outlineLevel="2" x14ac:dyDescent="0.35">
      <c r="B325" s="258"/>
      <c r="C325" s="139" t="s">
        <v>620</v>
      </c>
      <c r="D325" s="139" t="s">
        <v>621</v>
      </c>
      <c r="E325" s="87" t="s">
        <v>16</v>
      </c>
      <c r="F325" s="84">
        <v>2</v>
      </c>
      <c r="G325" s="106">
        <f>(COUNTIF(E325,$F$402)+(COUNTIF(E325,$F$401)*0.5))/COUNTA(E325)</f>
        <v>0</v>
      </c>
      <c r="H325" s="228"/>
      <c r="I325" s="124">
        <v>2</v>
      </c>
      <c r="J325" s="159" t="s">
        <v>622</v>
      </c>
      <c r="K325" s="90" t="s">
        <v>1444</v>
      </c>
      <c r="L325" s="90" t="s">
        <v>1443</v>
      </c>
    </row>
    <row r="326" spans="2:12" s="79" customFormat="1" ht="29" outlineLevel="2" x14ac:dyDescent="0.35">
      <c r="B326" s="258"/>
      <c r="C326" s="139" t="s">
        <v>623</v>
      </c>
      <c r="D326" s="139" t="s">
        <v>624</v>
      </c>
      <c r="E326" s="87" t="s">
        <v>16</v>
      </c>
      <c r="F326" s="84">
        <v>3</v>
      </c>
      <c r="G326" s="106">
        <f>(COUNTIF(E326,$F$402)+(COUNTIF(E326,$F$401)*0.5))/COUNTA(E326)</f>
        <v>0</v>
      </c>
      <c r="H326" s="228"/>
      <c r="I326" s="124">
        <v>5</v>
      </c>
      <c r="J326" s="159" t="s">
        <v>625</v>
      </c>
      <c r="K326" s="90" t="s">
        <v>1445</v>
      </c>
      <c r="L326" s="90" t="s">
        <v>1446</v>
      </c>
    </row>
    <row r="327" spans="2:12" s="79" customFormat="1" ht="29" outlineLevel="2" x14ac:dyDescent="0.35">
      <c r="B327" s="259"/>
      <c r="C327" s="139" t="s">
        <v>626</v>
      </c>
      <c r="D327" s="139" t="s">
        <v>627</v>
      </c>
      <c r="E327" s="87" t="s">
        <v>16</v>
      </c>
      <c r="F327" s="84">
        <v>4</v>
      </c>
      <c r="G327" s="106">
        <f>(COUNTIF(E327,$F$402)+(COUNTIF(E327,$F$401)*0.5))/COUNTA(E327)</f>
        <v>0</v>
      </c>
      <c r="H327" s="229"/>
      <c r="I327" s="124">
        <v>6</v>
      </c>
      <c r="J327" s="159" t="s">
        <v>628</v>
      </c>
      <c r="K327" s="90" t="s">
        <v>1447</v>
      </c>
      <c r="L327" s="90"/>
    </row>
    <row r="328" spans="2:12" s="79" customFormat="1" ht="14.75" customHeight="1" outlineLevel="1" x14ac:dyDescent="0.35">
      <c r="B328" s="260" t="str">
        <f>Heatmap!G35</f>
        <v>Разработка стандартов конфигураций разрабатываемого ПО</v>
      </c>
      <c r="C328" s="109" t="s">
        <v>629</v>
      </c>
      <c r="D328" s="109" t="s">
        <v>630</v>
      </c>
      <c r="E328" s="87" t="s">
        <v>767</v>
      </c>
      <c r="F328" s="84">
        <v>0</v>
      </c>
      <c r="G328" s="125"/>
      <c r="H328" s="227">
        <f>SUM(G329:G334)/4</f>
        <v>0</v>
      </c>
      <c r="I328" s="124">
        <v>0</v>
      </c>
      <c r="J328" s="159"/>
      <c r="K328" s="90" t="s">
        <v>1286</v>
      </c>
      <c r="L328" s="90" t="s">
        <v>1448</v>
      </c>
    </row>
    <row r="329" spans="2:12" s="79" customFormat="1" ht="29" outlineLevel="2" x14ac:dyDescent="0.35">
      <c r="B329" s="261"/>
      <c r="C329" s="139" t="s">
        <v>631</v>
      </c>
      <c r="D329" s="139" t="s">
        <v>632</v>
      </c>
      <c r="E329" s="87" t="s">
        <v>16</v>
      </c>
      <c r="F329" s="230">
        <v>1</v>
      </c>
      <c r="G329" s="206">
        <f>(COUNTIF(E329:E330,$F$402)+(COUNTIF(E329:E330,$F$401)*0.5))/(COUNTA(E329:E330)-COUNTIF(E329:E330,$F$403))</f>
        <v>0</v>
      </c>
      <c r="H329" s="228"/>
      <c r="I329" s="124">
        <v>3</v>
      </c>
      <c r="J329" s="159"/>
      <c r="K329" s="90" t="s">
        <v>1286</v>
      </c>
      <c r="L329" s="90"/>
    </row>
    <row r="330" spans="2:12" s="79" customFormat="1" ht="29" outlineLevel="2" x14ac:dyDescent="0.35">
      <c r="B330" s="261"/>
      <c r="C330" s="139" t="s">
        <v>633</v>
      </c>
      <c r="D330" s="139" t="s">
        <v>634</v>
      </c>
      <c r="E330" s="87" t="s">
        <v>16</v>
      </c>
      <c r="F330" s="231"/>
      <c r="G330" s="207"/>
      <c r="H330" s="228"/>
      <c r="I330" s="124">
        <v>3</v>
      </c>
      <c r="J330" s="159"/>
      <c r="K330" s="90"/>
      <c r="L330" s="90"/>
    </row>
    <row r="331" spans="2:12" s="79" customFormat="1" ht="29" outlineLevel="2" x14ac:dyDescent="0.35">
      <c r="B331" s="261"/>
      <c r="C331" s="109" t="s">
        <v>635</v>
      </c>
      <c r="D331" s="109" t="s">
        <v>636</v>
      </c>
      <c r="E331" s="87" t="s">
        <v>16</v>
      </c>
      <c r="F331" s="84">
        <v>2</v>
      </c>
      <c r="G331" s="106">
        <f>(COUNTIF(E331,$F$402)+(COUNTIF(E331,$F$401)*0.5))/COUNTA(E331)</f>
        <v>0</v>
      </c>
      <c r="H331" s="228"/>
      <c r="I331" s="124">
        <v>4</v>
      </c>
      <c r="J331" s="144"/>
      <c r="K331" s="90" t="s">
        <v>1286</v>
      </c>
      <c r="L331" s="87" t="s">
        <v>1287</v>
      </c>
    </row>
    <row r="332" spans="2:12" s="79" customFormat="1" ht="29" outlineLevel="2" x14ac:dyDescent="0.35">
      <c r="B332" s="261"/>
      <c r="C332" s="109" t="s">
        <v>637</v>
      </c>
      <c r="D332" s="109" t="s">
        <v>638</v>
      </c>
      <c r="E332" s="87" t="s">
        <v>16</v>
      </c>
      <c r="F332" s="230">
        <v>3</v>
      </c>
      <c r="G332" s="206">
        <f>(COUNTIF(E332:E333,$F$402)+(COUNTIF(E332:E333,$F$401)*0.5))/(COUNTA(E332:E333)-COUNTIF(E332:E333,$F$403))</f>
        <v>0</v>
      </c>
      <c r="H332" s="228"/>
      <c r="I332" s="124">
        <v>5</v>
      </c>
      <c r="J332" s="144"/>
      <c r="K332" s="90" t="s">
        <v>1449</v>
      </c>
      <c r="L332" s="87" t="s">
        <v>1287</v>
      </c>
    </row>
    <row r="333" spans="2:12" s="79" customFormat="1" ht="29" outlineLevel="2" x14ac:dyDescent="0.35">
      <c r="B333" s="261"/>
      <c r="C333" s="109" t="s">
        <v>639</v>
      </c>
      <c r="D333" s="109" t="s">
        <v>640</v>
      </c>
      <c r="E333" s="87" t="s">
        <v>16</v>
      </c>
      <c r="F333" s="231"/>
      <c r="G333" s="207"/>
      <c r="H333" s="228"/>
      <c r="I333" s="124">
        <v>5</v>
      </c>
      <c r="J333" s="144"/>
      <c r="K333" s="87"/>
      <c r="L333" s="87"/>
    </row>
    <row r="334" spans="2:12" s="79" customFormat="1" ht="29" outlineLevel="2" x14ac:dyDescent="0.35">
      <c r="B334" s="262"/>
      <c r="C334" s="139" t="s">
        <v>641</v>
      </c>
      <c r="D334" s="121" t="s">
        <v>642</v>
      </c>
      <c r="E334" s="87" t="s">
        <v>16</v>
      </c>
      <c r="F334" s="84">
        <v>4</v>
      </c>
      <c r="G334" s="106">
        <f>(COUNTIF(E334,$F$402)+(COUNTIF(E334,$F$401)*0.5))/COUNTA(E334)</f>
        <v>0</v>
      </c>
      <c r="H334" s="229"/>
      <c r="I334" s="124">
        <v>6</v>
      </c>
      <c r="J334" s="144"/>
      <c r="K334" s="90" t="s">
        <v>1397</v>
      </c>
      <c r="L334" s="87" t="s">
        <v>1450</v>
      </c>
    </row>
    <row r="335" spans="2:12" s="79" customFormat="1" ht="14.75" customHeight="1" outlineLevel="1" x14ac:dyDescent="0.35">
      <c r="B335" s="260" t="str">
        <f>Heatmap!G36</f>
        <v>Разработка стандартов конфигураций для компонентов инфраструктуры</v>
      </c>
      <c r="C335" s="109" t="s">
        <v>643</v>
      </c>
      <c r="D335" s="109" t="s">
        <v>644</v>
      </c>
      <c r="E335" s="87" t="s">
        <v>767</v>
      </c>
      <c r="F335" s="84">
        <v>0</v>
      </c>
      <c r="G335" s="125"/>
      <c r="H335" s="227">
        <f>SUM(G336:G343)/4</f>
        <v>0</v>
      </c>
      <c r="I335" s="124">
        <v>0</v>
      </c>
      <c r="J335" s="144"/>
      <c r="K335" s="87"/>
      <c r="L335" s="87" t="s">
        <v>1451</v>
      </c>
    </row>
    <row r="336" spans="2:12" s="79" customFormat="1" ht="29" outlineLevel="2" x14ac:dyDescent="0.35">
      <c r="B336" s="261"/>
      <c r="C336" s="139" t="s">
        <v>645</v>
      </c>
      <c r="D336" s="139" t="s">
        <v>646</v>
      </c>
      <c r="E336" s="87" t="s">
        <v>16</v>
      </c>
      <c r="F336" s="230">
        <v>1</v>
      </c>
      <c r="G336" s="206">
        <f>(COUNTIF(E336:E337,$F$402)+(COUNTIF(E336:E337,$F$401)*0.5))/(COUNTA(E336:E337)-COUNTIF(E336:E337,$F$403))</f>
        <v>0</v>
      </c>
      <c r="H336" s="228"/>
      <c r="I336" s="124">
        <v>1</v>
      </c>
      <c r="J336" s="144"/>
      <c r="K336" s="87"/>
      <c r="L336" s="87"/>
    </row>
    <row r="337" spans="2:12" s="79" customFormat="1" ht="29" outlineLevel="2" x14ac:dyDescent="0.35">
      <c r="B337" s="261"/>
      <c r="C337" s="139" t="s">
        <v>647</v>
      </c>
      <c r="D337" s="139" t="s">
        <v>648</v>
      </c>
      <c r="E337" s="87" t="s">
        <v>16</v>
      </c>
      <c r="F337" s="231"/>
      <c r="G337" s="207"/>
      <c r="H337" s="228"/>
      <c r="I337" s="124">
        <v>1</v>
      </c>
      <c r="J337" s="144"/>
      <c r="K337" s="87"/>
      <c r="L337" s="87" t="s">
        <v>1451</v>
      </c>
    </row>
    <row r="338" spans="2:12" s="79" customFormat="1" ht="29" outlineLevel="2" x14ac:dyDescent="0.35">
      <c r="B338" s="261"/>
      <c r="C338" s="109" t="s">
        <v>649</v>
      </c>
      <c r="D338" s="109" t="s">
        <v>650</v>
      </c>
      <c r="E338" s="87" t="s">
        <v>16</v>
      </c>
      <c r="F338" s="230">
        <v>2</v>
      </c>
      <c r="G338" s="206">
        <f>(COUNTIF(E338:E339,$F$402)+(COUNTIF(E338:E339,$F$401)*0.5))/(COUNTA(E338:E339)-COUNTIF(E338:E339,$F$403))</f>
        <v>0</v>
      </c>
      <c r="H338" s="228"/>
      <c r="I338" s="124">
        <v>2</v>
      </c>
      <c r="J338" s="144" t="s">
        <v>651</v>
      </c>
      <c r="K338" s="87"/>
      <c r="L338" s="87" t="s">
        <v>1287</v>
      </c>
    </row>
    <row r="339" spans="2:12" s="79" customFormat="1" ht="29" outlineLevel="2" x14ac:dyDescent="0.35">
      <c r="B339" s="261"/>
      <c r="C339" s="109" t="s">
        <v>652</v>
      </c>
      <c r="D339" s="109" t="s">
        <v>653</v>
      </c>
      <c r="E339" s="87" t="s">
        <v>16</v>
      </c>
      <c r="F339" s="231"/>
      <c r="G339" s="207"/>
      <c r="H339" s="228"/>
      <c r="I339" s="124">
        <v>2</v>
      </c>
      <c r="J339" s="144"/>
      <c r="K339" s="87"/>
      <c r="L339" s="87"/>
    </row>
    <row r="340" spans="2:12" s="79" customFormat="1" ht="29" outlineLevel="2" x14ac:dyDescent="0.35">
      <c r="B340" s="261"/>
      <c r="C340" s="109" t="s">
        <v>654</v>
      </c>
      <c r="D340" s="109" t="s">
        <v>638</v>
      </c>
      <c r="E340" s="87" t="s">
        <v>16</v>
      </c>
      <c r="F340" s="230">
        <v>3</v>
      </c>
      <c r="G340" s="206">
        <f>(COUNTIF(E340:E342,$F$402)+(COUNTIF(E340:E342,$F$401)*0.5))/(COUNTA(E340:E342)-COUNTIF(E340:E342,$F$403))</f>
        <v>0</v>
      </c>
      <c r="H340" s="228"/>
      <c r="I340" s="124">
        <v>3</v>
      </c>
      <c r="J340" s="144" t="s">
        <v>651</v>
      </c>
      <c r="K340" s="87"/>
      <c r="L340" s="87" t="s">
        <v>1287</v>
      </c>
    </row>
    <row r="341" spans="2:12" s="79" customFormat="1" ht="29" outlineLevel="2" x14ac:dyDescent="0.35">
      <c r="B341" s="261"/>
      <c r="C341" s="109" t="s">
        <v>655</v>
      </c>
      <c r="D341" s="109" t="s">
        <v>656</v>
      </c>
      <c r="E341" s="87" t="s">
        <v>16</v>
      </c>
      <c r="F341" s="232"/>
      <c r="G341" s="223"/>
      <c r="H341" s="228"/>
      <c r="I341" s="124">
        <v>3</v>
      </c>
      <c r="J341" s="144"/>
      <c r="K341" s="87"/>
      <c r="L341" s="87"/>
    </row>
    <row r="342" spans="2:12" s="79" customFormat="1" ht="29" outlineLevel="2" x14ac:dyDescent="0.35">
      <c r="B342" s="261"/>
      <c r="C342" s="109" t="s">
        <v>657</v>
      </c>
      <c r="D342" s="109" t="s">
        <v>640</v>
      </c>
      <c r="E342" s="87" t="s">
        <v>16</v>
      </c>
      <c r="F342" s="231"/>
      <c r="G342" s="207"/>
      <c r="H342" s="228"/>
      <c r="I342" s="124">
        <v>3</v>
      </c>
      <c r="J342" s="144"/>
      <c r="K342" s="87"/>
      <c r="L342" s="87" t="s">
        <v>1451</v>
      </c>
    </row>
    <row r="343" spans="2:12" s="79" customFormat="1" ht="29" outlineLevel="2" x14ac:dyDescent="0.35">
      <c r="B343" s="262"/>
      <c r="C343" s="139" t="s">
        <v>658</v>
      </c>
      <c r="D343" s="139" t="s">
        <v>659</v>
      </c>
      <c r="E343" s="87" t="s">
        <v>16</v>
      </c>
      <c r="F343" s="84">
        <v>4</v>
      </c>
      <c r="G343" s="106">
        <f>(COUNTIF(E343,$F$402)+(COUNTIF(E343,$F$401)*0.5))/COUNTA(E343)</f>
        <v>0</v>
      </c>
      <c r="H343" s="229"/>
      <c r="I343" s="124">
        <v>5</v>
      </c>
      <c r="J343" s="144"/>
      <c r="K343" s="87"/>
      <c r="L343" s="87" t="s">
        <v>1450</v>
      </c>
    </row>
    <row r="344" spans="2:12" s="79" customFormat="1" ht="4.4000000000000004" customHeight="1" outlineLevel="1" x14ac:dyDescent="0.35">
      <c r="B344" s="81"/>
      <c r="C344" s="127"/>
      <c r="D344" s="127"/>
      <c r="E344" s="128"/>
      <c r="F344" s="129"/>
      <c r="G344" s="130"/>
      <c r="H344" s="115"/>
      <c r="I344" s="128"/>
      <c r="J344" s="166"/>
      <c r="K344" s="131"/>
      <c r="L344" s="132"/>
    </row>
    <row r="345" spans="2:12" s="79" customFormat="1" ht="23.75" customHeight="1" x14ac:dyDescent="0.35">
      <c r="B345" s="249" t="s">
        <v>660</v>
      </c>
      <c r="C345" s="250"/>
      <c r="D345" s="250"/>
      <c r="E345" s="141"/>
      <c r="F345" s="141"/>
      <c r="G345" s="141"/>
      <c r="H345" s="141"/>
      <c r="I345" s="141"/>
      <c r="J345" s="141"/>
      <c r="K345" s="141"/>
      <c r="L345" s="141"/>
    </row>
    <row r="346" spans="2:12" s="79" customFormat="1" ht="14.75" customHeight="1" outlineLevel="1" x14ac:dyDescent="0.35">
      <c r="B346" s="246" t="str">
        <f>Heatmap!G37</f>
        <v>Обработка дефектов ИБ</v>
      </c>
      <c r="C346" s="86" t="s">
        <v>661</v>
      </c>
      <c r="D346" s="86" t="s">
        <v>662</v>
      </c>
      <c r="E346" s="87" t="s">
        <v>767</v>
      </c>
      <c r="F346" s="84">
        <v>0</v>
      </c>
      <c r="G346" s="142"/>
      <c r="H346" s="227">
        <f>SUM(G347:G353)/4</f>
        <v>0</v>
      </c>
      <c r="I346" s="124">
        <v>0</v>
      </c>
      <c r="J346" s="144"/>
      <c r="K346" s="87"/>
      <c r="L346" s="87" t="s">
        <v>1452</v>
      </c>
    </row>
    <row r="347" spans="2:12" s="79" customFormat="1" ht="29" outlineLevel="2" x14ac:dyDescent="0.35">
      <c r="B347" s="247"/>
      <c r="C347" s="86" t="s">
        <v>663</v>
      </c>
      <c r="D347" s="86" t="s">
        <v>664</v>
      </c>
      <c r="E347" s="87" t="s">
        <v>16</v>
      </c>
      <c r="F347" s="84">
        <v>1</v>
      </c>
      <c r="G347" s="106">
        <f>(COUNTIF(E347,$F$402)+(COUNTIF(E347,$F$401)*0.5))/COUNTA(E347)</f>
        <v>0</v>
      </c>
      <c r="H347" s="228"/>
      <c r="I347" s="124">
        <v>1</v>
      </c>
      <c r="J347" s="144"/>
      <c r="K347" s="87" t="s">
        <v>1363</v>
      </c>
      <c r="L347" s="87" t="s">
        <v>1452</v>
      </c>
    </row>
    <row r="348" spans="2:12" s="79" customFormat="1" ht="29" outlineLevel="2" x14ac:dyDescent="0.35">
      <c r="B348" s="247"/>
      <c r="C348" s="86" t="s">
        <v>665</v>
      </c>
      <c r="D348" s="86" t="s">
        <v>666</v>
      </c>
      <c r="E348" s="87" t="s">
        <v>16</v>
      </c>
      <c r="F348" s="230">
        <v>2</v>
      </c>
      <c r="G348" s="206">
        <f>(COUNTIF(E348:E349,$F$402)+(COUNTIF(E348:E349,$F$401)*0.5))/(COUNTA(E348:E349)-COUNTIF(E348:E349,$F$403))</f>
        <v>0</v>
      </c>
      <c r="H348" s="228"/>
      <c r="I348" s="124">
        <v>2</v>
      </c>
      <c r="J348" s="144"/>
      <c r="K348" s="87" t="s">
        <v>1363</v>
      </c>
      <c r="L348" s="87"/>
    </row>
    <row r="349" spans="2:12" s="79" customFormat="1" ht="29" outlineLevel="2" x14ac:dyDescent="0.35">
      <c r="B349" s="247"/>
      <c r="C349" s="86" t="s">
        <v>667</v>
      </c>
      <c r="D349" s="86" t="s">
        <v>668</v>
      </c>
      <c r="E349" s="87" t="s">
        <v>16</v>
      </c>
      <c r="F349" s="231"/>
      <c r="G349" s="207"/>
      <c r="H349" s="228"/>
      <c r="I349" s="124">
        <v>2</v>
      </c>
      <c r="J349" s="144" t="s">
        <v>199</v>
      </c>
      <c r="K349" s="90" t="s">
        <v>1453</v>
      </c>
      <c r="L349" s="90"/>
    </row>
    <row r="350" spans="2:12" s="79" customFormat="1" ht="43.5" outlineLevel="2" x14ac:dyDescent="0.35">
      <c r="B350" s="247"/>
      <c r="C350" s="86" t="s">
        <v>669</v>
      </c>
      <c r="D350" s="86" t="s">
        <v>670</v>
      </c>
      <c r="E350" s="87" t="s">
        <v>16</v>
      </c>
      <c r="F350" s="230">
        <v>3</v>
      </c>
      <c r="G350" s="206">
        <f>(COUNTIF(E350:E352,$F$402)+(COUNTIF(E350:E352,$F$401)*0.5))/(COUNTA(E350:E352)-COUNTIF(E350:E352,$F$403))</f>
        <v>0</v>
      </c>
      <c r="H350" s="228"/>
      <c r="I350" s="124">
        <v>3</v>
      </c>
      <c r="J350" s="144" t="s">
        <v>671</v>
      </c>
      <c r="K350" s="87" t="s">
        <v>1363</v>
      </c>
      <c r="L350" s="87" t="s">
        <v>1452</v>
      </c>
    </row>
    <row r="351" spans="2:12" s="79" customFormat="1" ht="29" outlineLevel="2" x14ac:dyDescent="0.35">
      <c r="B351" s="247"/>
      <c r="C351" s="86" t="s">
        <v>672</v>
      </c>
      <c r="D351" s="86" t="s">
        <v>673</v>
      </c>
      <c r="E351" s="87" t="s">
        <v>16</v>
      </c>
      <c r="F351" s="232"/>
      <c r="G351" s="223"/>
      <c r="H351" s="228"/>
      <c r="I351" s="124">
        <v>3</v>
      </c>
      <c r="J351" s="144"/>
      <c r="K351" s="87" t="s">
        <v>1454</v>
      </c>
      <c r="L351" s="87" t="s">
        <v>1455</v>
      </c>
    </row>
    <row r="352" spans="2:12" s="79" customFormat="1" ht="43.5" outlineLevel="2" x14ac:dyDescent="0.35">
      <c r="B352" s="247"/>
      <c r="C352" s="86" t="s">
        <v>674</v>
      </c>
      <c r="D352" s="86" t="s">
        <v>675</v>
      </c>
      <c r="E352" s="87" t="s">
        <v>16</v>
      </c>
      <c r="F352" s="231"/>
      <c r="G352" s="207"/>
      <c r="H352" s="228"/>
      <c r="I352" s="124">
        <v>3</v>
      </c>
      <c r="J352" s="144" t="s">
        <v>676</v>
      </c>
      <c r="K352" s="87" t="s">
        <v>1315</v>
      </c>
      <c r="L352" s="87" t="s">
        <v>1456</v>
      </c>
    </row>
    <row r="353" spans="2:12" s="79" customFormat="1" ht="29" outlineLevel="2" x14ac:dyDescent="0.35">
      <c r="B353" s="248"/>
      <c r="C353" s="86" t="s">
        <v>677</v>
      </c>
      <c r="D353" s="86" t="s">
        <v>678</v>
      </c>
      <c r="E353" s="87" t="s">
        <v>16</v>
      </c>
      <c r="F353" s="84">
        <v>4</v>
      </c>
      <c r="G353" s="106">
        <f>(COUNTIF(E353,$F$402)+(COUNTIF(E353,$F$401)*0.5))/COUNTA(E353)</f>
        <v>0</v>
      </c>
      <c r="H353" s="229"/>
      <c r="I353" s="124">
        <v>7</v>
      </c>
      <c r="J353" s="144"/>
      <c r="K353" s="87" t="s">
        <v>1363</v>
      </c>
      <c r="L353" s="87" t="s">
        <v>1457</v>
      </c>
    </row>
    <row r="354" spans="2:12" s="79" customFormat="1" ht="14.75" customHeight="1" outlineLevel="1" x14ac:dyDescent="0.35">
      <c r="B354" s="263" t="str">
        <f>Heatmap!G38</f>
        <v>Консолидация дефектов ИБ</v>
      </c>
      <c r="C354" s="86" t="s">
        <v>679</v>
      </c>
      <c r="D354" s="86" t="s">
        <v>680</v>
      </c>
      <c r="E354" s="87" t="s">
        <v>767</v>
      </c>
      <c r="F354" s="84">
        <v>0</v>
      </c>
      <c r="G354" s="142"/>
      <c r="H354" s="227">
        <f>SUM(G355:G361)/4</f>
        <v>0</v>
      </c>
      <c r="I354" s="124">
        <v>0</v>
      </c>
      <c r="J354" s="144"/>
      <c r="K354" s="87" t="s">
        <v>1363</v>
      </c>
      <c r="L354" s="87" t="s">
        <v>1452</v>
      </c>
    </row>
    <row r="355" spans="2:12" s="79" customFormat="1" ht="29" outlineLevel="2" x14ac:dyDescent="0.35">
      <c r="B355" s="264"/>
      <c r="C355" s="86" t="s">
        <v>681</v>
      </c>
      <c r="D355" s="86" t="s">
        <v>682</v>
      </c>
      <c r="E355" s="87" t="s">
        <v>16</v>
      </c>
      <c r="F355" s="230">
        <v>1</v>
      </c>
      <c r="G355" s="206">
        <f>(COUNTIF(E355:E356,$F$402)+(COUNTIF(E355:E356,$F$401)*0.5))/(COUNTA(E355:E356)-COUNTIF(E355:E356,$F$403))</f>
        <v>0</v>
      </c>
      <c r="H355" s="228"/>
      <c r="I355" s="135">
        <v>3</v>
      </c>
      <c r="J355" s="144" t="s">
        <v>683</v>
      </c>
      <c r="K355" s="87"/>
      <c r="L355" s="87" t="s">
        <v>1452</v>
      </c>
    </row>
    <row r="356" spans="2:12" s="79" customFormat="1" outlineLevel="2" x14ac:dyDescent="0.35">
      <c r="B356" s="264"/>
      <c r="C356" s="86" t="s">
        <v>684</v>
      </c>
      <c r="D356" s="86" t="s">
        <v>685</v>
      </c>
      <c r="E356" s="87" t="s">
        <v>16</v>
      </c>
      <c r="F356" s="231"/>
      <c r="G356" s="207"/>
      <c r="H356" s="228"/>
      <c r="I356" s="135">
        <v>3</v>
      </c>
      <c r="J356" s="144"/>
      <c r="K356" s="87"/>
      <c r="L356" s="87" t="s">
        <v>1458</v>
      </c>
    </row>
    <row r="357" spans="2:12" s="79" customFormat="1" ht="29" outlineLevel="2" x14ac:dyDescent="0.35">
      <c r="B357" s="264"/>
      <c r="C357" s="86" t="s">
        <v>686</v>
      </c>
      <c r="D357" s="86" t="s">
        <v>687</v>
      </c>
      <c r="E357" s="87" t="s">
        <v>16</v>
      </c>
      <c r="F357" s="84">
        <v>2</v>
      </c>
      <c r="G357" s="106">
        <f>(COUNTIF(E357,$F$402)+(COUNTIF(E357,$F$401)*0.5))/COUNTA(E357)</f>
        <v>0</v>
      </c>
      <c r="H357" s="228"/>
      <c r="I357" s="124">
        <v>4</v>
      </c>
      <c r="J357" s="144" t="s">
        <v>683</v>
      </c>
      <c r="K357" s="87"/>
      <c r="L357" s="87"/>
    </row>
    <row r="358" spans="2:12" s="79" customFormat="1" outlineLevel="2" x14ac:dyDescent="0.35">
      <c r="B358" s="264"/>
      <c r="C358" s="86" t="s">
        <v>688</v>
      </c>
      <c r="D358" s="86" t="s">
        <v>689</v>
      </c>
      <c r="E358" s="87" t="s">
        <v>16</v>
      </c>
      <c r="F358" s="230">
        <v>3</v>
      </c>
      <c r="G358" s="206">
        <f>(COUNTIF(E358:E360,$F$402)+(COUNTIF(E358:E360,$F$401)*0.5))/(COUNTA(E358:E360)-COUNTIF(E358:E360,$F$403))</f>
        <v>0</v>
      </c>
      <c r="H358" s="228"/>
      <c r="I358" s="135">
        <v>5</v>
      </c>
      <c r="J358" s="144" t="s">
        <v>690</v>
      </c>
      <c r="K358" s="87"/>
      <c r="L358" s="87"/>
    </row>
    <row r="359" spans="2:12" s="79" customFormat="1" ht="29" outlineLevel="2" x14ac:dyDescent="0.35">
      <c r="B359" s="264"/>
      <c r="C359" s="86" t="s">
        <v>691</v>
      </c>
      <c r="D359" s="86" t="s">
        <v>692</v>
      </c>
      <c r="E359" s="87" t="s">
        <v>16</v>
      </c>
      <c r="F359" s="232"/>
      <c r="G359" s="223"/>
      <c r="H359" s="228"/>
      <c r="I359" s="135">
        <v>5</v>
      </c>
      <c r="J359" s="144" t="s">
        <v>693</v>
      </c>
      <c r="K359" s="87"/>
      <c r="L359" s="87"/>
    </row>
    <row r="360" spans="2:12" s="79" customFormat="1" ht="29" outlineLevel="2" x14ac:dyDescent="0.35">
      <c r="B360" s="264"/>
      <c r="C360" s="86" t="s">
        <v>694</v>
      </c>
      <c r="D360" s="86" t="s">
        <v>695</v>
      </c>
      <c r="E360" s="87" t="s">
        <v>16</v>
      </c>
      <c r="F360" s="231"/>
      <c r="G360" s="207"/>
      <c r="H360" s="228"/>
      <c r="I360" s="124">
        <v>6</v>
      </c>
      <c r="J360" s="144" t="s">
        <v>693</v>
      </c>
      <c r="K360" s="87"/>
      <c r="L360" s="87"/>
    </row>
    <row r="361" spans="2:12" s="79" customFormat="1" ht="29" outlineLevel="2" x14ac:dyDescent="0.35">
      <c r="B361" s="265"/>
      <c r="C361" s="139" t="s">
        <v>696</v>
      </c>
      <c r="D361" s="139" t="s">
        <v>697</v>
      </c>
      <c r="E361" s="87" t="s">
        <v>16</v>
      </c>
      <c r="F361" s="84">
        <v>4</v>
      </c>
      <c r="G361" s="106">
        <f>(COUNTIF(E361,$F$402)+(COUNTIF(E361,$F$401)*0.5))/COUNTA(E361)</f>
        <v>0</v>
      </c>
      <c r="H361" s="229"/>
      <c r="I361" s="124">
        <v>6</v>
      </c>
      <c r="J361" s="144"/>
      <c r="K361" s="87"/>
      <c r="L361" s="87"/>
    </row>
    <row r="362" spans="2:12" s="79" customFormat="1" ht="4.4000000000000004" customHeight="1" outlineLevel="1" x14ac:dyDescent="0.35">
      <c r="B362" s="81"/>
      <c r="C362" s="127"/>
      <c r="D362" s="127"/>
      <c r="E362" s="128"/>
      <c r="F362" s="129"/>
      <c r="G362" s="130"/>
      <c r="H362" s="115"/>
      <c r="I362" s="128"/>
      <c r="J362" s="166"/>
      <c r="K362" s="131"/>
      <c r="L362" s="132"/>
    </row>
    <row r="363" spans="2:12" s="79" customFormat="1" ht="23.75" customHeight="1" x14ac:dyDescent="0.35">
      <c r="B363" s="249" t="s">
        <v>698</v>
      </c>
      <c r="C363" s="250"/>
      <c r="D363" s="250"/>
      <c r="E363" s="141"/>
      <c r="F363" s="141"/>
      <c r="G363" s="141"/>
      <c r="H363" s="141"/>
      <c r="I363" s="141"/>
      <c r="J363" s="141"/>
      <c r="K363" s="141"/>
      <c r="L363" s="141"/>
    </row>
    <row r="364" spans="2:12" s="79" customFormat="1" ht="14.75" customHeight="1" outlineLevel="1" x14ac:dyDescent="0.35">
      <c r="B364" s="266" t="str">
        <f>Heatmap!G39</f>
        <v>Управление набором метрик ИБ</v>
      </c>
      <c r="C364" s="139" t="s">
        <v>699</v>
      </c>
      <c r="D364" s="139" t="s">
        <v>700</v>
      </c>
      <c r="E364" s="87" t="s">
        <v>767</v>
      </c>
      <c r="F364" s="84">
        <v>0</v>
      </c>
      <c r="G364" s="142"/>
      <c r="H364" s="227">
        <f>SUM(G365:G368)/2</f>
        <v>0</v>
      </c>
      <c r="I364" s="124">
        <v>0</v>
      </c>
      <c r="J364" s="144"/>
      <c r="K364" s="87"/>
      <c r="L364" s="87" t="s">
        <v>1459</v>
      </c>
    </row>
    <row r="365" spans="2:12" s="79" customFormat="1" ht="185.25" customHeight="1" outlineLevel="2" x14ac:dyDescent="0.35">
      <c r="B365" s="267"/>
      <c r="C365" s="139" t="s">
        <v>701</v>
      </c>
      <c r="D365" s="139" t="s">
        <v>702</v>
      </c>
      <c r="E365" s="87" t="s">
        <v>16</v>
      </c>
      <c r="F365" s="230">
        <v>2</v>
      </c>
      <c r="G365" s="206">
        <f>(COUNTIF(E365:E366,$F$402)+(COUNTIF(E365:E366,$F$401)*0.5))/(COUNTA(E365:E366)-COUNTIF(E365:E366,$F$403))</f>
        <v>0</v>
      </c>
      <c r="H365" s="228"/>
      <c r="I365" s="124">
        <v>3</v>
      </c>
      <c r="J365" s="144" t="s">
        <v>703</v>
      </c>
      <c r="K365" s="87" t="s">
        <v>1460</v>
      </c>
      <c r="L365" s="87" t="s">
        <v>1461</v>
      </c>
    </row>
    <row r="366" spans="2:12" s="79" customFormat="1" ht="196.5" customHeight="1" outlineLevel="2" x14ac:dyDescent="0.35">
      <c r="B366" s="267"/>
      <c r="C366" s="139" t="s">
        <v>704</v>
      </c>
      <c r="D366" s="139" t="s">
        <v>705</v>
      </c>
      <c r="E366" s="87" t="s">
        <v>16</v>
      </c>
      <c r="F366" s="231"/>
      <c r="G366" s="207"/>
      <c r="H366" s="228"/>
      <c r="I366" s="124">
        <v>3</v>
      </c>
      <c r="J366" s="144"/>
      <c r="K366" s="87" t="s">
        <v>1462</v>
      </c>
      <c r="L366" s="87" t="s">
        <v>1461</v>
      </c>
    </row>
    <row r="367" spans="2:12" s="79" customFormat="1" outlineLevel="2" x14ac:dyDescent="0.35">
      <c r="B367" s="267"/>
      <c r="C367" s="109" t="s">
        <v>706</v>
      </c>
      <c r="D367" s="139" t="s">
        <v>707</v>
      </c>
      <c r="E367" s="87" t="s">
        <v>16</v>
      </c>
      <c r="F367" s="230">
        <v>3</v>
      </c>
      <c r="G367" s="206">
        <f>(COUNTIF(E367:E368,$F$402)+(COUNTIF(E367:E368,$F$401)*0.5))/(COUNTA(E367:E368)-COUNTIF(E367:E368,$F$403))</f>
        <v>0</v>
      </c>
      <c r="H367" s="228"/>
      <c r="I367" s="124">
        <v>4</v>
      </c>
      <c r="J367" s="144" t="s">
        <v>703</v>
      </c>
      <c r="K367" s="87"/>
      <c r="L367" s="87" t="s">
        <v>1463</v>
      </c>
    </row>
    <row r="368" spans="2:12" s="79" customFormat="1" ht="73.5" customHeight="1" outlineLevel="2" x14ac:dyDescent="0.35">
      <c r="B368" s="268"/>
      <c r="C368" s="109" t="s">
        <v>708</v>
      </c>
      <c r="D368" s="139" t="s">
        <v>709</v>
      </c>
      <c r="E368" s="87" t="s">
        <v>16</v>
      </c>
      <c r="F368" s="231"/>
      <c r="G368" s="207"/>
      <c r="H368" s="229"/>
      <c r="I368" s="124">
        <v>4</v>
      </c>
      <c r="J368" s="144"/>
      <c r="K368" s="87" t="s">
        <v>1464</v>
      </c>
      <c r="L368" s="87"/>
    </row>
    <row r="369" spans="2:12" s="79" customFormat="1" ht="14.75" customHeight="1" outlineLevel="1" x14ac:dyDescent="0.35">
      <c r="B369" s="269" t="str">
        <f>Heatmap!G40</f>
        <v>Контроль исполнения метрик</v>
      </c>
      <c r="C369" s="139" t="s">
        <v>710</v>
      </c>
      <c r="D369" s="139" t="s">
        <v>711</v>
      </c>
      <c r="E369" s="87" t="s">
        <v>767</v>
      </c>
      <c r="F369" s="84">
        <v>0</v>
      </c>
      <c r="G369" s="142"/>
      <c r="H369" s="227">
        <f>SUM(G370:G375)/3</f>
        <v>0</v>
      </c>
      <c r="I369" s="124">
        <v>0</v>
      </c>
      <c r="J369" s="144"/>
      <c r="K369" s="87" t="s">
        <v>1464</v>
      </c>
      <c r="L369" s="87"/>
    </row>
    <row r="370" spans="2:12" s="79" customFormat="1" outlineLevel="2" x14ac:dyDescent="0.35">
      <c r="B370" s="270"/>
      <c r="C370" s="139" t="s">
        <v>712</v>
      </c>
      <c r="D370" s="139" t="s">
        <v>713</v>
      </c>
      <c r="E370" s="87" t="s">
        <v>16</v>
      </c>
      <c r="F370" s="230">
        <v>2</v>
      </c>
      <c r="G370" s="206">
        <f>(COUNTIF(E370:E371,$F$402)+(COUNTIF(E370:E371,$F$401)*0.5))/(COUNTA(E370:E371)-COUNTIF(E370:E371,$F$403))</f>
        <v>0</v>
      </c>
      <c r="H370" s="228"/>
      <c r="I370" s="124">
        <v>3</v>
      </c>
      <c r="J370" s="144" t="s">
        <v>703</v>
      </c>
      <c r="K370" s="87"/>
      <c r="L370" s="87"/>
    </row>
    <row r="371" spans="2:12" s="79" customFormat="1" ht="111" customHeight="1" outlineLevel="2" x14ac:dyDescent="0.35">
      <c r="B371" s="270"/>
      <c r="C371" s="139" t="s">
        <v>714</v>
      </c>
      <c r="D371" s="139" t="s">
        <v>715</v>
      </c>
      <c r="E371" s="87" t="s">
        <v>16</v>
      </c>
      <c r="F371" s="231"/>
      <c r="G371" s="207"/>
      <c r="H371" s="228"/>
      <c r="I371" s="124">
        <v>3</v>
      </c>
      <c r="J371" s="144"/>
      <c r="K371" s="87"/>
      <c r="L371" s="87"/>
    </row>
    <row r="372" spans="2:12" s="79" customFormat="1" outlineLevel="2" x14ac:dyDescent="0.35">
      <c r="B372" s="270"/>
      <c r="C372" s="109" t="s">
        <v>716</v>
      </c>
      <c r="D372" s="145" t="s">
        <v>717</v>
      </c>
      <c r="E372" s="87" t="s">
        <v>16</v>
      </c>
      <c r="F372" s="230">
        <v>3</v>
      </c>
      <c r="G372" s="206">
        <f>(COUNTIF(E372:E374,$F$402)+(COUNTIF(E372:E374,$F$401)*0.5))/(COUNTA(E372:E374)-COUNTIF(E372:E374,$F$403))</f>
        <v>0</v>
      </c>
      <c r="H372" s="228"/>
      <c r="I372" s="124">
        <v>4</v>
      </c>
      <c r="J372" s="144"/>
      <c r="K372" s="87"/>
      <c r="L372" s="87"/>
    </row>
    <row r="373" spans="2:12" s="79" customFormat="1" ht="135.75" customHeight="1" outlineLevel="2" x14ac:dyDescent="0.35">
      <c r="B373" s="270"/>
      <c r="C373" s="109" t="s">
        <v>718</v>
      </c>
      <c r="D373" s="145" t="s">
        <v>719</v>
      </c>
      <c r="E373" s="87" t="s">
        <v>16</v>
      </c>
      <c r="F373" s="232"/>
      <c r="G373" s="223"/>
      <c r="H373" s="228"/>
      <c r="I373" s="124">
        <v>4</v>
      </c>
      <c r="J373" s="144"/>
      <c r="K373" s="87"/>
      <c r="L373" s="87" t="s">
        <v>1465</v>
      </c>
    </row>
    <row r="374" spans="2:12" s="79" customFormat="1" ht="109.5" customHeight="1" outlineLevel="2" x14ac:dyDescent="0.35">
      <c r="B374" s="270"/>
      <c r="C374" s="109" t="s">
        <v>720</v>
      </c>
      <c r="D374" s="109" t="s">
        <v>721</v>
      </c>
      <c r="E374" s="87" t="s">
        <v>16</v>
      </c>
      <c r="F374" s="231"/>
      <c r="G374" s="207"/>
      <c r="H374" s="228"/>
      <c r="I374" s="124">
        <v>4</v>
      </c>
      <c r="J374" s="144" t="s">
        <v>722</v>
      </c>
      <c r="K374" s="87"/>
      <c r="L374" s="87"/>
    </row>
    <row r="375" spans="2:12" s="79" customFormat="1" ht="29" outlineLevel="2" x14ac:dyDescent="0.35">
      <c r="B375" s="271"/>
      <c r="C375" s="139" t="s">
        <v>723</v>
      </c>
      <c r="D375" s="139" t="s">
        <v>724</v>
      </c>
      <c r="E375" s="87" t="s">
        <v>16</v>
      </c>
      <c r="F375" s="84">
        <v>4</v>
      </c>
      <c r="G375" s="106">
        <f>(COUNTIF(E375,$F$402)+(COUNTIF(E375,$F$401)*0.5))/COUNTA(E375)</f>
        <v>0</v>
      </c>
      <c r="H375" s="229"/>
      <c r="I375" s="124">
        <v>6</v>
      </c>
      <c r="J375" s="144" t="s">
        <v>725</v>
      </c>
      <c r="K375" s="87"/>
      <c r="L375" s="87"/>
    </row>
    <row r="376" spans="2:12" s="79" customFormat="1" ht="4.4000000000000004" customHeight="1" outlineLevel="1" x14ac:dyDescent="0.35">
      <c r="B376" s="81"/>
      <c r="C376" s="127"/>
      <c r="D376" s="127"/>
      <c r="E376" s="128"/>
      <c r="F376" s="129"/>
      <c r="G376" s="130"/>
      <c r="H376" s="115"/>
      <c r="I376" s="128"/>
      <c r="J376" s="166"/>
      <c r="K376" s="131"/>
      <c r="L376" s="132"/>
    </row>
    <row r="377" spans="2:12" s="79" customFormat="1" ht="23.75" customHeight="1" x14ac:dyDescent="0.35">
      <c r="B377" s="249" t="s">
        <v>726</v>
      </c>
      <c r="C377" s="250"/>
      <c r="D377" s="250"/>
      <c r="E377" s="141"/>
      <c r="F377" s="141"/>
      <c r="G377" s="141"/>
      <c r="H377" s="141"/>
      <c r="I377" s="141"/>
      <c r="J377" s="141"/>
      <c r="K377" s="141"/>
      <c r="L377" s="141"/>
    </row>
    <row r="378" spans="2:12" s="79" customFormat="1" ht="29" outlineLevel="1" x14ac:dyDescent="0.35">
      <c r="B378" s="278" t="str">
        <f>Heatmap!G41</f>
        <v>Security Champions</v>
      </c>
      <c r="C378" s="139" t="s">
        <v>727</v>
      </c>
      <c r="D378" s="139" t="s">
        <v>728</v>
      </c>
      <c r="E378" s="87" t="s">
        <v>767</v>
      </c>
      <c r="F378" s="146">
        <v>0</v>
      </c>
      <c r="G378" s="142"/>
      <c r="H378" s="227">
        <f>SUM(G379:G389)/4</f>
        <v>0</v>
      </c>
      <c r="I378" s="124">
        <v>0</v>
      </c>
      <c r="J378" s="144" t="s">
        <v>729</v>
      </c>
      <c r="K378" s="87" t="s">
        <v>1466</v>
      </c>
      <c r="L378" s="87" t="s">
        <v>1467</v>
      </c>
    </row>
    <row r="379" spans="2:12" s="79" customFormat="1" outlineLevel="2" x14ac:dyDescent="0.35">
      <c r="B379" s="279"/>
      <c r="C379" s="139" t="s">
        <v>730</v>
      </c>
      <c r="D379" s="139" t="s">
        <v>731</v>
      </c>
      <c r="E379" s="87" t="s">
        <v>16</v>
      </c>
      <c r="F379" s="146">
        <v>1</v>
      </c>
      <c r="G379" s="106">
        <f>(COUNTIF(E379,$F$402)+(COUNTIF(E379,$F$401)*0.5))/COUNTA(E379)</f>
        <v>0</v>
      </c>
      <c r="H379" s="228"/>
      <c r="I379" s="124">
        <v>1</v>
      </c>
      <c r="J379" s="144"/>
      <c r="K379" s="87"/>
      <c r="L379" s="87" t="s">
        <v>1467</v>
      </c>
    </row>
    <row r="380" spans="2:12" s="79" customFormat="1" outlineLevel="2" x14ac:dyDescent="0.35">
      <c r="B380" s="279"/>
      <c r="C380" s="139" t="s">
        <v>732</v>
      </c>
      <c r="D380" s="139" t="s">
        <v>733</v>
      </c>
      <c r="E380" s="87" t="s">
        <v>16</v>
      </c>
      <c r="F380" s="275">
        <v>2</v>
      </c>
      <c r="G380" s="206">
        <f>(COUNTIF(E380:E381,$F$402)+(COUNTIF(E380:E381,$F$401)*0.5))/(COUNTA(E380:E381)-COUNTIF(E380:E381,$F$403))</f>
        <v>0</v>
      </c>
      <c r="H380" s="228"/>
      <c r="I380" s="124">
        <v>3</v>
      </c>
      <c r="J380" s="144"/>
      <c r="K380" s="87" t="s">
        <v>1466</v>
      </c>
      <c r="L380" s="87" t="s">
        <v>1467</v>
      </c>
    </row>
    <row r="381" spans="2:12" s="79" customFormat="1" ht="29" outlineLevel="2" x14ac:dyDescent="0.35">
      <c r="B381" s="279"/>
      <c r="C381" s="139" t="s">
        <v>734</v>
      </c>
      <c r="D381" s="139" t="s">
        <v>735</v>
      </c>
      <c r="E381" s="87" t="s">
        <v>16</v>
      </c>
      <c r="F381" s="276"/>
      <c r="G381" s="207"/>
      <c r="H381" s="228"/>
      <c r="I381" s="124">
        <v>3</v>
      </c>
      <c r="J381" s="144"/>
      <c r="K381" s="87"/>
      <c r="L381" s="87" t="s">
        <v>1421</v>
      </c>
    </row>
    <row r="382" spans="2:12" s="79" customFormat="1" ht="78.5" customHeight="1" outlineLevel="2" x14ac:dyDescent="0.35">
      <c r="B382" s="279"/>
      <c r="C382" s="109" t="s">
        <v>736</v>
      </c>
      <c r="D382" s="109" t="s">
        <v>737</v>
      </c>
      <c r="E382" s="87" t="s">
        <v>16</v>
      </c>
      <c r="F382" s="275">
        <v>3</v>
      </c>
      <c r="G382" s="206">
        <f>(COUNTIF(E382:E385,$F$402)+(COUNTIF(E382:E385,$F$401)*0.5))/(COUNTA(E382:E385)-COUNTIF(E382:E385,$F$403))</f>
        <v>0</v>
      </c>
      <c r="H382" s="228"/>
      <c r="I382" s="124">
        <v>4</v>
      </c>
      <c r="J382" s="144"/>
      <c r="K382" s="87"/>
      <c r="L382" s="87" t="s">
        <v>1467</v>
      </c>
    </row>
    <row r="383" spans="2:12" s="79" customFormat="1" ht="29" outlineLevel="2" x14ac:dyDescent="0.35">
      <c r="B383" s="279"/>
      <c r="C383" s="109" t="s">
        <v>738</v>
      </c>
      <c r="D383" s="109" t="s">
        <v>739</v>
      </c>
      <c r="E383" s="87" t="s">
        <v>16</v>
      </c>
      <c r="F383" s="277"/>
      <c r="G383" s="223"/>
      <c r="H383" s="228"/>
      <c r="I383" s="124">
        <v>4</v>
      </c>
      <c r="J383" s="144" t="s">
        <v>740</v>
      </c>
      <c r="K383" s="87"/>
      <c r="L383" s="87" t="s">
        <v>1467</v>
      </c>
    </row>
    <row r="384" spans="2:12" s="79" customFormat="1" outlineLevel="2" x14ac:dyDescent="0.35">
      <c r="B384" s="279"/>
      <c r="C384" s="109" t="s">
        <v>741</v>
      </c>
      <c r="D384" s="109" t="s">
        <v>742</v>
      </c>
      <c r="E384" s="87" t="s">
        <v>16</v>
      </c>
      <c r="F384" s="277"/>
      <c r="G384" s="223"/>
      <c r="H384" s="228"/>
      <c r="I384" s="124">
        <v>4</v>
      </c>
      <c r="J384" s="144"/>
      <c r="K384" s="87" t="s">
        <v>1468</v>
      </c>
      <c r="L384" s="87" t="s">
        <v>1421</v>
      </c>
    </row>
    <row r="385" spans="2:12" s="79" customFormat="1" outlineLevel="2" x14ac:dyDescent="0.35">
      <c r="B385" s="279"/>
      <c r="C385" s="109" t="s">
        <v>743</v>
      </c>
      <c r="D385" s="109" t="s">
        <v>1469</v>
      </c>
      <c r="E385" s="87" t="s">
        <v>16</v>
      </c>
      <c r="F385" s="276"/>
      <c r="G385" s="207"/>
      <c r="H385" s="228"/>
      <c r="I385" s="124">
        <v>4</v>
      </c>
      <c r="J385" s="144"/>
      <c r="K385" s="87"/>
      <c r="L385" s="87"/>
    </row>
    <row r="386" spans="2:12" s="79" customFormat="1" ht="29" outlineLevel="2" x14ac:dyDescent="0.35">
      <c r="B386" s="279"/>
      <c r="C386" s="109" t="s">
        <v>744</v>
      </c>
      <c r="D386" s="109" t="s">
        <v>745</v>
      </c>
      <c r="E386" s="87" t="s">
        <v>16</v>
      </c>
      <c r="F386" s="275">
        <v>4</v>
      </c>
      <c r="G386" s="206">
        <f>(COUNTIF(E386:E389,$F$402)+(COUNTIF(E386:E389,$F$401)*0.5))/(COUNTA(E386:E389)-COUNTIF(E386:E389,$F$403))</f>
        <v>0</v>
      </c>
      <c r="H386" s="228"/>
      <c r="I386" s="124">
        <v>7</v>
      </c>
      <c r="J386" s="144" t="s">
        <v>746</v>
      </c>
      <c r="K386" s="87"/>
      <c r="L386" s="87" t="s">
        <v>1421</v>
      </c>
    </row>
    <row r="387" spans="2:12" s="79" customFormat="1" outlineLevel="2" x14ac:dyDescent="0.35">
      <c r="B387" s="279"/>
      <c r="C387" s="109" t="s">
        <v>747</v>
      </c>
      <c r="D387" s="109" t="s">
        <v>748</v>
      </c>
      <c r="E387" s="87" t="s">
        <v>16</v>
      </c>
      <c r="F387" s="277"/>
      <c r="G387" s="223"/>
      <c r="H387" s="228"/>
      <c r="I387" s="124">
        <v>7</v>
      </c>
      <c r="J387" s="144"/>
      <c r="K387" s="87"/>
      <c r="L387" s="87"/>
    </row>
    <row r="388" spans="2:12" s="79" customFormat="1" ht="29" outlineLevel="2" x14ac:dyDescent="0.35">
      <c r="B388" s="279"/>
      <c r="C388" s="109" t="s">
        <v>749</v>
      </c>
      <c r="D388" s="109" t="s">
        <v>750</v>
      </c>
      <c r="E388" s="87" t="s">
        <v>16</v>
      </c>
      <c r="F388" s="277"/>
      <c r="G388" s="223"/>
      <c r="H388" s="228"/>
      <c r="I388" s="124">
        <v>7</v>
      </c>
      <c r="J388" s="144"/>
      <c r="K388" s="87"/>
      <c r="L388" s="87" t="s">
        <v>1470</v>
      </c>
    </row>
    <row r="389" spans="2:12" s="79" customFormat="1" ht="29" outlineLevel="2" x14ac:dyDescent="0.35">
      <c r="B389" s="280"/>
      <c r="C389" s="109" t="s">
        <v>751</v>
      </c>
      <c r="D389" s="109" t="s">
        <v>752</v>
      </c>
      <c r="E389" s="87" t="s">
        <v>16</v>
      </c>
      <c r="F389" s="276"/>
      <c r="G389" s="207"/>
      <c r="H389" s="229"/>
      <c r="I389" s="124">
        <v>7</v>
      </c>
      <c r="J389" s="144"/>
      <c r="K389" s="87"/>
      <c r="L389" s="87"/>
    </row>
    <row r="390" spans="2:12" s="79" customFormat="1" ht="14.75" customHeight="1" outlineLevel="1" x14ac:dyDescent="0.35">
      <c r="B390" s="272" t="str">
        <f>Heatmap!G42</f>
        <v>Разграничение ролей процесса DSO</v>
      </c>
      <c r="C390" s="109" t="s">
        <v>753</v>
      </c>
      <c r="D390" s="109" t="s">
        <v>754</v>
      </c>
      <c r="E390" s="87" t="s">
        <v>767</v>
      </c>
      <c r="F390" s="146">
        <v>0</v>
      </c>
      <c r="G390" s="125"/>
      <c r="H390" s="227">
        <f>SUM(G391:G396)/3</f>
        <v>0</v>
      </c>
      <c r="I390" s="124">
        <v>0</v>
      </c>
      <c r="J390" s="144"/>
      <c r="K390" s="87"/>
      <c r="L390" s="86"/>
    </row>
    <row r="391" spans="2:12" s="79" customFormat="1" ht="29" outlineLevel="2" x14ac:dyDescent="0.35">
      <c r="B391" s="273"/>
      <c r="C391" s="109" t="s">
        <v>755</v>
      </c>
      <c r="D391" s="109" t="s">
        <v>756</v>
      </c>
      <c r="E391" s="87" t="s">
        <v>16</v>
      </c>
      <c r="F391" s="275">
        <v>1</v>
      </c>
      <c r="G391" s="206">
        <f>(COUNTIF(E391:E392,$F$402)+(COUNTIF(E391:E392,$F$401)*0.5))/(COUNTA(E391:E392)-COUNTIF(E391:E392,$F$403))</f>
        <v>0</v>
      </c>
      <c r="H391" s="228"/>
      <c r="I391" s="124">
        <v>1</v>
      </c>
      <c r="J391" s="144"/>
      <c r="K391" s="87" t="s">
        <v>1471</v>
      </c>
      <c r="L391" s="87" t="s">
        <v>1412</v>
      </c>
    </row>
    <row r="392" spans="2:12" s="79" customFormat="1" ht="29" outlineLevel="2" x14ac:dyDescent="0.35">
      <c r="B392" s="273"/>
      <c r="C392" s="145" t="s">
        <v>757</v>
      </c>
      <c r="D392" s="145" t="s">
        <v>758</v>
      </c>
      <c r="E392" s="87" t="s">
        <v>16</v>
      </c>
      <c r="F392" s="276"/>
      <c r="G392" s="207"/>
      <c r="H392" s="228"/>
      <c r="I392" s="124">
        <v>1</v>
      </c>
      <c r="J392" s="144"/>
      <c r="K392" s="87"/>
      <c r="L392" s="87"/>
    </row>
    <row r="393" spans="2:12" s="79" customFormat="1" ht="29" outlineLevel="2" x14ac:dyDescent="0.35">
      <c r="B393" s="273"/>
      <c r="C393" s="145" t="s">
        <v>759</v>
      </c>
      <c r="D393" s="145" t="s">
        <v>760</v>
      </c>
      <c r="E393" s="87" t="s">
        <v>16</v>
      </c>
      <c r="F393" s="275">
        <v>2</v>
      </c>
      <c r="G393" s="206">
        <f>(COUNTIF(E393:E395,$F$402)+(COUNTIF(E393:E395,$F$401)*0.5))/(COUNTA(E393:E395)-COUNTIF(E393:E395,$F$403))</f>
        <v>0</v>
      </c>
      <c r="H393" s="228"/>
      <c r="I393" s="124">
        <v>3</v>
      </c>
      <c r="J393" s="144"/>
      <c r="K393" s="87"/>
      <c r="L393" s="87" t="s">
        <v>1412</v>
      </c>
    </row>
    <row r="394" spans="2:12" s="79" customFormat="1" outlineLevel="2" x14ac:dyDescent="0.35">
      <c r="B394" s="273"/>
      <c r="C394" s="145" t="s">
        <v>761</v>
      </c>
      <c r="D394" s="145" t="s">
        <v>762</v>
      </c>
      <c r="E394" s="87" t="s">
        <v>16</v>
      </c>
      <c r="F394" s="277"/>
      <c r="G394" s="223"/>
      <c r="H394" s="228"/>
      <c r="I394" s="124">
        <v>3</v>
      </c>
      <c r="J394" s="144"/>
      <c r="K394" s="87"/>
      <c r="L394" s="87"/>
    </row>
    <row r="395" spans="2:12" s="79" customFormat="1" ht="29" outlineLevel="2" x14ac:dyDescent="0.35">
      <c r="B395" s="273"/>
      <c r="C395" s="145" t="s">
        <v>763</v>
      </c>
      <c r="D395" s="145" t="s">
        <v>764</v>
      </c>
      <c r="E395" s="87" t="s">
        <v>16</v>
      </c>
      <c r="F395" s="276"/>
      <c r="G395" s="207"/>
      <c r="H395" s="228"/>
      <c r="I395" s="124">
        <v>3</v>
      </c>
      <c r="J395" s="144"/>
      <c r="K395" s="87" t="s">
        <v>1472</v>
      </c>
      <c r="L395" s="87" t="s">
        <v>1473</v>
      </c>
    </row>
    <row r="396" spans="2:12" s="79" customFormat="1" outlineLevel="2" x14ac:dyDescent="0.35">
      <c r="B396" s="274"/>
      <c r="C396" s="109" t="s">
        <v>765</v>
      </c>
      <c r="D396" s="109" t="s">
        <v>766</v>
      </c>
      <c r="E396" s="87" t="s">
        <v>16</v>
      </c>
      <c r="F396" s="146">
        <v>3</v>
      </c>
      <c r="G396" s="106">
        <f>(COUNTIF(E396,$F$402)+(COUNTIF(E396,$F$401)*0.5))/COUNTA(E396)</f>
        <v>0</v>
      </c>
      <c r="H396" s="229"/>
      <c r="I396" s="124">
        <v>4</v>
      </c>
      <c r="J396" s="144"/>
      <c r="K396" s="87"/>
      <c r="L396" s="87"/>
    </row>
    <row r="397" spans="2:12" s="79" customFormat="1" x14ac:dyDescent="0.35">
      <c r="B397" s="8"/>
      <c r="C397" s="147"/>
      <c r="D397" s="148"/>
      <c r="E397" s="85"/>
      <c r="F397" s="149"/>
      <c r="G397" s="150"/>
      <c r="H397" s="150"/>
      <c r="I397" s="149"/>
      <c r="J397" s="169"/>
      <c r="K397" s="85"/>
      <c r="L397" s="148"/>
    </row>
    <row r="398" spans="2:12" s="79" customFormat="1" x14ac:dyDescent="0.35">
      <c r="B398" s="8"/>
      <c r="C398" s="147"/>
      <c r="D398" s="148"/>
      <c r="E398" s="85"/>
      <c r="F398" s="149"/>
      <c r="G398" s="150"/>
      <c r="H398" s="151"/>
      <c r="I398" s="151"/>
      <c r="J398" s="169"/>
      <c r="K398" s="85"/>
      <c r="L398" s="148"/>
    </row>
    <row r="399" spans="2:12" s="79" customFormat="1" x14ac:dyDescent="0.35">
      <c r="B399" s="8"/>
      <c r="C399" s="147"/>
      <c r="D399" s="148"/>
      <c r="E399" s="152" t="s">
        <v>767</v>
      </c>
      <c r="F399" s="108" t="s">
        <v>13</v>
      </c>
      <c r="G399" s="150"/>
      <c r="H399" s="151"/>
      <c r="I399" s="151"/>
      <c r="J399" s="169"/>
      <c r="K399" s="85"/>
      <c r="L399" s="148"/>
    </row>
    <row r="400" spans="2:12" s="79" customFormat="1" ht="29" x14ac:dyDescent="0.35">
      <c r="B400" s="8"/>
      <c r="C400" s="147"/>
      <c r="D400" s="148"/>
      <c r="E400" s="121"/>
      <c r="F400" s="108" t="s">
        <v>16</v>
      </c>
      <c r="G400" s="150"/>
      <c r="H400" s="151"/>
      <c r="I400" s="151"/>
      <c r="J400" s="169"/>
      <c r="K400" s="85"/>
      <c r="L400" s="148"/>
    </row>
    <row r="401" spans="2:12" s="79" customFormat="1" ht="29" x14ac:dyDescent="0.35">
      <c r="B401" s="8"/>
      <c r="C401" s="147"/>
      <c r="D401" s="148"/>
      <c r="E401" s="153"/>
      <c r="F401" s="108" t="s">
        <v>768</v>
      </c>
      <c r="G401" s="150"/>
      <c r="H401" s="151"/>
      <c r="I401" s="151"/>
      <c r="J401" s="169"/>
      <c r="K401" s="85"/>
      <c r="L401" s="148"/>
    </row>
    <row r="402" spans="2:12" s="79" customFormat="1" x14ac:dyDescent="0.35">
      <c r="B402" s="8"/>
      <c r="C402" s="147"/>
      <c r="D402" s="148"/>
      <c r="E402" s="153"/>
      <c r="F402" s="108" t="s">
        <v>769</v>
      </c>
      <c r="G402" s="150"/>
      <c r="H402" s="154"/>
      <c r="I402" s="155"/>
      <c r="J402" s="169"/>
      <c r="K402" s="85"/>
      <c r="L402" s="148"/>
    </row>
    <row r="403" spans="2:12" s="79" customFormat="1" x14ac:dyDescent="0.35">
      <c r="B403" s="8"/>
      <c r="D403" s="148"/>
      <c r="E403" s="85"/>
      <c r="F403" s="108" t="s">
        <v>1474</v>
      </c>
      <c r="G403" s="150"/>
      <c r="H403" s="150"/>
      <c r="I403" s="149"/>
      <c r="J403" s="169"/>
      <c r="K403" s="85"/>
      <c r="L403" s="148"/>
    </row>
  </sheetData>
  <autoFilter ref="B1:K381"/>
  <mergeCells count="281">
    <mergeCell ref="B390:B396"/>
    <mergeCell ref="H390:H396"/>
    <mergeCell ref="F391:F392"/>
    <mergeCell ref="G391:G392"/>
    <mergeCell ref="F393:F395"/>
    <mergeCell ref="G393:G395"/>
    <mergeCell ref="B377:D377"/>
    <mergeCell ref="B378:B389"/>
    <mergeCell ref="H378:H389"/>
    <mergeCell ref="F380:F381"/>
    <mergeCell ref="G380:G381"/>
    <mergeCell ref="F382:F385"/>
    <mergeCell ref="G382:G385"/>
    <mergeCell ref="F386:F389"/>
    <mergeCell ref="G386:G389"/>
    <mergeCell ref="B363:D363"/>
    <mergeCell ref="B364:B368"/>
    <mergeCell ref="H364:H368"/>
    <mergeCell ref="F367:F368"/>
    <mergeCell ref="G367:G368"/>
    <mergeCell ref="B369:B375"/>
    <mergeCell ref="H369:H375"/>
    <mergeCell ref="F370:F371"/>
    <mergeCell ref="G370:G371"/>
    <mergeCell ref="F372:F374"/>
    <mergeCell ref="G372:G374"/>
    <mergeCell ref="F365:F366"/>
    <mergeCell ref="G365:G366"/>
    <mergeCell ref="B345:D345"/>
    <mergeCell ref="B346:B353"/>
    <mergeCell ref="H346:H353"/>
    <mergeCell ref="F348:F349"/>
    <mergeCell ref="G348:G349"/>
    <mergeCell ref="F350:F352"/>
    <mergeCell ref="G350:G352"/>
    <mergeCell ref="B354:B361"/>
    <mergeCell ref="H354:H361"/>
    <mergeCell ref="F358:F360"/>
    <mergeCell ref="G358:G360"/>
    <mergeCell ref="F355:F356"/>
    <mergeCell ref="G355:G356"/>
    <mergeCell ref="B328:B334"/>
    <mergeCell ref="H328:H334"/>
    <mergeCell ref="F329:F330"/>
    <mergeCell ref="G329:G330"/>
    <mergeCell ref="F332:F333"/>
    <mergeCell ref="G332:G333"/>
    <mergeCell ref="B335:B343"/>
    <mergeCell ref="H335:H343"/>
    <mergeCell ref="F336:F337"/>
    <mergeCell ref="G336:G337"/>
    <mergeCell ref="F338:F339"/>
    <mergeCell ref="G338:G339"/>
    <mergeCell ref="F340:F342"/>
    <mergeCell ref="G340:G342"/>
    <mergeCell ref="B314:B322"/>
    <mergeCell ref="H314:H322"/>
    <mergeCell ref="F315:F316"/>
    <mergeCell ref="G315:G316"/>
    <mergeCell ref="F317:F319"/>
    <mergeCell ref="G317:G319"/>
    <mergeCell ref="F320:F322"/>
    <mergeCell ref="G320:G322"/>
    <mergeCell ref="B323:B327"/>
    <mergeCell ref="H323:H327"/>
    <mergeCell ref="B294:B300"/>
    <mergeCell ref="H294:H300"/>
    <mergeCell ref="F296:F297"/>
    <mergeCell ref="G296:G297"/>
    <mergeCell ref="F298:F299"/>
    <mergeCell ref="G298:G299"/>
    <mergeCell ref="B302:D302"/>
    <mergeCell ref="B303:B313"/>
    <mergeCell ref="H303:H313"/>
    <mergeCell ref="F304:F306"/>
    <mergeCell ref="G304:G306"/>
    <mergeCell ref="F307:F309"/>
    <mergeCell ref="G307:G309"/>
    <mergeCell ref="F310:F312"/>
    <mergeCell ref="G310:G312"/>
    <mergeCell ref="B279:B281"/>
    <mergeCell ref="H279:H281"/>
    <mergeCell ref="B283:D283"/>
    <mergeCell ref="B284:B293"/>
    <mergeCell ref="H284:H293"/>
    <mergeCell ref="F285:F286"/>
    <mergeCell ref="G285:G286"/>
    <mergeCell ref="F287:F290"/>
    <mergeCell ref="G287:G290"/>
    <mergeCell ref="F291:F292"/>
    <mergeCell ref="G291:G292"/>
    <mergeCell ref="B263:B266"/>
    <mergeCell ref="H263:H266"/>
    <mergeCell ref="B267:B278"/>
    <mergeCell ref="H267:H278"/>
    <mergeCell ref="F268:F269"/>
    <mergeCell ref="G268:G269"/>
    <mergeCell ref="F270:F272"/>
    <mergeCell ref="G270:G272"/>
    <mergeCell ref="F273:F276"/>
    <mergeCell ref="G273:G276"/>
    <mergeCell ref="F277:F278"/>
    <mergeCell ref="G277:G278"/>
    <mergeCell ref="H247:H256"/>
    <mergeCell ref="F248:F252"/>
    <mergeCell ref="G248:G252"/>
    <mergeCell ref="B257:B262"/>
    <mergeCell ref="H257:H262"/>
    <mergeCell ref="F258:F259"/>
    <mergeCell ref="G258:G259"/>
    <mergeCell ref="F260:F261"/>
    <mergeCell ref="G260:G261"/>
    <mergeCell ref="G253:G254"/>
    <mergeCell ref="B247:B256"/>
    <mergeCell ref="F253:F254"/>
    <mergeCell ref="H223:H230"/>
    <mergeCell ref="F224:F226"/>
    <mergeCell ref="G224:G226"/>
    <mergeCell ref="F229:F230"/>
    <mergeCell ref="G229:G230"/>
    <mergeCell ref="B231:B246"/>
    <mergeCell ref="H231:H246"/>
    <mergeCell ref="F232:F234"/>
    <mergeCell ref="G232:G234"/>
    <mergeCell ref="F235:F239"/>
    <mergeCell ref="G235:G239"/>
    <mergeCell ref="F240:F243"/>
    <mergeCell ref="G240:G243"/>
    <mergeCell ref="F244:F246"/>
    <mergeCell ref="G244:G246"/>
    <mergeCell ref="B223:B230"/>
    <mergeCell ref="H208:H210"/>
    <mergeCell ref="B212:D212"/>
    <mergeCell ref="B213:B222"/>
    <mergeCell ref="H213:H222"/>
    <mergeCell ref="F214:F215"/>
    <mergeCell ref="F216:F217"/>
    <mergeCell ref="G216:G217"/>
    <mergeCell ref="F218:F220"/>
    <mergeCell ref="G218:G220"/>
    <mergeCell ref="F221:F222"/>
    <mergeCell ref="G221:G222"/>
    <mergeCell ref="G214:G215"/>
    <mergeCell ref="B208:B210"/>
    <mergeCell ref="H185:H190"/>
    <mergeCell ref="F186:F188"/>
    <mergeCell ref="G186:G188"/>
    <mergeCell ref="B191:B195"/>
    <mergeCell ref="H191:H195"/>
    <mergeCell ref="F193:F194"/>
    <mergeCell ref="G193:G194"/>
    <mergeCell ref="B196:B207"/>
    <mergeCell ref="H196:H207"/>
    <mergeCell ref="F197:F198"/>
    <mergeCell ref="G197:G198"/>
    <mergeCell ref="F199:F201"/>
    <mergeCell ref="G199:G201"/>
    <mergeCell ref="F202:F205"/>
    <mergeCell ref="G202:G205"/>
    <mergeCell ref="G206:G207"/>
    <mergeCell ref="B185:B190"/>
    <mergeCell ref="F206:F207"/>
    <mergeCell ref="B170:D170"/>
    <mergeCell ref="B171:B184"/>
    <mergeCell ref="H171:H184"/>
    <mergeCell ref="F172:F173"/>
    <mergeCell ref="G172:G173"/>
    <mergeCell ref="F174:F177"/>
    <mergeCell ref="G174:G177"/>
    <mergeCell ref="F178:F181"/>
    <mergeCell ref="G178:G181"/>
    <mergeCell ref="F182:F184"/>
    <mergeCell ref="G182:G184"/>
    <mergeCell ref="B154:B164"/>
    <mergeCell ref="H154:H164"/>
    <mergeCell ref="F155:F158"/>
    <mergeCell ref="G155:G158"/>
    <mergeCell ref="F159:F161"/>
    <mergeCell ref="G159:G161"/>
    <mergeCell ref="F162:F163"/>
    <mergeCell ref="G162:G163"/>
    <mergeCell ref="B165:B168"/>
    <mergeCell ref="H165:H168"/>
    <mergeCell ref="F166:F167"/>
    <mergeCell ref="G166:G167"/>
    <mergeCell ref="F134:F138"/>
    <mergeCell ref="G134:G138"/>
    <mergeCell ref="F139:F142"/>
    <mergeCell ref="G139:G142"/>
    <mergeCell ref="B144:B153"/>
    <mergeCell ref="H144:H153"/>
    <mergeCell ref="F145:F147"/>
    <mergeCell ref="G145:G147"/>
    <mergeCell ref="F148:F150"/>
    <mergeCell ref="G148:G150"/>
    <mergeCell ref="F151:F152"/>
    <mergeCell ref="G151:G152"/>
    <mergeCell ref="B130:B143"/>
    <mergeCell ref="H130:H143"/>
    <mergeCell ref="F131:F133"/>
    <mergeCell ref="G131:G133"/>
    <mergeCell ref="B2:D2"/>
    <mergeCell ref="B33:D33"/>
    <mergeCell ref="B103:D103"/>
    <mergeCell ref="B104:B116"/>
    <mergeCell ref="H104:H116"/>
    <mergeCell ref="F111:F115"/>
    <mergeCell ref="G111:G115"/>
    <mergeCell ref="B118:D118"/>
    <mergeCell ref="B119:B129"/>
    <mergeCell ref="H119:H129"/>
    <mergeCell ref="F120:F121"/>
    <mergeCell ref="G120:G121"/>
    <mergeCell ref="F122:F125"/>
    <mergeCell ref="G122:G125"/>
    <mergeCell ref="F126:F128"/>
    <mergeCell ref="G126:G128"/>
    <mergeCell ref="F105:F106"/>
    <mergeCell ref="H3:H17"/>
    <mergeCell ref="H18:H31"/>
    <mergeCell ref="H34:H37"/>
    <mergeCell ref="F4:F8"/>
    <mergeCell ref="G4:G8"/>
    <mergeCell ref="F95:F97"/>
    <mergeCell ref="G95:G97"/>
    <mergeCell ref="B3:B17"/>
    <mergeCell ref="B34:B37"/>
    <mergeCell ref="B38:B45"/>
    <mergeCell ref="B46:B55"/>
    <mergeCell ref="G57:G63"/>
    <mergeCell ref="F15:F17"/>
    <mergeCell ref="F19:F23"/>
    <mergeCell ref="F24:F26"/>
    <mergeCell ref="F27:F30"/>
    <mergeCell ref="F35:F36"/>
    <mergeCell ref="G9:G10"/>
    <mergeCell ref="G11:G14"/>
    <mergeCell ref="G15:G17"/>
    <mergeCell ref="G43:G44"/>
    <mergeCell ref="F43:F44"/>
    <mergeCell ref="G41:G42"/>
    <mergeCell ref="F9:F10"/>
    <mergeCell ref="F11:F14"/>
    <mergeCell ref="B18:B31"/>
    <mergeCell ref="G19:G23"/>
    <mergeCell ref="G24:G26"/>
    <mergeCell ref="G105:G106"/>
    <mergeCell ref="G107:G110"/>
    <mergeCell ref="F107:F110"/>
    <mergeCell ref="G82:G87"/>
    <mergeCell ref="G88:G92"/>
    <mergeCell ref="G98:G99"/>
    <mergeCell ref="B94:B101"/>
    <mergeCell ref="G47:G50"/>
    <mergeCell ref="G52:G54"/>
    <mergeCell ref="F47:F50"/>
    <mergeCell ref="G74:G75"/>
    <mergeCell ref="G77:G81"/>
    <mergeCell ref="G64:G69"/>
    <mergeCell ref="G70:G73"/>
    <mergeCell ref="B76:B93"/>
    <mergeCell ref="G27:G30"/>
    <mergeCell ref="G35:G36"/>
    <mergeCell ref="B56:B75"/>
    <mergeCell ref="H38:H45"/>
    <mergeCell ref="H46:H55"/>
    <mergeCell ref="H56:H75"/>
    <mergeCell ref="H76:H93"/>
    <mergeCell ref="H94:H101"/>
    <mergeCell ref="F77:F81"/>
    <mergeCell ref="F82:F87"/>
    <mergeCell ref="F88:F92"/>
    <mergeCell ref="F98:F99"/>
    <mergeCell ref="F52:F54"/>
    <mergeCell ref="F57:F63"/>
    <mergeCell ref="F64:F69"/>
    <mergeCell ref="F70:F73"/>
    <mergeCell ref="F74:F75"/>
    <mergeCell ref="F39:F40"/>
    <mergeCell ref="F41:F42"/>
    <mergeCell ref="G39:G40"/>
  </mergeCells>
  <conditionalFormatting sqref="F277:G277">
    <cfRule type="containsText" dxfId="821" priority="355" operator="containsText" text="Неверно">
      <formula>NOT(ISERROR(SEARCH("Неверно",F277)))</formula>
    </cfRule>
    <cfRule type="containsText" dxfId="820" priority="356" operator="containsText" text="Частично">
      <formula>NOT(ISERROR(SEARCH("Частично",F277)))</formula>
    </cfRule>
    <cfRule type="beginsWith" dxfId="819" priority="357" operator="beginsWith" text="Выполняется">
      <formula>LEFT(F277,LEN("Выполняется"))="Выполняется"</formula>
    </cfRule>
    <cfRule type="containsText" dxfId="818" priority="358" operator="containsText" text="Верно">
      <formula>NOT(ISERROR(SEARCH("Верно",F277)))</formula>
    </cfRule>
    <cfRule type="containsText" dxfId="817" priority="359" operator="containsText" text="Не выполняется">
      <formula>NOT(ISERROR(SEARCH("Не выполняется",F277)))</formula>
    </cfRule>
  </conditionalFormatting>
  <conditionalFormatting sqref="F293:G296">
    <cfRule type="containsText" dxfId="816" priority="410" operator="containsText" text="Неверно">
      <formula>NOT(ISERROR(SEARCH("Неверно",F293)))</formula>
    </cfRule>
    <cfRule type="containsText" dxfId="815" priority="411" operator="containsText" text="Частично">
      <formula>NOT(ISERROR(SEARCH("Частично",F293)))</formula>
    </cfRule>
    <cfRule type="beginsWith" dxfId="814" priority="412" operator="beginsWith" text="Выполняется">
      <formula>LEFT(F293,LEN("Выполняется"))="Выполняется"</formula>
    </cfRule>
    <cfRule type="containsText" dxfId="813" priority="413" operator="containsText" text="Верно">
      <formula>NOT(ISERROR(SEARCH("Верно",F293)))</formula>
    </cfRule>
    <cfRule type="containsText" dxfId="812" priority="414" operator="containsText" text="Не выполняется">
      <formula>NOT(ISERROR(SEARCH("Не выполняется",F293)))</formula>
    </cfRule>
  </conditionalFormatting>
  <conditionalFormatting sqref="F298:G298">
    <cfRule type="containsText" dxfId="811" priority="415" operator="containsText" text="Неверно">
      <formula>NOT(ISERROR(SEARCH("Неверно",F298)))</formula>
    </cfRule>
    <cfRule type="containsText" dxfId="810" priority="416" operator="containsText" text="Частично">
      <formula>NOT(ISERROR(SEARCH("Частично",F298)))</formula>
    </cfRule>
    <cfRule type="beginsWith" dxfId="809" priority="417" operator="beginsWith" text="Выполняется">
      <formula>LEFT(F298,LEN("Выполняется"))="Выполняется"</formula>
    </cfRule>
    <cfRule type="containsText" dxfId="808" priority="418" operator="containsText" text="Верно">
      <formula>NOT(ISERROR(SEARCH("Верно",F298)))</formula>
    </cfRule>
    <cfRule type="containsText" dxfId="807" priority="419" operator="containsText" text="Не выполняется">
      <formula>NOT(ISERROR(SEARCH("Не выполняется",F298)))</formula>
    </cfRule>
  </conditionalFormatting>
  <conditionalFormatting sqref="F273:G273">
    <cfRule type="containsText" dxfId="806" priority="350" operator="containsText" text="Неверно">
      <formula>NOT(ISERROR(SEARCH("Неверно",F273)))</formula>
    </cfRule>
    <cfRule type="containsText" dxfId="805" priority="351" operator="containsText" text="Частично">
      <formula>NOT(ISERROR(SEARCH("Частично",F273)))</formula>
    </cfRule>
    <cfRule type="beginsWith" dxfId="804" priority="352" operator="beginsWith" text="Выполняется">
      <formula>LEFT(F273,LEN("Выполняется"))="Выполняется"</formula>
    </cfRule>
    <cfRule type="containsText" dxfId="803" priority="353" operator="containsText" text="Верно">
      <formula>NOT(ISERROR(SEARCH("Верно",F273)))</formula>
    </cfRule>
    <cfRule type="containsText" dxfId="802" priority="354" operator="containsText" text="Не выполняется">
      <formula>NOT(ISERROR(SEARCH("Не выполняется",F273)))</formula>
    </cfRule>
  </conditionalFormatting>
  <conditionalFormatting sqref="F331:G332">
    <cfRule type="containsText" dxfId="801" priority="455" operator="containsText" text="Неверно">
      <formula>NOT(ISERROR(SEARCH("Неверно",F331)))</formula>
    </cfRule>
    <cfRule type="containsText" dxfId="800" priority="456" operator="containsText" text="Частично">
      <formula>NOT(ISERROR(SEARCH("Частично",F331)))</formula>
    </cfRule>
    <cfRule type="beginsWith" dxfId="799" priority="457" operator="beginsWith" text="Выполняется">
      <formula>LEFT(F331,LEN("Выполняется"))="Выполняется"</formula>
    </cfRule>
    <cfRule type="containsText" dxfId="798" priority="458" operator="containsText" text="Верно">
      <formula>NOT(ISERROR(SEARCH("Верно",F331)))</formula>
    </cfRule>
    <cfRule type="containsText" dxfId="797" priority="459" operator="containsText" text="Не выполняется">
      <formula>NOT(ISERROR(SEARCH("Не выполняется",F331)))</formula>
    </cfRule>
  </conditionalFormatting>
  <conditionalFormatting sqref="F334:G336">
    <cfRule type="containsText" dxfId="796" priority="450" operator="containsText" text="Неверно">
      <formula>NOT(ISERROR(SEARCH("Неверно",F334)))</formula>
    </cfRule>
    <cfRule type="containsText" dxfId="795" priority="451" operator="containsText" text="Частично">
      <formula>NOT(ISERROR(SEARCH("Частично",F334)))</formula>
    </cfRule>
    <cfRule type="beginsWith" dxfId="794" priority="452" operator="beginsWith" text="Выполняется">
      <formula>LEFT(F334,LEN("Выполняется"))="Выполняется"</formula>
    </cfRule>
    <cfRule type="containsText" dxfId="793" priority="453" operator="containsText" text="Верно">
      <formula>NOT(ISERROR(SEARCH("Верно",F334)))</formula>
    </cfRule>
    <cfRule type="containsText" dxfId="792" priority="454" operator="containsText" text="Не выполняется">
      <formula>NOT(ISERROR(SEARCH("Не выполняется",F334)))</formula>
    </cfRule>
  </conditionalFormatting>
  <conditionalFormatting sqref="F307:G307">
    <cfRule type="containsText" dxfId="791" priority="445" operator="containsText" text="Неверно">
      <formula>NOT(ISERROR(SEARCH("Неверно",F307)))</formula>
    </cfRule>
    <cfRule type="containsText" dxfId="790" priority="446" operator="containsText" text="Частично">
      <formula>NOT(ISERROR(SEARCH("Частично",F307)))</formula>
    </cfRule>
    <cfRule type="beginsWith" dxfId="789" priority="447" operator="beginsWith" text="Выполняется">
      <formula>LEFT(F307,LEN("Выполняется"))="Выполняется"</formula>
    </cfRule>
    <cfRule type="containsText" dxfId="788" priority="448" operator="containsText" text="Верно">
      <formula>NOT(ISERROR(SEARCH("Верно",F307)))</formula>
    </cfRule>
    <cfRule type="containsText" dxfId="787" priority="449" operator="containsText" text="Не выполняется">
      <formula>NOT(ISERROR(SEARCH("Не выполняется",F307)))</formula>
    </cfRule>
  </conditionalFormatting>
  <conditionalFormatting sqref="F317:G317">
    <cfRule type="containsText" dxfId="786" priority="435" operator="containsText" text="Неверно">
      <formula>NOT(ISERROR(SEARCH("Неверно",F317)))</formula>
    </cfRule>
    <cfRule type="containsText" dxfId="785" priority="436" operator="containsText" text="Частично">
      <formula>NOT(ISERROR(SEARCH("Частично",F317)))</formula>
    </cfRule>
    <cfRule type="beginsWith" dxfId="784" priority="437" operator="beginsWith" text="Выполняется">
      <formula>LEFT(F317,LEN("Выполняется"))="Выполняется"</formula>
    </cfRule>
    <cfRule type="containsText" dxfId="783" priority="438" operator="containsText" text="Верно">
      <formula>NOT(ISERROR(SEARCH("Верно",F317)))</formula>
    </cfRule>
    <cfRule type="containsText" dxfId="782" priority="439" operator="containsText" text="Не выполняется">
      <formula>NOT(ISERROR(SEARCH("Не выполняется",F317)))</formula>
    </cfRule>
  </conditionalFormatting>
  <conditionalFormatting sqref="F284:G285">
    <cfRule type="containsText" dxfId="781" priority="420" operator="containsText" text="Неверно">
      <formula>NOT(ISERROR(SEARCH("Неверно",F284)))</formula>
    </cfRule>
    <cfRule type="containsText" dxfId="780" priority="421" operator="containsText" text="Частично">
      <formula>NOT(ISERROR(SEARCH("Частично",F284)))</formula>
    </cfRule>
    <cfRule type="beginsWith" dxfId="779" priority="422" operator="beginsWith" text="Выполняется">
      <formula>LEFT(F284,LEN("Выполняется"))="Выполняется"</formula>
    </cfRule>
    <cfRule type="containsText" dxfId="778" priority="423" operator="containsText" text="Верно">
      <formula>NOT(ISERROR(SEARCH("Верно",F284)))</formula>
    </cfRule>
    <cfRule type="containsText" dxfId="777" priority="424" operator="containsText" text="Не выполняется">
      <formula>NOT(ISERROR(SEARCH("Не выполняется",F284)))</formula>
    </cfRule>
  </conditionalFormatting>
  <conditionalFormatting sqref="F340:G340">
    <cfRule type="containsText" dxfId="776" priority="425" operator="containsText" text="Неверно">
      <formula>NOT(ISERROR(SEARCH("Неверно",F340)))</formula>
    </cfRule>
    <cfRule type="containsText" dxfId="775" priority="426" operator="containsText" text="Частично">
      <formula>NOT(ISERROR(SEARCH("Частично",F340)))</formula>
    </cfRule>
    <cfRule type="beginsWith" dxfId="774" priority="427" operator="beginsWith" text="Выполняется">
      <formula>LEFT(F340,LEN("Выполняется"))="Выполняется"</formula>
    </cfRule>
    <cfRule type="containsText" dxfId="773" priority="428" operator="containsText" text="Верно">
      <formula>NOT(ISERROR(SEARCH("Верно",F340)))</formula>
    </cfRule>
    <cfRule type="containsText" dxfId="772" priority="429" operator="containsText" text="Не выполняется">
      <formula>NOT(ISERROR(SEARCH("Не выполняется",F340)))</formula>
    </cfRule>
  </conditionalFormatting>
  <conditionalFormatting sqref="F320:G320">
    <cfRule type="containsText" dxfId="771" priority="430" operator="containsText" text="Неверно">
      <formula>NOT(ISERROR(SEARCH("Неверно",F320)))</formula>
    </cfRule>
    <cfRule type="containsText" dxfId="770" priority="431" operator="containsText" text="Частично">
      <formula>NOT(ISERROR(SEARCH("Частично",F320)))</formula>
    </cfRule>
    <cfRule type="beginsWith" dxfId="769" priority="432" operator="beginsWith" text="Выполняется">
      <formula>LEFT(F320,LEN("Выполняется"))="Выполняется"</formula>
    </cfRule>
    <cfRule type="containsText" dxfId="768" priority="433" operator="containsText" text="Верно">
      <formula>NOT(ISERROR(SEARCH("Верно",F320)))</formula>
    </cfRule>
    <cfRule type="containsText" dxfId="767" priority="434" operator="containsText" text="Не выполняется">
      <formula>NOT(ISERROR(SEARCH("Не выполняется",F320)))</formula>
    </cfRule>
  </conditionalFormatting>
  <conditionalFormatting sqref="E301">
    <cfRule type="containsText" dxfId="766" priority="151" operator="containsText" text="Неверно">
      <formula>NOT(ISERROR(SEARCH("Неверно",E301)))</formula>
    </cfRule>
    <cfRule type="containsText" dxfId="765" priority="152" operator="containsText" text="Частично">
      <formula>NOT(ISERROR(SEARCH("Частично",E301)))</formula>
    </cfRule>
    <cfRule type="beginsWith" dxfId="764" priority="153" operator="beginsWith" text="Выполняется">
      <formula>LEFT(E301,LEN("Выполняется"))="Выполняется"</formula>
    </cfRule>
    <cfRule type="containsText" dxfId="763" priority="154" operator="containsText" text="Верно">
      <formula>NOT(ISERROR(SEARCH("Верно",E301)))</formula>
    </cfRule>
    <cfRule type="containsText" dxfId="762" priority="155" operator="containsText" text="Не выполняется">
      <formula>NOT(ISERROR(SEARCH("Не выполняется",E301)))</formula>
    </cfRule>
  </conditionalFormatting>
  <conditionalFormatting sqref="F300:G301">
    <cfRule type="containsText" dxfId="761" priority="146" operator="containsText" text="Неверно">
      <formula>NOT(ISERROR(SEARCH("Неверно",F300)))</formula>
    </cfRule>
    <cfRule type="containsText" dxfId="760" priority="147" operator="containsText" text="Частично">
      <formula>NOT(ISERROR(SEARCH("Частично",F300)))</formula>
    </cfRule>
    <cfRule type="beginsWith" dxfId="759" priority="148" operator="beginsWith" text="Выполняется">
      <formula>LEFT(F300,LEN("Выполняется"))="Выполняется"</formula>
    </cfRule>
    <cfRule type="containsText" dxfId="758" priority="149" operator="containsText" text="Верно">
      <formula>NOT(ISERROR(SEARCH("Верно",F300)))</formula>
    </cfRule>
    <cfRule type="containsText" dxfId="757" priority="150" operator="containsText" text="Не выполняется">
      <formula>NOT(ISERROR(SEARCH("Не выполняется",F300)))</formula>
    </cfRule>
  </conditionalFormatting>
  <conditionalFormatting sqref="E344">
    <cfRule type="containsText" dxfId="756" priority="141" operator="containsText" text="Неверно">
      <formula>NOT(ISERROR(SEARCH("Неверно",E344)))</formula>
    </cfRule>
    <cfRule type="containsText" dxfId="755" priority="142" operator="containsText" text="Частично">
      <formula>NOT(ISERROR(SEARCH("Частично",E344)))</formula>
    </cfRule>
    <cfRule type="beginsWith" dxfId="754" priority="143" operator="beginsWith" text="Выполняется">
      <formula>LEFT(E344,LEN("Выполняется"))="Выполняется"</formula>
    </cfRule>
    <cfRule type="containsText" dxfId="753" priority="144" operator="containsText" text="Верно">
      <formula>NOT(ISERROR(SEARCH("Верно",E344)))</formula>
    </cfRule>
    <cfRule type="containsText" dxfId="752" priority="145" operator="containsText" text="Не выполняется">
      <formula>NOT(ISERROR(SEARCH("Не выполняется",E344)))</formula>
    </cfRule>
  </conditionalFormatting>
  <conditionalFormatting sqref="F343:G344">
    <cfRule type="containsText" dxfId="751" priority="136" operator="containsText" text="Неверно">
      <formula>NOT(ISERROR(SEARCH("Неверно",F343)))</formula>
    </cfRule>
    <cfRule type="containsText" dxfId="750" priority="137" operator="containsText" text="Частично">
      <formula>NOT(ISERROR(SEARCH("Частично",F343)))</formula>
    </cfRule>
    <cfRule type="beginsWith" dxfId="749" priority="138" operator="beginsWith" text="Выполняется">
      <formula>LEFT(F343,LEN("Выполняется"))="Выполняется"</formula>
    </cfRule>
    <cfRule type="containsText" dxfId="748" priority="139" operator="containsText" text="Верно">
      <formula>NOT(ISERROR(SEARCH("Верно",F343)))</formula>
    </cfRule>
    <cfRule type="containsText" dxfId="747" priority="140" operator="containsText" text="Не выполняется">
      <formula>NOT(ISERROR(SEARCH("Не выполняется",F343)))</formula>
    </cfRule>
  </conditionalFormatting>
  <conditionalFormatting sqref="E362">
    <cfRule type="containsText" dxfId="746" priority="131" operator="containsText" text="Неверно">
      <formula>NOT(ISERROR(SEARCH("Неверно",E362)))</formula>
    </cfRule>
    <cfRule type="containsText" dxfId="745" priority="132" operator="containsText" text="Частично">
      <formula>NOT(ISERROR(SEARCH("Частично",E362)))</formula>
    </cfRule>
    <cfRule type="beginsWith" dxfId="744" priority="133" operator="beginsWith" text="Выполняется">
      <formula>LEFT(E362,LEN("Выполняется"))="Выполняется"</formula>
    </cfRule>
    <cfRule type="containsText" dxfId="743" priority="134" operator="containsText" text="Верно">
      <formula>NOT(ISERROR(SEARCH("Верно",E362)))</formula>
    </cfRule>
    <cfRule type="containsText" dxfId="742" priority="135" operator="containsText" text="Не выполняется">
      <formula>NOT(ISERROR(SEARCH("Не выполняется",E362)))</formula>
    </cfRule>
  </conditionalFormatting>
  <conditionalFormatting sqref="E3:E31 E33:H33 F34:H34 G37 E119:E168 F224:G224 F227:G228 F229 F247:G248 C284:E300 C303 C304:D333 C334 C335:D343 C361:D361 E364:E375 C378:E396 E403 G403:H403">
    <cfRule type="containsText" dxfId="741" priority="640" operator="containsText" text="Неверно">
      <formula>NOT(ISERROR(SEARCH("Неверно",C3)))</formula>
    </cfRule>
    <cfRule type="containsText" dxfId="740" priority="641" operator="containsText" text="Частично">
      <formula>NOT(ISERROR(SEARCH("Частично",C3)))</formula>
    </cfRule>
    <cfRule type="beginsWith" dxfId="739" priority="642" operator="beginsWith" text="Выполняется">
      <formula>LEFT(C3,LEN("Выполняется"))="Выполняется"</formula>
    </cfRule>
    <cfRule type="containsText" dxfId="738" priority="643" operator="containsText" text="Верно">
      <formula>NOT(ISERROR(SEARCH("Верно",C3)))</formula>
    </cfRule>
    <cfRule type="containsText" dxfId="737" priority="644" operator="containsText" text="Не выполняется">
      <formula>NOT(ISERROR(SEARCH("Не выполняется",C3)))</formula>
    </cfRule>
  </conditionalFormatting>
  <conditionalFormatting sqref="C403">
    <cfRule type="duplicateValues" dxfId="736" priority="645"/>
  </conditionalFormatting>
  <conditionalFormatting sqref="D189 D192:D195">
    <cfRule type="containsText" dxfId="735" priority="639" operator="containsText" text="Не выполняет">
      <formula>NOT(ISERROR(SEARCH("Не выполняет",D189)))</formula>
    </cfRule>
  </conditionalFormatting>
  <conditionalFormatting sqref="D189">
    <cfRule type="containsText" dxfId="734" priority="635" operator="containsText" text="Неверно">
      <formula>NOT(ISERROR(SEARCH("Неверно",D189)))</formula>
    </cfRule>
    <cfRule type="containsText" dxfId="733" priority="636" operator="containsText" text="Частично">
      <formula>NOT(ISERROR(SEARCH("Частично",D189)))</formula>
    </cfRule>
    <cfRule type="beginsWith" dxfId="732" priority="637" operator="beginsWith" text="Выполняется">
      <formula>LEFT(D189,LEN("Выполняется"))="Выполняется"</formula>
    </cfRule>
    <cfRule type="containsText" dxfId="731" priority="638" operator="containsText" text="Верно">
      <formula>NOT(ISERROR(SEARCH("Верно",D189)))</formula>
    </cfRule>
  </conditionalFormatting>
  <conditionalFormatting sqref="D192:D195 E211">
    <cfRule type="containsText" dxfId="730" priority="630" operator="containsText" text="Неверно">
      <formula>NOT(ISERROR(SEARCH("Неверно",D192)))</formula>
    </cfRule>
    <cfRule type="containsText" dxfId="729" priority="631" operator="containsText" text="Частично">
      <formula>NOT(ISERROR(SEARCH("Частично",D192)))</formula>
    </cfRule>
    <cfRule type="beginsWith" dxfId="728" priority="632" operator="beginsWith" text="Выполняется">
      <formula>LEFT(D192,LEN("Выполняется"))="Выполняется"</formula>
    </cfRule>
    <cfRule type="containsText" dxfId="727" priority="633" operator="containsText" text="Верно">
      <formula>NOT(ISERROR(SEARCH("Верно",D192)))</formula>
    </cfRule>
  </conditionalFormatting>
  <conditionalFormatting sqref="E32">
    <cfRule type="containsText" dxfId="726" priority="166" operator="containsText" text="Неверно">
      <formula>NOT(ISERROR(SEARCH("Неверно",E32)))</formula>
    </cfRule>
    <cfRule type="containsText" dxfId="725" priority="167" operator="containsText" text="Частично">
      <formula>NOT(ISERROR(SEARCH("Частично",E32)))</formula>
    </cfRule>
    <cfRule type="beginsWith" dxfId="724" priority="168" operator="beginsWith" text="Выполняется">
      <formula>LEFT(E32,LEN("Выполняется"))="Выполняется"</formula>
    </cfRule>
    <cfRule type="containsText" dxfId="723" priority="169" operator="containsText" text="Верно">
      <formula>NOT(ISERROR(SEARCH("Верно",E32)))</formula>
    </cfRule>
    <cfRule type="containsText" dxfId="722" priority="170" operator="containsText" text="Не выполняется">
      <formula>NOT(ISERROR(SEARCH("Не выполняется",E32)))</formula>
    </cfRule>
  </conditionalFormatting>
  <conditionalFormatting sqref="E34:E101">
    <cfRule type="containsText" dxfId="721" priority="91" operator="containsText" text="Неверно">
      <formula>NOT(ISERROR(SEARCH("Неверно",E34)))</formula>
    </cfRule>
    <cfRule type="containsText" dxfId="720" priority="92" operator="containsText" text="Частично">
      <formula>NOT(ISERROR(SEARCH("Частично",E34)))</formula>
    </cfRule>
    <cfRule type="beginsWith" dxfId="719" priority="93" operator="beginsWith" text="Выполняется">
      <formula>LEFT(E34,LEN("Выполняется"))="Выполняется"</formula>
    </cfRule>
    <cfRule type="containsText" dxfId="718" priority="94" operator="containsText" text="Верно">
      <formula>NOT(ISERROR(SEARCH("Верно",E34)))</formula>
    </cfRule>
    <cfRule type="containsText" dxfId="717" priority="95" operator="containsText" text="Не выполняется">
      <formula>NOT(ISERROR(SEARCH("Не выполняется",E34)))</formula>
    </cfRule>
  </conditionalFormatting>
  <conditionalFormatting sqref="E102">
    <cfRule type="containsText" dxfId="716" priority="176" operator="containsText" text="Неверно">
      <formula>NOT(ISERROR(SEARCH("Неверно",E102)))</formula>
    </cfRule>
    <cfRule type="containsText" dxfId="715" priority="177" operator="containsText" text="Частично">
      <formula>NOT(ISERROR(SEARCH("Частично",E102)))</formula>
    </cfRule>
    <cfRule type="beginsWith" dxfId="714" priority="178" operator="beginsWith" text="Выполняется">
      <formula>LEFT(E102,LEN("Выполняется"))="Выполняется"</formula>
    </cfRule>
    <cfRule type="containsText" dxfId="713" priority="179" operator="containsText" text="Верно">
      <formula>NOT(ISERROR(SEARCH("Верно",E102)))</formula>
    </cfRule>
    <cfRule type="containsText" dxfId="712" priority="180" operator="containsText" text="Не выполняется">
      <formula>NOT(ISERROR(SEARCH("Не выполняется",E102)))</formula>
    </cfRule>
  </conditionalFormatting>
  <conditionalFormatting sqref="E169">
    <cfRule type="containsText" dxfId="711" priority="186" operator="containsText" text="Неверно">
      <formula>NOT(ISERROR(SEARCH("Неверно",E169)))</formula>
    </cfRule>
    <cfRule type="containsText" dxfId="710" priority="187" operator="containsText" text="Частично">
      <formula>NOT(ISERROR(SEARCH("Частично",E169)))</formula>
    </cfRule>
    <cfRule type="beginsWith" dxfId="709" priority="188" operator="beginsWith" text="Выполняется">
      <formula>LEFT(E169,LEN("Выполняется"))="Выполняется"</formula>
    </cfRule>
    <cfRule type="containsText" dxfId="708" priority="189" operator="containsText" text="Верно">
      <formula>NOT(ISERROR(SEARCH("Верно",E169)))</formula>
    </cfRule>
    <cfRule type="containsText" dxfId="707" priority="190" operator="containsText" text="Не выполняется">
      <formula>NOT(ISERROR(SEARCH("Не выполняется",E169)))</formula>
    </cfRule>
  </conditionalFormatting>
  <conditionalFormatting sqref="E171:E210">
    <cfRule type="containsText" dxfId="706" priority="86" operator="containsText" text="Неверно">
      <formula>NOT(ISERROR(SEARCH("Неверно",E171)))</formula>
    </cfRule>
    <cfRule type="containsText" dxfId="705" priority="87" operator="containsText" text="Частично">
      <formula>NOT(ISERROR(SEARCH("Частично",E171)))</formula>
    </cfRule>
    <cfRule type="beginsWith" dxfId="704" priority="88" operator="beginsWith" text="Выполняется">
      <formula>LEFT(E171,LEN("Выполняется"))="Выполняется"</formula>
    </cfRule>
    <cfRule type="containsText" dxfId="703" priority="89" operator="containsText" text="Верно">
      <formula>NOT(ISERROR(SEARCH("Верно",E171)))</formula>
    </cfRule>
    <cfRule type="containsText" dxfId="702" priority="90" operator="containsText" text="Не выполняется">
      <formula>NOT(ISERROR(SEARCH("Не выполняется",E171)))</formula>
    </cfRule>
  </conditionalFormatting>
  <conditionalFormatting sqref="E211">
    <cfRule type="containsText" dxfId="701" priority="634" operator="containsText" text="Не выполняется">
      <formula>NOT(ISERROR(SEARCH("Не выполняется",E211)))</formula>
    </cfRule>
  </conditionalFormatting>
  <conditionalFormatting sqref="E213:E281">
    <cfRule type="containsText" dxfId="700" priority="81" operator="containsText" text="Неверно">
      <formula>NOT(ISERROR(SEARCH("Неверно",E213)))</formula>
    </cfRule>
    <cfRule type="containsText" dxfId="699" priority="82" operator="containsText" text="Частично">
      <formula>NOT(ISERROR(SEARCH("Частично",E213)))</formula>
    </cfRule>
    <cfRule type="beginsWith" dxfId="698" priority="83" operator="beginsWith" text="Выполняется">
      <formula>LEFT(E213,LEN("Выполняется"))="Выполняется"</formula>
    </cfRule>
    <cfRule type="containsText" dxfId="697" priority="84" operator="containsText" text="Верно">
      <formula>NOT(ISERROR(SEARCH("Верно",E213)))</formula>
    </cfRule>
    <cfRule type="containsText" dxfId="696" priority="85" operator="containsText" text="Не выполняется">
      <formula>NOT(ISERROR(SEARCH("Не выполняется",E213)))</formula>
    </cfRule>
  </conditionalFormatting>
  <conditionalFormatting sqref="E303:E343">
    <cfRule type="containsText" dxfId="695" priority="76" operator="containsText" text="Неверно">
      <formula>NOT(ISERROR(SEARCH("Неверно",E303)))</formula>
    </cfRule>
    <cfRule type="containsText" dxfId="694" priority="77" operator="containsText" text="Частично">
      <formula>NOT(ISERROR(SEARCH("Частично",E303)))</formula>
    </cfRule>
    <cfRule type="beginsWith" dxfId="693" priority="78" operator="beginsWith" text="Выполняется">
      <formula>LEFT(E303,LEN("Выполняется"))="Выполняется"</formula>
    </cfRule>
    <cfRule type="containsText" dxfId="692" priority="79" operator="containsText" text="Верно">
      <formula>NOT(ISERROR(SEARCH("Верно",E303)))</formula>
    </cfRule>
    <cfRule type="containsText" dxfId="691" priority="80" operator="containsText" text="Не выполняется">
      <formula>NOT(ISERROR(SEARCH("Не выполняется",E303)))</formula>
    </cfRule>
  </conditionalFormatting>
  <conditionalFormatting sqref="E346:E361">
    <cfRule type="containsText" dxfId="690" priority="71" operator="containsText" text="Неверно">
      <formula>NOT(ISERROR(SEARCH("Неверно",E346)))</formula>
    </cfRule>
    <cfRule type="containsText" dxfId="689" priority="72" operator="containsText" text="Частично">
      <formula>NOT(ISERROR(SEARCH("Частично",E346)))</formula>
    </cfRule>
    <cfRule type="beginsWith" dxfId="688" priority="73" operator="beginsWith" text="Выполняется">
      <formula>LEFT(E346,LEN("Выполняется"))="Выполняется"</formula>
    </cfRule>
    <cfRule type="containsText" dxfId="687" priority="74" operator="containsText" text="Верно">
      <formula>NOT(ISERROR(SEARCH("Верно",E346)))</formula>
    </cfRule>
    <cfRule type="containsText" dxfId="686" priority="75" operator="containsText" text="Не выполняется">
      <formula>NOT(ISERROR(SEARCH("Не выполняется",E346)))</formula>
    </cfRule>
  </conditionalFormatting>
  <conditionalFormatting sqref="F361:G362">
    <cfRule type="containsText" dxfId="685" priority="126" operator="containsText" text="Неверно">
      <formula>NOT(ISERROR(SEARCH("Неверно",F361)))</formula>
    </cfRule>
    <cfRule type="containsText" dxfId="684" priority="127" operator="containsText" text="Частично">
      <formula>NOT(ISERROR(SEARCH("Частично",F361)))</formula>
    </cfRule>
    <cfRule type="beginsWith" dxfId="683" priority="128" operator="beginsWith" text="Выполняется">
      <formula>LEFT(F361,LEN("Выполняется"))="Выполняется"</formula>
    </cfRule>
    <cfRule type="containsText" dxfId="682" priority="129" operator="containsText" text="Верно">
      <formula>NOT(ISERROR(SEARCH("Верно",F361)))</formula>
    </cfRule>
    <cfRule type="containsText" dxfId="681" priority="130" operator="containsText" text="Не выполняется">
      <formula>NOT(ISERROR(SEARCH("Не выполняется",F361)))</formula>
    </cfRule>
  </conditionalFormatting>
  <conditionalFormatting sqref="E376">
    <cfRule type="containsText" dxfId="680" priority="121" operator="containsText" text="Неверно">
      <formula>NOT(ISERROR(SEARCH("Неверно",E376)))</formula>
    </cfRule>
    <cfRule type="containsText" dxfId="679" priority="122" operator="containsText" text="Частично">
      <formula>NOT(ISERROR(SEARCH("Частично",E376)))</formula>
    </cfRule>
    <cfRule type="beginsWith" dxfId="678" priority="123" operator="beginsWith" text="Выполняется">
      <formula>LEFT(E376,LEN("Выполняется"))="Выполняется"</formula>
    </cfRule>
    <cfRule type="containsText" dxfId="677" priority="124" operator="containsText" text="Верно">
      <formula>NOT(ISERROR(SEARCH("Верно",E376)))</formula>
    </cfRule>
    <cfRule type="containsText" dxfId="676" priority="125" operator="containsText" text="Не выполняется">
      <formula>NOT(ISERROR(SEARCH("Не выполняется",E376)))</formula>
    </cfRule>
  </conditionalFormatting>
  <conditionalFormatting sqref="I33 E118:I118 E170:I170 E212:I212 E283:I283 E302:I302 E345:I345 E363:I363 E377:I377 E397:I397 E398:G398 I403">
    <cfRule type="containsText" dxfId="675" priority="242" operator="containsText" text="Неверно">
      <formula>NOT(ISERROR(SEARCH("Неверно",E33)))</formula>
    </cfRule>
    <cfRule type="containsText" dxfId="674" priority="243" operator="containsText" text="Частично">
      <formula>NOT(ISERROR(SEARCH("Частично",E33)))</formula>
    </cfRule>
    <cfRule type="beginsWith" dxfId="673" priority="244" operator="beginsWith" text="Выполняется">
      <formula>LEFT(E33,LEN("Выполняется"))="Выполняется"</formula>
    </cfRule>
    <cfRule type="containsText" dxfId="672" priority="245" operator="containsText" text="Верно">
      <formula>NOT(ISERROR(SEARCH("Верно",E33)))</formula>
    </cfRule>
    <cfRule type="containsText" dxfId="671" priority="246" operator="containsText" text="Не выполняется">
      <formula>NOT(ISERROR(SEARCH("Не выполняется",E33)))</formula>
    </cfRule>
  </conditionalFormatting>
  <conditionalFormatting sqref="F37:F38 F55:F57 F76:F77 F93:F95">
    <cfRule type="containsText" dxfId="670" priority="615" operator="containsText" text="Неверно">
      <formula>NOT(ISERROR(SEARCH("Неверно",F37)))</formula>
    </cfRule>
    <cfRule type="containsText" dxfId="669" priority="616" operator="containsText" text="Частично">
      <formula>NOT(ISERROR(SEARCH("Частично",F37)))</formula>
    </cfRule>
    <cfRule type="beginsWith" dxfId="668" priority="617" operator="beginsWith" text="Выполняется">
      <formula>LEFT(F37,LEN("Выполняется"))="Выполняется"</formula>
    </cfRule>
    <cfRule type="containsText" dxfId="667" priority="618" operator="containsText" text="Верно">
      <formula>NOT(ISERROR(SEARCH("Верно",F37)))</formula>
    </cfRule>
    <cfRule type="containsText" dxfId="666" priority="619" operator="containsText" text="Не выполняется">
      <formula>NOT(ISERROR(SEARCH("Не выполняется",F37)))</formula>
    </cfRule>
  </conditionalFormatting>
  <conditionalFormatting sqref="F45:F47">
    <cfRule type="containsText" dxfId="665" priority="610" operator="containsText" text="Неверно">
      <formula>NOT(ISERROR(SEARCH("Неверно",F45)))</formula>
    </cfRule>
    <cfRule type="containsText" dxfId="664" priority="611" operator="containsText" text="Частично">
      <formula>NOT(ISERROR(SEARCH("Частично",F45)))</formula>
    </cfRule>
    <cfRule type="beginsWith" dxfId="663" priority="612" operator="beginsWith" text="Выполняется">
      <formula>LEFT(F45,LEN("Выполняется"))="Выполняется"</formula>
    </cfRule>
    <cfRule type="containsText" dxfId="662" priority="613" operator="containsText" text="Верно">
      <formula>NOT(ISERROR(SEARCH("Верно",F45)))</formula>
    </cfRule>
    <cfRule type="containsText" dxfId="661" priority="614" operator="containsText" text="Не выполняется">
      <formula>NOT(ISERROR(SEARCH("Не выполняется",F45)))</formula>
    </cfRule>
  </conditionalFormatting>
  <conditionalFormatting sqref="F31:G32">
    <cfRule type="containsText" dxfId="660" priority="161" operator="containsText" text="Неверно">
      <formula>NOT(ISERROR(SEARCH("Неверно",F31)))</formula>
    </cfRule>
    <cfRule type="containsText" dxfId="659" priority="162" operator="containsText" text="Частично">
      <formula>NOT(ISERROR(SEARCH("Частично",F31)))</formula>
    </cfRule>
    <cfRule type="beginsWith" dxfId="658" priority="163" operator="beginsWith" text="Выполняется">
      <formula>LEFT(F31,LEN("Выполняется"))="Выполняется"</formula>
    </cfRule>
    <cfRule type="containsText" dxfId="657" priority="164" operator="containsText" text="Верно">
      <formula>NOT(ISERROR(SEARCH("Верно",F31)))</formula>
    </cfRule>
    <cfRule type="containsText" dxfId="656" priority="165" operator="containsText" text="Не выполняется">
      <formula>NOT(ISERROR(SEARCH("Не выполняется",F31)))</formula>
    </cfRule>
  </conditionalFormatting>
  <conditionalFormatting sqref="F35:G35">
    <cfRule type="containsText" dxfId="655" priority="620" operator="containsText" text="Неверно">
      <formula>NOT(ISERROR(SEARCH("Неверно",F35)))</formula>
    </cfRule>
    <cfRule type="containsText" dxfId="654" priority="621" operator="containsText" text="Частично">
      <formula>NOT(ISERROR(SEARCH("Частично",F35)))</formula>
    </cfRule>
    <cfRule type="beginsWith" dxfId="653" priority="622" operator="beginsWith" text="Выполняется">
      <formula>LEFT(F35,LEN("Выполняется"))="Выполняется"</formula>
    </cfRule>
    <cfRule type="containsText" dxfId="652" priority="623" operator="containsText" text="Верно">
      <formula>NOT(ISERROR(SEARCH("Верно",F35)))</formula>
    </cfRule>
    <cfRule type="containsText" dxfId="651" priority="624" operator="containsText" text="Не выполняется">
      <formula>NOT(ISERROR(SEARCH("Не выполняется",F35)))</formula>
    </cfRule>
  </conditionalFormatting>
  <conditionalFormatting sqref="F39:G39">
    <cfRule type="containsText" dxfId="650" priority="600" operator="containsText" text="Неверно">
      <formula>NOT(ISERROR(SEARCH("Неверно",F39)))</formula>
    </cfRule>
    <cfRule type="containsText" dxfId="649" priority="601" operator="containsText" text="Частично">
      <formula>NOT(ISERROR(SEARCH("Частично",F39)))</formula>
    </cfRule>
    <cfRule type="beginsWith" dxfId="648" priority="602" operator="beginsWith" text="Выполняется">
      <formula>LEFT(F39,LEN("Выполняется"))="Выполняется"</formula>
    </cfRule>
    <cfRule type="containsText" dxfId="647" priority="603" operator="containsText" text="Верно">
      <formula>NOT(ISERROR(SEARCH("Верно",F39)))</formula>
    </cfRule>
    <cfRule type="containsText" dxfId="646" priority="604" operator="containsText" text="Не выполняется">
      <formula>NOT(ISERROR(SEARCH("Не выполняется",F39)))</formula>
    </cfRule>
  </conditionalFormatting>
  <conditionalFormatting sqref="F41:G41">
    <cfRule type="containsText" dxfId="645" priority="595" operator="containsText" text="Неверно">
      <formula>NOT(ISERROR(SEARCH("Неверно",F41)))</formula>
    </cfRule>
    <cfRule type="containsText" dxfId="644" priority="596" operator="containsText" text="Частично">
      <formula>NOT(ISERROR(SEARCH("Частично",F41)))</formula>
    </cfRule>
    <cfRule type="beginsWith" dxfId="643" priority="597" operator="beginsWith" text="Выполняется">
      <formula>LEFT(F41,LEN("Выполняется"))="Выполняется"</formula>
    </cfRule>
    <cfRule type="containsText" dxfId="642" priority="598" operator="containsText" text="Верно">
      <formula>NOT(ISERROR(SEARCH("Верно",F41)))</formula>
    </cfRule>
    <cfRule type="containsText" dxfId="641" priority="599" operator="containsText" text="Не выполняется">
      <formula>NOT(ISERROR(SEARCH("Не выполняется",F41)))</formula>
    </cfRule>
  </conditionalFormatting>
  <conditionalFormatting sqref="F43:G43">
    <cfRule type="containsText" dxfId="640" priority="590" operator="containsText" text="Неверно">
      <formula>NOT(ISERROR(SEARCH("Неверно",F43)))</formula>
    </cfRule>
    <cfRule type="containsText" dxfId="639" priority="591" operator="containsText" text="Частично">
      <formula>NOT(ISERROR(SEARCH("Частично",F43)))</formula>
    </cfRule>
    <cfRule type="beginsWith" dxfId="638" priority="592" operator="beginsWith" text="Выполняется">
      <formula>LEFT(F43,LEN("Выполняется"))="Выполняется"</formula>
    </cfRule>
    <cfRule type="containsText" dxfId="637" priority="593" operator="containsText" text="Верно">
      <formula>NOT(ISERROR(SEARCH("Верно",F43)))</formula>
    </cfRule>
    <cfRule type="containsText" dxfId="636" priority="594" operator="containsText" text="Не выполняется">
      <formula>NOT(ISERROR(SEARCH("Не выполняется",F43)))</formula>
    </cfRule>
  </conditionalFormatting>
  <conditionalFormatting sqref="F51:G52">
    <cfRule type="containsText" dxfId="635" priority="580" operator="containsText" text="Неверно">
      <formula>NOT(ISERROR(SEARCH("Неверно",F51)))</formula>
    </cfRule>
    <cfRule type="containsText" dxfId="634" priority="581" operator="containsText" text="Частично">
      <formula>NOT(ISERROR(SEARCH("Частично",F51)))</formula>
    </cfRule>
    <cfRule type="beginsWith" dxfId="633" priority="582" operator="beginsWith" text="Выполняется">
      <formula>LEFT(F51,LEN("Выполняется"))="Выполняется"</formula>
    </cfRule>
    <cfRule type="containsText" dxfId="632" priority="583" operator="containsText" text="Верно">
      <formula>NOT(ISERROR(SEARCH("Верно",F51)))</formula>
    </cfRule>
    <cfRule type="containsText" dxfId="631" priority="584" operator="containsText" text="Не выполняется">
      <formula>NOT(ISERROR(SEARCH("Не выполняется",F51)))</formula>
    </cfRule>
  </conditionalFormatting>
  <conditionalFormatting sqref="F64:G64">
    <cfRule type="containsText" dxfId="630" priority="575" operator="containsText" text="Неверно">
      <formula>NOT(ISERROR(SEARCH("Неверно",F64)))</formula>
    </cfRule>
    <cfRule type="containsText" dxfId="629" priority="576" operator="containsText" text="Частично">
      <formula>NOT(ISERROR(SEARCH("Частично",F64)))</formula>
    </cfRule>
    <cfRule type="beginsWith" dxfId="628" priority="577" operator="beginsWith" text="Выполняется">
      <formula>LEFT(F64,LEN("Выполняется"))="Выполняется"</formula>
    </cfRule>
    <cfRule type="containsText" dxfId="627" priority="578" operator="containsText" text="Верно">
      <formula>NOT(ISERROR(SEARCH("Верно",F64)))</formula>
    </cfRule>
    <cfRule type="containsText" dxfId="626" priority="579" operator="containsText" text="Не выполняется">
      <formula>NOT(ISERROR(SEARCH("Не выполняется",F64)))</formula>
    </cfRule>
  </conditionalFormatting>
  <conditionalFormatting sqref="F70:G70">
    <cfRule type="containsText" dxfId="625" priority="570" operator="containsText" text="Неверно">
      <formula>NOT(ISERROR(SEARCH("Неверно",F70)))</formula>
    </cfRule>
    <cfRule type="containsText" dxfId="624" priority="571" operator="containsText" text="Частично">
      <formula>NOT(ISERROR(SEARCH("Частично",F70)))</formula>
    </cfRule>
    <cfRule type="beginsWith" dxfId="623" priority="572" operator="beginsWith" text="Выполняется">
      <formula>LEFT(F70,LEN("Выполняется"))="Выполняется"</formula>
    </cfRule>
    <cfRule type="containsText" dxfId="622" priority="573" operator="containsText" text="Верно">
      <formula>NOT(ISERROR(SEARCH("Верно",F70)))</formula>
    </cfRule>
    <cfRule type="containsText" dxfId="621" priority="574" operator="containsText" text="Не выполняется">
      <formula>NOT(ISERROR(SEARCH("Не выполняется",F70)))</formula>
    </cfRule>
  </conditionalFormatting>
  <conditionalFormatting sqref="F74:G74">
    <cfRule type="containsText" dxfId="620" priority="565" operator="containsText" text="Неверно">
      <formula>NOT(ISERROR(SEARCH("Неверно",F74)))</formula>
    </cfRule>
    <cfRule type="containsText" dxfId="619" priority="566" operator="containsText" text="Частично">
      <formula>NOT(ISERROR(SEARCH("Частично",F74)))</formula>
    </cfRule>
    <cfRule type="beginsWith" dxfId="618" priority="567" operator="beginsWith" text="Выполняется">
      <formula>LEFT(F74,LEN("Выполняется"))="Выполняется"</formula>
    </cfRule>
    <cfRule type="containsText" dxfId="617" priority="568" operator="containsText" text="Верно">
      <formula>NOT(ISERROR(SEARCH("Верно",F74)))</formula>
    </cfRule>
    <cfRule type="containsText" dxfId="616" priority="569" operator="containsText" text="Не выполняется">
      <formula>NOT(ISERROR(SEARCH("Не выполняется",F74)))</formula>
    </cfRule>
  </conditionalFormatting>
  <conditionalFormatting sqref="F82:G82">
    <cfRule type="containsText" dxfId="615" priority="560" operator="containsText" text="Неверно">
      <formula>NOT(ISERROR(SEARCH("Неверно",F82)))</formula>
    </cfRule>
    <cfRule type="containsText" dxfId="614" priority="561" operator="containsText" text="Частично">
      <formula>NOT(ISERROR(SEARCH("Частично",F82)))</formula>
    </cfRule>
    <cfRule type="beginsWith" dxfId="613" priority="562" operator="beginsWith" text="Выполняется">
      <formula>LEFT(F82,LEN("Выполняется"))="Выполняется"</formula>
    </cfRule>
    <cfRule type="containsText" dxfId="612" priority="563" operator="containsText" text="Верно">
      <formula>NOT(ISERROR(SEARCH("Верно",F82)))</formula>
    </cfRule>
    <cfRule type="containsText" dxfId="611" priority="564" operator="containsText" text="Не выполняется">
      <formula>NOT(ISERROR(SEARCH("Не выполняется",F82)))</formula>
    </cfRule>
  </conditionalFormatting>
  <conditionalFormatting sqref="F88:G88">
    <cfRule type="containsText" dxfId="610" priority="555" operator="containsText" text="Неверно">
      <formula>NOT(ISERROR(SEARCH("Неверно",F88)))</formula>
    </cfRule>
    <cfRule type="containsText" dxfId="609" priority="556" operator="containsText" text="Частично">
      <formula>NOT(ISERROR(SEARCH("Частично",F88)))</formula>
    </cfRule>
    <cfRule type="beginsWith" dxfId="608" priority="557" operator="beginsWith" text="Выполняется">
      <formula>LEFT(F88,LEN("Выполняется"))="Выполняется"</formula>
    </cfRule>
    <cfRule type="containsText" dxfId="607" priority="558" operator="containsText" text="Верно">
      <formula>NOT(ISERROR(SEARCH("Верно",F88)))</formula>
    </cfRule>
    <cfRule type="containsText" dxfId="606" priority="559" operator="containsText" text="Не выполняется">
      <formula>NOT(ISERROR(SEARCH("Не выполняется",F88)))</formula>
    </cfRule>
  </conditionalFormatting>
  <conditionalFormatting sqref="F98:G98">
    <cfRule type="containsText" dxfId="605" priority="545" operator="containsText" text="Неверно">
      <formula>NOT(ISERROR(SEARCH("Неверно",F98)))</formula>
    </cfRule>
    <cfRule type="containsText" dxfId="604" priority="546" operator="containsText" text="Частично">
      <formula>NOT(ISERROR(SEARCH("Частично",F98)))</formula>
    </cfRule>
    <cfRule type="beginsWith" dxfId="603" priority="547" operator="beginsWith" text="Выполняется">
      <formula>LEFT(F98,LEN("Выполняется"))="Выполняется"</formula>
    </cfRule>
    <cfRule type="containsText" dxfId="602" priority="548" operator="containsText" text="Верно">
      <formula>NOT(ISERROR(SEARCH("Верно",F98)))</formula>
    </cfRule>
    <cfRule type="containsText" dxfId="601" priority="549" operator="containsText" text="Не выполняется">
      <formula>NOT(ISERROR(SEARCH("Не выполняется",F98)))</formula>
    </cfRule>
  </conditionalFormatting>
  <conditionalFormatting sqref="F100:G102">
    <cfRule type="containsText" dxfId="600" priority="171" operator="containsText" text="Неверно">
      <formula>NOT(ISERROR(SEARCH("Неверно",F100)))</formula>
    </cfRule>
    <cfRule type="containsText" dxfId="599" priority="172" operator="containsText" text="Частично">
      <formula>NOT(ISERROR(SEARCH("Частично",F100)))</formula>
    </cfRule>
    <cfRule type="beginsWith" dxfId="598" priority="173" operator="beginsWith" text="Выполняется">
      <formula>LEFT(F100,LEN("Выполняется"))="Выполняется"</formula>
    </cfRule>
    <cfRule type="containsText" dxfId="597" priority="174" operator="containsText" text="Верно">
      <formula>NOT(ISERROR(SEARCH("Верно",F100)))</formula>
    </cfRule>
    <cfRule type="containsText" dxfId="596" priority="175" operator="containsText" text="Не выполняется">
      <formula>NOT(ISERROR(SEARCH("Не выполняется",F100)))</formula>
    </cfRule>
  </conditionalFormatting>
  <conditionalFormatting sqref="F119:G120">
    <cfRule type="containsText" dxfId="595" priority="312" operator="containsText" text="Неверно">
      <formula>NOT(ISERROR(SEARCH("Неверно",F119)))</formula>
    </cfRule>
    <cfRule type="containsText" dxfId="594" priority="313" operator="containsText" text="Частично">
      <formula>NOT(ISERROR(SEARCH("Частично",F119)))</formula>
    </cfRule>
    <cfRule type="beginsWith" dxfId="593" priority="314" operator="beginsWith" text="Выполняется">
      <formula>LEFT(F119,LEN("Выполняется"))="Выполняется"</formula>
    </cfRule>
    <cfRule type="containsText" dxfId="592" priority="315" operator="containsText" text="Верно">
      <formula>NOT(ISERROR(SEARCH("Верно",F119)))</formula>
    </cfRule>
    <cfRule type="containsText" dxfId="591" priority="316" operator="containsText" text="Не выполняется">
      <formula>NOT(ISERROR(SEARCH("Не выполняется",F119)))</formula>
    </cfRule>
  </conditionalFormatting>
  <conditionalFormatting sqref="F122:G122">
    <cfRule type="containsText" dxfId="590" priority="267" operator="containsText" text="Неверно">
      <formula>NOT(ISERROR(SEARCH("Неверно",F122)))</formula>
    </cfRule>
    <cfRule type="containsText" dxfId="589" priority="268" operator="containsText" text="Частично">
      <formula>NOT(ISERROR(SEARCH("Частично",F122)))</formula>
    </cfRule>
    <cfRule type="beginsWith" dxfId="588" priority="269" operator="beginsWith" text="Выполняется">
      <formula>LEFT(F122,LEN("Выполняется"))="Выполняется"</formula>
    </cfRule>
    <cfRule type="containsText" dxfId="587" priority="270" operator="containsText" text="Верно">
      <formula>NOT(ISERROR(SEARCH("Верно",F122)))</formula>
    </cfRule>
    <cfRule type="containsText" dxfId="586" priority="271" operator="containsText" text="Не выполняется">
      <formula>NOT(ISERROR(SEARCH("Не выполняется",F122)))</formula>
    </cfRule>
  </conditionalFormatting>
  <conditionalFormatting sqref="F126:G126">
    <cfRule type="containsText" dxfId="585" priority="292" operator="containsText" text="Неверно">
      <formula>NOT(ISERROR(SEARCH("Неверно",F126)))</formula>
    </cfRule>
    <cfRule type="containsText" dxfId="584" priority="293" operator="containsText" text="Частично">
      <formula>NOT(ISERROR(SEARCH("Частично",F126)))</formula>
    </cfRule>
    <cfRule type="beginsWith" dxfId="583" priority="294" operator="beginsWith" text="Выполняется">
      <formula>LEFT(F126,LEN("Выполняется"))="Выполняется"</formula>
    </cfRule>
    <cfRule type="containsText" dxfId="582" priority="295" operator="containsText" text="Верно">
      <formula>NOT(ISERROR(SEARCH("Верно",F126)))</formula>
    </cfRule>
    <cfRule type="containsText" dxfId="581" priority="296" operator="containsText" text="Не выполняется">
      <formula>NOT(ISERROR(SEARCH("Не выполняется",F126)))</formula>
    </cfRule>
  </conditionalFormatting>
  <conditionalFormatting sqref="F129:G131">
    <cfRule type="containsText" dxfId="580" priority="287" operator="containsText" text="Неверно">
      <formula>NOT(ISERROR(SEARCH("Неверно",F129)))</formula>
    </cfRule>
    <cfRule type="containsText" dxfId="579" priority="288" operator="containsText" text="Частично">
      <formula>NOT(ISERROR(SEARCH("Частично",F129)))</formula>
    </cfRule>
    <cfRule type="beginsWith" dxfId="578" priority="289" operator="beginsWith" text="Выполняется">
      <formula>LEFT(F129,LEN("Выполняется"))="Выполняется"</formula>
    </cfRule>
    <cfRule type="containsText" dxfId="577" priority="290" operator="containsText" text="Верно">
      <formula>NOT(ISERROR(SEARCH("Верно",F129)))</formula>
    </cfRule>
    <cfRule type="containsText" dxfId="576" priority="291" operator="containsText" text="Не выполняется">
      <formula>NOT(ISERROR(SEARCH("Не выполняется",F129)))</formula>
    </cfRule>
  </conditionalFormatting>
  <conditionalFormatting sqref="F134:G134">
    <cfRule type="containsText" dxfId="575" priority="252" operator="containsText" text="Неверно">
      <formula>NOT(ISERROR(SEARCH("Неверно",F134)))</formula>
    </cfRule>
    <cfRule type="containsText" dxfId="574" priority="253" operator="containsText" text="Частично">
      <formula>NOT(ISERROR(SEARCH("Частично",F134)))</formula>
    </cfRule>
    <cfRule type="beginsWith" dxfId="573" priority="254" operator="beginsWith" text="Выполняется">
      <formula>LEFT(F134,LEN("Выполняется"))="Выполняется"</formula>
    </cfRule>
    <cfRule type="containsText" dxfId="572" priority="255" operator="containsText" text="Верно">
      <formula>NOT(ISERROR(SEARCH("Верно",F134)))</formula>
    </cfRule>
    <cfRule type="containsText" dxfId="571" priority="256" operator="containsText" text="Не выполняется">
      <formula>NOT(ISERROR(SEARCH("Не выполняется",F134)))</formula>
    </cfRule>
  </conditionalFormatting>
  <conditionalFormatting sqref="F139:G139">
    <cfRule type="containsText" dxfId="570" priority="262" operator="containsText" text="Неверно">
      <formula>NOT(ISERROR(SEARCH("Неверно",F139)))</formula>
    </cfRule>
    <cfRule type="containsText" dxfId="569" priority="263" operator="containsText" text="Частично">
      <formula>NOT(ISERROR(SEARCH("Частично",F139)))</formula>
    </cfRule>
    <cfRule type="beginsWith" dxfId="568" priority="264" operator="beginsWith" text="Выполняется">
      <formula>LEFT(F139,LEN("Выполняется"))="Выполняется"</formula>
    </cfRule>
    <cfRule type="containsText" dxfId="567" priority="265" operator="containsText" text="Верно">
      <formula>NOT(ISERROR(SEARCH("Верно",F139)))</formula>
    </cfRule>
    <cfRule type="containsText" dxfId="566" priority="266" operator="containsText" text="Не выполняется">
      <formula>NOT(ISERROR(SEARCH("Не выполняется",F139)))</formula>
    </cfRule>
  </conditionalFormatting>
  <conditionalFormatting sqref="F143:G145">
    <cfRule type="containsText" dxfId="565" priority="282" operator="containsText" text="Неверно">
      <formula>NOT(ISERROR(SEARCH("Неверно",F143)))</formula>
    </cfRule>
    <cfRule type="containsText" dxfId="564" priority="283" operator="containsText" text="Частично">
      <formula>NOT(ISERROR(SEARCH("Частично",F143)))</formula>
    </cfRule>
    <cfRule type="beginsWith" dxfId="563" priority="284" operator="beginsWith" text="Выполняется">
      <formula>LEFT(F143,LEN("Выполняется"))="Выполняется"</formula>
    </cfRule>
    <cfRule type="containsText" dxfId="562" priority="285" operator="containsText" text="Верно">
      <formula>NOT(ISERROR(SEARCH("Верно",F143)))</formula>
    </cfRule>
    <cfRule type="containsText" dxfId="561" priority="286" operator="containsText" text="Не выполняется">
      <formula>NOT(ISERROR(SEARCH("Не выполняется",F143)))</formula>
    </cfRule>
  </conditionalFormatting>
  <conditionalFormatting sqref="F148:G148">
    <cfRule type="containsText" dxfId="560" priority="277" operator="containsText" text="Неверно">
      <formula>NOT(ISERROR(SEARCH("Неверно",F148)))</formula>
    </cfRule>
    <cfRule type="containsText" dxfId="559" priority="278" operator="containsText" text="Частично">
      <formula>NOT(ISERROR(SEARCH("Частично",F148)))</formula>
    </cfRule>
    <cfRule type="beginsWith" dxfId="558" priority="279" operator="beginsWith" text="Выполняется">
      <formula>LEFT(F148,LEN("Выполняется"))="Выполняется"</formula>
    </cfRule>
    <cfRule type="containsText" dxfId="557" priority="280" operator="containsText" text="Верно">
      <formula>NOT(ISERROR(SEARCH("Верно",F148)))</formula>
    </cfRule>
    <cfRule type="containsText" dxfId="556" priority="281" operator="containsText" text="Не выполняется">
      <formula>NOT(ISERROR(SEARCH("Не выполняется",F148)))</formula>
    </cfRule>
  </conditionalFormatting>
  <conditionalFormatting sqref="F151:G151">
    <cfRule type="containsText" dxfId="555" priority="307" operator="containsText" text="Неверно">
      <formula>NOT(ISERROR(SEARCH("Неверно",F151)))</formula>
    </cfRule>
    <cfRule type="containsText" dxfId="554" priority="308" operator="containsText" text="Частично">
      <formula>NOT(ISERROR(SEARCH("Частично",F151)))</formula>
    </cfRule>
    <cfRule type="beginsWith" dxfId="553" priority="309" operator="beginsWith" text="Выполняется">
      <formula>LEFT(F151,LEN("Выполняется"))="Выполняется"</formula>
    </cfRule>
    <cfRule type="containsText" dxfId="552" priority="310" operator="containsText" text="Верно">
      <formula>NOT(ISERROR(SEARCH("Верно",F151)))</formula>
    </cfRule>
    <cfRule type="containsText" dxfId="551" priority="311" operator="containsText" text="Не выполняется">
      <formula>NOT(ISERROR(SEARCH("Не выполняется",F151)))</formula>
    </cfRule>
  </conditionalFormatting>
  <conditionalFormatting sqref="F153:G155">
    <cfRule type="containsText" dxfId="550" priority="257" operator="containsText" text="Неверно">
      <formula>NOT(ISERROR(SEARCH("Неверно",F153)))</formula>
    </cfRule>
    <cfRule type="containsText" dxfId="549" priority="258" operator="containsText" text="Частично">
      <formula>NOT(ISERROR(SEARCH("Частично",F153)))</formula>
    </cfRule>
    <cfRule type="beginsWith" dxfId="548" priority="259" operator="beginsWith" text="Выполняется">
      <formula>LEFT(F153,LEN("Выполняется"))="Выполняется"</formula>
    </cfRule>
    <cfRule type="containsText" dxfId="547" priority="260" operator="containsText" text="Верно">
      <formula>NOT(ISERROR(SEARCH("Верно",F153)))</formula>
    </cfRule>
    <cfRule type="containsText" dxfId="546" priority="261" operator="containsText" text="Не выполняется">
      <formula>NOT(ISERROR(SEARCH("Не выполняется",F153)))</formula>
    </cfRule>
  </conditionalFormatting>
  <conditionalFormatting sqref="F159:G159">
    <cfRule type="containsText" dxfId="545" priority="272" operator="containsText" text="Неверно">
      <formula>NOT(ISERROR(SEARCH("Неверно",F159)))</formula>
    </cfRule>
    <cfRule type="containsText" dxfId="544" priority="273" operator="containsText" text="Частично">
      <formula>NOT(ISERROR(SEARCH("Частично",F159)))</formula>
    </cfRule>
    <cfRule type="beginsWith" dxfId="543" priority="274" operator="beginsWith" text="Выполняется">
      <formula>LEFT(F159,LEN("Выполняется"))="Выполняется"</formula>
    </cfRule>
    <cfRule type="containsText" dxfId="542" priority="275" operator="containsText" text="Верно">
      <formula>NOT(ISERROR(SEARCH("Верно",F159)))</formula>
    </cfRule>
    <cfRule type="containsText" dxfId="541" priority="276" operator="containsText" text="Не выполняется">
      <formula>NOT(ISERROR(SEARCH("Не выполняется",F159)))</formula>
    </cfRule>
  </conditionalFormatting>
  <conditionalFormatting sqref="F162:G162">
    <cfRule type="containsText" dxfId="540" priority="302" operator="containsText" text="Неверно">
      <formula>NOT(ISERROR(SEARCH("Неверно",F162)))</formula>
    </cfRule>
    <cfRule type="containsText" dxfId="539" priority="303" operator="containsText" text="Частично">
      <formula>NOT(ISERROR(SEARCH("Частично",F162)))</formula>
    </cfRule>
    <cfRule type="beginsWith" dxfId="538" priority="304" operator="beginsWith" text="Выполняется">
      <formula>LEFT(F162,LEN("Выполняется"))="Выполняется"</formula>
    </cfRule>
    <cfRule type="containsText" dxfId="537" priority="305" operator="containsText" text="Верно">
      <formula>NOT(ISERROR(SEARCH("Верно",F162)))</formula>
    </cfRule>
    <cfRule type="containsText" dxfId="536" priority="306" operator="containsText" text="Не выполняется">
      <formula>NOT(ISERROR(SEARCH("Не выполняется",F162)))</formula>
    </cfRule>
  </conditionalFormatting>
  <conditionalFormatting sqref="F164:G166">
    <cfRule type="containsText" dxfId="535" priority="297" operator="containsText" text="Неверно">
      <formula>NOT(ISERROR(SEARCH("Неверно",F164)))</formula>
    </cfRule>
    <cfRule type="containsText" dxfId="534" priority="298" operator="containsText" text="Частично">
      <formula>NOT(ISERROR(SEARCH("Частично",F164)))</formula>
    </cfRule>
    <cfRule type="beginsWith" dxfId="533" priority="299" operator="beginsWith" text="Выполняется">
      <formula>LEFT(F164,LEN("Выполняется"))="Выполняется"</formula>
    </cfRule>
    <cfRule type="containsText" dxfId="532" priority="300" operator="containsText" text="Верно">
      <formula>NOT(ISERROR(SEARCH("Верно",F164)))</formula>
    </cfRule>
    <cfRule type="containsText" dxfId="531" priority="301" operator="containsText" text="Не выполняется">
      <formula>NOT(ISERROR(SEARCH("Не выполняется",F164)))</formula>
    </cfRule>
  </conditionalFormatting>
  <conditionalFormatting sqref="F168:G169">
    <cfRule type="containsText" dxfId="530" priority="181" operator="containsText" text="Неверно">
      <formula>NOT(ISERROR(SEARCH("Неверно",F168)))</formula>
    </cfRule>
    <cfRule type="containsText" dxfId="529" priority="182" operator="containsText" text="Частично">
      <formula>NOT(ISERROR(SEARCH("Частично",F168)))</formula>
    </cfRule>
    <cfRule type="beginsWith" dxfId="528" priority="183" operator="beginsWith" text="Выполняется">
      <formula>LEFT(F168,LEN("Выполняется"))="Выполняется"</formula>
    </cfRule>
    <cfRule type="containsText" dxfId="527" priority="184" operator="containsText" text="Верно">
      <formula>NOT(ISERROR(SEARCH("Верно",F168)))</formula>
    </cfRule>
    <cfRule type="containsText" dxfId="526" priority="185" operator="containsText" text="Не выполняется">
      <formula>NOT(ISERROR(SEARCH("Не выполняется",F168)))</formula>
    </cfRule>
  </conditionalFormatting>
  <conditionalFormatting sqref="F171:G172">
    <cfRule type="containsText" dxfId="525" priority="332" operator="containsText" text="Неверно">
      <formula>NOT(ISERROR(SEARCH("Неверно",F171)))</formula>
    </cfRule>
    <cfRule type="containsText" dxfId="524" priority="333" operator="containsText" text="Частично">
      <formula>NOT(ISERROR(SEARCH("Частично",F171)))</formula>
    </cfRule>
    <cfRule type="beginsWith" dxfId="523" priority="334" operator="beginsWith" text="Выполняется">
      <formula>LEFT(F171,LEN("Выполняется"))="Выполняется"</formula>
    </cfRule>
    <cfRule type="containsText" dxfId="522" priority="335" operator="containsText" text="Верно">
      <formula>NOT(ISERROR(SEARCH("Верно",F171)))</formula>
    </cfRule>
    <cfRule type="containsText" dxfId="521" priority="336" operator="containsText" text="Не выполняется">
      <formula>NOT(ISERROR(SEARCH("Не выполняется",F171)))</formula>
    </cfRule>
  </conditionalFormatting>
  <conditionalFormatting sqref="F174:G174">
    <cfRule type="containsText" dxfId="520" priority="317" operator="containsText" text="Неверно">
      <formula>NOT(ISERROR(SEARCH("Неверно",F174)))</formula>
    </cfRule>
    <cfRule type="containsText" dxfId="519" priority="318" operator="containsText" text="Частично">
      <formula>NOT(ISERROR(SEARCH("Частично",F174)))</formula>
    </cfRule>
    <cfRule type="beginsWith" dxfId="518" priority="319" operator="beginsWith" text="Выполняется">
      <formula>LEFT(F174,LEN("Выполняется"))="Выполняется"</formula>
    </cfRule>
    <cfRule type="containsText" dxfId="517" priority="320" operator="containsText" text="Верно">
      <formula>NOT(ISERROR(SEARCH("Верно",F174)))</formula>
    </cfRule>
    <cfRule type="containsText" dxfId="516" priority="321" operator="containsText" text="Не выполняется">
      <formula>NOT(ISERROR(SEARCH("Не выполняется",F174)))</formula>
    </cfRule>
  </conditionalFormatting>
  <conditionalFormatting sqref="F178:G178">
    <cfRule type="containsText" dxfId="515" priority="322" operator="containsText" text="Неверно">
      <formula>NOT(ISERROR(SEARCH("Неверно",F178)))</formula>
    </cfRule>
    <cfRule type="containsText" dxfId="514" priority="323" operator="containsText" text="Частично">
      <formula>NOT(ISERROR(SEARCH("Частично",F178)))</formula>
    </cfRule>
    <cfRule type="beginsWith" dxfId="513" priority="324" operator="beginsWith" text="Выполняется">
      <formula>LEFT(F178,LEN("Выполняется"))="Выполняется"</formula>
    </cfRule>
    <cfRule type="containsText" dxfId="512" priority="325" operator="containsText" text="Верно">
      <formula>NOT(ISERROR(SEARCH("Верно",F178)))</formula>
    </cfRule>
    <cfRule type="containsText" dxfId="511" priority="326" operator="containsText" text="Не выполняется">
      <formula>NOT(ISERROR(SEARCH("Не выполняется",F178)))</formula>
    </cfRule>
  </conditionalFormatting>
  <conditionalFormatting sqref="F182:G182">
    <cfRule type="containsText" dxfId="510" priority="327" operator="containsText" text="Неверно">
      <formula>NOT(ISERROR(SEARCH("Неверно",F182)))</formula>
    </cfRule>
    <cfRule type="containsText" dxfId="509" priority="328" operator="containsText" text="Частично">
      <formula>NOT(ISERROR(SEARCH("Частично",F182)))</formula>
    </cfRule>
    <cfRule type="beginsWith" dxfId="508" priority="329" operator="beginsWith" text="Выполняется">
      <formula>LEFT(F182,LEN("Выполняется"))="Выполняется"</formula>
    </cfRule>
    <cfRule type="containsText" dxfId="507" priority="330" operator="containsText" text="Верно">
      <formula>NOT(ISERROR(SEARCH("Верно",F182)))</formula>
    </cfRule>
    <cfRule type="containsText" dxfId="506" priority="331" operator="containsText" text="Не выполняется">
      <formula>NOT(ISERROR(SEARCH("Не выполняется",F182)))</formula>
    </cfRule>
  </conditionalFormatting>
  <conditionalFormatting sqref="F185:G186">
    <cfRule type="containsText" dxfId="505" priority="344" operator="containsText" text="Неверно">
      <formula>NOT(ISERROR(SEARCH("Неверно",F185)))</formula>
    </cfRule>
    <cfRule type="containsText" dxfId="504" priority="345" operator="containsText" text="Частично">
      <formula>NOT(ISERROR(SEARCH("Частично",F185)))</formula>
    </cfRule>
    <cfRule type="beginsWith" dxfId="503" priority="346" operator="beginsWith" text="Выполняется">
      <formula>LEFT(F185,LEN("Выполняется"))="Выполняется"</formula>
    </cfRule>
    <cfRule type="containsText" dxfId="502" priority="347" operator="containsText" text="Верно">
      <formula>NOT(ISERROR(SEARCH("Верно",F185)))</formula>
    </cfRule>
    <cfRule type="containsText" dxfId="501" priority="348" operator="containsText" text="Не выполняется">
      <formula>NOT(ISERROR(SEARCH("Не выполняется",F185)))</formula>
    </cfRule>
  </conditionalFormatting>
  <conditionalFormatting sqref="F189:G190">
    <cfRule type="containsText" dxfId="500" priority="236" operator="containsText" text="Не выполняется">
      <formula>NOT(ISERROR(SEARCH("Не выполняется",F189)))</formula>
    </cfRule>
  </conditionalFormatting>
  <conditionalFormatting sqref="F189:G193">
    <cfRule type="containsText" dxfId="499" priority="232" operator="containsText" text="Неверно">
      <formula>NOT(ISERROR(SEARCH("Неверно",F189)))</formula>
    </cfRule>
    <cfRule type="containsText" dxfId="498" priority="233" operator="containsText" text="Частично">
      <formula>NOT(ISERROR(SEARCH("Частично",F189)))</formula>
    </cfRule>
    <cfRule type="beginsWith" dxfId="497" priority="234" operator="beginsWith" text="Выполняется">
      <formula>LEFT(F189,LEN("Выполняется"))="Выполняется"</formula>
    </cfRule>
    <cfRule type="containsText" dxfId="496" priority="235" operator="containsText" text="Верно">
      <formula>NOT(ISERROR(SEARCH("Верно",F189)))</formula>
    </cfRule>
  </conditionalFormatting>
  <conditionalFormatting sqref="F192:G193">
    <cfRule type="containsText" dxfId="495" priority="343" operator="containsText" text="Не выполняется">
      <formula>NOT(ISERROR(SEARCH("Не выполняется",F192)))</formula>
    </cfRule>
  </conditionalFormatting>
  <conditionalFormatting sqref="F195:G195">
    <cfRule type="containsText" dxfId="494" priority="342" operator="containsText" text="Не выполняется">
      <formula>NOT(ISERROR(SEARCH("Не выполняется",F195)))</formula>
    </cfRule>
  </conditionalFormatting>
  <conditionalFormatting sqref="F195:G197">
    <cfRule type="containsText" dxfId="493" priority="226" operator="containsText" text="Неверно">
      <formula>NOT(ISERROR(SEARCH("Неверно",F195)))</formula>
    </cfRule>
    <cfRule type="containsText" dxfId="492" priority="227" operator="containsText" text="Частично">
      <formula>NOT(ISERROR(SEARCH("Частично",F195)))</formula>
    </cfRule>
    <cfRule type="beginsWith" dxfId="491" priority="228" operator="beginsWith" text="Выполняется">
      <formula>LEFT(F195,LEN("Выполняется"))="Выполняется"</formula>
    </cfRule>
    <cfRule type="containsText" dxfId="490" priority="229" operator="containsText" text="Верно">
      <formula>NOT(ISERROR(SEARCH("Верно",F195)))</formula>
    </cfRule>
  </conditionalFormatting>
  <conditionalFormatting sqref="F196:G196">
    <cfRule type="containsText" dxfId="489" priority="231" operator="containsText" text="Не выполняет">
      <formula>NOT(ISERROR(SEARCH("Не выполняет",F196)))</formula>
    </cfRule>
  </conditionalFormatting>
  <conditionalFormatting sqref="F197:G197">
    <cfRule type="containsText" dxfId="488" priority="230" operator="containsText" text="Не выполняется">
      <formula>NOT(ISERROR(SEARCH("Не выполняется",F197)))</formula>
    </cfRule>
  </conditionalFormatting>
  <conditionalFormatting sqref="F199:G199">
    <cfRule type="containsText" dxfId="487" priority="221" operator="containsText" text="Неверно">
      <formula>NOT(ISERROR(SEARCH("Неверно",F199)))</formula>
    </cfRule>
    <cfRule type="containsText" dxfId="486" priority="222" operator="containsText" text="Частично">
      <formula>NOT(ISERROR(SEARCH("Частично",F199)))</formula>
    </cfRule>
    <cfRule type="beginsWith" dxfId="485" priority="223" operator="beginsWith" text="Выполняется">
      <formula>LEFT(F199,LEN("Выполняется"))="Выполняется"</formula>
    </cfRule>
    <cfRule type="containsText" dxfId="484" priority="224" operator="containsText" text="Верно">
      <formula>NOT(ISERROR(SEARCH("Верно",F199)))</formula>
    </cfRule>
    <cfRule type="containsText" dxfId="483" priority="225" operator="containsText" text="Не выполняется">
      <formula>NOT(ISERROR(SEARCH("Не выполняется",F199)))</formula>
    </cfRule>
  </conditionalFormatting>
  <conditionalFormatting sqref="F202:G202">
    <cfRule type="containsText" dxfId="482" priority="216" operator="containsText" text="Неверно">
      <formula>NOT(ISERROR(SEARCH("Неверно",F202)))</formula>
    </cfRule>
    <cfRule type="containsText" dxfId="481" priority="217" operator="containsText" text="Частично">
      <formula>NOT(ISERROR(SEARCH("Частично",F202)))</formula>
    </cfRule>
    <cfRule type="beginsWith" dxfId="480" priority="218" operator="beginsWith" text="Выполняется">
      <formula>LEFT(F202,LEN("Выполняется"))="Выполняется"</formula>
    </cfRule>
    <cfRule type="containsText" dxfId="479" priority="219" operator="containsText" text="Верно">
      <formula>NOT(ISERROR(SEARCH("Верно",F202)))</formula>
    </cfRule>
    <cfRule type="containsText" dxfId="478" priority="220" operator="containsText" text="Не выполняется">
      <formula>NOT(ISERROR(SEARCH("Не выполняется",F202)))</formula>
    </cfRule>
  </conditionalFormatting>
  <conditionalFormatting sqref="F206:G206">
    <cfRule type="containsText" dxfId="477" priority="211" operator="containsText" text="Неверно">
      <formula>NOT(ISERROR(SEARCH("Неверно",F206)))</formula>
    </cfRule>
    <cfRule type="containsText" dxfId="476" priority="212" operator="containsText" text="Частично">
      <formula>NOT(ISERROR(SEARCH("Частично",F206)))</formula>
    </cfRule>
    <cfRule type="beginsWith" dxfId="475" priority="213" operator="beginsWith" text="Выполняется">
      <formula>LEFT(F206,LEN("Выполняется"))="Выполняется"</formula>
    </cfRule>
    <cfRule type="containsText" dxfId="474" priority="214" operator="containsText" text="Верно">
      <formula>NOT(ISERROR(SEARCH("Верно",F206)))</formula>
    </cfRule>
    <cfRule type="containsText" dxfId="473" priority="215" operator="containsText" text="Не выполняется">
      <formula>NOT(ISERROR(SEARCH("Не выполняется",F206)))</formula>
    </cfRule>
  </conditionalFormatting>
  <conditionalFormatting sqref="F208:G208 F191:G191">
    <cfRule type="containsText" dxfId="472" priority="349" operator="containsText" text="Не выполняет">
      <formula>NOT(ISERROR(SEARCH("Не выполняет",F191)))</formula>
    </cfRule>
  </conditionalFormatting>
  <conditionalFormatting sqref="F208:G211">
    <cfRule type="containsText" dxfId="471" priority="337" operator="containsText" text="Неверно">
      <formula>NOT(ISERROR(SEARCH("Неверно",F208)))</formula>
    </cfRule>
    <cfRule type="containsText" dxfId="470" priority="338" operator="containsText" text="Частично">
      <formula>NOT(ISERROR(SEARCH("Частично",F208)))</formula>
    </cfRule>
    <cfRule type="beginsWith" dxfId="469" priority="339" operator="beginsWith" text="Выполняется">
      <formula>LEFT(F208,LEN("Выполняется"))="Выполняется"</formula>
    </cfRule>
    <cfRule type="containsText" dxfId="468" priority="340" operator="containsText" text="Верно">
      <formula>NOT(ISERROR(SEARCH("Верно",F208)))</formula>
    </cfRule>
  </conditionalFormatting>
  <conditionalFormatting sqref="F209:G211">
    <cfRule type="containsText" dxfId="467" priority="341" operator="containsText" text="Не выполняется">
      <formula>NOT(ISERROR(SEARCH("Не выполняется",F209)))</formula>
    </cfRule>
  </conditionalFormatting>
  <conditionalFormatting sqref="F213:G214">
    <cfRule type="containsText" dxfId="466" priority="395" operator="containsText" text="Неверно">
      <formula>NOT(ISERROR(SEARCH("Неверно",F213)))</formula>
    </cfRule>
    <cfRule type="containsText" dxfId="465" priority="396" operator="containsText" text="Частично">
      <formula>NOT(ISERROR(SEARCH("Частично",F213)))</formula>
    </cfRule>
    <cfRule type="beginsWith" dxfId="464" priority="397" operator="beginsWith" text="Выполняется">
      <formula>LEFT(F213,LEN("Выполняется"))="Выполняется"</formula>
    </cfRule>
    <cfRule type="containsText" dxfId="463" priority="398" operator="containsText" text="Верно">
      <formula>NOT(ISERROR(SEARCH("Верно",F213)))</formula>
    </cfRule>
    <cfRule type="containsText" dxfId="462" priority="399" operator="containsText" text="Не выполняется">
      <formula>NOT(ISERROR(SEARCH("Не выполняется",F213)))</formula>
    </cfRule>
  </conditionalFormatting>
  <conditionalFormatting sqref="F216:G216">
    <cfRule type="containsText" dxfId="461" priority="390" operator="containsText" text="Неверно">
      <formula>NOT(ISERROR(SEARCH("Неверно",F216)))</formula>
    </cfRule>
    <cfRule type="containsText" dxfId="460" priority="391" operator="containsText" text="Частично">
      <formula>NOT(ISERROR(SEARCH("Частично",F216)))</formula>
    </cfRule>
    <cfRule type="beginsWith" dxfId="459" priority="392" operator="beginsWith" text="Выполняется">
      <formula>LEFT(F216,LEN("Выполняется"))="Выполняется"</formula>
    </cfRule>
    <cfRule type="containsText" dxfId="458" priority="393" operator="containsText" text="Верно">
      <formula>NOT(ISERROR(SEARCH("Верно",F216)))</formula>
    </cfRule>
    <cfRule type="containsText" dxfId="457" priority="394" operator="containsText" text="Не выполняется">
      <formula>NOT(ISERROR(SEARCH("Не выполняется",F216)))</formula>
    </cfRule>
  </conditionalFormatting>
  <conditionalFormatting sqref="F218:G218">
    <cfRule type="containsText" dxfId="456" priority="365" operator="containsText" text="Неверно">
      <formula>NOT(ISERROR(SEARCH("Неверно",F218)))</formula>
    </cfRule>
    <cfRule type="containsText" dxfId="455" priority="366" operator="containsText" text="Частично">
      <formula>NOT(ISERROR(SEARCH("Частично",F218)))</formula>
    </cfRule>
    <cfRule type="beginsWith" dxfId="454" priority="367" operator="beginsWith" text="Выполняется">
      <formula>LEFT(F218,LEN("Выполняется"))="Выполняется"</formula>
    </cfRule>
    <cfRule type="containsText" dxfId="453" priority="368" operator="containsText" text="Верно">
      <formula>NOT(ISERROR(SEARCH("Верно",F218)))</formula>
    </cfRule>
    <cfRule type="containsText" dxfId="452" priority="369" operator="containsText" text="Не выполняется">
      <formula>NOT(ISERROR(SEARCH("Не выполняется",F218)))</formula>
    </cfRule>
  </conditionalFormatting>
  <conditionalFormatting sqref="F221:G221">
    <cfRule type="containsText" dxfId="451" priority="385" operator="containsText" text="Неверно">
      <formula>NOT(ISERROR(SEARCH("Неверно",F221)))</formula>
    </cfRule>
    <cfRule type="containsText" dxfId="450" priority="386" operator="containsText" text="Частично">
      <formula>NOT(ISERROR(SEARCH("Частично",F221)))</formula>
    </cfRule>
    <cfRule type="beginsWith" dxfId="449" priority="387" operator="beginsWith" text="Выполняется">
      <formula>LEFT(F221,LEN("Выполняется"))="Выполняется"</formula>
    </cfRule>
    <cfRule type="containsText" dxfId="448" priority="388" operator="containsText" text="Верно">
      <formula>NOT(ISERROR(SEARCH("Верно",F221)))</formula>
    </cfRule>
    <cfRule type="containsText" dxfId="447" priority="389" operator="containsText" text="Не выполняется">
      <formula>NOT(ISERROR(SEARCH("Не выполняется",F221)))</formula>
    </cfRule>
  </conditionalFormatting>
  <conditionalFormatting sqref="F231:G232">
    <cfRule type="containsText" dxfId="446" priority="206" operator="containsText" text="Неверно">
      <formula>NOT(ISERROR(SEARCH("Неверно",F231)))</formula>
    </cfRule>
    <cfRule type="containsText" dxfId="445" priority="207" operator="containsText" text="Частично">
      <formula>NOT(ISERROR(SEARCH("Частично",F231)))</formula>
    </cfRule>
    <cfRule type="beginsWith" dxfId="444" priority="208" operator="beginsWith" text="Выполняется">
      <formula>LEFT(F231,LEN("Выполняется"))="Выполняется"</formula>
    </cfRule>
    <cfRule type="containsText" dxfId="443" priority="209" operator="containsText" text="Верно">
      <formula>NOT(ISERROR(SEARCH("Верно",F231)))</formula>
    </cfRule>
    <cfRule type="containsText" dxfId="442" priority="210" operator="containsText" text="Не выполняется">
      <formula>NOT(ISERROR(SEARCH("Не выполняется",F231)))</formula>
    </cfRule>
  </conditionalFormatting>
  <conditionalFormatting sqref="F235:G235">
    <cfRule type="containsText" dxfId="441" priority="191" operator="containsText" text="Неверно">
      <formula>NOT(ISERROR(SEARCH("Неверно",F235)))</formula>
    </cfRule>
    <cfRule type="containsText" dxfId="440" priority="192" operator="containsText" text="Частично">
      <formula>NOT(ISERROR(SEARCH("Частично",F235)))</formula>
    </cfRule>
    <cfRule type="beginsWith" dxfId="439" priority="193" operator="beginsWith" text="Выполняется">
      <formula>LEFT(F235,LEN("Выполняется"))="Выполняется"</formula>
    </cfRule>
    <cfRule type="containsText" dxfId="438" priority="194" operator="containsText" text="Верно">
      <formula>NOT(ISERROR(SEARCH("Верно",F235)))</formula>
    </cfRule>
    <cfRule type="containsText" dxfId="437" priority="195" operator="containsText" text="Не выполняется">
      <formula>NOT(ISERROR(SEARCH("Не выполняется",F235)))</formula>
    </cfRule>
  </conditionalFormatting>
  <conditionalFormatting sqref="F240:G240">
    <cfRule type="containsText" dxfId="436" priority="196" operator="containsText" text="Неверно">
      <formula>NOT(ISERROR(SEARCH("Неверно",F240)))</formula>
    </cfRule>
    <cfRule type="containsText" dxfId="435" priority="197" operator="containsText" text="Частично">
      <formula>NOT(ISERROR(SEARCH("Частично",F240)))</formula>
    </cfRule>
    <cfRule type="beginsWith" dxfId="434" priority="198" operator="beginsWith" text="Выполняется">
      <formula>LEFT(F240,LEN("Выполняется"))="Выполняется"</formula>
    </cfRule>
    <cfRule type="containsText" dxfId="433" priority="199" operator="containsText" text="Верно">
      <formula>NOT(ISERROR(SEARCH("Верно",F240)))</formula>
    </cfRule>
    <cfRule type="containsText" dxfId="432" priority="200" operator="containsText" text="Не выполняется">
      <formula>NOT(ISERROR(SEARCH("Не выполняется",F240)))</formula>
    </cfRule>
  </conditionalFormatting>
  <conditionalFormatting sqref="F244:G244">
    <cfRule type="containsText" dxfId="431" priority="201" operator="containsText" text="Неверно">
      <formula>NOT(ISERROR(SEARCH("Неверно",F244)))</formula>
    </cfRule>
    <cfRule type="containsText" dxfId="430" priority="202" operator="containsText" text="Частично">
      <formula>NOT(ISERROR(SEARCH("Частично",F244)))</formula>
    </cfRule>
    <cfRule type="beginsWith" dxfId="429" priority="203" operator="beginsWith" text="Выполняется">
      <formula>LEFT(F244,LEN("Выполняется"))="Выполняется"</formula>
    </cfRule>
    <cfRule type="containsText" dxfId="428" priority="204" operator="containsText" text="Верно">
      <formula>NOT(ISERROR(SEARCH("Верно",F244)))</formula>
    </cfRule>
    <cfRule type="containsText" dxfId="427" priority="205" operator="containsText" text="Не выполняется">
      <formula>NOT(ISERROR(SEARCH("Не выполняется",F244)))</formula>
    </cfRule>
  </conditionalFormatting>
  <conditionalFormatting sqref="F253:G253">
    <cfRule type="containsText" dxfId="426" priority="380" operator="containsText" text="Неверно">
      <formula>NOT(ISERROR(SEARCH("Неверно",F253)))</formula>
    </cfRule>
    <cfRule type="containsText" dxfId="425" priority="381" operator="containsText" text="Частично">
      <formula>NOT(ISERROR(SEARCH("Частично",F253)))</formula>
    </cfRule>
    <cfRule type="beginsWith" dxfId="424" priority="382" operator="beginsWith" text="Выполняется">
      <formula>LEFT(F253,LEN("Выполняется"))="Выполняется"</formula>
    </cfRule>
    <cfRule type="containsText" dxfId="423" priority="383" operator="containsText" text="Верно">
      <formula>NOT(ISERROR(SEARCH("Верно",F253)))</formula>
    </cfRule>
    <cfRule type="containsText" dxfId="422" priority="384" operator="containsText" text="Не выполняется">
      <formula>NOT(ISERROR(SEARCH("Не выполняется",F253)))</formula>
    </cfRule>
  </conditionalFormatting>
  <conditionalFormatting sqref="F255:G258 F260:G260">
    <cfRule type="containsText" dxfId="421" priority="370" operator="containsText" text="Неверно">
      <formula>NOT(ISERROR(SEARCH("Неверно",F255)))</formula>
    </cfRule>
    <cfRule type="containsText" dxfId="420" priority="371" operator="containsText" text="Частично">
      <formula>NOT(ISERROR(SEARCH("Частично",F255)))</formula>
    </cfRule>
    <cfRule type="beginsWith" dxfId="419" priority="372" operator="beginsWith" text="Выполняется">
      <formula>LEFT(F255,LEN("Выполняется"))="Выполняется"</formula>
    </cfRule>
    <cfRule type="containsText" dxfId="418" priority="373" operator="containsText" text="Верно">
      <formula>NOT(ISERROR(SEARCH("Верно",F255)))</formula>
    </cfRule>
    <cfRule type="containsText" dxfId="417" priority="374" operator="containsText" text="Не выполняется">
      <formula>NOT(ISERROR(SEARCH("Не выполняется",F255)))</formula>
    </cfRule>
  </conditionalFormatting>
  <conditionalFormatting sqref="F262:G263">
    <cfRule type="containsText" dxfId="416" priority="375" operator="containsText" text="Неверно">
      <formula>NOT(ISERROR(SEARCH("Неверно",F262)))</formula>
    </cfRule>
    <cfRule type="containsText" dxfId="415" priority="376" operator="containsText" text="Частично">
      <formula>NOT(ISERROR(SEARCH("Частично",F262)))</formula>
    </cfRule>
    <cfRule type="beginsWith" dxfId="414" priority="377" operator="beginsWith" text="Выполняется">
      <formula>LEFT(F262,LEN("Выполняется"))="Выполняется"</formula>
    </cfRule>
    <cfRule type="containsText" dxfId="413" priority="378" operator="containsText" text="Верно">
      <formula>NOT(ISERROR(SEARCH("Верно",F262)))</formula>
    </cfRule>
    <cfRule type="containsText" dxfId="412" priority="379" operator="containsText" text="Не выполняется">
      <formula>NOT(ISERROR(SEARCH("Не выполняется",F262)))</formula>
    </cfRule>
  </conditionalFormatting>
  <conditionalFormatting sqref="F265:G268 F270:G270">
    <cfRule type="containsText" dxfId="411" priority="360" operator="containsText" text="Неверно">
      <formula>NOT(ISERROR(SEARCH("Неверно",F265)))</formula>
    </cfRule>
    <cfRule type="containsText" dxfId="410" priority="361" operator="containsText" text="Частично">
      <formula>NOT(ISERROR(SEARCH("Частично",F265)))</formula>
    </cfRule>
    <cfRule type="beginsWith" dxfId="409" priority="362" operator="beginsWith" text="Выполняется">
      <formula>LEFT(F265,LEN("Выполняется"))="Выполняется"</formula>
    </cfRule>
    <cfRule type="containsText" dxfId="408" priority="363" operator="containsText" text="Верно">
      <formula>NOT(ISERROR(SEARCH("Верно",F265)))</formula>
    </cfRule>
    <cfRule type="containsText" dxfId="407" priority="364" operator="containsText" text="Не выполняется">
      <formula>NOT(ISERROR(SEARCH("Не выполняется",F265)))</formula>
    </cfRule>
  </conditionalFormatting>
  <conditionalFormatting sqref="F280:G281 E282:G282">
    <cfRule type="containsText" dxfId="406" priority="156" operator="containsText" text="Неверно">
      <formula>NOT(ISERROR(SEARCH("Неверно",E280)))</formula>
    </cfRule>
    <cfRule type="containsText" dxfId="405" priority="157" operator="containsText" text="Частично">
      <formula>NOT(ISERROR(SEARCH("Частично",E280)))</formula>
    </cfRule>
    <cfRule type="beginsWith" dxfId="404" priority="158" operator="beginsWith" text="Выполняется">
      <formula>LEFT(E280,LEN("Выполняется"))="Выполняется"</formula>
    </cfRule>
    <cfRule type="containsText" dxfId="403" priority="159" operator="containsText" text="Верно">
      <formula>NOT(ISERROR(SEARCH("Верно",E280)))</formula>
    </cfRule>
    <cfRule type="containsText" dxfId="402" priority="160" operator="containsText" text="Не выполняется">
      <formula>NOT(ISERROR(SEARCH("Не выполняется",E280)))</formula>
    </cfRule>
  </conditionalFormatting>
  <conditionalFormatting sqref="F287:G287">
    <cfRule type="containsText" dxfId="401" priority="400" operator="containsText" text="Неверно">
      <formula>NOT(ISERROR(SEARCH("Неверно",F287)))</formula>
    </cfRule>
    <cfRule type="containsText" dxfId="400" priority="401" operator="containsText" text="Частично">
      <formula>NOT(ISERROR(SEARCH("Частично",F287)))</formula>
    </cfRule>
    <cfRule type="beginsWith" dxfId="399" priority="402" operator="beginsWith" text="Выполняется">
      <formula>LEFT(F287,LEN("Выполняется"))="Выполняется"</formula>
    </cfRule>
    <cfRule type="containsText" dxfId="398" priority="403" operator="containsText" text="Верно">
      <formula>NOT(ISERROR(SEARCH("Верно",F287)))</formula>
    </cfRule>
    <cfRule type="containsText" dxfId="397" priority="404" operator="containsText" text="Не выполняется">
      <formula>NOT(ISERROR(SEARCH("Не выполняется",F287)))</formula>
    </cfRule>
  </conditionalFormatting>
  <conditionalFormatting sqref="F291:G291">
    <cfRule type="containsText" dxfId="396" priority="405" operator="containsText" text="Неверно">
      <formula>NOT(ISERROR(SEARCH("Неверно",F291)))</formula>
    </cfRule>
    <cfRule type="containsText" dxfId="395" priority="406" operator="containsText" text="Частично">
      <formula>NOT(ISERROR(SEARCH("Частично",F291)))</formula>
    </cfRule>
    <cfRule type="beginsWith" dxfId="394" priority="407" operator="beginsWith" text="Выполняется">
      <formula>LEFT(F291,LEN("Выполняется"))="Выполняется"</formula>
    </cfRule>
    <cfRule type="containsText" dxfId="393" priority="408" operator="containsText" text="Верно">
      <formula>NOT(ISERROR(SEARCH("Верно",F291)))</formula>
    </cfRule>
    <cfRule type="containsText" dxfId="392" priority="409" operator="containsText" text="Не выполняется">
      <formula>NOT(ISERROR(SEARCH("Не выполняется",F291)))</formula>
    </cfRule>
  </conditionalFormatting>
  <conditionalFormatting sqref="F303:G304">
    <cfRule type="containsText" dxfId="391" priority="247" operator="containsText" text="Неверно">
      <formula>NOT(ISERROR(SEARCH("Неверно",F303)))</formula>
    </cfRule>
    <cfRule type="containsText" dxfId="390" priority="248" operator="containsText" text="Частично">
      <formula>NOT(ISERROR(SEARCH("Частично",F303)))</formula>
    </cfRule>
    <cfRule type="beginsWith" dxfId="389" priority="249" operator="beginsWith" text="Выполняется">
      <formula>LEFT(F303,LEN("Выполняется"))="Выполняется"</formula>
    </cfRule>
    <cfRule type="containsText" dxfId="388" priority="250" operator="containsText" text="Верно">
      <formula>NOT(ISERROR(SEARCH("Верно",F303)))</formula>
    </cfRule>
    <cfRule type="containsText" dxfId="387" priority="251" operator="containsText" text="Не выполняется">
      <formula>NOT(ISERROR(SEARCH("Не выполняется",F303)))</formula>
    </cfRule>
  </conditionalFormatting>
  <conditionalFormatting sqref="F310:G310">
    <cfRule type="containsText" dxfId="386" priority="440" operator="containsText" text="Неверно">
      <formula>NOT(ISERROR(SEARCH("Неверно",F310)))</formula>
    </cfRule>
    <cfRule type="containsText" dxfId="385" priority="441" operator="containsText" text="Частично">
      <formula>NOT(ISERROR(SEARCH("Частично",F310)))</formula>
    </cfRule>
    <cfRule type="beginsWith" dxfId="384" priority="442" operator="beginsWith" text="Выполняется">
      <formula>LEFT(F310,LEN("Выполняется"))="Выполняется"</formula>
    </cfRule>
    <cfRule type="containsText" dxfId="383" priority="443" operator="containsText" text="Верно">
      <formula>NOT(ISERROR(SEARCH("Верно",F310)))</formula>
    </cfRule>
    <cfRule type="containsText" dxfId="382" priority="444" operator="containsText" text="Не выполняется">
      <formula>NOT(ISERROR(SEARCH("Не выполняется",F310)))</formula>
    </cfRule>
  </conditionalFormatting>
  <conditionalFormatting sqref="F313:G315">
    <cfRule type="containsText" dxfId="381" priority="465" operator="containsText" text="Неверно">
      <formula>NOT(ISERROR(SEARCH("Неверно",F313)))</formula>
    </cfRule>
    <cfRule type="containsText" dxfId="380" priority="466" operator="containsText" text="Частично">
      <formula>NOT(ISERROR(SEARCH("Частично",F313)))</formula>
    </cfRule>
    <cfRule type="beginsWith" dxfId="379" priority="467" operator="beginsWith" text="Выполняется">
      <formula>LEFT(F313,LEN("Выполняется"))="Выполняется"</formula>
    </cfRule>
    <cfRule type="containsText" dxfId="378" priority="468" operator="containsText" text="Верно">
      <formula>NOT(ISERROR(SEARCH("Верно",F313)))</formula>
    </cfRule>
    <cfRule type="containsText" dxfId="377" priority="469" operator="containsText" text="Не выполняется">
      <formula>NOT(ISERROR(SEARCH("Не выполняется",F313)))</formula>
    </cfRule>
  </conditionalFormatting>
  <conditionalFormatting sqref="F323:G329">
    <cfRule type="containsText" dxfId="376" priority="460" operator="containsText" text="Неверно">
      <formula>NOT(ISERROR(SEARCH("Неверно",F323)))</formula>
    </cfRule>
    <cfRule type="containsText" dxfId="375" priority="461" operator="containsText" text="Частично">
      <formula>NOT(ISERROR(SEARCH("Частично",F323)))</formula>
    </cfRule>
    <cfRule type="beginsWith" dxfId="374" priority="462" operator="beginsWith" text="Выполняется">
      <formula>LEFT(F323,LEN("Выполняется"))="Выполняется"</formula>
    </cfRule>
    <cfRule type="containsText" dxfId="373" priority="463" operator="containsText" text="Верно">
      <formula>NOT(ISERROR(SEARCH("Верно",F323)))</formula>
    </cfRule>
    <cfRule type="containsText" dxfId="372" priority="464" operator="containsText" text="Не выполняется">
      <formula>NOT(ISERROR(SEARCH("Не выполняется",F323)))</formula>
    </cfRule>
  </conditionalFormatting>
  <conditionalFormatting sqref="F338:G338">
    <cfRule type="containsText" dxfId="371" priority="470" operator="containsText" text="Неверно">
      <formula>NOT(ISERROR(SEARCH("Неверно",F338)))</formula>
    </cfRule>
    <cfRule type="containsText" dxfId="370" priority="471" operator="containsText" text="Частично">
      <formula>NOT(ISERROR(SEARCH("Частично",F338)))</formula>
    </cfRule>
    <cfRule type="beginsWith" dxfId="369" priority="472" operator="beginsWith" text="Выполняется">
      <formula>LEFT(F338,LEN("Выполняется"))="Выполняется"</formula>
    </cfRule>
    <cfRule type="containsText" dxfId="368" priority="473" operator="containsText" text="Верно">
      <formula>NOT(ISERROR(SEARCH("Верно",F338)))</formula>
    </cfRule>
    <cfRule type="containsText" dxfId="367" priority="474" operator="containsText" text="Не выполняется">
      <formula>NOT(ISERROR(SEARCH("Не выполняется",F338)))</formula>
    </cfRule>
  </conditionalFormatting>
  <conditionalFormatting sqref="F346:G348">
    <cfRule type="containsText" dxfId="366" priority="490" operator="containsText" text="Неверно">
      <formula>NOT(ISERROR(SEARCH("Неверно",F346)))</formula>
    </cfRule>
    <cfRule type="containsText" dxfId="365" priority="491" operator="containsText" text="Частично">
      <formula>NOT(ISERROR(SEARCH("Частично",F346)))</formula>
    </cfRule>
    <cfRule type="beginsWith" dxfId="364" priority="492" operator="beginsWith" text="Выполняется">
      <formula>LEFT(F346,LEN("Выполняется"))="Выполняется"</formula>
    </cfRule>
    <cfRule type="containsText" dxfId="363" priority="493" operator="containsText" text="Верно">
      <formula>NOT(ISERROR(SEARCH("Верно",F346)))</formula>
    </cfRule>
    <cfRule type="containsText" dxfId="362" priority="494" operator="containsText" text="Не выполняется">
      <formula>NOT(ISERROR(SEARCH("Не выполняется",F346)))</formula>
    </cfRule>
  </conditionalFormatting>
  <conditionalFormatting sqref="F350:G350">
    <cfRule type="containsText" dxfId="361" priority="480" operator="containsText" text="Неверно">
      <formula>NOT(ISERROR(SEARCH("Неверно",F350)))</formula>
    </cfRule>
    <cfRule type="containsText" dxfId="360" priority="481" operator="containsText" text="Частично">
      <formula>NOT(ISERROR(SEARCH("Частично",F350)))</formula>
    </cfRule>
    <cfRule type="beginsWith" dxfId="359" priority="482" operator="beginsWith" text="Выполняется">
      <formula>LEFT(F350,LEN("Выполняется"))="Выполняется"</formula>
    </cfRule>
    <cfRule type="containsText" dxfId="358" priority="483" operator="containsText" text="Верно">
      <formula>NOT(ISERROR(SEARCH("Верно",F350)))</formula>
    </cfRule>
    <cfRule type="containsText" dxfId="357" priority="484" operator="containsText" text="Не выполняется">
      <formula>NOT(ISERROR(SEARCH("Не выполняется",F350)))</formula>
    </cfRule>
  </conditionalFormatting>
  <conditionalFormatting sqref="F353:G355">
    <cfRule type="containsText" dxfId="356" priority="485" operator="containsText" text="Неверно">
      <formula>NOT(ISERROR(SEARCH("Неверно",F353)))</formula>
    </cfRule>
    <cfRule type="containsText" dxfId="355" priority="486" operator="containsText" text="Частично">
      <formula>NOT(ISERROR(SEARCH("Частично",F353)))</formula>
    </cfRule>
    <cfRule type="beginsWith" dxfId="354" priority="487" operator="beginsWith" text="Выполняется">
      <formula>LEFT(F353,LEN("Выполняется"))="Выполняется"</formula>
    </cfRule>
    <cfRule type="containsText" dxfId="353" priority="488" operator="containsText" text="Верно">
      <formula>NOT(ISERROR(SEARCH("Верно",F353)))</formula>
    </cfRule>
    <cfRule type="containsText" dxfId="352" priority="489" operator="containsText" text="Не выполняется">
      <formula>NOT(ISERROR(SEARCH("Не выполняется",F353)))</formula>
    </cfRule>
  </conditionalFormatting>
  <conditionalFormatting sqref="F357:G358">
    <cfRule type="containsText" dxfId="351" priority="475" operator="containsText" text="Неверно">
      <formula>NOT(ISERROR(SEARCH("Неверно",F357)))</formula>
    </cfRule>
    <cfRule type="containsText" dxfId="350" priority="476" operator="containsText" text="Частично">
      <formula>NOT(ISERROR(SEARCH("Частично",F357)))</formula>
    </cfRule>
    <cfRule type="beginsWith" dxfId="349" priority="477" operator="beginsWith" text="Выполняется">
      <formula>LEFT(F357,LEN("Выполняется"))="Выполняется"</formula>
    </cfRule>
    <cfRule type="containsText" dxfId="348" priority="478" operator="containsText" text="Верно">
      <formula>NOT(ISERROR(SEARCH("Верно",F357)))</formula>
    </cfRule>
    <cfRule type="containsText" dxfId="347" priority="479" operator="containsText" text="Не выполняется">
      <formula>NOT(ISERROR(SEARCH("Не выполняется",F357)))</formula>
    </cfRule>
  </conditionalFormatting>
  <conditionalFormatting sqref="F364:G365">
    <cfRule type="containsText" dxfId="346" priority="510" operator="containsText" text="Неверно">
      <formula>NOT(ISERROR(SEARCH("Неверно",F364)))</formula>
    </cfRule>
    <cfRule type="containsText" dxfId="345" priority="511" operator="containsText" text="Частично">
      <formula>NOT(ISERROR(SEARCH("Частично",F364)))</formula>
    </cfRule>
    <cfRule type="beginsWith" dxfId="344" priority="512" operator="beginsWith" text="Выполняется">
      <formula>LEFT(F364,LEN("Выполняется"))="Выполняется"</formula>
    </cfRule>
    <cfRule type="containsText" dxfId="343" priority="513" operator="containsText" text="Верно">
      <formula>NOT(ISERROR(SEARCH("Верно",F364)))</formula>
    </cfRule>
    <cfRule type="containsText" dxfId="342" priority="514" operator="containsText" text="Не выполняется">
      <formula>NOT(ISERROR(SEARCH("Не выполняется",F364)))</formula>
    </cfRule>
  </conditionalFormatting>
  <conditionalFormatting sqref="F367:G367">
    <cfRule type="containsText" dxfId="341" priority="505" operator="containsText" text="Неверно">
      <formula>NOT(ISERROR(SEARCH("Неверно",F367)))</formula>
    </cfRule>
    <cfRule type="containsText" dxfId="340" priority="506" operator="containsText" text="Частично">
      <formula>NOT(ISERROR(SEARCH("Частично",F367)))</formula>
    </cfRule>
    <cfRule type="beginsWith" dxfId="339" priority="507" operator="beginsWith" text="Выполняется">
      <formula>LEFT(F367,LEN("Выполняется"))="Выполняется"</formula>
    </cfRule>
    <cfRule type="containsText" dxfId="338" priority="508" operator="containsText" text="Верно">
      <formula>NOT(ISERROR(SEARCH("Верно",F367)))</formula>
    </cfRule>
    <cfRule type="containsText" dxfId="337" priority="509" operator="containsText" text="Не выполняется">
      <formula>NOT(ISERROR(SEARCH("Не выполняется",F367)))</formula>
    </cfRule>
  </conditionalFormatting>
  <conditionalFormatting sqref="F369:G370">
    <cfRule type="containsText" dxfId="336" priority="500" operator="containsText" text="Неверно">
      <formula>NOT(ISERROR(SEARCH("Неверно",F369)))</formula>
    </cfRule>
    <cfRule type="containsText" dxfId="335" priority="501" operator="containsText" text="Частично">
      <formula>NOT(ISERROR(SEARCH("Частично",F369)))</formula>
    </cfRule>
    <cfRule type="beginsWith" dxfId="334" priority="502" operator="beginsWith" text="Выполняется">
      <formula>LEFT(F369,LEN("Выполняется"))="Выполняется"</formula>
    </cfRule>
    <cfRule type="containsText" dxfId="333" priority="503" operator="containsText" text="Верно">
      <formula>NOT(ISERROR(SEARCH("Верно",F369)))</formula>
    </cfRule>
    <cfRule type="containsText" dxfId="332" priority="504" operator="containsText" text="Не выполняется">
      <formula>NOT(ISERROR(SEARCH("Не выполняется",F369)))</formula>
    </cfRule>
  </conditionalFormatting>
  <conditionalFormatting sqref="F372:G372">
    <cfRule type="containsText" dxfId="331" priority="495" operator="containsText" text="Неверно">
      <formula>NOT(ISERROR(SEARCH("Неверно",F372)))</formula>
    </cfRule>
    <cfRule type="containsText" dxfId="330" priority="496" operator="containsText" text="Частично">
      <formula>NOT(ISERROR(SEARCH("Частично",F372)))</formula>
    </cfRule>
    <cfRule type="beginsWith" dxfId="329" priority="497" operator="beginsWith" text="Выполняется">
      <formula>LEFT(F372,LEN("Выполняется"))="Выполняется"</formula>
    </cfRule>
    <cfRule type="containsText" dxfId="328" priority="498" operator="containsText" text="Верно">
      <formula>NOT(ISERROR(SEARCH("Верно",F372)))</formula>
    </cfRule>
    <cfRule type="containsText" dxfId="327" priority="499" operator="containsText" text="Не выполняется">
      <formula>NOT(ISERROR(SEARCH("Не выполняется",F372)))</formula>
    </cfRule>
  </conditionalFormatting>
  <conditionalFormatting sqref="F375:G376">
    <cfRule type="containsText" dxfId="326" priority="116" operator="containsText" text="Неверно">
      <formula>NOT(ISERROR(SEARCH("Неверно",F375)))</formula>
    </cfRule>
    <cfRule type="containsText" dxfId="325" priority="117" operator="containsText" text="Частично">
      <formula>NOT(ISERROR(SEARCH("Частично",F375)))</formula>
    </cfRule>
    <cfRule type="beginsWith" dxfId="324" priority="118" operator="beginsWith" text="Выполняется">
      <formula>LEFT(F375,LEN("Выполняется"))="Выполняется"</formula>
    </cfRule>
    <cfRule type="containsText" dxfId="323" priority="119" operator="containsText" text="Верно">
      <formula>NOT(ISERROR(SEARCH("Верно",F375)))</formula>
    </cfRule>
    <cfRule type="containsText" dxfId="322" priority="120" operator="containsText" text="Не выполняется">
      <formula>NOT(ISERROR(SEARCH("Не выполняется",F375)))</formula>
    </cfRule>
  </conditionalFormatting>
  <conditionalFormatting sqref="F378:G380">
    <cfRule type="containsText" dxfId="321" priority="535" operator="containsText" text="Неверно">
      <formula>NOT(ISERROR(SEARCH("Неверно",F378)))</formula>
    </cfRule>
    <cfRule type="containsText" dxfId="320" priority="536" operator="containsText" text="Частично">
      <formula>NOT(ISERROR(SEARCH("Частично",F378)))</formula>
    </cfRule>
    <cfRule type="beginsWith" dxfId="319" priority="537" operator="beginsWith" text="Выполняется">
      <formula>LEFT(F378,LEN("Выполняется"))="Выполняется"</formula>
    </cfRule>
    <cfRule type="containsText" dxfId="318" priority="538" operator="containsText" text="Верно">
      <formula>NOT(ISERROR(SEARCH("Верно",F378)))</formula>
    </cfRule>
    <cfRule type="containsText" dxfId="317" priority="539" operator="containsText" text="Не выполняется">
      <formula>NOT(ISERROR(SEARCH("Не выполняется",F378)))</formula>
    </cfRule>
  </conditionalFormatting>
  <conditionalFormatting sqref="F382:G382">
    <cfRule type="containsText" dxfId="316" priority="520" operator="containsText" text="Неверно">
      <formula>NOT(ISERROR(SEARCH("Неверно",F382)))</formula>
    </cfRule>
    <cfRule type="containsText" dxfId="315" priority="521" operator="containsText" text="Частично">
      <formula>NOT(ISERROR(SEARCH("Частично",F382)))</formula>
    </cfRule>
    <cfRule type="beginsWith" dxfId="314" priority="522" operator="beginsWith" text="Выполняется">
      <formula>LEFT(F382,LEN("Выполняется"))="Выполняется"</formula>
    </cfRule>
    <cfRule type="containsText" dxfId="313" priority="523" operator="containsText" text="Верно">
      <formula>NOT(ISERROR(SEARCH("Верно",F382)))</formula>
    </cfRule>
    <cfRule type="containsText" dxfId="312" priority="524" operator="containsText" text="Не выполняется">
      <formula>NOT(ISERROR(SEARCH("Не выполняется",F382)))</formula>
    </cfRule>
  </conditionalFormatting>
  <conditionalFormatting sqref="F386:G386">
    <cfRule type="containsText" dxfId="311" priority="515" operator="containsText" text="Неверно">
      <formula>NOT(ISERROR(SEARCH("Неверно",F386)))</formula>
    </cfRule>
    <cfRule type="containsText" dxfId="310" priority="516" operator="containsText" text="Частично">
      <formula>NOT(ISERROR(SEARCH("Частично",F386)))</formula>
    </cfRule>
    <cfRule type="beginsWith" dxfId="309" priority="517" operator="beginsWith" text="Выполняется">
      <formula>LEFT(F386,LEN("Выполняется"))="Выполняется"</formula>
    </cfRule>
    <cfRule type="containsText" dxfId="308" priority="518" operator="containsText" text="Верно">
      <formula>NOT(ISERROR(SEARCH("Верно",F386)))</formula>
    </cfRule>
    <cfRule type="containsText" dxfId="307" priority="519" operator="containsText" text="Не выполняется">
      <formula>NOT(ISERROR(SEARCH("Не выполняется",F386)))</formula>
    </cfRule>
  </conditionalFormatting>
  <conditionalFormatting sqref="F390:G391">
    <cfRule type="containsText" dxfId="306" priority="540" operator="containsText" text="Неверно">
      <formula>NOT(ISERROR(SEARCH("Неверно",F390)))</formula>
    </cfRule>
    <cfRule type="containsText" dxfId="305" priority="541" operator="containsText" text="Частично">
      <formula>NOT(ISERROR(SEARCH("Частично",F390)))</formula>
    </cfRule>
    <cfRule type="beginsWith" dxfId="304" priority="542" operator="beginsWith" text="Выполняется">
      <formula>LEFT(F390,LEN("Выполняется"))="Выполняется"</formula>
    </cfRule>
    <cfRule type="containsText" dxfId="303" priority="543" operator="containsText" text="Верно">
      <formula>NOT(ISERROR(SEARCH("Верно",F390)))</formula>
    </cfRule>
    <cfRule type="containsText" dxfId="302" priority="544" operator="containsText" text="Не выполняется">
      <formula>NOT(ISERROR(SEARCH("Не выполняется",F390)))</formula>
    </cfRule>
  </conditionalFormatting>
  <conditionalFormatting sqref="F393:G393">
    <cfRule type="containsText" dxfId="301" priority="525" operator="containsText" text="Неверно">
      <formula>NOT(ISERROR(SEARCH("Неверно",F393)))</formula>
    </cfRule>
    <cfRule type="containsText" dxfId="300" priority="526" operator="containsText" text="Частично">
      <formula>NOT(ISERROR(SEARCH("Частично",F393)))</formula>
    </cfRule>
    <cfRule type="beginsWith" dxfId="299" priority="527" operator="beginsWith" text="Выполняется">
      <formula>LEFT(F393,LEN("Выполняется"))="Выполняется"</formula>
    </cfRule>
    <cfRule type="containsText" dxfId="298" priority="528" operator="containsText" text="Верно">
      <formula>NOT(ISERROR(SEARCH("Верно",F393)))</formula>
    </cfRule>
    <cfRule type="containsText" dxfId="297" priority="529" operator="containsText" text="Не выполняется">
      <formula>NOT(ISERROR(SEARCH("Не выполняется",F393)))</formula>
    </cfRule>
  </conditionalFormatting>
  <conditionalFormatting sqref="F396:G396">
    <cfRule type="containsText" dxfId="296" priority="530" operator="containsText" text="Неверно">
      <formula>NOT(ISERROR(SEARCH("Неверно",F396)))</formula>
    </cfRule>
    <cfRule type="containsText" dxfId="295" priority="531" operator="containsText" text="Частично">
      <formula>NOT(ISERROR(SEARCH("Частично",F396)))</formula>
    </cfRule>
    <cfRule type="beginsWith" dxfId="294" priority="532" operator="beginsWith" text="Выполняется">
      <formula>LEFT(F396,LEN("Выполняется"))="Выполняется"</formula>
    </cfRule>
    <cfRule type="containsText" dxfId="293" priority="533" operator="containsText" text="Верно">
      <formula>NOT(ISERROR(SEARCH("Верно",F396)))</formula>
    </cfRule>
    <cfRule type="containsText" dxfId="292" priority="534" operator="containsText" text="Не выполняется">
      <formula>NOT(ISERROR(SEARCH("Не выполняется",F396)))</formula>
    </cfRule>
  </conditionalFormatting>
  <conditionalFormatting sqref="F3:H3 F4:G4 F9:G9 F11:G11 F15:G15 F18:H18 F19:G19 F24:G24 F27:G27">
    <cfRule type="containsText" dxfId="291" priority="625" operator="containsText" text="Неверно">
      <formula>NOT(ISERROR(SEARCH("Неверно",F3)))</formula>
    </cfRule>
    <cfRule type="containsText" dxfId="290" priority="626" operator="containsText" text="Частично">
      <formula>NOT(ISERROR(SEARCH("Частично",F3)))</formula>
    </cfRule>
    <cfRule type="beginsWith" dxfId="289" priority="627" operator="beginsWith" text="Выполняется">
      <formula>LEFT(F3,LEN("Выполняется"))="Выполняется"</formula>
    </cfRule>
    <cfRule type="containsText" dxfId="288" priority="628" operator="containsText" text="Верно">
      <formula>NOT(ISERROR(SEARCH("Верно",F3)))</formula>
    </cfRule>
    <cfRule type="containsText" dxfId="287" priority="629" operator="containsText" text="Не выполняется">
      <formula>NOT(ISERROR(SEARCH("Не выполняется",F3)))</formula>
    </cfRule>
  </conditionalFormatting>
  <conditionalFormatting sqref="G47">
    <cfRule type="containsText" dxfId="286" priority="585" operator="containsText" text="Неверно">
      <formula>NOT(ISERROR(SEARCH("Неверно",G47)))</formula>
    </cfRule>
    <cfRule type="containsText" dxfId="285" priority="586" operator="containsText" text="Частично">
      <formula>NOT(ISERROR(SEARCH("Частично",G47)))</formula>
    </cfRule>
    <cfRule type="beginsWith" dxfId="284" priority="587" operator="beginsWith" text="Выполняется">
      <formula>LEFT(G47,LEN("Выполняется"))="Выполняется"</formula>
    </cfRule>
    <cfRule type="containsText" dxfId="283" priority="588" operator="containsText" text="Верно">
      <formula>NOT(ISERROR(SEARCH("Верно",G47)))</formula>
    </cfRule>
    <cfRule type="containsText" dxfId="282" priority="589" operator="containsText" text="Не выполняется">
      <formula>NOT(ISERROR(SEARCH("Не выполняется",G47)))</formula>
    </cfRule>
  </conditionalFormatting>
  <conditionalFormatting sqref="G95">
    <cfRule type="containsText" dxfId="281" priority="550" operator="containsText" text="Неверно">
      <formula>NOT(ISERROR(SEARCH("Неверно",G95)))</formula>
    </cfRule>
    <cfRule type="containsText" dxfId="280" priority="551" operator="containsText" text="Частично">
      <formula>NOT(ISERROR(SEARCH("Частично",G95)))</formula>
    </cfRule>
    <cfRule type="beginsWith" dxfId="279" priority="552" operator="beginsWith" text="Выполняется">
      <formula>LEFT(G95,LEN("Выполняется"))="Выполняется"</formula>
    </cfRule>
    <cfRule type="containsText" dxfId="278" priority="553" operator="containsText" text="Верно">
      <formula>NOT(ISERROR(SEARCH("Верно",G95)))</formula>
    </cfRule>
    <cfRule type="containsText" dxfId="277" priority="554" operator="containsText" text="Не выполняется">
      <formula>NOT(ISERROR(SEARCH("Не выполняется",G95)))</formula>
    </cfRule>
  </conditionalFormatting>
  <conditionalFormatting sqref="G229">
    <cfRule type="containsText" dxfId="276" priority="111" operator="containsText" text="Неверно">
      <formula>NOT(ISERROR(SEARCH("Неверно",G229)))</formula>
    </cfRule>
    <cfRule type="containsText" dxfId="275" priority="112" operator="containsText" text="Частично">
      <formula>NOT(ISERROR(SEARCH("Частично",G229)))</formula>
    </cfRule>
    <cfRule type="beginsWith" dxfId="274" priority="113" operator="beginsWith" text="Выполняется">
      <formula>LEFT(G229,LEN("Выполняется"))="Выполняется"</formula>
    </cfRule>
    <cfRule type="containsText" dxfId="273" priority="114" operator="containsText" text="Верно">
      <formula>NOT(ISERROR(SEARCH("Верно",G229)))</formula>
    </cfRule>
    <cfRule type="containsText" dxfId="272" priority="115" operator="containsText" text="Не выполняется">
      <formula>NOT(ISERROR(SEARCH("Не выполняется",G229)))</formula>
    </cfRule>
  </conditionalFormatting>
  <conditionalFormatting sqref="G264">
    <cfRule type="containsText" dxfId="271" priority="237" operator="containsText" text="Неверно">
      <formula>NOT(ISERROR(SEARCH("Неверно",G264)))</formula>
    </cfRule>
    <cfRule type="containsText" dxfId="270" priority="238" operator="containsText" text="Частично">
      <formula>NOT(ISERROR(SEARCH("Частично",G264)))</formula>
    </cfRule>
    <cfRule type="beginsWith" dxfId="269" priority="239" operator="beginsWith" text="Выполняется">
      <formula>LEFT(G264,LEN("Выполняется"))="Выполняется"</formula>
    </cfRule>
    <cfRule type="containsText" dxfId="268" priority="240" operator="containsText" text="Верно">
      <formula>NOT(ISERROR(SEARCH("Верно",G264)))</formula>
    </cfRule>
    <cfRule type="containsText" dxfId="267" priority="241" operator="containsText" text="Не выполняется">
      <formula>NOT(ISERROR(SEARCH("Не выполняется",G264)))</formula>
    </cfRule>
  </conditionalFormatting>
  <conditionalFormatting sqref="G38:H38 G45 G46:H46 G55 G56:H56 G57 G76:H76 G77 G93 G94:H94">
    <cfRule type="containsText" dxfId="266" priority="605" operator="containsText" text="Неверно">
      <formula>NOT(ISERROR(SEARCH("Неверно",G38)))</formula>
    </cfRule>
    <cfRule type="containsText" dxfId="265" priority="606" operator="containsText" text="Частично">
      <formula>NOT(ISERROR(SEARCH("Частично",G38)))</formula>
    </cfRule>
    <cfRule type="beginsWith" dxfId="264" priority="607" operator="beginsWith" text="Выполняется">
      <formula>LEFT(G38,LEN("Выполняется"))="Выполняется"</formula>
    </cfRule>
    <cfRule type="containsText" dxfId="263" priority="608" operator="containsText" text="Верно">
      <formula>NOT(ISERROR(SEARCH("Верно",G38)))</formula>
    </cfRule>
    <cfRule type="containsText" dxfId="262" priority="609" operator="containsText" text="Не выполняется">
      <formula>NOT(ISERROR(SEARCH("Не выполняется",G38)))</formula>
    </cfRule>
  </conditionalFormatting>
  <conditionalFormatting sqref="I15:I17">
    <cfRule type="containsText" dxfId="261" priority="106" operator="containsText" text="Неверно">
      <formula>NOT(ISERROR(SEARCH("Неверно",I15)))</formula>
    </cfRule>
    <cfRule type="containsText" dxfId="260" priority="107" operator="containsText" text="Частично">
      <formula>NOT(ISERROR(SEARCH("Частично",I15)))</formula>
    </cfRule>
    <cfRule type="beginsWith" dxfId="259" priority="108" operator="beginsWith" text="Выполняется">
      <formula>LEFT(I15,LEN("Выполняется"))="Выполняется"</formula>
    </cfRule>
    <cfRule type="containsText" dxfId="258" priority="109" operator="containsText" text="Верно">
      <formula>NOT(ISERROR(SEARCH("Верно",I15)))</formula>
    </cfRule>
    <cfRule type="containsText" dxfId="257" priority="110" operator="containsText" text="Не выполняется">
      <formula>NOT(ISERROR(SEARCH("Не выполняется",I15)))</formula>
    </cfRule>
  </conditionalFormatting>
  <conditionalFormatting sqref="I31">
    <cfRule type="containsText" dxfId="256" priority="101" operator="containsText" text="Неверно">
      <formula>NOT(ISERROR(SEARCH("Неверно",I31)))</formula>
    </cfRule>
    <cfRule type="containsText" dxfId="255" priority="102" operator="containsText" text="Частично">
      <formula>NOT(ISERROR(SEARCH("Частично",I31)))</formula>
    </cfRule>
    <cfRule type="beginsWith" dxfId="254" priority="103" operator="beginsWith" text="Выполняется">
      <formula>LEFT(I31,LEN("Выполняется"))="Выполняется"</formula>
    </cfRule>
    <cfRule type="containsText" dxfId="253" priority="104" operator="containsText" text="Верно">
      <formula>NOT(ISERROR(SEARCH("Верно",I31)))</formula>
    </cfRule>
    <cfRule type="containsText" dxfId="252" priority="105" operator="containsText" text="Не выполняется">
      <formula>NOT(ISERROR(SEARCH("Не выполняется",I31)))</formula>
    </cfRule>
  </conditionalFormatting>
  <conditionalFormatting sqref="I55">
    <cfRule type="containsText" dxfId="251" priority="96" operator="containsText" text="Неверно">
      <formula>NOT(ISERROR(SEARCH("Неверно",I55)))</formula>
    </cfRule>
    <cfRule type="containsText" dxfId="250" priority="97" operator="containsText" text="Частично">
      <formula>NOT(ISERROR(SEARCH("Частично",I55)))</formula>
    </cfRule>
    <cfRule type="beginsWith" dxfId="249" priority="98" operator="beginsWith" text="Выполняется">
      <formula>LEFT(I55,LEN("Выполняется"))="Выполняется"</formula>
    </cfRule>
    <cfRule type="containsText" dxfId="248" priority="99" operator="containsText" text="Верно">
      <formula>NOT(ISERROR(SEARCH("Верно",I55)))</formula>
    </cfRule>
    <cfRule type="containsText" dxfId="247" priority="100" operator="containsText" text="Не выполняется">
      <formula>NOT(ISERROR(SEARCH("Не выполняется",I55)))</formula>
    </cfRule>
  </conditionalFormatting>
  <conditionalFormatting sqref="E103:I103">
    <cfRule type="containsText" dxfId="246" priority="66" operator="containsText" text="Неверно">
      <formula>NOT(ISERROR(SEARCH("Неверно",E103)))</formula>
    </cfRule>
    <cfRule type="containsText" dxfId="245" priority="67" operator="containsText" text="Частично">
      <formula>NOT(ISERROR(SEARCH("Частично",E103)))</formula>
    </cfRule>
    <cfRule type="beginsWith" dxfId="244" priority="68" operator="beginsWith" text="Выполняется">
      <formula>LEFT(E103,LEN("Выполняется"))="Выполняется"</formula>
    </cfRule>
    <cfRule type="containsText" dxfId="243" priority="69" operator="containsText" text="Верно">
      <formula>NOT(ISERROR(SEARCH("Верно",E103)))</formula>
    </cfRule>
    <cfRule type="containsText" dxfId="242" priority="70" operator="containsText" text="Не выполняется">
      <formula>NOT(ISERROR(SEARCH("Не выполняется",E103)))</formula>
    </cfRule>
  </conditionalFormatting>
  <conditionalFormatting sqref="E117">
    <cfRule type="containsText" dxfId="241" priority="61" operator="containsText" text="Неверно">
      <formula>NOT(ISERROR(SEARCH("Неверно",E117)))</formula>
    </cfRule>
    <cfRule type="containsText" dxfId="240" priority="62" operator="containsText" text="Частично">
      <formula>NOT(ISERROR(SEARCH("Частично",E117)))</formula>
    </cfRule>
    <cfRule type="beginsWith" dxfId="239" priority="63" operator="beginsWith" text="Выполняется">
      <formula>LEFT(E117,LEN("Выполняется"))="Выполняется"</formula>
    </cfRule>
    <cfRule type="containsText" dxfId="238" priority="64" operator="containsText" text="Верно">
      <formula>NOT(ISERROR(SEARCH("Верно",E117)))</formula>
    </cfRule>
    <cfRule type="containsText" dxfId="237" priority="65" operator="containsText" text="Не выполняется">
      <formula>NOT(ISERROR(SEARCH("Не выполняется",E117)))</formula>
    </cfRule>
  </conditionalFormatting>
  <conditionalFormatting sqref="F117:G117">
    <cfRule type="containsText" dxfId="236" priority="56" operator="containsText" text="Неверно">
      <formula>NOT(ISERROR(SEARCH("Неверно",F117)))</formula>
    </cfRule>
    <cfRule type="containsText" dxfId="235" priority="57" operator="containsText" text="Частично">
      <formula>NOT(ISERROR(SEARCH("Частично",F117)))</formula>
    </cfRule>
    <cfRule type="beginsWith" dxfId="234" priority="58" operator="beginsWith" text="Выполняется">
      <formula>LEFT(F117,LEN("Выполняется"))="Выполняется"</formula>
    </cfRule>
    <cfRule type="containsText" dxfId="233" priority="59" operator="containsText" text="Верно">
      <formula>NOT(ISERROR(SEARCH("Верно",F117)))</formula>
    </cfRule>
    <cfRule type="containsText" dxfId="232" priority="60" operator="containsText" text="Не выполняется">
      <formula>NOT(ISERROR(SEARCH("Не выполняется",F117)))</formula>
    </cfRule>
  </conditionalFormatting>
  <conditionalFormatting sqref="E105:E116">
    <cfRule type="containsText" dxfId="231" priority="51" operator="containsText" text="Неверно">
      <formula>NOT(ISERROR(SEARCH("Неверно",E105)))</formula>
    </cfRule>
    <cfRule type="containsText" dxfId="230" priority="52" operator="containsText" text="Частично">
      <formula>NOT(ISERROR(SEARCH("Частично",E105)))</formula>
    </cfRule>
    <cfRule type="beginsWith" dxfId="229" priority="53" operator="beginsWith" text="Выполняется">
      <formula>LEFT(E105,LEN("Выполняется"))="Выполняется"</formula>
    </cfRule>
    <cfRule type="containsText" dxfId="228" priority="54" operator="containsText" text="Верно">
      <formula>NOT(ISERROR(SEARCH("Верно",E105)))</formula>
    </cfRule>
    <cfRule type="containsText" dxfId="227" priority="55" operator="containsText" text="Не выполняется">
      <formula>NOT(ISERROR(SEARCH("Не выполняется",E105)))</formula>
    </cfRule>
  </conditionalFormatting>
  <conditionalFormatting sqref="E104">
    <cfRule type="containsText" dxfId="226" priority="46" operator="containsText" text="Неверно">
      <formula>NOT(ISERROR(SEARCH("Неверно",E104)))</formula>
    </cfRule>
    <cfRule type="containsText" dxfId="225" priority="47" operator="containsText" text="Частично">
      <formula>NOT(ISERROR(SEARCH("Частично",E104)))</formula>
    </cfRule>
    <cfRule type="beginsWith" dxfId="224" priority="48" operator="beginsWith" text="Выполняется">
      <formula>LEFT(E104,LEN("Выполняется"))="Выполняется"</formula>
    </cfRule>
    <cfRule type="containsText" dxfId="223" priority="49" operator="containsText" text="Верно">
      <formula>NOT(ISERROR(SEARCH("Верно",E104)))</formula>
    </cfRule>
    <cfRule type="containsText" dxfId="222" priority="50" operator="containsText" text="Не выполняется">
      <formula>NOT(ISERROR(SEARCH("Не выполняется",E104)))</formula>
    </cfRule>
  </conditionalFormatting>
  <conditionalFormatting sqref="F104">
    <cfRule type="containsText" dxfId="221" priority="41" operator="containsText" text="Неверно">
      <formula>NOT(ISERROR(SEARCH("Неверно",F104)))</formula>
    </cfRule>
    <cfRule type="containsText" dxfId="220" priority="42" operator="containsText" text="Частично">
      <formula>NOT(ISERROR(SEARCH("Частично",F104)))</formula>
    </cfRule>
    <cfRule type="beginsWith" dxfId="219" priority="43" operator="beginsWith" text="Выполняется">
      <formula>LEFT(F104,LEN("Выполняется"))="Выполняется"</formula>
    </cfRule>
    <cfRule type="containsText" dxfId="218" priority="44" operator="containsText" text="Верно">
      <formula>NOT(ISERROR(SEARCH("Верно",F104)))</formula>
    </cfRule>
    <cfRule type="containsText" dxfId="217" priority="45" operator="containsText" text="Не выполняется">
      <formula>NOT(ISERROR(SEARCH("Не выполняется",F104)))</formula>
    </cfRule>
  </conditionalFormatting>
  <conditionalFormatting sqref="F105 F107 F111 F116">
    <cfRule type="containsText" dxfId="216" priority="36" operator="containsText" text="Неверно">
      <formula>NOT(ISERROR(SEARCH("Неверно",F105)))</formula>
    </cfRule>
    <cfRule type="containsText" dxfId="215" priority="37" operator="containsText" text="Частично">
      <formula>NOT(ISERROR(SEARCH("Частично",F105)))</formula>
    </cfRule>
    <cfRule type="beginsWith" dxfId="214" priority="38" operator="beginsWith" text="Выполняется">
      <formula>LEFT(F105,LEN("Выполняется"))="Выполняется"</formula>
    </cfRule>
    <cfRule type="containsText" dxfId="213" priority="39" operator="containsText" text="Верно">
      <formula>NOT(ISERROR(SEARCH("Верно",F105)))</formula>
    </cfRule>
    <cfRule type="containsText" dxfId="212" priority="40" operator="containsText" text="Не выполняется">
      <formula>NOT(ISERROR(SEARCH("Не выполняется",F105)))</formula>
    </cfRule>
  </conditionalFormatting>
  <conditionalFormatting sqref="G116">
    <cfRule type="containsText" dxfId="211" priority="31" operator="containsText" text="Неверно">
      <formula>NOT(ISERROR(SEARCH("Неверно",G116)))</formula>
    </cfRule>
    <cfRule type="containsText" dxfId="210" priority="32" operator="containsText" text="Частично">
      <formula>NOT(ISERROR(SEARCH("Частично",G116)))</formula>
    </cfRule>
    <cfRule type="beginsWith" dxfId="209" priority="33" operator="beginsWith" text="Выполняется">
      <formula>LEFT(G116,LEN("Выполняется"))="Выполняется"</formula>
    </cfRule>
    <cfRule type="containsText" dxfId="208" priority="34" operator="containsText" text="Верно">
      <formula>NOT(ISERROR(SEARCH("Верно",G116)))</formula>
    </cfRule>
    <cfRule type="containsText" dxfId="207" priority="35" operator="containsText" text="Не выполняется">
      <formula>NOT(ISERROR(SEARCH("Не выполняется",G116)))</formula>
    </cfRule>
  </conditionalFormatting>
  <conditionalFormatting sqref="G111">
    <cfRule type="containsText" dxfId="206" priority="26" operator="containsText" text="Неверно">
      <formula>NOT(ISERROR(SEARCH("Неверно",G111)))</formula>
    </cfRule>
    <cfRule type="containsText" dxfId="205" priority="27" operator="containsText" text="Частично">
      <formula>NOT(ISERROR(SEARCH("Частично",G111)))</formula>
    </cfRule>
    <cfRule type="beginsWith" dxfId="204" priority="28" operator="beginsWith" text="Выполняется">
      <formula>LEFT(G111,LEN("Выполняется"))="Выполняется"</formula>
    </cfRule>
    <cfRule type="containsText" dxfId="203" priority="29" operator="containsText" text="Верно">
      <formula>NOT(ISERROR(SEARCH("Верно",G111)))</formula>
    </cfRule>
    <cfRule type="containsText" dxfId="202" priority="30" operator="containsText" text="Не выполняется">
      <formula>NOT(ISERROR(SEARCH("Не выполняется",G111)))</formula>
    </cfRule>
  </conditionalFormatting>
  <conditionalFormatting sqref="G107">
    <cfRule type="containsText" dxfId="201" priority="21" operator="containsText" text="Неверно">
      <formula>NOT(ISERROR(SEARCH("Неверно",G107)))</formula>
    </cfRule>
    <cfRule type="containsText" dxfId="200" priority="22" operator="containsText" text="Частично">
      <formula>NOT(ISERROR(SEARCH("Частично",G107)))</formula>
    </cfRule>
    <cfRule type="beginsWith" dxfId="199" priority="23" operator="beginsWith" text="Выполняется">
      <formula>LEFT(G107,LEN("Выполняется"))="Выполняется"</formula>
    </cfRule>
    <cfRule type="containsText" dxfId="198" priority="24" operator="containsText" text="Верно">
      <formula>NOT(ISERROR(SEARCH("Верно",G107)))</formula>
    </cfRule>
    <cfRule type="containsText" dxfId="197" priority="25" operator="containsText" text="Не выполняется">
      <formula>NOT(ISERROR(SEARCH("Не выполняется",G107)))</formula>
    </cfRule>
  </conditionalFormatting>
  <conditionalFormatting sqref="G105">
    <cfRule type="containsText" dxfId="196" priority="16" operator="containsText" text="Неверно">
      <formula>NOT(ISERROR(SEARCH("Неверно",G105)))</formula>
    </cfRule>
    <cfRule type="containsText" dxfId="195" priority="17" operator="containsText" text="Частично">
      <formula>NOT(ISERROR(SEARCH("Частично",G105)))</formula>
    </cfRule>
    <cfRule type="beginsWith" dxfId="194" priority="18" operator="beginsWith" text="Выполняется">
      <formula>LEFT(G105,LEN("Выполняется"))="Выполняется"</formula>
    </cfRule>
    <cfRule type="containsText" dxfId="193" priority="19" operator="containsText" text="Верно">
      <formula>NOT(ISERROR(SEARCH("Верно",G105)))</formula>
    </cfRule>
    <cfRule type="containsText" dxfId="192" priority="20" operator="containsText" text="Не выполняется">
      <formula>NOT(ISERROR(SEARCH("Не выполняется",G105)))</formula>
    </cfRule>
  </conditionalFormatting>
  <conditionalFormatting sqref="H104">
    <cfRule type="containsText" dxfId="191" priority="11" operator="containsText" text="Неверно">
      <formula>NOT(ISERROR(SEARCH("Неверно",H104)))</formula>
    </cfRule>
    <cfRule type="containsText" dxfId="190" priority="12" operator="containsText" text="Частично">
      <formula>NOT(ISERROR(SEARCH("Частично",H104)))</formula>
    </cfRule>
    <cfRule type="beginsWith" dxfId="189" priority="13" operator="beginsWith" text="Выполняется">
      <formula>LEFT(H104,LEN("Выполняется"))="Выполняется"</formula>
    </cfRule>
    <cfRule type="containsText" dxfId="188" priority="14" operator="containsText" text="Верно">
      <formula>NOT(ISERROR(SEARCH("Верно",H104)))</formula>
    </cfRule>
    <cfRule type="containsText" dxfId="187" priority="15" operator="containsText" text="Не выполняется">
      <formula>NOT(ISERROR(SEARCH("Не выполняется",H104)))</formula>
    </cfRule>
  </conditionalFormatting>
  <conditionalFormatting sqref="B2">
    <cfRule type="containsText" dxfId="186" priority="1" operator="containsText" text="Неверно">
      <formula>NOT(ISERROR(SEARCH("Неверно",B2)))</formula>
    </cfRule>
    <cfRule type="containsText" dxfId="185" priority="2" operator="containsText" text="Частично">
      <formula>NOT(ISERROR(SEARCH("Частично",B2)))</formula>
    </cfRule>
    <cfRule type="beginsWith" dxfId="184" priority="3" operator="beginsWith" text="Выполняется">
      <formula>LEFT(B2,LEN("Выполняется"))="Выполняется"</formula>
    </cfRule>
    <cfRule type="containsText" dxfId="183" priority="4" operator="containsText" text="Верно">
      <formula>NOT(ISERROR(SEARCH("Верно",B2)))</formula>
    </cfRule>
    <cfRule type="containsText" dxfId="182" priority="5" operator="containsText" text="Не выполняется">
      <formula>NOT(ISERROR(SEARCH("Не выполняется",B2)))</formula>
    </cfRule>
  </conditionalFormatting>
  <dataValidations count="2">
    <dataValidation type="list" allowBlank="1" showInputMessage="1" showErrorMessage="1" sqref="E3 E18 E34 E46 E56 E76 E94 E104 E119 E130 E144 E154 E165 E171 E185 E191 E196 E208 E213 E223 E231 E247 E257 E263 E267 E279 E284 E294 E303 E314 E323 E328 E335 E346 E354 E364 E369 E378 E390">
      <formula1>$E$399:$F$399</formula1>
    </dataValidation>
    <dataValidation type="list" allowBlank="1" showInputMessage="1" showErrorMessage="1" sqref="E4:E17 E19:E33 E35:E45 E47:E55 E57:E75 E77:E93 E95:E103 E391:E396 E120:E129 E131:E143 E145:E153 E155:E164 E166:E170 E172:E184 E186:E190 E192:E195 E197:E207 E209:E212 E214:E222 E224:E230 E232:E246 E248:E256 E258:E262 E264:E266 E268:E278 E280:E283 E285:E293 E295:E302 E304:E313 E315:E322 E324:E327 E329:E334 E336:E345 E347:E353 E355:E363 E365:E368 E370:E377 E379:E389 E105:E118">
      <formula1>$F$400:$F$403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7" tint="0.39997558519241921"/>
  </sheetPr>
  <dimension ref="B1:M42"/>
  <sheetViews>
    <sheetView topLeftCell="C1" zoomScale="80" zoomScaleNormal="80" workbookViewId="0">
      <pane xSplit="4" ySplit="2" topLeftCell="G3" activePane="bottomRight" state="frozen"/>
      <selection pane="topRight" activeCell="E1" sqref="E1"/>
      <selection pane="bottomLeft" activeCell="C3" sqref="C3"/>
      <selection pane="bottomRight" activeCell="H36" sqref="H36"/>
    </sheetView>
  </sheetViews>
  <sheetFormatPr defaultColWidth="9.08984375" defaultRowHeight="14.5" x14ac:dyDescent="0.35"/>
  <cols>
    <col min="1" max="1" width="9.08984375" style="4"/>
    <col min="2" max="2" width="12.08984375" style="28" customWidth="1"/>
    <col min="3" max="3" width="3.6328125" customWidth="1"/>
    <col min="4" max="4" width="9.36328125" customWidth="1"/>
    <col min="5" max="5" width="21.1796875" style="33" customWidth="1"/>
    <col min="6" max="6" width="21.36328125" style="26" customWidth="1"/>
    <col min="7" max="7" width="65.08984375" style="26" bestFit="1" customWidth="1"/>
    <col min="8" max="8" width="19.36328125" style="4" customWidth="1"/>
    <col min="9" max="12" width="15.6328125" style="4" customWidth="1"/>
    <col min="13" max="13" width="13.36328125" style="25" customWidth="1"/>
    <col min="14" max="14" width="71.36328125" style="4" customWidth="1"/>
    <col min="15" max="16384" width="9.08984375" style="4"/>
  </cols>
  <sheetData>
    <row r="1" spans="2:13" ht="16" thickBot="1" x14ac:dyDescent="0.4">
      <c r="H1" s="281" t="s">
        <v>770</v>
      </c>
      <c r="I1" s="282"/>
      <c r="J1" s="282"/>
      <c r="K1" s="282"/>
      <c r="L1" s="282"/>
      <c r="M1" s="26"/>
    </row>
    <row r="2" spans="2:13" ht="31" x14ac:dyDescent="0.35">
      <c r="B2" s="27" t="s">
        <v>771</v>
      </c>
      <c r="D2" s="44" t="s">
        <v>772</v>
      </c>
      <c r="E2" s="44" t="s">
        <v>771</v>
      </c>
      <c r="F2" s="44" t="s">
        <v>0</v>
      </c>
      <c r="G2" s="45" t="s">
        <v>773</v>
      </c>
      <c r="H2" s="45" t="s">
        <v>774</v>
      </c>
      <c r="I2" s="45" t="s">
        <v>775</v>
      </c>
      <c r="J2" s="45" t="s">
        <v>776</v>
      </c>
      <c r="K2" s="45" t="s">
        <v>777</v>
      </c>
      <c r="L2" s="45" t="s">
        <v>778</v>
      </c>
      <c r="M2" s="46" t="s">
        <v>779</v>
      </c>
    </row>
    <row r="3" spans="2:13" x14ac:dyDescent="0.35">
      <c r="B3" s="283" t="s">
        <v>780</v>
      </c>
      <c r="D3" s="285" t="s">
        <v>780</v>
      </c>
      <c r="E3" s="287" t="s">
        <v>781</v>
      </c>
      <c r="F3" s="51" t="s">
        <v>782</v>
      </c>
      <c r="G3" s="6" t="s">
        <v>783</v>
      </c>
      <c r="H3" s="7" t="str">
        <f>IF('Маппинг со стандартами'!E3="Неверно","Не реализовывается","Реализовывается")</f>
        <v>Реализовывается</v>
      </c>
      <c r="I3" s="7">
        <f>'Маппинг со стандартами'!G4</f>
        <v>0</v>
      </c>
      <c r="J3" s="7">
        <f>'Маппинг со стандартами'!G9</f>
        <v>0</v>
      </c>
      <c r="K3" s="7">
        <f>'Маппинг со стандартами'!G11</f>
        <v>0</v>
      </c>
      <c r="L3" s="7">
        <f>'Маппинг со стандартами'!G15</f>
        <v>0</v>
      </c>
      <c r="M3" s="47">
        <f>SUM(I3:L3)/4</f>
        <v>0</v>
      </c>
    </row>
    <row r="4" spans="2:13" x14ac:dyDescent="0.35">
      <c r="B4" s="283"/>
      <c r="D4" s="285"/>
      <c r="E4" s="287"/>
      <c r="F4" s="51" t="s">
        <v>784</v>
      </c>
      <c r="G4" s="6" t="s">
        <v>785</v>
      </c>
      <c r="H4" s="7" t="str">
        <f>IF('Маппинг со стандартами'!E18="Неверно","Не реализовывается","Реализовывается")</f>
        <v>Реализовывается</v>
      </c>
      <c r="I4" s="7">
        <f>'Маппинг со стандартами'!G19</f>
        <v>0</v>
      </c>
      <c r="J4" s="7">
        <f>'Маппинг со стандартами'!G24</f>
        <v>0</v>
      </c>
      <c r="K4" s="7">
        <f>'Маппинг со стандартами'!G27</f>
        <v>0</v>
      </c>
      <c r="L4" s="7">
        <f>'Маппинг со стандартами'!G31</f>
        <v>0</v>
      </c>
      <c r="M4" s="47">
        <f>SUM(I4:L4)/4</f>
        <v>0</v>
      </c>
    </row>
    <row r="5" spans="2:13" x14ac:dyDescent="0.35">
      <c r="B5" s="283"/>
      <c r="D5" s="285"/>
      <c r="E5" s="287" t="s">
        <v>786</v>
      </c>
      <c r="F5" s="51" t="s">
        <v>787</v>
      </c>
      <c r="G5" s="6" t="s">
        <v>788</v>
      </c>
      <c r="H5" s="7" t="str">
        <f>IF('Маппинг со стандартами'!E34="Неверно","Не реализовывается","Реализовывается")</f>
        <v>Реализовывается</v>
      </c>
      <c r="I5" s="7">
        <f>'Маппинг со стандартами'!G35</f>
        <v>0</v>
      </c>
      <c r="J5" s="7">
        <f>'Маппинг со стандартами'!G37</f>
        <v>0</v>
      </c>
      <c r="K5" s="7"/>
      <c r="L5" s="7"/>
      <c r="M5" s="47">
        <f>SUM(I5:K5)/2</f>
        <v>0</v>
      </c>
    </row>
    <row r="6" spans="2:13" x14ac:dyDescent="0.35">
      <c r="B6" s="283"/>
      <c r="D6" s="285"/>
      <c r="E6" s="287"/>
      <c r="F6" s="51" t="s">
        <v>789</v>
      </c>
      <c r="G6" s="6" t="s">
        <v>790</v>
      </c>
      <c r="H6" s="7" t="str">
        <f>IF('Маппинг со стандартами'!E38="Неверно","Не реализовывается","Реализовывается")</f>
        <v>Реализовывается</v>
      </c>
      <c r="I6" s="7">
        <f>'Маппинг со стандартами'!G39</f>
        <v>0</v>
      </c>
      <c r="J6" s="7">
        <f>'Маппинг со стандартами'!G41</f>
        <v>0</v>
      </c>
      <c r="K6" s="7">
        <f>'Маппинг со стандартами'!G43</f>
        <v>0</v>
      </c>
      <c r="L6" s="7">
        <f>'Маппинг со стандартами'!G45</f>
        <v>0</v>
      </c>
      <c r="M6" s="47">
        <f t="shared" ref="M6:M15" si="0">SUM(I6:L6)/4</f>
        <v>0</v>
      </c>
    </row>
    <row r="7" spans="2:13" x14ac:dyDescent="0.35">
      <c r="B7" s="283"/>
      <c r="D7" s="285"/>
      <c r="E7" s="287"/>
      <c r="F7" s="51" t="s">
        <v>791</v>
      </c>
      <c r="G7" s="6" t="s">
        <v>792</v>
      </c>
      <c r="H7" s="7" t="str">
        <f>IF('Маппинг со стандартами'!E46="Неверно","Не реализовывается","Реализовывается")</f>
        <v>Реализовывается</v>
      </c>
      <c r="I7" s="7">
        <f>'Маппинг со стандартами'!G47</f>
        <v>0</v>
      </c>
      <c r="J7" s="7">
        <f>'Маппинг со стандартами'!G51</f>
        <v>0</v>
      </c>
      <c r="K7" s="7">
        <f>'Маппинг со стандартами'!G52</f>
        <v>0</v>
      </c>
      <c r="L7" s="7">
        <f>'Маппинг со стандартами'!G55</f>
        <v>0</v>
      </c>
      <c r="M7" s="47">
        <f t="shared" si="0"/>
        <v>0</v>
      </c>
    </row>
    <row r="8" spans="2:13" x14ac:dyDescent="0.35">
      <c r="B8" s="283"/>
      <c r="D8" s="285"/>
      <c r="E8" s="287"/>
      <c r="F8" s="51" t="s">
        <v>793</v>
      </c>
      <c r="G8" s="6" t="s">
        <v>794</v>
      </c>
      <c r="H8" s="7" t="str">
        <f>IF('Маппинг со стандартами'!E56="Неверно","Не реализовывается","Реализовывается")</f>
        <v>Реализовывается</v>
      </c>
      <c r="I8" s="7">
        <f>'Маппинг со стандартами'!G57</f>
        <v>0</v>
      </c>
      <c r="J8" s="7">
        <f>'Маппинг со стандартами'!G64</f>
        <v>0</v>
      </c>
      <c r="K8" s="7">
        <f>'Маппинг со стандартами'!G70</f>
        <v>0</v>
      </c>
      <c r="L8" s="7">
        <f>'Маппинг со стандартами'!G74</f>
        <v>0</v>
      </c>
      <c r="M8" s="47">
        <f t="shared" si="0"/>
        <v>0</v>
      </c>
    </row>
    <row r="9" spans="2:13" x14ac:dyDescent="0.35">
      <c r="B9" s="283"/>
      <c r="D9" s="285"/>
      <c r="E9" s="287"/>
      <c r="F9" s="51" t="s">
        <v>795</v>
      </c>
      <c r="G9" s="6" t="s">
        <v>796</v>
      </c>
      <c r="H9" s="7" t="str">
        <f>IF('Маппинг со стандартами'!E76="Неверно","Не реализовывается","Реализовывается")</f>
        <v>Реализовывается</v>
      </c>
      <c r="I9" s="7">
        <f>'Маппинг со стандартами'!G77</f>
        <v>0</v>
      </c>
      <c r="J9" s="7">
        <f>'Маппинг со стандартами'!G82</f>
        <v>0</v>
      </c>
      <c r="K9" s="7">
        <f>'Маппинг со стандартами'!G88</f>
        <v>0</v>
      </c>
      <c r="L9" s="7">
        <f>'Маппинг со стандартами'!G93</f>
        <v>0</v>
      </c>
      <c r="M9" s="47">
        <f t="shared" si="0"/>
        <v>0</v>
      </c>
    </row>
    <row r="10" spans="2:13" x14ac:dyDescent="0.35">
      <c r="B10" s="283"/>
      <c r="D10" s="285"/>
      <c r="E10" s="287"/>
      <c r="F10" s="51" t="s">
        <v>797</v>
      </c>
      <c r="G10" s="6" t="s">
        <v>798</v>
      </c>
      <c r="H10" s="7" t="str">
        <f>IF('Маппинг со стандартами'!E94="Неверно","Не реализовывается","Реализовывается")</f>
        <v>Реализовывается</v>
      </c>
      <c r="I10" s="7">
        <f>'Маппинг со стандартами'!G95</f>
        <v>0</v>
      </c>
      <c r="J10" s="7">
        <f>'Маппинг со стандартами'!G98</f>
        <v>0</v>
      </c>
      <c r="K10" s="7">
        <f>'Маппинг со стандартами'!G100</f>
        <v>0</v>
      </c>
      <c r="L10" s="7">
        <f>'Маппинг со стандартами'!G101</f>
        <v>0</v>
      </c>
      <c r="M10" s="47">
        <f t="shared" si="0"/>
        <v>0</v>
      </c>
    </row>
    <row r="11" spans="2:13" ht="29" x14ac:dyDescent="0.35">
      <c r="B11" s="283"/>
      <c r="D11" s="285"/>
      <c r="E11" s="77" t="s">
        <v>1475</v>
      </c>
      <c r="F11" s="51" t="s">
        <v>1476</v>
      </c>
      <c r="G11" s="6" t="s">
        <v>1475</v>
      </c>
      <c r="H11" s="7" t="str">
        <f>IF('Маппинг со стандартами'!E104="Неверно","Не реализовывается","Реализовывается")</f>
        <v>Реализовывается</v>
      </c>
      <c r="I11" s="7">
        <f>'Маппинг со стандартами'!G105</f>
        <v>0</v>
      </c>
      <c r="J11" s="7">
        <f>'Маппинг со стандартами'!G107</f>
        <v>0</v>
      </c>
      <c r="K11" s="7">
        <f>'Маппинг со стандартами'!G111</f>
        <v>0</v>
      </c>
      <c r="L11" s="7">
        <f>'Маппинг со стандартами'!G116</f>
        <v>0</v>
      </c>
      <c r="M11" s="47">
        <f t="shared" si="0"/>
        <v>0</v>
      </c>
    </row>
    <row r="12" spans="2:13" x14ac:dyDescent="0.35">
      <c r="B12" s="283"/>
      <c r="D12" s="285"/>
      <c r="E12" s="287" t="s">
        <v>799</v>
      </c>
      <c r="F12" s="51" t="s">
        <v>800</v>
      </c>
      <c r="G12" s="6" t="s">
        <v>801</v>
      </c>
      <c r="H12" s="7" t="str">
        <f>IF('Маппинг со стандартами'!E119="Неверно","Не реализовывается","Реализовывается")</f>
        <v>Реализовывается</v>
      </c>
      <c r="I12" s="7">
        <f>'Маппинг со стандартами'!G120</f>
        <v>0</v>
      </c>
      <c r="J12" s="7">
        <f>'Маппинг со стандартами'!G122</f>
        <v>0</v>
      </c>
      <c r="K12" s="7">
        <f>'Маппинг со стандартами'!G126</f>
        <v>0</v>
      </c>
      <c r="L12" s="7">
        <f>'Маппинг со стандартами'!G129</f>
        <v>0</v>
      </c>
      <c r="M12" s="47">
        <f t="shared" si="0"/>
        <v>0</v>
      </c>
    </row>
    <row r="13" spans="2:13" x14ac:dyDescent="0.35">
      <c r="B13" s="283"/>
      <c r="D13" s="285"/>
      <c r="E13" s="287"/>
      <c r="F13" s="51" t="s">
        <v>802</v>
      </c>
      <c r="G13" s="6" t="s">
        <v>803</v>
      </c>
      <c r="H13" s="7" t="str">
        <f>IF('Маппинг со стандартами'!E130="Неверно","Не реализовывается","Реализовывается")</f>
        <v>Реализовывается</v>
      </c>
      <c r="I13" s="7">
        <f>'Маппинг со стандартами'!G131</f>
        <v>0</v>
      </c>
      <c r="J13" s="7">
        <f>'Маппинг со стандартами'!G134</f>
        <v>0</v>
      </c>
      <c r="K13" s="7">
        <f>'Маппинг со стандартами'!G139</f>
        <v>0</v>
      </c>
      <c r="L13" s="7">
        <f>'Маппинг со стандартами'!G143</f>
        <v>0</v>
      </c>
      <c r="M13" s="47">
        <f t="shared" si="0"/>
        <v>0</v>
      </c>
    </row>
    <row r="14" spans="2:13" x14ac:dyDescent="0.35">
      <c r="B14" s="283"/>
      <c r="D14" s="285"/>
      <c r="E14" s="287"/>
      <c r="F14" s="51" t="s">
        <v>804</v>
      </c>
      <c r="G14" s="6" t="s">
        <v>805</v>
      </c>
      <c r="H14" s="7" t="str">
        <f>IF('Маппинг со стандартами'!E144="Неверно","Не реализовывается","Реализовывается")</f>
        <v>Реализовывается</v>
      </c>
      <c r="I14" s="7">
        <f>'Маппинг со стандартами'!G145</f>
        <v>0</v>
      </c>
      <c r="J14" s="7">
        <f>'Маппинг со стандартами'!G148</f>
        <v>0</v>
      </c>
      <c r="K14" s="7">
        <f>'Маппинг со стандартами'!G151</f>
        <v>0</v>
      </c>
      <c r="L14" s="7">
        <f>'Маппинг со стандартами'!G153</f>
        <v>0</v>
      </c>
      <c r="M14" s="47">
        <f t="shared" si="0"/>
        <v>0</v>
      </c>
    </row>
    <row r="15" spans="2:13" x14ac:dyDescent="0.35">
      <c r="B15" s="283"/>
      <c r="D15" s="285"/>
      <c r="E15" s="287"/>
      <c r="F15" s="51" t="s">
        <v>806</v>
      </c>
      <c r="G15" s="6" t="s">
        <v>807</v>
      </c>
      <c r="H15" s="7" t="str">
        <f>IF('Маппинг со стандартами'!E154="Неверно","Не реализовывается","Реализовывается")</f>
        <v>Реализовывается</v>
      </c>
      <c r="I15" s="7">
        <f>'Маппинг со стандартами'!G155</f>
        <v>0</v>
      </c>
      <c r="J15" s="7">
        <f>'Маппинг со стандартами'!G159</f>
        <v>0</v>
      </c>
      <c r="K15" s="7">
        <f>'Маппинг со стандартами'!G162</f>
        <v>0</v>
      </c>
      <c r="L15" s="7">
        <f>'Маппинг со стандартами'!G164</f>
        <v>0</v>
      </c>
      <c r="M15" s="47">
        <f t="shared" si="0"/>
        <v>0</v>
      </c>
    </row>
    <row r="16" spans="2:13" x14ac:dyDescent="0.35">
      <c r="B16" s="283"/>
      <c r="D16" s="285"/>
      <c r="E16" s="287"/>
      <c r="F16" s="51" t="s">
        <v>808</v>
      </c>
      <c r="G16" s="6" t="s">
        <v>809</v>
      </c>
      <c r="H16" s="7" t="str">
        <f>IF('Маппинг со стандартами'!E165="Неверно","Не реализовывается","Реализовывается")</f>
        <v>Реализовывается</v>
      </c>
      <c r="I16" s="7">
        <f>'Маппинг со стандартами'!G166</f>
        <v>0</v>
      </c>
      <c r="J16" s="7">
        <f>'Маппинг со стандартами'!G168</f>
        <v>0</v>
      </c>
      <c r="K16" s="7"/>
      <c r="L16" s="7"/>
      <c r="M16" s="47">
        <f>SUM(I16:J16)/2</f>
        <v>0</v>
      </c>
    </row>
    <row r="17" spans="2:13" x14ac:dyDescent="0.35">
      <c r="B17" s="283"/>
      <c r="D17" s="285"/>
      <c r="E17" s="287" t="s">
        <v>810</v>
      </c>
      <c r="F17" s="51" t="s">
        <v>811</v>
      </c>
      <c r="G17" s="6" t="s">
        <v>812</v>
      </c>
      <c r="H17" s="7" t="str">
        <f>IF('Маппинг со стандартами'!E171="Неверно","Не реализовывается","Реализовывается")</f>
        <v>Реализовывается</v>
      </c>
      <c r="I17" s="7">
        <f>'Маппинг со стандартами'!G172</f>
        <v>0</v>
      </c>
      <c r="J17" s="7">
        <f>'Маппинг со стандартами'!G174</f>
        <v>0</v>
      </c>
      <c r="K17" s="7">
        <f>'Маппинг со стандартами'!G178</f>
        <v>0</v>
      </c>
      <c r="L17" s="7">
        <f>'Маппинг со стандартами'!G182</f>
        <v>0</v>
      </c>
      <c r="M17" s="47">
        <f>SUM(I17:L17)/4</f>
        <v>0</v>
      </c>
    </row>
    <row r="18" spans="2:13" ht="29" x14ac:dyDescent="0.35">
      <c r="B18" s="283"/>
      <c r="D18" s="285"/>
      <c r="E18" s="287"/>
      <c r="F18" s="51" t="s">
        <v>813</v>
      </c>
      <c r="G18" s="6" t="s">
        <v>814</v>
      </c>
      <c r="H18" s="7" t="str">
        <f>IF('Маппинг со стандартами'!E185="Неверно","Не реализовывается","Реализовывается")</f>
        <v>Реализовывается</v>
      </c>
      <c r="I18" s="7">
        <f>'Маппинг со стандартами'!G186</f>
        <v>0</v>
      </c>
      <c r="J18" s="7">
        <f>'Маппинг со стандартами'!G189</f>
        <v>0</v>
      </c>
      <c r="K18" s="7"/>
      <c r="L18" s="7">
        <f>'Маппинг со стандартами'!G190</f>
        <v>0</v>
      </c>
      <c r="M18" s="47">
        <f>SUM(I18:L18)/3</f>
        <v>0</v>
      </c>
    </row>
    <row r="19" spans="2:13" x14ac:dyDescent="0.35">
      <c r="B19" s="283"/>
      <c r="D19" s="285"/>
      <c r="E19" s="287"/>
      <c r="F19" s="51" t="s">
        <v>815</v>
      </c>
      <c r="G19" s="6" t="s">
        <v>816</v>
      </c>
      <c r="H19" s="7" t="str">
        <f>IF('Маппинг со стандартами'!E191="Неверно","Не реализовывается","Реализовывается")</f>
        <v>Реализовывается</v>
      </c>
      <c r="I19" s="7">
        <f>'Маппинг со стандартами'!G192</f>
        <v>0</v>
      </c>
      <c r="J19" s="7">
        <f>'Маппинг со стандартами'!G193</f>
        <v>0</v>
      </c>
      <c r="K19" s="7">
        <f>'Маппинг со стандартами'!G195</f>
        <v>0</v>
      </c>
      <c r="L19" s="7"/>
      <c r="M19" s="47">
        <f>SUM(I19:K19)/3</f>
        <v>0</v>
      </c>
    </row>
    <row r="20" spans="2:13" x14ac:dyDescent="0.35">
      <c r="B20" s="283"/>
      <c r="D20" s="285"/>
      <c r="E20" s="287"/>
      <c r="F20" s="51" t="s">
        <v>817</v>
      </c>
      <c r="G20" s="6" t="s">
        <v>818</v>
      </c>
      <c r="H20" s="7" t="str">
        <f>IF('Маппинг со стандартами'!E208="Неверно","Не реализовывается","Реализовывается")</f>
        <v>Реализовывается</v>
      </c>
      <c r="I20" s="7">
        <f>'Маппинг со стандартами'!G209</f>
        <v>0</v>
      </c>
      <c r="J20" s="7">
        <f>'Маппинг со стандартами'!G210</f>
        <v>0</v>
      </c>
      <c r="K20" s="7"/>
      <c r="L20" s="7"/>
      <c r="M20" s="47">
        <f>SUM(I20:J20)/2</f>
        <v>0</v>
      </c>
    </row>
    <row r="21" spans="2:13" x14ac:dyDescent="0.35">
      <c r="B21" s="283"/>
      <c r="D21" s="285"/>
      <c r="E21" s="287"/>
      <c r="F21" s="51" t="s">
        <v>819</v>
      </c>
      <c r="G21" s="6" t="s">
        <v>820</v>
      </c>
      <c r="H21" s="41" t="str">
        <f>IF('Маппинг со стандартами'!E196="Неверно","Не реализовывается","Реализовывается")</f>
        <v>Реализовывается</v>
      </c>
      <c r="I21" s="42">
        <f>'Маппинг со стандартами'!G197</f>
        <v>0</v>
      </c>
      <c r="J21" s="7">
        <f>'Маппинг со стандартами'!G199</f>
        <v>0</v>
      </c>
      <c r="K21" s="7">
        <f>'Маппинг со стандартами'!G202</f>
        <v>0</v>
      </c>
      <c r="L21" s="7">
        <f>'Маппинг со стандартами'!G206</f>
        <v>0</v>
      </c>
      <c r="M21" s="47">
        <f>SUM(I21:L21)/4</f>
        <v>0</v>
      </c>
    </row>
    <row r="22" spans="2:13" x14ac:dyDescent="0.35">
      <c r="B22" s="283"/>
      <c r="D22" s="285"/>
      <c r="E22" s="287" t="s">
        <v>821</v>
      </c>
      <c r="F22" s="51" t="s">
        <v>822</v>
      </c>
      <c r="G22" s="6" t="s">
        <v>823</v>
      </c>
      <c r="H22" s="7" t="str">
        <f>IF('Маппинг со стандартами'!E213="Неверно","Не реализовывается","Реализовывается")</f>
        <v>Реализовывается</v>
      </c>
      <c r="I22" s="7">
        <f>'Маппинг со стандартами'!G214</f>
        <v>0</v>
      </c>
      <c r="J22" s="7">
        <f>'Маппинг со стандартами'!G216</f>
        <v>0</v>
      </c>
      <c r="K22" s="7">
        <f>'Маппинг со стандартами'!G218</f>
        <v>0</v>
      </c>
      <c r="L22" s="7">
        <f>'Маппинг со стандартами'!G221</f>
        <v>0</v>
      </c>
      <c r="M22" s="47">
        <f>SUM(I22:L22)/4</f>
        <v>0</v>
      </c>
    </row>
    <row r="23" spans="2:13" x14ac:dyDescent="0.35">
      <c r="B23" s="283"/>
      <c r="D23" s="285"/>
      <c r="E23" s="287"/>
      <c r="F23" s="51" t="s">
        <v>824</v>
      </c>
      <c r="G23" s="6" t="s">
        <v>825</v>
      </c>
      <c r="H23" s="7" t="str">
        <f>IF('Маппинг со стандартами'!E231="Неверно","Не реализовывается","Реализовывается")</f>
        <v>Реализовывается</v>
      </c>
      <c r="I23" s="41">
        <f>'Маппинг со стандартами'!G232</f>
        <v>0</v>
      </c>
      <c r="J23" s="41">
        <f>'Маппинг со стандартами'!G235</f>
        <v>0</v>
      </c>
      <c r="K23" s="41">
        <f>'Маппинг со стандартами'!G240</f>
        <v>0</v>
      </c>
      <c r="L23" s="41">
        <f>'Маппинг со стандартами'!G244</f>
        <v>0</v>
      </c>
      <c r="M23" s="47">
        <f>SUM(I23:L23)/4</f>
        <v>0</v>
      </c>
    </row>
    <row r="24" spans="2:13" x14ac:dyDescent="0.35">
      <c r="B24" s="283"/>
      <c r="D24" s="285"/>
      <c r="E24" s="287"/>
      <c r="F24" s="51" t="s">
        <v>826</v>
      </c>
      <c r="G24" s="6" t="s">
        <v>827</v>
      </c>
      <c r="H24" s="7" t="str">
        <f>IF('Маппинг со стандартами'!E223="Неверно","Не реализовывается","Реализовывается")</f>
        <v>Реализовывается</v>
      </c>
      <c r="I24" s="7">
        <f>'Маппинг со стандартами'!G224</f>
        <v>0</v>
      </c>
      <c r="J24" s="7">
        <f>'Маппинг со стандартами'!G227</f>
        <v>0</v>
      </c>
      <c r="K24" s="7"/>
      <c r="L24" s="7">
        <f>'Маппинг со стандартами'!G229</f>
        <v>0</v>
      </c>
      <c r="M24" s="47">
        <f>SUM(I24:L24)/3</f>
        <v>0</v>
      </c>
    </row>
    <row r="25" spans="2:13" x14ac:dyDescent="0.35">
      <c r="B25" s="283"/>
      <c r="D25" s="285"/>
      <c r="E25" s="287"/>
      <c r="F25" s="51" t="s">
        <v>828</v>
      </c>
      <c r="G25" s="6" t="s">
        <v>829</v>
      </c>
      <c r="H25" s="7" t="str">
        <f>IF('Маппинг со стандартами'!E247="Неверно","Не реализовывается","Реализовывается")</f>
        <v>Реализовывается</v>
      </c>
      <c r="I25" s="7">
        <f>'Маппинг со стандартами'!G248</f>
        <v>0</v>
      </c>
      <c r="J25" s="7">
        <f>'Маппинг со стандартами'!G253</f>
        <v>0</v>
      </c>
      <c r="K25" s="7">
        <f>'Маппинг со стандартами'!G255</f>
        <v>0</v>
      </c>
      <c r="L25" s="7">
        <f>'Маппинг со стандартами'!G256</f>
        <v>0</v>
      </c>
      <c r="M25" s="47">
        <f>SUM(I25:L25)/4</f>
        <v>0</v>
      </c>
    </row>
    <row r="26" spans="2:13" x14ac:dyDescent="0.35">
      <c r="B26" s="283"/>
      <c r="D26" s="285"/>
      <c r="E26" s="287"/>
      <c r="F26" s="51" t="s">
        <v>830</v>
      </c>
      <c r="G26" s="6" t="s">
        <v>831</v>
      </c>
      <c r="H26" s="7" t="str">
        <f>IF('Маппинг со стандартами'!E257="Неверно","Не реализовывается","Реализовывается")</f>
        <v>Реализовывается</v>
      </c>
      <c r="I26" s="7">
        <f>'Маппинг со стандартами'!G258</f>
        <v>0</v>
      </c>
      <c r="J26" s="7">
        <f>'Маппинг со стандартами'!G260</f>
        <v>0</v>
      </c>
      <c r="K26" s="7">
        <f>'Маппинг со стандартами'!G262</f>
        <v>0</v>
      </c>
      <c r="L26" s="7"/>
      <c r="M26" s="47">
        <f>SUM(I26:K26)/3</f>
        <v>0</v>
      </c>
    </row>
    <row r="27" spans="2:13" x14ac:dyDescent="0.35">
      <c r="B27" s="283"/>
      <c r="D27" s="285"/>
      <c r="E27" s="287"/>
      <c r="F27" s="51" t="s">
        <v>832</v>
      </c>
      <c r="G27" s="6" t="s">
        <v>833</v>
      </c>
      <c r="H27" s="7" t="str">
        <f>IF('Маппинг со стандартами'!E263="Неверно","Не реализовывается","Реализовывается")</f>
        <v>Реализовывается</v>
      </c>
      <c r="I27" s="7">
        <f>'Маппинг со стандартами'!G264</f>
        <v>0</v>
      </c>
      <c r="J27" s="7">
        <f>'Маппинг со стандартами'!G265</f>
        <v>0</v>
      </c>
      <c r="K27" s="7">
        <f>'Маппинг со стандартами'!G266</f>
        <v>0</v>
      </c>
      <c r="L27" s="7"/>
      <c r="M27" s="47">
        <f>SUM(I27:K27)/3</f>
        <v>0</v>
      </c>
    </row>
    <row r="28" spans="2:13" x14ac:dyDescent="0.35">
      <c r="B28" s="283"/>
      <c r="D28" s="285"/>
      <c r="E28" s="287"/>
      <c r="F28" s="51" t="s">
        <v>834</v>
      </c>
      <c r="G28" s="6" t="s">
        <v>835</v>
      </c>
      <c r="H28" s="7" t="str">
        <f>IF('Маппинг со стандартами'!E267="Неверно","Не реализовывается","Реализовывается")</f>
        <v>Реализовывается</v>
      </c>
      <c r="I28" s="7">
        <f>'Маппинг со стандартами'!G268</f>
        <v>0</v>
      </c>
      <c r="J28" s="7">
        <f>'Маппинг со стандартами'!G270</f>
        <v>0</v>
      </c>
      <c r="K28" s="7">
        <f>'Маппинг со стандартами'!G273</f>
        <v>0</v>
      </c>
      <c r="L28" s="7">
        <f>'Маппинг со стандартами'!G277</f>
        <v>0</v>
      </c>
      <c r="M28" s="47">
        <f>SUM(I28:L28)/4</f>
        <v>0</v>
      </c>
    </row>
    <row r="29" spans="2:13" x14ac:dyDescent="0.35">
      <c r="B29" s="283"/>
      <c r="D29" s="285"/>
      <c r="E29" s="287"/>
      <c r="F29" s="51" t="s">
        <v>836</v>
      </c>
      <c r="G29" s="6" t="s">
        <v>837</v>
      </c>
      <c r="H29" s="7" t="str">
        <f>IF('Маппинг со стандартами'!E279="Неверно","Не реализовывается","Реализовывается")</f>
        <v>Реализовывается</v>
      </c>
      <c r="I29" s="7"/>
      <c r="J29" s="7">
        <f>'Маппинг со стандартами'!G280</f>
        <v>0</v>
      </c>
      <c r="K29" s="7">
        <f>'Маппинг со стандартами'!G281</f>
        <v>0</v>
      </c>
      <c r="L29" s="7"/>
      <c r="M29" s="47">
        <f>SUM(J29:K29)/2</f>
        <v>0</v>
      </c>
    </row>
    <row r="30" spans="2:13" x14ac:dyDescent="0.35">
      <c r="B30" s="284" t="s">
        <v>838</v>
      </c>
      <c r="D30" s="285" t="s">
        <v>838</v>
      </c>
      <c r="E30" s="287" t="s">
        <v>839</v>
      </c>
      <c r="F30" s="29" t="s">
        <v>840</v>
      </c>
      <c r="G30" s="1" t="s">
        <v>841</v>
      </c>
      <c r="H30" s="7" t="str">
        <f>IF('Маппинг со стандартами'!E284="Неверно","Не реализовывается","Реализовывается")</f>
        <v>Реализовывается</v>
      </c>
      <c r="I30" s="7">
        <f>'Маппинг со стандартами'!G285</f>
        <v>0</v>
      </c>
      <c r="J30" s="7">
        <f>'Маппинг со стандартами'!G287</f>
        <v>0</v>
      </c>
      <c r="K30" s="7">
        <f>'Маппинг со стандартами'!G291</f>
        <v>0</v>
      </c>
      <c r="L30" s="7">
        <f>'Маппинг со стандартами'!G293</f>
        <v>0</v>
      </c>
      <c r="M30" s="47">
        <f>SUM(I30:L30)/4</f>
        <v>0</v>
      </c>
    </row>
    <row r="31" spans="2:13" x14ac:dyDescent="0.35">
      <c r="B31" s="284"/>
      <c r="D31" s="285"/>
      <c r="E31" s="287"/>
      <c r="F31" s="29" t="s">
        <v>842</v>
      </c>
      <c r="G31" s="1" t="s">
        <v>843</v>
      </c>
      <c r="H31" s="7" t="str">
        <f>IF('Маппинг со стандартами'!E294="Неверно","Не реализовывается","Реализовывается")</f>
        <v>Реализовывается</v>
      </c>
      <c r="I31" s="7">
        <f>'Маппинг со стандартами'!G295</f>
        <v>0</v>
      </c>
      <c r="J31" s="7">
        <f>'Маппинг со стандартами'!G296</f>
        <v>0</v>
      </c>
      <c r="K31" s="7">
        <f>'Маппинг со стандартами'!G298</f>
        <v>0</v>
      </c>
      <c r="L31" s="7">
        <f>'Маппинг со стандартами'!G300</f>
        <v>0</v>
      </c>
      <c r="M31" s="47">
        <f>SUM(I31:L31)/4</f>
        <v>0</v>
      </c>
    </row>
    <row r="32" spans="2:13" x14ac:dyDescent="0.35">
      <c r="B32" s="284"/>
      <c r="D32" s="285"/>
      <c r="E32" s="287" t="s">
        <v>844</v>
      </c>
      <c r="F32" s="29" t="s">
        <v>845</v>
      </c>
      <c r="G32" s="1" t="s">
        <v>846</v>
      </c>
      <c r="H32" s="7" t="str">
        <f>IF('Маппинг со стандартами'!E303="Неверно","Не реализовывается","Реализовывается")</f>
        <v>Реализовывается</v>
      </c>
      <c r="I32" s="7">
        <f>'Маппинг со стандартами'!G304</f>
        <v>0</v>
      </c>
      <c r="J32" s="7">
        <f>'Маппинг со стандартами'!G307</f>
        <v>0</v>
      </c>
      <c r="K32" s="7">
        <f>'Маппинг со стандартами'!G310</f>
        <v>0</v>
      </c>
      <c r="L32" s="7">
        <f>'Маппинг со стандартами'!G313</f>
        <v>0</v>
      </c>
      <c r="M32" s="47">
        <f>SUM(I32:L32)/4</f>
        <v>0</v>
      </c>
    </row>
    <row r="33" spans="2:13" x14ac:dyDescent="0.35">
      <c r="B33" s="284"/>
      <c r="D33" s="285"/>
      <c r="E33" s="287"/>
      <c r="F33" s="29" t="s">
        <v>847</v>
      </c>
      <c r="G33" s="1" t="s">
        <v>848</v>
      </c>
      <c r="H33" s="7" t="str">
        <f>IF('Маппинг со стандартами'!E314="Неверно","Не реализовывается","Реализовывается")</f>
        <v>Реализовывается</v>
      </c>
      <c r="I33" s="7">
        <f>'Маппинг со стандартами'!G315</f>
        <v>0</v>
      </c>
      <c r="J33" s="7">
        <f>'Маппинг со стандартами'!G317</f>
        <v>0</v>
      </c>
      <c r="K33" s="7">
        <f>'Маппинг со стандартами'!G320</f>
        <v>0</v>
      </c>
      <c r="L33" s="7"/>
      <c r="M33" s="47">
        <f>SUM(I33:K33)/3</f>
        <v>0</v>
      </c>
    </row>
    <row r="34" spans="2:13" x14ac:dyDescent="0.35">
      <c r="B34" s="284"/>
      <c r="D34" s="285"/>
      <c r="E34" s="287"/>
      <c r="F34" s="29" t="s">
        <v>849</v>
      </c>
      <c r="G34" s="1" t="s">
        <v>850</v>
      </c>
      <c r="H34" s="7" t="str">
        <f>IF('Маппинг со стандартами'!E323="Неверно","Не реализовывается","Реализовывается")</f>
        <v>Реализовывается</v>
      </c>
      <c r="I34" s="7">
        <f>'Маппинг со стандартами'!G324</f>
        <v>0</v>
      </c>
      <c r="J34" s="7">
        <f>'Маппинг со стандартами'!G325</f>
        <v>0</v>
      </c>
      <c r="K34" s="7">
        <f>'Маппинг со стандартами'!G326</f>
        <v>0</v>
      </c>
      <c r="L34" s="7">
        <f>'Маппинг со стандартами'!G327</f>
        <v>0</v>
      </c>
      <c r="M34" s="47">
        <f>SUM(I34:L34)/4</f>
        <v>0</v>
      </c>
    </row>
    <row r="35" spans="2:13" x14ac:dyDescent="0.35">
      <c r="B35" s="284"/>
      <c r="D35" s="285"/>
      <c r="E35" s="287"/>
      <c r="F35" s="29" t="s">
        <v>851</v>
      </c>
      <c r="G35" s="1" t="s">
        <v>852</v>
      </c>
      <c r="H35" s="7" t="str">
        <f>IF('Маппинг со стандартами'!E328="Неверно","Не реализовывается","Реализовывается")</f>
        <v>Реализовывается</v>
      </c>
      <c r="I35" s="7">
        <f>'Маппинг со стандартами'!G329</f>
        <v>0</v>
      </c>
      <c r="J35" s="7">
        <f>'Маппинг со стандартами'!G331</f>
        <v>0</v>
      </c>
      <c r="K35" s="7">
        <f>'Маппинг со стандартами'!G332</f>
        <v>0</v>
      </c>
      <c r="L35" s="7">
        <f>'Маппинг со стандартами'!G334</f>
        <v>0</v>
      </c>
      <c r="M35" s="47">
        <f>SUM(I35:L35)/4</f>
        <v>0</v>
      </c>
    </row>
    <row r="36" spans="2:13" ht="29" x14ac:dyDescent="0.35">
      <c r="B36" s="284"/>
      <c r="D36" s="285"/>
      <c r="E36" s="287"/>
      <c r="F36" s="29" t="s">
        <v>853</v>
      </c>
      <c r="G36" s="1" t="s">
        <v>854</v>
      </c>
      <c r="H36" s="7" t="str">
        <f>IF('Маппинг со стандартами'!E335="Неверно","Не реализовывается","Реализовывается")</f>
        <v>Реализовывается</v>
      </c>
      <c r="I36" s="7">
        <f>'Маппинг со стандартами'!G336</f>
        <v>0</v>
      </c>
      <c r="J36" s="7">
        <f>'Маппинг со стандартами'!G338</f>
        <v>0</v>
      </c>
      <c r="K36" s="7">
        <f>'Маппинг со стандартами'!G340</f>
        <v>0</v>
      </c>
      <c r="L36" s="7">
        <f>'Маппинг со стандартами'!G343</f>
        <v>0</v>
      </c>
      <c r="M36" s="47">
        <f>SUM(I36:L36)/4</f>
        <v>0</v>
      </c>
    </row>
    <row r="37" spans="2:13" x14ac:dyDescent="0.35">
      <c r="B37" s="284"/>
      <c r="D37" s="285"/>
      <c r="E37" s="287" t="s">
        <v>855</v>
      </c>
      <c r="F37" s="29" t="s">
        <v>856</v>
      </c>
      <c r="G37" s="1" t="s">
        <v>857</v>
      </c>
      <c r="H37" s="7" t="str">
        <f>IF('Маппинг со стандартами'!E346="Неверно","Не реализовывается","Реализовывается")</f>
        <v>Реализовывается</v>
      </c>
      <c r="I37" s="7">
        <f>'Маппинг со стандартами'!G347</f>
        <v>0</v>
      </c>
      <c r="J37" s="7">
        <f>'Маппинг со стандартами'!G348</f>
        <v>0</v>
      </c>
      <c r="K37" s="7">
        <f>'Маппинг со стандартами'!G350</f>
        <v>0</v>
      </c>
      <c r="L37" s="7">
        <f>'Маппинг со стандартами'!G353</f>
        <v>0</v>
      </c>
      <c r="M37" s="47">
        <f>SUM(I37:L37)/4</f>
        <v>0</v>
      </c>
    </row>
    <row r="38" spans="2:13" x14ac:dyDescent="0.35">
      <c r="B38" s="284"/>
      <c r="D38" s="285"/>
      <c r="E38" s="287"/>
      <c r="F38" s="29" t="s">
        <v>858</v>
      </c>
      <c r="G38" s="1" t="s">
        <v>859</v>
      </c>
      <c r="H38" s="7" t="str">
        <f>IF('Маппинг со стандартами'!E354="Неверно","Не реализовывается","Реализовывается")</f>
        <v>Реализовывается</v>
      </c>
      <c r="I38" s="7">
        <f>'Маппинг со стандартами'!G355</f>
        <v>0</v>
      </c>
      <c r="J38" s="7">
        <f>'Маппинг со стандартами'!G357</f>
        <v>0</v>
      </c>
      <c r="K38" s="7">
        <f>'Маппинг со стандартами'!G358</f>
        <v>0</v>
      </c>
      <c r="L38" s="7">
        <f>'Маппинг со стандартами'!G361</f>
        <v>0</v>
      </c>
      <c r="M38" s="47">
        <f>SUM(I38:L38)/4</f>
        <v>0</v>
      </c>
    </row>
    <row r="39" spans="2:13" x14ac:dyDescent="0.35">
      <c r="B39" s="284"/>
      <c r="D39" s="285"/>
      <c r="E39" s="287"/>
      <c r="F39" s="29" t="s">
        <v>860</v>
      </c>
      <c r="G39" s="1" t="s">
        <v>861</v>
      </c>
      <c r="H39" s="7" t="str">
        <f>IF('Маппинг со стандартами'!E364="Неверно","Не реализовывается","Реализовывается")</f>
        <v>Реализовывается</v>
      </c>
      <c r="I39" s="7"/>
      <c r="J39" s="7">
        <f>'Маппинг со стандартами'!G365</f>
        <v>0</v>
      </c>
      <c r="K39" s="7">
        <f>'Маппинг со стандартами'!G367</f>
        <v>0</v>
      </c>
      <c r="L39" s="7"/>
      <c r="M39" s="47">
        <f>SUM(J39:K39)/2</f>
        <v>0</v>
      </c>
    </row>
    <row r="40" spans="2:13" x14ac:dyDescent="0.35">
      <c r="B40" s="284"/>
      <c r="D40" s="285"/>
      <c r="E40" s="287"/>
      <c r="F40" s="29" t="s">
        <v>862</v>
      </c>
      <c r="G40" s="1" t="s">
        <v>863</v>
      </c>
      <c r="H40" s="7" t="str">
        <f>IF('Маппинг со стандартами'!E369="Неверно","Не реализовывается","Реализовывается")</f>
        <v>Реализовывается</v>
      </c>
      <c r="I40" s="7"/>
      <c r="J40" s="7">
        <f>'Маппинг со стандартами'!G370</f>
        <v>0</v>
      </c>
      <c r="K40" s="7">
        <f>'Маппинг со стандартами'!G372</f>
        <v>0</v>
      </c>
      <c r="L40" s="7">
        <f>'Маппинг со стандартами'!G375</f>
        <v>0</v>
      </c>
      <c r="M40" s="47">
        <f>SUM(J40:L40)/3</f>
        <v>0</v>
      </c>
    </row>
    <row r="41" spans="2:13" x14ac:dyDescent="0.35">
      <c r="B41" s="284"/>
      <c r="D41" s="285"/>
      <c r="E41" s="287" t="s">
        <v>864</v>
      </c>
      <c r="F41" s="29" t="s">
        <v>865</v>
      </c>
      <c r="G41" s="1" t="s">
        <v>866</v>
      </c>
      <c r="H41" s="7" t="str">
        <f>IF('Маппинг со стандартами'!E378="Неверно","Не реализовывается","Реализовывается")</f>
        <v>Реализовывается</v>
      </c>
      <c r="I41" s="7">
        <f>'Маппинг со стандартами'!G379</f>
        <v>0</v>
      </c>
      <c r="J41" s="7">
        <f>'Маппинг со стандартами'!G380</f>
        <v>0</v>
      </c>
      <c r="K41" s="7">
        <f>'Маппинг со стандартами'!G382</f>
        <v>0</v>
      </c>
      <c r="L41" s="7">
        <f>'Маппинг со стандартами'!G386</f>
        <v>0</v>
      </c>
      <c r="M41" s="47">
        <f>SUM(I41:L41)/4</f>
        <v>0</v>
      </c>
    </row>
    <row r="42" spans="2:13" ht="15" thickBot="1" x14ac:dyDescent="0.4">
      <c r="B42" s="284"/>
      <c r="D42" s="286"/>
      <c r="E42" s="288"/>
      <c r="F42" s="52" t="s">
        <v>867</v>
      </c>
      <c r="G42" s="48" t="s">
        <v>868</v>
      </c>
      <c r="H42" s="49" t="str">
        <f>IF('Маппинг со стандартами'!E390="Неверно","Не реализовывается","Реализовывается")</f>
        <v>Реализовывается</v>
      </c>
      <c r="I42" s="49">
        <f>'Маппинг со стандартами'!G391</f>
        <v>0</v>
      </c>
      <c r="J42" s="49">
        <f>'Маппинг со стандартами'!G393</f>
        <v>0</v>
      </c>
      <c r="K42" s="49">
        <f>'Маппинг со стандартами'!G396</f>
        <v>0</v>
      </c>
      <c r="L42" s="49"/>
      <c r="M42" s="50">
        <f>SUM(I42:K42)/3</f>
        <v>0</v>
      </c>
    </row>
  </sheetData>
  <mergeCells count="14">
    <mergeCell ref="H1:L1"/>
    <mergeCell ref="B3:B29"/>
    <mergeCell ref="B30:B42"/>
    <mergeCell ref="D3:D29"/>
    <mergeCell ref="D30:D42"/>
    <mergeCell ref="E3:E4"/>
    <mergeCell ref="E5:E10"/>
    <mergeCell ref="E12:E16"/>
    <mergeCell ref="E17:E21"/>
    <mergeCell ref="E22:E29"/>
    <mergeCell ref="E30:E31"/>
    <mergeCell ref="E32:E36"/>
    <mergeCell ref="E37:E40"/>
    <mergeCell ref="E41:E42"/>
  </mergeCells>
  <conditionalFormatting sqref="H3:H42">
    <cfRule type="beginsWith" dxfId="181" priority="3" operator="beginsWith" text="Реализовывается">
      <formula>LEFT(H3,LEN("Реализовывается"))="Реализовывается"</formula>
    </cfRule>
    <cfRule type="containsText" dxfId="180" priority="4" operator="containsText" text="Не реализовывается">
      <formula>NOT(ISERROR(SEARCH("Не реализовывается",H3)))</formula>
    </cfRule>
  </conditionalFormatting>
  <conditionalFormatting sqref="I3:M42">
    <cfRule type="colorScale" priority="6">
      <colorScale>
        <cfvo type="percent" val="0"/>
        <cfvo type="percent" val="50"/>
        <cfvo type="percent" val="100"/>
        <color rgb="FFFF7C80"/>
        <color rgb="FFFFEB84"/>
        <color theme="9" tint="0.39997558519241921"/>
      </colorScale>
    </cfRule>
  </conditionalFormatting>
  <conditionalFormatting sqref="M21">
    <cfRule type="colorScale" priority="1">
      <colorScale>
        <cfvo type="percent" val="0"/>
        <cfvo type="percent" val="50"/>
        <cfvo type="percent" val="100"/>
        <color rgb="FFFF7C80"/>
        <color rgb="FFFFEB84"/>
        <color theme="9" tint="0.39997558519241921"/>
      </colorScale>
    </cfRule>
  </conditionalFormatting>
  <conditionalFormatting sqref="M23">
    <cfRule type="colorScale" priority="2">
      <colorScale>
        <cfvo type="percent" val="0"/>
        <cfvo type="percent" val="50"/>
        <cfvo type="percent" val="100"/>
        <color rgb="FFFF7C80"/>
        <color rgb="FFFFEB84"/>
        <color theme="9" tint="0.39997558519241921"/>
      </colorScale>
    </cfRule>
  </conditionalFormatting>
  <conditionalFormatting sqref="M36">
    <cfRule type="colorScale" priority="5">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7" tint="0.39997558519241921"/>
  </sheetPr>
  <dimension ref="A1:I41"/>
  <sheetViews>
    <sheetView zoomScale="90" zoomScaleNormal="90" workbookViewId="0">
      <pane xSplit="1" ySplit="1" topLeftCell="B2" activePane="bottomRight" state="frozen"/>
      <selection pane="topRight" activeCell="B1" sqref="B1"/>
      <selection pane="bottomLeft" activeCell="A3" sqref="A3"/>
      <selection pane="bottomRight" activeCell="B23" sqref="B22:B23"/>
    </sheetView>
  </sheetViews>
  <sheetFormatPr defaultColWidth="8.90625" defaultRowHeight="14.5" x14ac:dyDescent="0.35"/>
  <cols>
    <col min="1" max="1" width="20.453125" style="35" customWidth="1"/>
    <col min="2" max="2" width="21" style="34" customWidth="1"/>
    <col min="3" max="3" width="20.54296875" style="35" customWidth="1"/>
    <col min="4" max="9" width="20.54296875" customWidth="1"/>
    <col min="10" max="10" width="19.08984375" customWidth="1"/>
    <col min="11" max="25" width="11" customWidth="1"/>
    <col min="26" max="62" width="5.08984375" customWidth="1"/>
    <col min="63" max="63" width="8.90625" customWidth="1"/>
  </cols>
  <sheetData>
    <row r="1" spans="1:9" ht="15.5" x14ac:dyDescent="0.35">
      <c r="A1" s="54"/>
      <c r="B1" s="58" t="s">
        <v>869</v>
      </c>
      <c r="C1" s="59" t="s">
        <v>870</v>
      </c>
      <c r="D1" s="60" t="s">
        <v>871</v>
      </c>
      <c r="E1" s="61" t="s">
        <v>872</v>
      </c>
      <c r="F1" s="62" t="s">
        <v>873</v>
      </c>
      <c r="G1" s="63" t="s">
        <v>874</v>
      </c>
      <c r="H1" s="64" t="s">
        <v>875</v>
      </c>
      <c r="I1" s="65" t="s">
        <v>876</v>
      </c>
    </row>
    <row r="2" spans="1:9" x14ac:dyDescent="0.35">
      <c r="A2" s="36" t="str">
        <f>Heatmap!F3</f>
        <v>T-ADI-DEP</v>
      </c>
      <c r="B2" s="54" t="s">
        <v>877</v>
      </c>
      <c r="C2" s="54"/>
      <c r="D2" s="54" t="s">
        <v>878</v>
      </c>
      <c r="E2" s="54" t="s">
        <v>879</v>
      </c>
      <c r="F2" s="54" t="s">
        <v>880</v>
      </c>
      <c r="G2" s="54"/>
      <c r="H2" s="54" t="s">
        <v>881</v>
      </c>
      <c r="I2" s="54"/>
    </row>
    <row r="3" spans="1:9" x14ac:dyDescent="0.35">
      <c r="A3" s="36" t="str">
        <f>Heatmap!F4</f>
        <v>T-ADI-ART</v>
      </c>
      <c r="B3" s="54" t="s">
        <v>882</v>
      </c>
      <c r="C3" s="54" t="s">
        <v>883</v>
      </c>
      <c r="D3" s="54"/>
      <c r="E3" s="54" t="s">
        <v>884</v>
      </c>
      <c r="F3" s="54" t="s">
        <v>885</v>
      </c>
      <c r="G3" s="54" t="s">
        <v>886</v>
      </c>
      <c r="H3" s="54"/>
      <c r="I3" s="54"/>
    </row>
    <row r="4" spans="1:9" x14ac:dyDescent="0.35">
      <c r="A4" s="36" t="str">
        <f>Heatmap!F5</f>
        <v>T-DEV-COMP</v>
      </c>
      <c r="B4" s="54" t="s">
        <v>887</v>
      </c>
      <c r="C4" s="54" t="s">
        <v>888</v>
      </c>
      <c r="D4" s="54"/>
      <c r="E4" s="54" t="s">
        <v>889</v>
      </c>
      <c r="F4" s="54"/>
      <c r="G4" s="54"/>
      <c r="H4" s="54"/>
      <c r="I4" s="54"/>
    </row>
    <row r="5" spans="1:9" x14ac:dyDescent="0.35">
      <c r="A5" s="36" t="str">
        <f>Heatmap!F6</f>
        <v>T-DEV-SM</v>
      </c>
      <c r="B5" s="54" t="s">
        <v>890</v>
      </c>
      <c r="C5" s="54" t="s">
        <v>891</v>
      </c>
      <c r="D5" s="54" t="s">
        <v>892</v>
      </c>
      <c r="E5" s="54" t="s">
        <v>893</v>
      </c>
      <c r="F5" s="54"/>
      <c r="G5" s="54"/>
      <c r="H5" s="54" t="s">
        <v>894</v>
      </c>
      <c r="I5" s="54"/>
    </row>
    <row r="6" spans="1:9" x14ac:dyDescent="0.35">
      <c r="A6" s="36" t="str">
        <f>Heatmap!F7</f>
        <v>T-DEV-BLD</v>
      </c>
      <c r="B6" s="54" t="s">
        <v>895</v>
      </c>
      <c r="C6" s="54"/>
      <c r="D6" s="54" t="s">
        <v>896</v>
      </c>
      <c r="E6" s="54" t="s">
        <v>897</v>
      </c>
      <c r="F6" s="54"/>
      <c r="G6" s="54" t="s">
        <v>898</v>
      </c>
      <c r="H6" s="54" t="s">
        <v>899</v>
      </c>
      <c r="I6" s="54"/>
    </row>
    <row r="7" spans="1:9" x14ac:dyDescent="0.35">
      <c r="A7" s="36" t="str">
        <f>Heatmap!F8</f>
        <v>T-DEV-SCM</v>
      </c>
      <c r="B7" s="54" t="s">
        <v>900</v>
      </c>
      <c r="C7" s="54"/>
      <c r="D7" s="54" t="s">
        <v>901</v>
      </c>
      <c r="E7" s="54" t="s">
        <v>902</v>
      </c>
      <c r="F7" s="54" t="s">
        <v>903</v>
      </c>
      <c r="G7" s="54"/>
      <c r="H7" s="54" t="s">
        <v>904</v>
      </c>
      <c r="I7" s="54"/>
    </row>
    <row r="8" spans="1:9" x14ac:dyDescent="0.35">
      <c r="A8" s="36" t="str">
        <f>Heatmap!F9</f>
        <v>T-DEV-SRC</v>
      </c>
      <c r="B8" s="54" t="s">
        <v>905</v>
      </c>
      <c r="C8" s="54" t="s">
        <v>906</v>
      </c>
      <c r="D8" s="54"/>
      <c r="E8" s="54" t="s">
        <v>907</v>
      </c>
      <c r="F8" s="54" t="s">
        <v>908</v>
      </c>
      <c r="G8" s="54"/>
      <c r="H8" s="54" t="s">
        <v>909</v>
      </c>
      <c r="I8" s="54"/>
    </row>
    <row r="9" spans="1:9" x14ac:dyDescent="0.35">
      <c r="A9" s="36" t="str">
        <f>Heatmap!F10</f>
        <v>T-DEV-CICD</v>
      </c>
      <c r="B9" s="54" t="s">
        <v>910</v>
      </c>
      <c r="C9" s="54" t="s">
        <v>911</v>
      </c>
      <c r="D9" s="54"/>
      <c r="E9" s="54" t="s">
        <v>912</v>
      </c>
      <c r="F9" s="54" t="s">
        <v>913</v>
      </c>
      <c r="G9" s="54" t="s">
        <v>914</v>
      </c>
      <c r="H9" s="54"/>
      <c r="I9" s="54"/>
    </row>
    <row r="10" spans="1:9" s="121" customFormat="1" x14ac:dyDescent="0.35">
      <c r="A10" s="36" t="s">
        <v>1326</v>
      </c>
      <c r="B10" s="87" t="s">
        <v>1477</v>
      </c>
      <c r="C10" s="87"/>
      <c r="D10" s="87" t="s">
        <v>1478</v>
      </c>
      <c r="E10" s="87"/>
      <c r="F10" s="87" t="s">
        <v>1479</v>
      </c>
      <c r="G10" s="87" t="s">
        <v>1480</v>
      </c>
      <c r="H10" s="87"/>
      <c r="I10" s="87" t="s">
        <v>1481</v>
      </c>
    </row>
    <row r="11" spans="1:9" x14ac:dyDescent="0.35">
      <c r="A11" s="36" t="str">
        <f>Heatmap!F12</f>
        <v>T-CODE-SST</v>
      </c>
      <c r="B11" s="54" t="s">
        <v>915</v>
      </c>
      <c r="C11" s="54"/>
      <c r="D11" s="54" t="s">
        <v>916</v>
      </c>
      <c r="E11" s="54" t="s">
        <v>917</v>
      </c>
      <c r="F11" s="54" t="s">
        <v>918</v>
      </c>
      <c r="G11" s="54"/>
      <c r="H11" s="54"/>
      <c r="I11" s="54" t="s">
        <v>919</v>
      </c>
    </row>
    <row r="12" spans="1:9" x14ac:dyDescent="0.35">
      <c r="A12" s="36" t="str">
        <f>Heatmap!F13</f>
        <v>T-CODE-SC</v>
      </c>
      <c r="B12" s="54" t="s">
        <v>920</v>
      </c>
      <c r="C12" s="54" t="s">
        <v>921</v>
      </c>
      <c r="D12" s="54" t="s">
        <v>922</v>
      </c>
      <c r="E12" s="54"/>
      <c r="F12" s="54" t="s">
        <v>923</v>
      </c>
      <c r="G12" s="54"/>
      <c r="H12" s="54" t="s">
        <v>924</v>
      </c>
      <c r="I12" s="54"/>
    </row>
    <row r="13" spans="1:9" x14ac:dyDescent="0.35">
      <c r="A13" s="36" t="str">
        <f>Heatmap!F14</f>
        <v>T-CODE-IMG</v>
      </c>
      <c r="B13" s="54" t="s">
        <v>925</v>
      </c>
      <c r="C13" s="54" t="s">
        <v>926</v>
      </c>
      <c r="D13" s="54" t="s">
        <v>927</v>
      </c>
      <c r="E13" s="54" t="s">
        <v>928</v>
      </c>
      <c r="F13" s="54" t="s">
        <v>929</v>
      </c>
      <c r="G13" s="54"/>
      <c r="H13" s="54"/>
      <c r="I13" s="54"/>
    </row>
    <row r="14" spans="1:9" x14ac:dyDescent="0.35">
      <c r="A14" s="36" t="str">
        <f>Heatmap!F15</f>
        <v>T-CODE-SECDN</v>
      </c>
      <c r="B14" s="54" t="s">
        <v>930</v>
      </c>
      <c r="C14" s="54" t="s">
        <v>931</v>
      </c>
      <c r="D14" s="54" t="s">
        <v>932</v>
      </c>
      <c r="E14" s="54" t="s">
        <v>933</v>
      </c>
      <c r="F14" s="54"/>
      <c r="G14" s="54" t="s">
        <v>934</v>
      </c>
      <c r="H14" s="54"/>
      <c r="I14" s="54"/>
    </row>
    <row r="15" spans="1:9" x14ac:dyDescent="0.35">
      <c r="A15" s="36" t="str">
        <f>Heatmap!F16</f>
        <v>T-CODE-DOCKERFS</v>
      </c>
      <c r="B15" s="54" t="s">
        <v>935</v>
      </c>
      <c r="C15" s="54" t="s">
        <v>936</v>
      </c>
      <c r="D15" s="54" t="s">
        <v>937</v>
      </c>
      <c r="E15" s="54"/>
      <c r="F15" s="54"/>
      <c r="G15" s="54"/>
      <c r="H15" s="54"/>
      <c r="I15" s="54"/>
    </row>
    <row r="16" spans="1:9" x14ac:dyDescent="0.35">
      <c r="A16" s="36" t="str">
        <f>Heatmap!F17</f>
        <v>T-PREPROD-DAST</v>
      </c>
      <c r="B16" s="54" t="s">
        <v>938</v>
      </c>
      <c r="C16" s="54"/>
      <c r="D16" s="54"/>
      <c r="E16" s="54" t="s">
        <v>939</v>
      </c>
      <c r="F16" s="54" t="s">
        <v>940</v>
      </c>
      <c r="G16" s="54" t="s">
        <v>941</v>
      </c>
      <c r="H16" s="54" t="s">
        <v>942</v>
      </c>
      <c r="I16" s="5"/>
    </row>
    <row r="17" spans="1:9" x14ac:dyDescent="0.35">
      <c r="A17" s="36" t="str">
        <f>Heatmap!F18</f>
        <v>T-PREPROD-PENTEST</v>
      </c>
      <c r="B17" s="54" t="s">
        <v>943</v>
      </c>
      <c r="C17" s="54" t="s">
        <v>944</v>
      </c>
      <c r="D17" s="54" t="s">
        <v>945</v>
      </c>
      <c r="E17" s="54"/>
      <c r="F17" s="54"/>
      <c r="G17" s="5"/>
      <c r="H17" s="5" t="s">
        <v>946</v>
      </c>
      <c r="I17" s="54"/>
    </row>
    <row r="18" spans="1:9" x14ac:dyDescent="0.35">
      <c r="A18" s="36" t="str">
        <f>Heatmap!F21</f>
        <v>T-PREPROD-VULN</v>
      </c>
      <c r="B18" s="54" t="s">
        <v>947</v>
      </c>
      <c r="C18" s="54"/>
      <c r="D18" s="54" t="s">
        <v>948</v>
      </c>
      <c r="E18" s="5"/>
      <c r="F18" s="54" t="s">
        <v>949</v>
      </c>
      <c r="G18" s="54" t="s">
        <v>950</v>
      </c>
      <c r="H18" s="54"/>
      <c r="I18" s="54" t="s">
        <v>951</v>
      </c>
    </row>
    <row r="19" spans="1:9" x14ac:dyDescent="0.35">
      <c r="A19" s="36" t="str">
        <f>Heatmap!F19</f>
        <v>T-PREPROD-SECTEST</v>
      </c>
      <c r="B19" s="54" t="s">
        <v>952</v>
      </c>
      <c r="C19" s="54" t="s">
        <v>953</v>
      </c>
      <c r="D19" s="54" t="s">
        <v>954</v>
      </c>
      <c r="E19" s="54"/>
      <c r="F19" s="54"/>
      <c r="G19" s="54"/>
      <c r="H19" s="54" t="s">
        <v>955</v>
      </c>
      <c r="I19" s="54"/>
    </row>
    <row r="20" spans="1:9" x14ac:dyDescent="0.35">
      <c r="A20" s="36" t="str">
        <f>Heatmap!F20</f>
        <v>T-PREPROD-MANSEC</v>
      </c>
      <c r="B20" s="54" t="s">
        <v>956</v>
      </c>
      <c r="C20" s="54"/>
      <c r="D20" s="54" t="s">
        <v>957</v>
      </c>
      <c r="E20" s="54" t="s">
        <v>958</v>
      </c>
      <c r="F20" s="54"/>
      <c r="G20" s="54"/>
      <c r="H20" s="54"/>
      <c r="I20" s="54"/>
    </row>
    <row r="21" spans="1:9" x14ac:dyDescent="0.35">
      <c r="A21" s="36" t="str">
        <f>Heatmap!F22</f>
        <v>T-PROD-SM</v>
      </c>
      <c r="B21" s="54" t="s">
        <v>959</v>
      </c>
      <c r="C21" s="54" t="s">
        <v>960</v>
      </c>
      <c r="D21" s="54" t="s">
        <v>961</v>
      </c>
      <c r="E21" s="54" t="s">
        <v>962</v>
      </c>
      <c r="F21" s="54"/>
      <c r="G21" s="54" t="s">
        <v>963</v>
      </c>
      <c r="H21" s="54"/>
      <c r="I21" s="54"/>
    </row>
    <row r="22" spans="1:9" x14ac:dyDescent="0.35">
      <c r="A22" s="36" t="str">
        <f>Heatmap!F23</f>
        <v>T-PROD-DAST</v>
      </c>
      <c r="B22" s="54" t="s">
        <v>964</v>
      </c>
      <c r="C22" s="54"/>
      <c r="D22" s="54"/>
      <c r="E22" s="5"/>
      <c r="F22" s="54" t="s">
        <v>965</v>
      </c>
      <c r="G22" s="54" t="s">
        <v>966</v>
      </c>
      <c r="H22" s="54" t="s">
        <v>967</v>
      </c>
      <c r="I22" s="54" t="s">
        <v>968</v>
      </c>
    </row>
    <row r="23" spans="1:9" x14ac:dyDescent="0.35">
      <c r="A23" s="36" t="str">
        <f>Heatmap!F24</f>
        <v>T-PROD-PENTEST</v>
      </c>
      <c r="B23" s="54" t="s">
        <v>969</v>
      </c>
      <c r="C23" s="54"/>
      <c r="D23" s="54" t="s">
        <v>970</v>
      </c>
      <c r="E23" s="54" t="s">
        <v>971</v>
      </c>
      <c r="F23" s="5" t="s">
        <v>972</v>
      </c>
      <c r="G23" s="54"/>
      <c r="H23" s="5"/>
      <c r="I23" s="5" t="s">
        <v>973</v>
      </c>
    </row>
    <row r="24" spans="1:9" x14ac:dyDescent="0.35">
      <c r="A24" s="36" t="str">
        <f>Heatmap!F25</f>
        <v>T-PROD-ACCESS</v>
      </c>
      <c r="B24" s="54" t="s">
        <v>974</v>
      </c>
      <c r="C24" s="54" t="s">
        <v>975</v>
      </c>
      <c r="D24" s="54"/>
      <c r="E24" s="54" t="s">
        <v>976</v>
      </c>
      <c r="F24" s="54" t="s">
        <v>977</v>
      </c>
      <c r="G24" s="54"/>
      <c r="H24" s="54"/>
      <c r="I24" s="54" t="s">
        <v>978</v>
      </c>
    </row>
    <row r="25" spans="1:9" x14ac:dyDescent="0.35">
      <c r="A25" s="36" t="str">
        <f>Heatmap!F26</f>
        <v>T-PROD-NETWORK</v>
      </c>
      <c r="B25" s="54" t="s">
        <v>979</v>
      </c>
      <c r="C25" s="54" t="s">
        <v>980</v>
      </c>
      <c r="D25" s="54" t="s">
        <v>981</v>
      </c>
      <c r="E25" s="54" t="s">
        <v>982</v>
      </c>
      <c r="F25" s="54"/>
      <c r="G25" s="54"/>
      <c r="H25" s="54"/>
      <c r="I25" s="54"/>
    </row>
    <row r="26" spans="1:9" x14ac:dyDescent="0.35">
      <c r="A26" s="36" t="str">
        <f>Heatmap!F27</f>
        <v>T-PROD-RUN</v>
      </c>
      <c r="B26" s="54" t="s">
        <v>983</v>
      </c>
      <c r="C26" s="54"/>
      <c r="D26" s="54" t="s">
        <v>984</v>
      </c>
      <c r="E26" s="54" t="s">
        <v>985</v>
      </c>
      <c r="F26" s="5"/>
      <c r="G26" s="54" t="s">
        <v>986</v>
      </c>
      <c r="H26" s="54"/>
      <c r="I26" s="54"/>
    </row>
    <row r="27" spans="1:9" x14ac:dyDescent="0.35">
      <c r="A27" s="36" t="str">
        <f>Heatmap!F28</f>
        <v>T-PROD-VULN</v>
      </c>
      <c r="B27" s="54" t="s">
        <v>987</v>
      </c>
      <c r="C27" s="54" t="s">
        <v>988</v>
      </c>
      <c r="D27" s="54" t="s">
        <v>989</v>
      </c>
      <c r="E27" s="54" t="s">
        <v>990</v>
      </c>
      <c r="F27" s="54"/>
      <c r="G27" s="54" t="s">
        <v>991</v>
      </c>
      <c r="H27" s="54"/>
      <c r="I27" s="5"/>
    </row>
    <row r="28" spans="1:9" x14ac:dyDescent="0.35">
      <c r="A28" s="36" t="str">
        <f>Heatmap!F29</f>
        <v>T-PROD-EVENTS</v>
      </c>
      <c r="B28" s="54" t="s">
        <v>992</v>
      </c>
      <c r="C28" s="54"/>
      <c r="D28" s="54" t="s">
        <v>993</v>
      </c>
      <c r="E28" s="54" t="s">
        <v>994</v>
      </c>
      <c r="F28" s="54"/>
      <c r="G28" s="54"/>
      <c r="H28" s="54"/>
      <c r="I28" s="54"/>
    </row>
    <row r="29" spans="1:9" x14ac:dyDescent="0.35">
      <c r="A29" s="37" t="str">
        <f>Heatmap!F30</f>
        <v>P-EDU-AWR</v>
      </c>
      <c r="B29" s="54" t="s">
        <v>995</v>
      </c>
      <c r="C29" s="54" t="s">
        <v>996</v>
      </c>
      <c r="D29" s="54"/>
      <c r="E29" s="54" t="s">
        <v>997</v>
      </c>
      <c r="F29" s="54"/>
      <c r="G29" s="54" t="s">
        <v>998</v>
      </c>
      <c r="H29" s="54" t="s">
        <v>999</v>
      </c>
      <c r="I29" s="54"/>
    </row>
    <row r="30" spans="1:9" x14ac:dyDescent="0.35">
      <c r="A30" s="37" t="str">
        <f>Heatmap!F31</f>
        <v>P-EDU-KB</v>
      </c>
      <c r="B30" s="54" t="s">
        <v>1000</v>
      </c>
      <c r="C30" s="54" t="s">
        <v>1001</v>
      </c>
      <c r="D30" s="54"/>
      <c r="E30" s="54" t="s">
        <v>1002</v>
      </c>
      <c r="F30" s="54" t="s">
        <v>1003</v>
      </c>
      <c r="G30" s="54" t="s">
        <v>1004</v>
      </c>
      <c r="H30" s="54"/>
      <c r="I30" s="54"/>
    </row>
    <row r="31" spans="1:9" x14ac:dyDescent="0.35">
      <c r="A31" s="37" t="str">
        <f>Heatmap!F32</f>
        <v>P-REQ-TM</v>
      </c>
      <c r="B31" s="54" t="s">
        <v>1005</v>
      </c>
      <c r="C31" s="54"/>
      <c r="D31" s="54" t="s">
        <v>1006</v>
      </c>
      <c r="E31" s="54" t="s">
        <v>1007</v>
      </c>
      <c r="F31" s="54" t="s">
        <v>1008</v>
      </c>
      <c r="G31" s="54" t="s">
        <v>1009</v>
      </c>
      <c r="H31" s="54"/>
      <c r="I31" s="54"/>
    </row>
    <row r="32" spans="1:9" x14ac:dyDescent="0.35">
      <c r="A32" s="37" t="str">
        <f>Heatmap!F33</f>
        <v>P-REQ-RD</v>
      </c>
      <c r="B32" s="54" t="s">
        <v>1010</v>
      </c>
      <c r="C32" s="54" t="s">
        <v>1011</v>
      </c>
      <c r="D32" s="54" t="s">
        <v>1012</v>
      </c>
      <c r="E32" s="54"/>
      <c r="F32" s="54" t="s">
        <v>1013</v>
      </c>
      <c r="G32" s="54"/>
      <c r="H32" s="54"/>
      <c r="I32" s="54"/>
    </row>
    <row r="33" spans="1:9" x14ac:dyDescent="0.35">
      <c r="A33" s="37" t="str">
        <f>Heatmap!F34</f>
        <v>P-REQ-CR</v>
      </c>
      <c r="B33" s="54" t="s">
        <v>1014</v>
      </c>
      <c r="C33" s="54" t="s">
        <v>1015</v>
      </c>
      <c r="D33" s="54" t="s">
        <v>1016</v>
      </c>
      <c r="E33" s="54"/>
      <c r="F33" s="54"/>
      <c r="G33" s="54" t="s">
        <v>1017</v>
      </c>
      <c r="H33" s="54" t="s">
        <v>1018</v>
      </c>
      <c r="I33" s="54"/>
    </row>
    <row r="34" spans="1:9" x14ac:dyDescent="0.35">
      <c r="A34" s="37" t="str">
        <f>Heatmap!F35</f>
        <v>P-REQ-STDR-App</v>
      </c>
      <c r="B34" s="54" t="s">
        <v>1019</v>
      </c>
      <c r="C34" s="56"/>
      <c r="D34" s="5"/>
      <c r="E34" s="54" t="s">
        <v>1020</v>
      </c>
      <c r="F34" s="54" t="s">
        <v>1021</v>
      </c>
      <c r="G34" s="54" t="s">
        <v>1022</v>
      </c>
      <c r="H34" s="54" t="s">
        <v>1023</v>
      </c>
      <c r="I34" s="5"/>
    </row>
    <row r="35" spans="1:9" x14ac:dyDescent="0.35">
      <c r="A35" s="37" t="str">
        <f>Heatmap!F36</f>
        <v>P-REQ-STDR-Infr</v>
      </c>
      <c r="B35" s="54" t="s">
        <v>1024</v>
      </c>
      <c r="C35" s="54" t="s">
        <v>1025</v>
      </c>
      <c r="D35" s="54" t="s">
        <v>1026</v>
      </c>
      <c r="E35" s="54" t="s">
        <v>1027</v>
      </c>
      <c r="F35" s="54"/>
      <c r="G35" s="54" t="s">
        <v>1028</v>
      </c>
      <c r="H35" s="54"/>
      <c r="I35" s="54"/>
    </row>
    <row r="36" spans="1:9" x14ac:dyDescent="0.35">
      <c r="A36" s="37" t="str">
        <f>Heatmap!F37</f>
        <v>P-DEFECT-MNG</v>
      </c>
      <c r="B36" s="54" t="s">
        <v>1029</v>
      </c>
      <c r="C36" s="54" t="s">
        <v>1030</v>
      </c>
      <c r="D36" s="54" t="s">
        <v>1031</v>
      </c>
      <c r="E36" s="54" t="s">
        <v>1032</v>
      </c>
      <c r="F36" s="5"/>
      <c r="G36" s="54"/>
      <c r="H36" s="54"/>
      <c r="I36" s="54" t="s">
        <v>1033</v>
      </c>
    </row>
    <row r="37" spans="1:9" x14ac:dyDescent="0.35">
      <c r="A37" s="37" t="str">
        <f>Heatmap!F38</f>
        <v>P-DEFECT-CNS</v>
      </c>
      <c r="B37" s="54" t="s">
        <v>1034</v>
      </c>
      <c r="C37" s="54"/>
      <c r="D37" s="54"/>
      <c r="E37" s="54" t="s">
        <v>1035</v>
      </c>
      <c r="F37" s="54" t="s">
        <v>1036</v>
      </c>
      <c r="G37" s="54" t="s">
        <v>1037</v>
      </c>
      <c r="H37" s="54" t="s">
        <v>1038</v>
      </c>
      <c r="I37" s="54"/>
    </row>
    <row r="38" spans="1:9" x14ac:dyDescent="0.35">
      <c r="A38" s="37" t="str">
        <f>Heatmap!F39</f>
        <v>P-MET-SET</v>
      </c>
      <c r="B38" s="54" t="s">
        <v>1039</v>
      </c>
      <c r="C38" s="54"/>
      <c r="D38" s="54"/>
      <c r="E38" s="54" t="s">
        <v>1040</v>
      </c>
      <c r="F38" s="54" t="s">
        <v>1041</v>
      </c>
      <c r="G38" s="54"/>
      <c r="H38" s="54"/>
      <c r="I38" s="54"/>
    </row>
    <row r="39" spans="1:9" x14ac:dyDescent="0.35">
      <c r="A39" s="37" t="str">
        <f>Heatmap!F40</f>
        <v>P-MET-EX</v>
      </c>
      <c r="B39" s="54" t="s">
        <v>1042</v>
      </c>
      <c r="C39" s="54"/>
      <c r="D39" s="54"/>
      <c r="E39" s="54" t="s">
        <v>1043</v>
      </c>
      <c r="F39" s="54" t="s">
        <v>1044</v>
      </c>
      <c r="G39" s="54"/>
      <c r="H39" s="54" t="s">
        <v>1045</v>
      </c>
      <c r="I39" s="54"/>
    </row>
    <row r="40" spans="1:9" x14ac:dyDescent="0.35">
      <c r="A40" s="37" t="str">
        <f>Heatmap!F41</f>
        <v>P-ROLE-SC</v>
      </c>
      <c r="B40" s="54" t="s">
        <v>1046</v>
      </c>
      <c r="C40" s="54" t="s">
        <v>1047</v>
      </c>
      <c r="D40" s="54"/>
      <c r="E40" s="54" t="s">
        <v>1048</v>
      </c>
      <c r="F40" s="54" t="s">
        <v>1049</v>
      </c>
      <c r="G40" s="54"/>
      <c r="H40" s="54"/>
      <c r="I40" s="54" t="s">
        <v>1050</v>
      </c>
    </row>
    <row r="41" spans="1:9" x14ac:dyDescent="0.35">
      <c r="A41" s="37" t="str">
        <f>Heatmap!F42</f>
        <v>P-ROLE-RESP</v>
      </c>
      <c r="B41" s="54" t="s">
        <v>1051</v>
      </c>
      <c r="C41" s="54" t="s">
        <v>1052</v>
      </c>
      <c r="D41" s="54"/>
      <c r="E41" s="54" t="s">
        <v>1053</v>
      </c>
      <c r="F41" s="54" t="s">
        <v>1054</v>
      </c>
      <c r="G41" s="54"/>
      <c r="H41" s="54"/>
      <c r="I41" s="54"/>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7" tint="0.39997558519241921"/>
  </sheetPr>
  <dimension ref="B2:AH70"/>
  <sheetViews>
    <sheetView topLeftCell="A4" zoomScale="55" zoomScaleNormal="55" workbookViewId="0">
      <selection activeCell="D17" sqref="D17:V18"/>
    </sheetView>
  </sheetViews>
  <sheetFormatPr defaultColWidth="9.6328125" defaultRowHeight="24.9" customHeight="1" x14ac:dyDescent="0.35"/>
  <cols>
    <col min="1" max="1" width="9.6328125" style="9" customWidth="1"/>
    <col min="2" max="2" width="3.54296875" style="9" customWidth="1"/>
    <col min="3" max="22" width="9.6328125" style="9"/>
    <col min="23" max="23" width="9.6328125" style="9" customWidth="1"/>
    <col min="24" max="24" width="4.36328125" style="9" customWidth="1"/>
    <col min="25" max="25" width="9.6328125" style="9"/>
    <col min="26" max="26" width="2.36328125" style="9" customWidth="1"/>
    <col min="27" max="27" width="9.6328125" style="9" customWidth="1"/>
    <col min="28" max="31" width="9.6328125" style="9"/>
    <col min="32" max="32" width="9.6328125" style="9" customWidth="1"/>
    <col min="33" max="35" width="9.6328125" style="9"/>
    <col min="36" max="36" width="9.6328125" style="9" customWidth="1"/>
    <col min="37" max="39" width="9.6328125" style="9"/>
    <col min="40" max="40" width="9.6328125" style="9" customWidth="1"/>
    <col min="41" max="45" width="9.6328125" style="9"/>
    <col min="46" max="46" width="3.453125" style="9" customWidth="1"/>
    <col min="47" max="16384" width="9.6328125" style="9"/>
  </cols>
  <sheetData>
    <row r="2" spans="2:24" ht="24.65" customHeight="1" thickBot="1" x14ac:dyDescent="0.4"/>
    <row r="3" spans="2:24" ht="21.65" customHeight="1" x14ac:dyDescent="0.35">
      <c r="B3" s="16"/>
      <c r="C3" s="17"/>
      <c r="D3" s="17"/>
      <c r="E3" s="17"/>
      <c r="F3" s="17"/>
      <c r="G3" s="17"/>
      <c r="H3" s="17"/>
      <c r="I3" s="17"/>
      <c r="J3" s="17"/>
      <c r="K3" s="17"/>
      <c r="L3" s="17"/>
      <c r="M3" s="17"/>
      <c r="N3" s="17"/>
      <c r="O3" s="17"/>
      <c r="P3" s="17"/>
      <c r="Q3" s="17"/>
      <c r="R3" s="17"/>
      <c r="S3" s="17"/>
      <c r="T3" s="17"/>
      <c r="U3" s="17"/>
      <c r="V3" s="17"/>
      <c r="W3" s="17"/>
      <c r="X3" s="18"/>
    </row>
    <row r="4" spans="2:24" ht="33" customHeight="1" x14ac:dyDescent="0.35">
      <c r="B4" s="19"/>
      <c r="C4" s="303" t="s">
        <v>780</v>
      </c>
      <c r="D4" s="303"/>
      <c r="E4" s="303"/>
      <c r="F4" s="303"/>
      <c r="G4" s="303"/>
      <c r="H4" s="303"/>
      <c r="I4" s="303"/>
      <c r="J4" s="303"/>
      <c r="K4" s="303"/>
      <c r="L4" s="303"/>
      <c r="M4" s="303"/>
      <c r="N4" s="303"/>
      <c r="O4" s="303"/>
      <c r="P4" s="303"/>
      <c r="Q4" s="303"/>
      <c r="R4" s="303"/>
      <c r="S4" s="303"/>
      <c r="T4" s="303"/>
      <c r="U4" s="303"/>
      <c r="V4" s="303"/>
      <c r="W4" s="303"/>
      <c r="X4" s="20"/>
    </row>
    <row r="5" spans="2:24" ht="25.25" customHeight="1" thickBot="1" x14ac:dyDescent="0.4">
      <c r="B5" s="19"/>
      <c r="C5" s="21"/>
      <c r="D5" s="21"/>
      <c r="E5" s="21"/>
      <c r="F5" s="21"/>
      <c r="G5" s="21"/>
      <c r="H5" s="21"/>
      <c r="I5" s="21"/>
      <c r="J5" s="21"/>
      <c r="K5" s="21"/>
      <c r="L5" s="21"/>
      <c r="M5" s="21"/>
      <c r="N5" s="21"/>
      <c r="O5" s="21"/>
      <c r="P5" s="21"/>
      <c r="Q5" s="21"/>
      <c r="R5" s="21"/>
      <c r="S5" s="21"/>
      <c r="T5" s="21"/>
      <c r="U5" s="21"/>
      <c r="V5" s="21"/>
      <c r="W5" s="21"/>
      <c r="X5" s="20"/>
    </row>
    <row r="6" spans="2:24" ht="25.25" customHeight="1" x14ac:dyDescent="0.35">
      <c r="B6" s="19"/>
      <c r="C6" s="304" t="str">
        <f>Heatmap!E3</f>
        <v>Контроль ИБ артефактов, зависимостей и образов</v>
      </c>
      <c r="D6" s="295"/>
      <c r="E6" s="295"/>
      <c r="F6" s="295"/>
      <c r="G6" s="295"/>
      <c r="H6" s="295"/>
      <c r="I6" s="305"/>
      <c r="J6" s="21"/>
      <c r="K6" s="304" t="str">
        <f>Heatmap!E5</f>
        <v>Защита окружения разработки</v>
      </c>
      <c r="L6" s="295"/>
      <c r="M6" s="295"/>
      <c r="N6" s="295"/>
      <c r="O6" s="295"/>
      <c r="P6" s="295"/>
      <c r="Q6" s="295"/>
      <c r="R6" s="295"/>
      <c r="S6" s="295"/>
      <c r="T6" s="295"/>
      <c r="U6" s="295"/>
      <c r="V6" s="295"/>
      <c r="W6" s="305"/>
      <c r="X6" s="20"/>
    </row>
    <row r="7" spans="2:24" ht="25.25" customHeight="1" thickBot="1" x14ac:dyDescent="0.4">
      <c r="B7" s="19"/>
      <c r="C7" s="306"/>
      <c r="D7" s="296"/>
      <c r="E7" s="296"/>
      <c r="F7" s="296"/>
      <c r="G7" s="296"/>
      <c r="H7" s="296"/>
      <c r="I7" s="307"/>
      <c r="J7" s="21"/>
      <c r="K7" s="306"/>
      <c r="L7" s="296"/>
      <c r="M7" s="296"/>
      <c r="N7" s="296"/>
      <c r="O7" s="296"/>
      <c r="P7" s="296"/>
      <c r="Q7" s="296"/>
      <c r="R7" s="296"/>
      <c r="S7" s="296"/>
      <c r="T7" s="296"/>
      <c r="U7" s="296"/>
      <c r="V7" s="296"/>
      <c r="W7" s="307"/>
      <c r="X7" s="20"/>
    </row>
    <row r="8" spans="2:24" ht="29.4" customHeight="1" x14ac:dyDescent="0.35">
      <c r="B8" s="19"/>
      <c r="C8" s="10"/>
      <c r="D8" s="289" t="str">
        <f>Heatmap!G3</f>
        <v>Контроль использования сторонних компонентов</v>
      </c>
      <c r="E8" s="291"/>
      <c r="F8" s="11"/>
      <c r="G8" s="289" t="str">
        <f>Heatmap!G4</f>
        <v>Управление артефактами</v>
      </c>
      <c r="H8" s="291"/>
      <c r="I8" s="12"/>
      <c r="J8" s="21"/>
      <c r="K8" s="10"/>
      <c r="L8" s="297" t="str">
        <f>Heatmap!G5</f>
        <v>Защита рабочих мест разработчика</v>
      </c>
      <c r="M8" s="298"/>
      <c r="N8" s="299"/>
      <c r="O8" s="11"/>
      <c r="P8" s="289" t="str">
        <f>Heatmap!G6</f>
        <v>Защита секретов</v>
      </c>
      <c r="Q8" s="290"/>
      <c r="R8" s="291"/>
      <c r="S8" s="11"/>
      <c r="T8" s="289" t="str">
        <f>Heatmap!G7</f>
        <v>Защита Build-среды</v>
      </c>
      <c r="U8" s="290"/>
      <c r="V8" s="291"/>
      <c r="W8" s="12"/>
      <c r="X8" s="20"/>
    </row>
    <row r="9" spans="2:24" ht="29.4" customHeight="1" thickBot="1" x14ac:dyDescent="0.4">
      <c r="B9" s="19"/>
      <c r="C9" s="10"/>
      <c r="D9" s="308"/>
      <c r="E9" s="309"/>
      <c r="F9" s="11"/>
      <c r="G9" s="308"/>
      <c r="H9" s="309"/>
      <c r="I9" s="12"/>
      <c r="J9" s="21"/>
      <c r="K9" s="10"/>
      <c r="L9" s="300"/>
      <c r="M9" s="301"/>
      <c r="N9" s="302"/>
      <c r="O9" s="11"/>
      <c r="P9" s="292"/>
      <c r="Q9" s="293"/>
      <c r="R9" s="294"/>
      <c r="S9" s="11"/>
      <c r="T9" s="292"/>
      <c r="U9" s="293"/>
      <c r="V9" s="294"/>
      <c r="W9" s="12"/>
      <c r="X9" s="20"/>
    </row>
    <row r="10" spans="2:24" ht="29.4" customHeight="1" thickBot="1" x14ac:dyDescent="0.4">
      <c r="B10" s="19"/>
      <c r="C10" s="10"/>
      <c r="D10" s="308"/>
      <c r="E10" s="309"/>
      <c r="F10" s="11"/>
      <c r="G10" s="308"/>
      <c r="H10" s="309"/>
      <c r="I10" s="12"/>
      <c r="J10" s="21"/>
      <c r="K10" s="10"/>
      <c r="L10" s="11"/>
      <c r="M10" s="11"/>
      <c r="N10" s="11"/>
      <c r="O10" s="11"/>
      <c r="P10" s="11"/>
      <c r="Q10" s="11"/>
      <c r="R10" s="11"/>
      <c r="S10" s="11"/>
      <c r="T10" s="11"/>
      <c r="U10" s="11"/>
      <c r="V10" s="11"/>
      <c r="W10" s="12"/>
      <c r="X10" s="20"/>
    </row>
    <row r="11" spans="2:24" ht="29.4" customHeight="1" x14ac:dyDescent="0.35">
      <c r="B11" s="19"/>
      <c r="C11" s="10"/>
      <c r="D11" s="308"/>
      <c r="E11" s="309"/>
      <c r="F11" s="11"/>
      <c r="G11" s="308"/>
      <c r="H11" s="309"/>
      <c r="I11" s="12"/>
      <c r="J11" s="21"/>
      <c r="K11" s="10"/>
      <c r="L11" s="289" t="str">
        <f>Heatmap!G8</f>
        <v>Защита source code management (SCM)</v>
      </c>
      <c r="M11" s="290"/>
      <c r="N11" s="291"/>
      <c r="O11" s="11"/>
      <c r="P11" s="289" t="str">
        <f>Heatmap!G9</f>
        <v>Контроль внесения изменений в исходный код</v>
      </c>
      <c r="Q11" s="290"/>
      <c r="R11" s="291"/>
      <c r="S11" s="11"/>
      <c r="T11" s="289" t="str">
        <f>Heatmap!G10</f>
        <v>Защита конвейера сборки</v>
      </c>
      <c r="U11" s="290"/>
      <c r="V11" s="291"/>
      <c r="W11" s="12"/>
      <c r="X11" s="20"/>
    </row>
    <row r="12" spans="2:24" ht="29.4" customHeight="1" thickBot="1" x14ac:dyDescent="0.4">
      <c r="B12" s="19"/>
      <c r="C12" s="10"/>
      <c r="D12" s="292"/>
      <c r="E12" s="294"/>
      <c r="F12" s="11"/>
      <c r="G12" s="292"/>
      <c r="H12" s="294"/>
      <c r="I12" s="12"/>
      <c r="J12" s="21"/>
      <c r="K12" s="10"/>
      <c r="L12" s="292"/>
      <c r="M12" s="293"/>
      <c r="N12" s="294"/>
      <c r="O12" s="11"/>
      <c r="P12" s="292"/>
      <c r="Q12" s="293"/>
      <c r="R12" s="294"/>
      <c r="S12" s="11"/>
      <c r="T12" s="292"/>
      <c r="U12" s="293"/>
      <c r="V12" s="294"/>
      <c r="W12" s="12"/>
      <c r="X12" s="20"/>
    </row>
    <row r="13" spans="2:24" ht="25.25" customHeight="1" thickBot="1" x14ac:dyDescent="0.4">
      <c r="B13" s="19"/>
      <c r="C13" s="13"/>
      <c r="D13" s="14"/>
      <c r="E13" s="14"/>
      <c r="F13" s="14"/>
      <c r="G13" s="14"/>
      <c r="H13" s="14"/>
      <c r="I13" s="15"/>
      <c r="J13" s="21"/>
      <c r="K13" s="13"/>
      <c r="L13" s="14"/>
      <c r="M13" s="14"/>
      <c r="N13" s="14"/>
      <c r="O13" s="14"/>
      <c r="P13" s="14"/>
      <c r="Q13" s="14"/>
      <c r="R13" s="14"/>
      <c r="S13" s="14"/>
      <c r="T13" s="14"/>
      <c r="U13" s="14"/>
      <c r="V13" s="14"/>
      <c r="W13" s="15"/>
      <c r="X13" s="20"/>
    </row>
    <row r="14" spans="2:24" ht="25.25" customHeight="1" thickBot="1" x14ac:dyDescent="0.4">
      <c r="B14" s="19"/>
      <c r="C14" s="21"/>
      <c r="D14" s="21"/>
      <c r="E14" s="21"/>
      <c r="F14" s="21"/>
      <c r="G14" s="21"/>
      <c r="H14" s="21"/>
      <c r="I14" s="21"/>
      <c r="J14" s="21"/>
      <c r="K14" s="21"/>
      <c r="L14" s="21"/>
      <c r="M14" s="21"/>
      <c r="N14" s="21"/>
      <c r="O14" s="21"/>
      <c r="P14" s="21"/>
      <c r="Q14" s="21"/>
      <c r="R14" s="21"/>
      <c r="S14" s="21"/>
      <c r="T14" s="21"/>
      <c r="U14" s="21"/>
      <c r="V14" s="21"/>
      <c r="W14" s="21"/>
      <c r="X14" s="20"/>
    </row>
    <row r="15" spans="2:24" ht="25.25" customHeight="1" x14ac:dyDescent="0.35">
      <c r="B15" s="19"/>
      <c r="C15" s="304" t="str">
        <f>Heatmap!E11</f>
        <v>Безопасность заказной разработки</v>
      </c>
      <c r="D15" s="295"/>
      <c r="E15" s="295"/>
      <c r="F15" s="295"/>
      <c r="G15" s="295"/>
      <c r="H15" s="295"/>
      <c r="I15" s="295"/>
      <c r="J15" s="295"/>
      <c r="K15" s="295"/>
      <c r="L15" s="295"/>
      <c r="M15" s="295"/>
      <c r="N15" s="295"/>
      <c r="O15" s="295"/>
      <c r="P15" s="295"/>
      <c r="Q15" s="295"/>
      <c r="R15" s="295"/>
      <c r="S15" s="295"/>
      <c r="T15" s="295"/>
      <c r="U15" s="295"/>
      <c r="V15" s="295"/>
      <c r="W15" s="305"/>
      <c r="X15" s="20"/>
    </row>
    <row r="16" spans="2:24" ht="25.25" customHeight="1" thickBot="1" x14ac:dyDescent="0.4">
      <c r="B16" s="19"/>
      <c r="C16" s="306"/>
      <c r="D16" s="296"/>
      <c r="E16" s="296"/>
      <c r="F16" s="296"/>
      <c r="G16" s="296"/>
      <c r="H16" s="296"/>
      <c r="I16" s="296"/>
      <c r="J16" s="296"/>
      <c r="K16" s="296"/>
      <c r="L16" s="296"/>
      <c r="M16" s="296"/>
      <c r="N16" s="296"/>
      <c r="O16" s="296"/>
      <c r="P16" s="296"/>
      <c r="Q16" s="296"/>
      <c r="R16" s="296"/>
      <c r="S16" s="296"/>
      <c r="T16" s="296"/>
      <c r="U16" s="296"/>
      <c r="V16" s="296"/>
      <c r="W16" s="307"/>
      <c r="X16" s="20"/>
    </row>
    <row r="17" spans="2:24" ht="29.4" customHeight="1" x14ac:dyDescent="0.35">
      <c r="B17" s="19"/>
      <c r="C17" s="10"/>
      <c r="D17" s="289" t="str">
        <f>Heatmap!G11</f>
        <v>Безопасность заказной разработки</v>
      </c>
      <c r="E17" s="290"/>
      <c r="F17" s="290"/>
      <c r="G17" s="290"/>
      <c r="H17" s="290"/>
      <c r="I17" s="290"/>
      <c r="J17" s="290"/>
      <c r="K17" s="290"/>
      <c r="L17" s="290"/>
      <c r="M17" s="290"/>
      <c r="N17" s="290"/>
      <c r="O17" s="290"/>
      <c r="P17" s="290"/>
      <c r="Q17" s="290"/>
      <c r="R17" s="290"/>
      <c r="S17" s="290"/>
      <c r="T17" s="290"/>
      <c r="U17" s="290"/>
      <c r="V17" s="291"/>
      <c r="W17" s="12"/>
      <c r="X17" s="20"/>
    </row>
    <row r="18" spans="2:24" ht="29.4" customHeight="1" thickBot="1" x14ac:dyDescent="0.4">
      <c r="B18" s="19"/>
      <c r="C18" s="10"/>
      <c r="D18" s="292"/>
      <c r="E18" s="293"/>
      <c r="F18" s="293"/>
      <c r="G18" s="293"/>
      <c r="H18" s="293"/>
      <c r="I18" s="293"/>
      <c r="J18" s="293"/>
      <c r="K18" s="293"/>
      <c r="L18" s="293"/>
      <c r="M18" s="293"/>
      <c r="N18" s="293"/>
      <c r="O18" s="293"/>
      <c r="P18" s="293"/>
      <c r="Q18" s="293"/>
      <c r="R18" s="293"/>
      <c r="S18" s="293"/>
      <c r="T18" s="293"/>
      <c r="U18" s="293"/>
      <c r="V18" s="294"/>
      <c r="W18" s="12"/>
      <c r="X18" s="20"/>
    </row>
    <row r="19" spans="2:24" ht="25.25" customHeight="1" thickBot="1" x14ac:dyDescent="0.4">
      <c r="B19" s="19"/>
      <c r="C19" s="13"/>
      <c r="D19" s="14"/>
      <c r="E19" s="14"/>
      <c r="F19" s="14"/>
      <c r="G19" s="14"/>
      <c r="H19" s="14"/>
      <c r="I19" s="14"/>
      <c r="J19" s="14"/>
      <c r="K19" s="14"/>
      <c r="L19" s="14"/>
      <c r="M19" s="14"/>
      <c r="N19" s="14"/>
      <c r="O19" s="14"/>
      <c r="P19" s="14"/>
      <c r="Q19" s="14"/>
      <c r="R19" s="14"/>
      <c r="S19" s="14"/>
      <c r="T19" s="14"/>
      <c r="U19" s="14"/>
      <c r="V19" s="14"/>
      <c r="W19" s="15"/>
      <c r="X19" s="20"/>
    </row>
    <row r="20" spans="2:24" ht="25.25" customHeight="1" thickBot="1" x14ac:dyDescent="0.4">
      <c r="B20" s="19"/>
      <c r="C20" s="21"/>
      <c r="D20" s="21"/>
      <c r="E20" s="21"/>
      <c r="F20" s="21"/>
      <c r="G20" s="21"/>
      <c r="H20" s="21"/>
      <c r="I20" s="21"/>
      <c r="J20" s="21"/>
      <c r="K20" s="21"/>
      <c r="L20" s="21"/>
      <c r="M20" s="21"/>
      <c r="N20" s="21"/>
      <c r="O20" s="21"/>
      <c r="P20" s="21"/>
      <c r="Q20" s="21"/>
      <c r="R20" s="21"/>
      <c r="S20" s="21"/>
      <c r="T20" s="21"/>
      <c r="U20" s="21"/>
      <c r="V20" s="21"/>
      <c r="W20" s="21"/>
      <c r="X20" s="20"/>
    </row>
    <row r="21" spans="2:24" ht="25.25" customHeight="1" x14ac:dyDescent="0.35">
      <c r="B21" s="19"/>
      <c r="C21" s="304" t="str">
        <f>Heatmap!E12</f>
        <v>Контроль кода, ИБ артефактов, зависимостей и образов</v>
      </c>
      <c r="D21" s="295"/>
      <c r="E21" s="295"/>
      <c r="F21" s="295"/>
      <c r="G21" s="295"/>
      <c r="H21" s="295"/>
      <c r="I21" s="295"/>
      <c r="J21" s="295"/>
      <c r="K21" s="295"/>
      <c r="L21" s="295"/>
      <c r="M21" s="295"/>
      <c r="N21" s="295"/>
      <c r="O21" s="295"/>
      <c r="P21" s="295"/>
      <c r="Q21" s="295"/>
      <c r="R21" s="295"/>
      <c r="S21" s="295"/>
      <c r="T21" s="295"/>
      <c r="U21" s="295"/>
      <c r="V21" s="295"/>
      <c r="W21" s="305"/>
      <c r="X21" s="20"/>
    </row>
    <row r="22" spans="2:24" ht="25.25" customHeight="1" thickBot="1" x14ac:dyDescent="0.4">
      <c r="B22" s="19"/>
      <c r="C22" s="306"/>
      <c r="D22" s="296"/>
      <c r="E22" s="296"/>
      <c r="F22" s="296"/>
      <c r="G22" s="296"/>
      <c r="H22" s="296"/>
      <c r="I22" s="296"/>
      <c r="J22" s="296"/>
      <c r="K22" s="296"/>
      <c r="L22" s="296"/>
      <c r="M22" s="296"/>
      <c r="N22" s="296"/>
      <c r="O22" s="296"/>
      <c r="P22" s="296"/>
      <c r="Q22" s="296"/>
      <c r="R22" s="296"/>
      <c r="S22" s="296"/>
      <c r="T22" s="296"/>
      <c r="U22" s="296"/>
      <c r="V22" s="296"/>
      <c r="W22" s="307"/>
      <c r="X22" s="20"/>
    </row>
    <row r="23" spans="2:24" ht="29.4" customHeight="1" x14ac:dyDescent="0.35">
      <c r="B23" s="19"/>
      <c r="C23" s="10"/>
      <c r="D23" s="289" t="str">
        <f>Heatmap!G12</f>
        <v>Статический анализ (SAST)</v>
      </c>
      <c r="E23" s="290"/>
      <c r="F23" s="291"/>
      <c r="G23" s="11"/>
      <c r="H23" s="289" t="str">
        <f>Heatmap!G13</f>
        <v>Композиционный анализ (SCA)</v>
      </c>
      <c r="I23" s="290"/>
      <c r="J23" s="291"/>
      <c r="K23" s="11"/>
      <c r="L23" s="289" t="str">
        <f>Heatmap!G14</f>
        <v>Анализ образов контейнеров</v>
      </c>
      <c r="M23" s="290"/>
      <c r="N23" s="291"/>
      <c r="O23" s="11"/>
      <c r="P23" s="289" t="str">
        <f>Heatmap!G15</f>
        <v>Идентификация секретов</v>
      </c>
      <c r="Q23" s="290"/>
      <c r="R23" s="291"/>
      <c r="S23" s="11"/>
      <c r="T23" s="289" t="str">
        <f>Heatmap!G16</f>
        <v>Контроль безопасности Dockerfile’ов</v>
      </c>
      <c r="U23" s="290"/>
      <c r="V23" s="291"/>
      <c r="W23" s="12"/>
      <c r="X23" s="20"/>
    </row>
    <row r="24" spans="2:24" ht="29.4" customHeight="1" thickBot="1" x14ac:dyDescent="0.4">
      <c r="B24" s="19"/>
      <c r="C24" s="10"/>
      <c r="D24" s="292"/>
      <c r="E24" s="293"/>
      <c r="F24" s="294"/>
      <c r="G24" s="11"/>
      <c r="H24" s="292"/>
      <c r="I24" s="293"/>
      <c r="J24" s="294"/>
      <c r="K24" s="11"/>
      <c r="L24" s="292"/>
      <c r="M24" s="293"/>
      <c r="N24" s="294"/>
      <c r="O24" s="11"/>
      <c r="P24" s="292"/>
      <c r="Q24" s="293"/>
      <c r="R24" s="294"/>
      <c r="S24" s="11"/>
      <c r="T24" s="292"/>
      <c r="U24" s="293"/>
      <c r="V24" s="294"/>
      <c r="W24" s="12"/>
      <c r="X24" s="20"/>
    </row>
    <row r="25" spans="2:24" ht="25.25" customHeight="1" thickBot="1" x14ac:dyDescent="0.4">
      <c r="B25" s="19"/>
      <c r="C25" s="13"/>
      <c r="D25" s="14"/>
      <c r="E25" s="14"/>
      <c r="F25" s="14"/>
      <c r="G25" s="14"/>
      <c r="H25" s="14"/>
      <c r="I25" s="14"/>
      <c r="J25" s="14"/>
      <c r="K25" s="14"/>
      <c r="L25" s="14"/>
      <c r="M25" s="14"/>
      <c r="N25" s="14"/>
      <c r="O25" s="14"/>
      <c r="P25" s="14"/>
      <c r="Q25" s="14"/>
      <c r="R25" s="14"/>
      <c r="S25" s="14"/>
      <c r="T25" s="14"/>
      <c r="U25" s="14"/>
      <c r="V25" s="14"/>
      <c r="W25" s="15"/>
      <c r="X25" s="20"/>
    </row>
    <row r="26" spans="2:24" ht="25.25" customHeight="1" thickBot="1" x14ac:dyDescent="0.4">
      <c r="B26" s="19"/>
      <c r="C26" s="21"/>
      <c r="D26" s="21"/>
      <c r="E26" s="21"/>
      <c r="F26" s="21"/>
      <c r="G26" s="21"/>
      <c r="H26" s="21"/>
      <c r="I26" s="21"/>
      <c r="J26" s="21"/>
      <c r="K26" s="21"/>
      <c r="L26" s="21"/>
      <c r="M26" s="21"/>
      <c r="N26" s="21"/>
      <c r="O26" s="21"/>
      <c r="P26" s="21"/>
      <c r="Q26" s="21"/>
      <c r="R26" s="21"/>
      <c r="S26" s="21"/>
      <c r="T26" s="21"/>
      <c r="U26" s="21"/>
      <c r="V26" s="21"/>
      <c r="W26" s="21"/>
      <c r="X26" s="20"/>
    </row>
    <row r="27" spans="2:24" ht="25.25" customHeight="1" x14ac:dyDescent="0.35">
      <c r="B27" s="19"/>
      <c r="C27" s="304" t="str">
        <f>Heatmap!E17</f>
        <v>Анализ ПО в режиме runtime - Preprod</v>
      </c>
      <c r="D27" s="295"/>
      <c r="E27" s="295"/>
      <c r="F27" s="295"/>
      <c r="G27" s="295"/>
      <c r="H27" s="295"/>
      <c r="I27" s="295"/>
      <c r="J27" s="295"/>
      <c r="K27" s="295"/>
      <c r="L27" s="295"/>
      <c r="M27" s="295"/>
      <c r="N27" s="295"/>
      <c r="O27" s="295"/>
      <c r="P27" s="295"/>
      <c r="Q27" s="295"/>
      <c r="R27" s="295"/>
      <c r="S27" s="295"/>
      <c r="T27" s="295"/>
      <c r="U27" s="295"/>
      <c r="V27" s="295"/>
      <c r="W27" s="305"/>
      <c r="X27" s="20"/>
    </row>
    <row r="28" spans="2:24" ht="25.25" customHeight="1" thickBot="1" x14ac:dyDescent="0.4">
      <c r="B28" s="19"/>
      <c r="C28" s="306"/>
      <c r="D28" s="296"/>
      <c r="E28" s="296"/>
      <c r="F28" s="296"/>
      <c r="G28" s="296"/>
      <c r="H28" s="296"/>
      <c r="I28" s="296"/>
      <c r="J28" s="296"/>
      <c r="K28" s="296"/>
      <c r="L28" s="296"/>
      <c r="M28" s="296"/>
      <c r="N28" s="296"/>
      <c r="O28" s="296"/>
      <c r="P28" s="296"/>
      <c r="Q28" s="296"/>
      <c r="R28" s="296"/>
      <c r="S28" s="296"/>
      <c r="T28" s="296"/>
      <c r="U28" s="296"/>
      <c r="V28" s="296"/>
      <c r="W28" s="307"/>
      <c r="X28" s="20"/>
    </row>
    <row r="29" spans="2:24" ht="54" customHeight="1" x14ac:dyDescent="0.35">
      <c r="B29" s="19"/>
      <c r="C29" s="10"/>
      <c r="D29" s="289" t="str">
        <f>Heatmap!G17</f>
        <v>Динамический анализ приложений (DAST) в PREPROD среде</v>
      </c>
      <c r="E29" s="290"/>
      <c r="F29" s="291"/>
      <c r="G29" s="11"/>
      <c r="H29" s="297" t="str">
        <f>Heatmap!G18</f>
        <v>Тестирование на проникновение перед внедрением приложений в продуктив</v>
      </c>
      <c r="I29" s="298"/>
      <c r="J29" s="299"/>
      <c r="K29" s="11"/>
      <c r="L29" s="289" t="str">
        <f>Heatmap!G19</f>
        <v>Функциональное ИБ-тестирование</v>
      </c>
      <c r="M29" s="290"/>
      <c r="N29" s="291"/>
      <c r="O29" s="11"/>
      <c r="P29" s="289" t="str">
        <f>Heatmap!G20</f>
        <v>Контроль безопасности манифестов (k8s, terraform и т.д.)</v>
      </c>
      <c r="Q29" s="290"/>
      <c r="R29" s="291"/>
      <c r="S29" s="11"/>
      <c r="T29" s="289" t="str">
        <f>Heatmap!G21</f>
        <v>Анализ инфраструктуры PREPROD среды на уязвимости</v>
      </c>
      <c r="U29" s="290"/>
      <c r="V29" s="291"/>
      <c r="W29" s="12"/>
      <c r="X29" s="20"/>
    </row>
    <row r="30" spans="2:24" ht="54" customHeight="1" thickBot="1" x14ac:dyDescent="0.4">
      <c r="B30" s="19"/>
      <c r="C30" s="10"/>
      <c r="D30" s="292"/>
      <c r="E30" s="293"/>
      <c r="F30" s="294"/>
      <c r="G30" s="11"/>
      <c r="H30" s="300"/>
      <c r="I30" s="301"/>
      <c r="J30" s="302"/>
      <c r="K30" s="11"/>
      <c r="L30" s="292"/>
      <c r="M30" s="293"/>
      <c r="N30" s="294"/>
      <c r="O30" s="11"/>
      <c r="P30" s="292"/>
      <c r="Q30" s="293"/>
      <c r="R30" s="294"/>
      <c r="S30" s="11"/>
      <c r="T30" s="292"/>
      <c r="U30" s="293"/>
      <c r="V30" s="294"/>
      <c r="W30" s="12"/>
      <c r="X30" s="20"/>
    </row>
    <row r="31" spans="2:24" ht="25.25" customHeight="1" thickBot="1" x14ac:dyDescent="0.4">
      <c r="B31" s="19"/>
      <c r="C31" s="13"/>
      <c r="D31" s="14"/>
      <c r="E31" s="14"/>
      <c r="F31" s="14"/>
      <c r="G31" s="14"/>
      <c r="H31" s="14"/>
      <c r="I31" s="14"/>
      <c r="J31" s="14"/>
      <c r="K31" s="14"/>
      <c r="L31" s="14"/>
      <c r="M31" s="14"/>
      <c r="N31" s="14"/>
      <c r="O31" s="14"/>
      <c r="P31" s="14"/>
      <c r="Q31" s="14"/>
      <c r="R31" s="14"/>
      <c r="S31" s="14"/>
      <c r="T31" s="14"/>
      <c r="U31" s="14"/>
      <c r="V31" s="14"/>
      <c r="W31" s="15"/>
      <c r="X31" s="20"/>
    </row>
    <row r="32" spans="2:24" ht="25.25" customHeight="1" thickBot="1" x14ac:dyDescent="0.4">
      <c r="B32" s="19"/>
      <c r="C32" s="21"/>
      <c r="D32" s="21"/>
      <c r="E32" s="21"/>
      <c r="F32" s="21"/>
      <c r="G32" s="21"/>
      <c r="H32" s="21"/>
      <c r="I32" s="21"/>
      <c r="J32" s="21"/>
      <c r="K32" s="21"/>
      <c r="L32" s="21"/>
      <c r="M32" s="21"/>
      <c r="N32" s="21"/>
      <c r="O32" s="21"/>
      <c r="P32" s="21"/>
      <c r="Q32" s="21"/>
      <c r="R32" s="21"/>
      <c r="S32" s="21"/>
      <c r="T32" s="21"/>
      <c r="U32" s="21"/>
      <c r="V32" s="21"/>
      <c r="W32" s="21"/>
      <c r="X32" s="20"/>
    </row>
    <row r="33" spans="2:34" ht="25.25" customHeight="1" x14ac:dyDescent="0.35">
      <c r="B33" s="19"/>
      <c r="C33" s="304" t="str">
        <f>Heatmap!E22</f>
        <v>Защита ПО и инфраструктуры в режиме runtime</v>
      </c>
      <c r="D33" s="295"/>
      <c r="E33" s="295"/>
      <c r="F33" s="295"/>
      <c r="G33" s="295"/>
      <c r="H33" s="295"/>
      <c r="I33" s="295"/>
      <c r="J33" s="295"/>
      <c r="K33" s="295"/>
      <c r="L33" s="295"/>
      <c r="M33" s="295"/>
      <c r="N33" s="295"/>
      <c r="O33" s="295"/>
      <c r="P33" s="295"/>
      <c r="Q33" s="295"/>
      <c r="R33" s="295"/>
      <c r="S33" s="295"/>
      <c r="T33" s="295"/>
      <c r="U33" s="295"/>
      <c r="V33" s="295"/>
      <c r="W33" s="305"/>
      <c r="X33" s="20"/>
    </row>
    <row r="34" spans="2:34" ht="25.25" customHeight="1" thickBot="1" x14ac:dyDescent="0.4">
      <c r="B34" s="19"/>
      <c r="C34" s="306"/>
      <c r="D34" s="296"/>
      <c r="E34" s="296"/>
      <c r="F34" s="296"/>
      <c r="G34" s="296"/>
      <c r="H34" s="296"/>
      <c r="I34" s="296"/>
      <c r="J34" s="296"/>
      <c r="K34" s="296"/>
      <c r="L34" s="296"/>
      <c r="M34" s="296"/>
      <c r="N34" s="296"/>
      <c r="O34" s="296"/>
      <c r="P34" s="296"/>
      <c r="Q34" s="296"/>
      <c r="R34" s="296"/>
      <c r="S34" s="296"/>
      <c r="T34" s="296"/>
      <c r="U34" s="296"/>
      <c r="V34" s="296"/>
      <c r="W34" s="307"/>
      <c r="X34" s="20"/>
    </row>
    <row r="35" spans="2:34" ht="29.4" customHeight="1" x14ac:dyDescent="0.35">
      <c r="B35" s="19"/>
      <c r="C35" s="10"/>
      <c r="D35" s="289" t="str">
        <f>Heatmap!G22</f>
        <v>Управление секретами</v>
      </c>
      <c r="E35" s="290"/>
      <c r="F35" s="290"/>
      <c r="G35" s="291"/>
      <c r="H35" s="11"/>
      <c r="I35" s="289" t="str">
        <f>Heatmap!G23</f>
        <v>Динамический анализ приложений (DAST) в продуктивной среде</v>
      </c>
      <c r="J35" s="290"/>
      <c r="K35" s="290"/>
      <c r="L35" s="291"/>
      <c r="M35" s="11"/>
      <c r="N35" s="297" t="str">
        <f>Heatmap!G24</f>
        <v>Тестирование на проникновение продуктивной среды</v>
      </c>
      <c r="O35" s="298"/>
      <c r="P35" s="298"/>
      <c r="Q35" s="299"/>
      <c r="R35" s="11"/>
      <c r="S35" s="289" t="str">
        <f>Heatmap!G25</f>
        <v>Управление изменениями инфраструктуры и доступом к ней</v>
      </c>
      <c r="T35" s="290"/>
      <c r="U35" s="290"/>
      <c r="V35" s="291"/>
      <c r="W35" s="12"/>
      <c r="X35" s="20"/>
    </row>
    <row r="36" spans="2:34" ht="29.4" customHeight="1" thickBot="1" x14ac:dyDescent="0.4">
      <c r="B36" s="19"/>
      <c r="C36" s="10"/>
      <c r="D36" s="292"/>
      <c r="E36" s="293"/>
      <c r="F36" s="293"/>
      <c r="G36" s="294"/>
      <c r="H36" s="11"/>
      <c r="I36" s="292"/>
      <c r="J36" s="293"/>
      <c r="K36" s="293"/>
      <c r="L36" s="294"/>
      <c r="M36" s="11"/>
      <c r="N36" s="300"/>
      <c r="O36" s="301"/>
      <c r="P36" s="301"/>
      <c r="Q36" s="302"/>
      <c r="R36" s="11"/>
      <c r="S36" s="292"/>
      <c r="T36" s="293"/>
      <c r="U36" s="293"/>
      <c r="V36" s="294"/>
      <c r="W36" s="12"/>
      <c r="X36" s="20"/>
    </row>
    <row r="37" spans="2:34" ht="25.25" customHeight="1" thickBot="1" x14ac:dyDescent="0.4">
      <c r="B37" s="19"/>
      <c r="C37" s="10"/>
      <c r="D37" s="11"/>
      <c r="E37" s="11"/>
      <c r="F37" s="11"/>
      <c r="G37" s="11"/>
      <c r="H37" s="11"/>
      <c r="I37" s="11"/>
      <c r="J37" s="11"/>
      <c r="K37" s="11"/>
      <c r="L37" s="11"/>
      <c r="M37" s="11"/>
      <c r="N37" s="11"/>
      <c r="O37" s="11"/>
      <c r="P37" s="11"/>
      <c r="Q37" s="11"/>
      <c r="R37" s="11"/>
      <c r="S37" s="11"/>
      <c r="T37" s="11"/>
      <c r="U37" s="11"/>
      <c r="V37" s="11"/>
      <c r="W37" s="12"/>
      <c r="X37" s="20"/>
    </row>
    <row r="38" spans="2:34" ht="29.4" customHeight="1" x14ac:dyDescent="0.35">
      <c r="B38" s="19"/>
      <c r="C38" s="10"/>
      <c r="D38" s="297" t="str">
        <f>Heatmap!G26</f>
        <v>Контроль сетевого трафика (L4-L7)</v>
      </c>
      <c r="E38" s="298"/>
      <c r="F38" s="298"/>
      <c r="G38" s="299"/>
      <c r="H38" s="11"/>
      <c r="I38" s="289" t="str">
        <f>Heatmap!G27</f>
        <v>Контроль выполняемых и процессов и их прав доступа</v>
      </c>
      <c r="J38" s="290"/>
      <c r="K38" s="290"/>
      <c r="L38" s="291"/>
      <c r="M38" s="11"/>
      <c r="N38" s="289" t="str">
        <f>Heatmap!G28</f>
        <v>Анализ инфраструктуры PROD среды на уязвимости</v>
      </c>
      <c r="O38" s="290"/>
      <c r="P38" s="290"/>
      <c r="Q38" s="291"/>
      <c r="R38" s="11"/>
      <c r="S38" s="297" t="str">
        <f>Heatmap!G29</f>
        <v>Анализ событий информационной безопасности</v>
      </c>
      <c r="T38" s="298"/>
      <c r="U38" s="298"/>
      <c r="V38" s="299"/>
      <c r="W38" s="12"/>
      <c r="X38" s="20"/>
    </row>
    <row r="39" spans="2:34" ht="29.4" customHeight="1" thickBot="1" x14ac:dyDescent="0.4">
      <c r="B39" s="19"/>
      <c r="C39" s="10"/>
      <c r="D39" s="300"/>
      <c r="E39" s="301"/>
      <c r="F39" s="301"/>
      <c r="G39" s="302"/>
      <c r="H39" s="11"/>
      <c r="I39" s="292"/>
      <c r="J39" s="293"/>
      <c r="K39" s="293"/>
      <c r="L39" s="294"/>
      <c r="M39" s="11"/>
      <c r="N39" s="292"/>
      <c r="O39" s="293"/>
      <c r="P39" s="293"/>
      <c r="Q39" s="294"/>
      <c r="R39" s="11"/>
      <c r="S39" s="300"/>
      <c r="T39" s="301"/>
      <c r="U39" s="301"/>
      <c r="V39" s="302"/>
      <c r="W39" s="12"/>
      <c r="X39" s="20"/>
      <c r="AB39"/>
      <c r="AC39"/>
      <c r="AD39"/>
      <c r="AE39"/>
      <c r="AF39"/>
      <c r="AG39"/>
    </row>
    <row r="40" spans="2:34" ht="25.25" customHeight="1" thickBot="1" x14ac:dyDescent="0.4">
      <c r="B40" s="19"/>
      <c r="C40" s="13"/>
      <c r="D40" s="14"/>
      <c r="E40" s="14"/>
      <c r="F40" s="14"/>
      <c r="G40" s="14"/>
      <c r="H40" s="14"/>
      <c r="I40" s="14"/>
      <c r="J40" s="14"/>
      <c r="K40" s="14"/>
      <c r="L40" s="14"/>
      <c r="M40" s="14"/>
      <c r="N40" s="14"/>
      <c r="O40" s="14"/>
      <c r="P40" s="14"/>
      <c r="Q40" s="14"/>
      <c r="R40" s="14"/>
      <c r="S40" s="14"/>
      <c r="T40" s="14"/>
      <c r="U40" s="14"/>
      <c r="V40" s="14"/>
      <c r="W40" s="15"/>
      <c r="X40" s="20"/>
      <c r="AB40"/>
      <c r="AC40"/>
      <c r="AD40"/>
      <c r="AE40"/>
      <c r="AF40"/>
      <c r="AG40"/>
    </row>
    <row r="41" spans="2:34" ht="25.25" customHeight="1" thickBot="1" x14ac:dyDescent="0.4">
      <c r="B41" s="22"/>
      <c r="C41" s="24"/>
      <c r="D41" s="24"/>
      <c r="E41" s="24"/>
      <c r="F41" s="24"/>
      <c r="G41" s="24"/>
      <c r="H41" s="24"/>
      <c r="I41" s="24"/>
      <c r="J41" s="24"/>
      <c r="K41" s="24"/>
      <c r="L41" s="24"/>
      <c r="M41" s="24"/>
      <c r="N41" s="24"/>
      <c r="O41" s="24"/>
      <c r="P41" s="24"/>
      <c r="Q41" s="24"/>
      <c r="R41" s="24"/>
      <c r="S41" s="24"/>
      <c r="T41" s="24"/>
      <c r="U41" s="24"/>
      <c r="V41" s="24"/>
      <c r="W41" s="24"/>
      <c r="X41" s="23"/>
      <c r="AB41"/>
      <c r="AC41"/>
      <c r="AD41"/>
      <c r="AE41"/>
      <c r="AF41"/>
      <c r="AG41"/>
    </row>
    <row r="42" spans="2:34" ht="25.25" customHeight="1" thickBot="1" x14ac:dyDescent="0.4">
      <c r="B42"/>
      <c r="C42"/>
      <c r="D42"/>
      <c r="E42"/>
      <c r="F42"/>
      <c r="G42"/>
      <c r="H42"/>
      <c r="I42"/>
      <c r="J42"/>
      <c r="K42"/>
      <c r="L42"/>
      <c r="M42"/>
      <c r="N42"/>
      <c r="O42"/>
      <c r="P42"/>
      <c r="Q42"/>
      <c r="R42"/>
      <c r="S42"/>
      <c r="T42"/>
      <c r="U42"/>
      <c r="V42"/>
      <c r="W42"/>
      <c r="X42"/>
      <c r="Y42"/>
      <c r="AB42"/>
      <c r="AC42"/>
      <c r="AD42"/>
      <c r="AE42"/>
      <c r="AF42"/>
      <c r="AG42"/>
    </row>
    <row r="43" spans="2:34" ht="25.25" customHeight="1" x14ac:dyDescent="0.35">
      <c r="B43" s="16"/>
      <c r="C43" s="17"/>
      <c r="D43" s="17"/>
      <c r="E43" s="17"/>
      <c r="F43" s="17"/>
      <c r="G43" s="17"/>
      <c r="H43" s="17"/>
      <c r="I43" s="17"/>
      <c r="J43" s="17"/>
      <c r="K43" s="17"/>
      <c r="L43" s="17"/>
      <c r="M43" s="17"/>
      <c r="N43" s="17"/>
      <c r="O43" s="17"/>
      <c r="P43" s="17"/>
      <c r="Q43" s="17"/>
      <c r="R43" s="17"/>
      <c r="S43" s="17"/>
      <c r="T43" s="17"/>
      <c r="U43" s="17"/>
      <c r="V43" s="17"/>
      <c r="W43" s="17"/>
      <c r="X43" s="66"/>
      <c r="Y43"/>
      <c r="Z43"/>
      <c r="AC43"/>
      <c r="AD43"/>
      <c r="AE43"/>
      <c r="AF43"/>
      <c r="AG43"/>
      <c r="AH43"/>
    </row>
    <row r="44" spans="2:34" ht="33" customHeight="1" x14ac:dyDescent="0.35">
      <c r="B44" s="19"/>
      <c r="C44" s="303" t="s">
        <v>838</v>
      </c>
      <c r="D44" s="303"/>
      <c r="E44" s="303"/>
      <c r="F44" s="303"/>
      <c r="G44" s="303"/>
      <c r="H44" s="303"/>
      <c r="I44" s="303"/>
      <c r="J44" s="303"/>
      <c r="K44" s="303"/>
      <c r="L44" s="303"/>
      <c r="M44" s="303"/>
      <c r="N44" s="303"/>
      <c r="O44" s="303"/>
      <c r="P44" s="303"/>
      <c r="Q44" s="303"/>
      <c r="R44" s="303"/>
      <c r="S44" s="303"/>
      <c r="T44" s="303"/>
      <c r="U44" s="303"/>
      <c r="V44" s="303"/>
      <c r="W44" s="303"/>
      <c r="X44" s="20"/>
      <c r="AC44"/>
      <c r="AD44"/>
      <c r="AE44"/>
      <c r="AF44"/>
      <c r="AG44"/>
      <c r="AH44"/>
    </row>
    <row r="45" spans="2:34" ht="25.25" customHeight="1" thickBot="1" x14ac:dyDescent="0.4">
      <c r="B45" s="19"/>
      <c r="C45" s="21"/>
      <c r="D45" s="21"/>
      <c r="E45" s="21"/>
      <c r="F45" s="21"/>
      <c r="G45" s="21"/>
      <c r="H45" s="21"/>
      <c r="I45" s="21"/>
      <c r="J45" s="21"/>
      <c r="K45" s="21"/>
      <c r="L45" s="21"/>
      <c r="M45" s="21"/>
      <c r="N45" s="21"/>
      <c r="O45" s="21"/>
      <c r="P45" s="21"/>
      <c r="Q45" s="21"/>
      <c r="R45" s="21"/>
      <c r="S45" s="21"/>
      <c r="T45" s="21"/>
      <c r="U45" s="21"/>
      <c r="V45" s="21"/>
      <c r="W45" s="21"/>
      <c r="X45" s="20"/>
      <c r="Y45"/>
      <c r="Z45"/>
      <c r="AA45"/>
      <c r="AB45"/>
      <c r="AC45"/>
    </row>
    <row r="46" spans="2:34" ht="25.25" customHeight="1" x14ac:dyDescent="0.35">
      <c r="B46" s="19"/>
      <c r="C46" s="39"/>
      <c r="D46" s="295" t="str">
        <f>Heatmap!E30</f>
        <v>Обучение и база знаний</v>
      </c>
      <c r="E46" s="295"/>
      <c r="F46" s="295"/>
      <c r="G46" s="295"/>
      <c r="H46" s="295"/>
      <c r="I46" s="295"/>
      <c r="J46" s="295"/>
      <c r="K46" s="295"/>
      <c r="L46" s="295"/>
      <c r="M46" s="295"/>
      <c r="N46" s="295"/>
      <c r="O46" s="295"/>
      <c r="P46" s="295"/>
      <c r="Q46" s="295"/>
      <c r="R46" s="295"/>
      <c r="S46" s="295"/>
      <c r="T46" s="295"/>
      <c r="U46" s="295"/>
      <c r="V46" s="295"/>
      <c r="W46" s="40"/>
      <c r="X46" s="20"/>
      <c r="Y46"/>
      <c r="Z46"/>
      <c r="AA46"/>
      <c r="AB46"/>
      <c r="AC46"/>
    </row>
    <row r="47" spans="2:34" ht="25.25" customHeight="1" thickBot="1" x14ac:dyDescent="0.4">
      <c r="B47" s="19"/>
      <c r="C47" s="10"/>
      <c r="D47" s="296"/>
      <c r="E47" s="296"/>
      <c r="F47" s="296"/>
      <c r="G47" s="296"/>
      <c r="H47" s="296"/>
      <c r="I47" s="296"/>
      <c r="J47" s="296"/>
      <c r="K47" s="296"/>
      <c r="L47" s="296"/>
      <c r="M47" s="296"/>
      <c r="N47" s="296"/>
      <c r="O47" s="296"/>
      <c r="P47" s="296"/>
      <c r="Q47" s="296"/>
      <c r="R47" s="296"/>
      <c r="S47" s="296"/>
      <c r="T47" s="296"/>
      <c r="U47" s="296"/>
      <c r="V47" s="296"/>
      <c r="W47" s="12"/>
      <c r="X47" s="20"/>
      <c r="Y47"/>
      <c r="Z47"/>
      <c r="AA47"/>
      <c r="AB47"/>
      <c r="AC47"/>
    </row>
    <row r="48" spans="2:34" ht="29.4" customHeight="1" x14ac:dyDescent="0.35">
      <c r="B48" s="19"/>
      <c r="C48" s="10"/>
      <c r="D48" s="11"/>
      <c r="E48" s="289" t="str">
        <f>Heatmap!G30</f>
        <v>Обучение специалистов</v>
      </c>
      <c r="F48" s="290"/>
      <c r="G48" s="290"/>
      <c r="H48" s="290"/>
      <c r="I48" s="290"/>
      <c r="J48" s="290"/>
      <c r="K48" s="290"/>
      <c r="L48" s="291"/>
      <c r="M48" s="11"/>
      <c r="N48" s="289" t="str">
        <f>Heatmap!G31</f>
        <v>Управление базой знаний DSO</v>
      </c>
      <c r="O48" s="290"/>
      <c r="P48" s="290"/>
      <c r="Q48" s="290"/>
      <c r="R48" s="290"/>
      <c r="S48" s="290"/>
      <c r="T48" s="290"/>
      <c r="U48" s="291"/>
      <c r="V48" s="11"/>
      <c r="W48" s="12"/>
      <c r="X48" s="20"/>
      <c r="Y48"/>
      <c r="Z48"/>
      <c r="AA48"/>
      <c r="AB48"/>
      <c r="AC48"/>
    </row>
    <row r="49" spans="2:29" ht="29.4" customHeight="1" thickBot="1" x14ac:dyDescent="0.4">
      <c r="B49" s="19"/>
      <c r="C49" s="10"/>
      <c r="D49" s="11"/>
      <c r="E49" s="292"/>
      <c r="F49" s="293"/>
      <c r="G49" s="293"/>
      <c r="H49" s="293"/>
      <c r="I49" s="293"/>
      <c r="J49" s="293"/>
      <c r="K49" s="293"/>
      <c r="L49" s="294"/>
      <c r="M49" s="11"/>
      <c r="N49" s="292"/>
      <c r="O49" s="293"/>
      <c r="P49" s="293"/>
      <c r="Q49" s="293"/>
      <c r="R49" s="293"/>
      <c r="S49" s="293"/>
      <c r="T49" s="293"/>
      <c r="U49" s="294"/>
      <c r="V49" s="11"/>
      <c r="W49" s="12"/>
      <c r="X49" s="20"/>
      <c r="Y49"/>
      <c r="Z49"/>
      <c r="AA49"/>
      <c r="AB49"/>
      <c r="AC49"/>
    </row>
    <row r="50" spans="2:29" ht="25.25" customHeight="1" thickBot="1" x14ac:dyDescent="0.4">
      <c r="B50" s="19"/>
      <c r="C50" s="13"/>
      <c r="D50" s="14"/>
      <c r="E50" s="14"/>
      <c r="F50" s="14"/>
      <c r="G50" s="14"/>
      <c r="H50" s="14"/>
      <c r="I50" s="14"/>
      <c r="J50" s="14"/>
      <c r="K50" s="14"/>
      <c r="L50" s="14"/>
      <c r="M50" s="14"/>
      <c r="N50" s="14"/>
      <c r="O50" s="14"/>
      <c r="P50" s="14"/>
      <c r="Q50" s="14"/>
      <c r="R50" s="14"/>
      <c r="S50" s="14"/>
      <c r="T50" s="14"/>
      <c r="U50" s="14"/>
      <c r="V50" s="14"/>
      <c r="W50" s="15"/>
      <c r="X50" s="20"/>
      <c r="Y50"/>
      <c r="Z50"/>
      <c r="AA50"/>
      <c r="AB50"/>
      <c r="AC50"/>
    </row>
    <row r="51" spans="2:29" ht="25.25" customHeight="1" thickBot="1" x14ac:dyDescent="0.4">
      <c r="B51" s="19"/>
      <c r="C51" s="21"/>
      <c r="D51" s="21"/>
      <c r="E51" s="21"/>
      <c r="F51" s="21"/>
      <c r="G51" s="21"/>
      <c r="H51" s="21"/>
      <c r="I51" s="21"/>
      <c r="J51" s="21"/>
      <c r="K51" s="21"/>
      <c r="L51" s="21"/>
      <c r="M51" s="21"/>
      <c r="N51" s="21"/>
      <c r="O51" s="21"/>
      <c r="P51" s="21"/>
      <c r="Q51" s="21"/>
      <c r="R51" s="21"/>
      <c r="S51" s="21"/>
      <c r="T51" s="21"/>
      <c r="U51" s="21"/>
      <c r="V51" s="21"/>
      <c r="W51" s="21"/>
      <c r="X51" s="20"/>
      <c r="Y51"/>
      <c r="Z51"/>
      <c r="AA51"/>
      <c r="AB51"/>
      <c r="AC51"/>
    </row>
    <row r="52" spans="2:29" ht="25.25" customHeight="1" x14ac:dyDescent="0.35">
      <c r="B52" s="19"/>
      <c r="C52" s="39"/>
      <c r="D52" s="295" t="str">
        <f>Heatmap!E32</f>
        <v>Контроль и формирование требований ИБ к ПО</v>
      </c>
      <c r="E52" s="295"/>
      <c r="F52" s="295"/>
      <c r="G52" s="295"/>
      <c r="H52" s="295"/>
      <c r="I52" s="295"/>
      <c r="J52" s="295"/>
      <c r="K52" s="295"/>
      <c r="L52" s="295"/>
      <c r="M52" s="295"/>
      <c r="N52" s="295"/>
      <c r="O52" s="295"/>
      <c r="P52" s="295"/>
      <c r="Q52" s="295"/>
      <c r="R52" s="295"/>
      <c r="S52" s="295"/>
      <c r="T52" s="295"/>
      <c r="U52" s="295"/>
      <c r="V52" s="295"/>
      <c r="W52" s="40"/>
      <c r="X52" s="20"/>
      <c r="Y52"/>
      <c r="Z52"/>
      <c r="AA52"/>
      <c r="AB52"/>
      <c r="AC52"/>
    </row>
    <row r="53" spans="2:29" ht="25.25" customHeight="1" thickBot="1" x14ac:dyDescent="0.4">
      <c r="B53" s="19"/>
      <c r="C53" s="10"/>
      <c r="D53" s="296"/>
      <c r="E53" s="296"/>
      <c r="F53" s="296"/>
      <c r="G53" s="296"/>
      <c r="H53" s="296"/>
      <c r="I53" s="296"/>
      <c r="J53" s="296"/>
      <c r="K53" s="296"/>
      <c r="L53" s="296"/>
      <c r="M53" s="296"/>
      <c r="N53" s="296"/>
      <c r="O53" s="296"/>
      <c r="P53" s="296"/>
      <c r="Q53" s="296"/>
      <c r="R53" s="296"/>
      <c r="S53" s="296"/>
      <c r="T53" s="296"/>
      <c r="U53" s="296"/>
      <c r="V53" s="296"/>
      <c r="W53" s="12"/>
      <c r="X53" s="20"/>
      <c r="Y53"/>
      <c r="Z53"/>
      <c r="AA53"/>
      <c r="AB53"/>
      <c r="AC53"/>
    </row>
    <row r="54" spans="2:29" ht="29.4" customHeight="1" x14ac:dyDescent="0.35">
      <c r="B54" s="19"/>
      <c r="C54" s="10"/>
      <c r="D54" s="289" t="str">
        <f>Heatmap!G32</f>
        <v>Оценка критичности приложений и моделирование угроз</v>
      </c>
      <c r="E54" s="290"/>
      <c r="F54" s="291"/>
      <c r="G54" s="11"/>
      <c r="H54" s="289" t="str">
        <f>Heatmap!G33</f>
        <v>Определение требований ИБ, предъявляемых к ПО</v>
      </c>
      <c r="I54" s="290"/>
      <c r="J54" s="291"/>
      <c r="K54" s="11"/>
      <c r="L54" s="289" t="str">
        <f>Heatmap!G34</f>
        <v>Контроль выполнения требований ИБ</v>
      </c>
      <c r="M54" s="290"/>
      <c r="N54" s="291"/>
      <c r="O54" s="11"/>
      <c r="P54" s="289" t="str">
        <f>Heatmap!G35</f>
        <v>Разработка стандартов конфигураций разрабатываемого ПО</v>
      </c>
      <c r="Q54" s="290"/>
      <c r="R54" s="291"/>
      <c r="S54" s="11"/>
      <c r="T54" s="289" t="str">
        <f>Heatmap!G36</f>
        <v>Разработка стандартов конфигураций для компонентов инфраструктуры</v>
      </c>
      <c r="U54" s="290"/>
      <c r="V54" s="291"/>
      <c r="W54" s="12"/>
      <c r="X54" s="20"/>
      <c r="Y54"/>
      <c r="Z54"/>
      <c r="AA54"/>
      <c r="AB54"/>
      <c r="AC54"/>
    </row>
    <row r="55" spans="2:29" ht="29.4" customHeight="1" x14ac:dyDescent="0.35">
      <c r="B55" s="19"/>
      <c r="C55" s="10"/>
      <c r="D55" s="308"/>
      <c r="E55" s="310"/>
      <c r="F55" s="309"/>
      <c r="G55" s="11"/>
      <c r="H55" s="308"/>
      <c r="I55" s="310"/>
      <c r="J55" s="309"/>
      <c r="K55" s="11"/>
      <c r="L55" s="308"/>
      <c r="M55" s="310"/>
      <c r="N55" s="309"/>
      <c r="O55" s="11"/>
      <c r="P55" s="308"/>
      <c r="Q55" s="310"/>
      <c r="R55" s="309"/>
      <c r="S55" s="11"/>
      <c r="T55" s="308"/>
      <c r="U55" s="310"/>
      <c r="V55" s="309"/>
      <c r="W55" s="12"/>
      <c r="X55" s="20"/>
      <c r="Y55"/>
      <c r="Z55"/>
      <c r="AA55"/>
      <c r="AB55"/>
      <c r="AC55"/>
    </row>
    <row r="56" spans="2:29" ht="29.4" customHeight="1" thickBot="1" x14ac:dyDescent="0.4">
      <c r="B56" s="19"/>
      <c r="C56" s="10"/>
      <c r="D56" s="292"/>
      <c r="E56" s="293"/>
      <c r="F56" s="294"/>
      <c r="G56" s="11"/>
      <c r="H56" s="292"/>
      <c r="I56" s="293"/>
      <c r="J56" s="294"/>
      <c r="K56" s="11"/>
      <c r="L56" s="292"/>
      <c r="M56" s="293"/>
      <c r="N56" s="294"/>
      <c r="O56" s="11"/>
      <c r="P56" s="292"/>
      <c r="Q56" s="293"/>
      <c r="R56" s="294"/>
      <c r="S56" s="11"/>
      <c r="T56" s="292"/>
      <c r="U56" s="293"/>
      <c r="V56" s="294"/>
      <c r="W56" s="12"/>
      <c r="X56" s="20"/>
      <c r="Y56"/>
      <c r="Z56"/>
      <c r="AA56"/>
      <c r="AB56"/>
      <c r="AC56"/>
    </row>
    <row r="57" spans="2:29" ht="25.25" customHeight="1" thickBot="1" x14ac:dyDescent="0.4">
      <c r="B57" s="19"/>
      <c r="C57" s="13"/>
      <c r="D57" s="14"/>
      <c r="E57" s="14"/>
      <c r="F57" s="14"/>
      <c r="G57" s="14"/>
      <c r="H57" s="14"/>
      <c r="I57" s="14"/>
      <c r="J57" s="14"/>
      <c r="K57" s="14"/>
      <c r="L57" s="14"/>
      <c r="M57" s="14"/>
      <c r="N57" s="14"/>
      <c r="O57" s="14"/>
      <c r="P57" s="14"/>
      <c r="Q57" s="14"/>
      <c r="R57" s="14"/>
      <c r="S57" s="14"/>
      <c r="T57" s="14"/>
      <c r="U57" s="14"/>
      <c r="V57" s="14"/>
      <c r="W57" s="15"/>
      <c r="X57" s="20"/>
      <c r="Y57"/>
      <c r="Z57"/>
      <c r="AA57"/>
      <c r="AB57"/>
      <c r="AC57"/>
    </row>
    <row r="58" spans="2:29" ht="25.25" customHeight="1" thickBot="1" x14ac:dyDescent="0.4">
      <c r="B58" s="19"/>
      <c r="C58" s="21"/>
      <c r="D58" s="21"/>
      <c r="E58" s="21"/>
      <c r="F58" s="21"/>
      <c r="G58" s="21"/>
      <c r="H58" s="21"/>
      <c r="I58" s="21"/>
      <c r="J58" s="21"/>
      <c r="K58" s="21"/>
      <c r="L58" s="21"/>
      <c r="M58" s="21"/>
      <c r="N58" s="21"/>
      <c r="O58" s="21"/>
      <c r="P58" s="21"/>
      <c r="Q58" s="21"/>
      <c r="R58" s="21"/>
      <c r="S58" s="21"/>
      <c r="T58" s="21"/>
      <c r="U58" s="21"/>
      <c r="V58" s="21"/>
      <c r="W58" s="21"/>
      <c r="X58" s="20"/>
      <c r="Y58"/>
      <c r="Z58"/>
      <c r="AA58"/>
      <c r="AB58"/>
      <c r="AC58"/>
    </row>
    <row r="59" spans="2:29" ht="25.25" customHeight="1" x14ac:dyDescent="0.35">
      <c r="B59" s="19"/>
      <c r="C59" s="39"/>
      <c r="D59" s="295" t="str">
        <f>Heatmap!E37</f>
        <v>Управление ИБ дефектами</v>
      </c>
      <c r="E59" s="295"/>
      <c r="F59" s="295"/>
      <c r="G59" s="295"/>
      <c r="H59" s="295"/>
      <c r="I59" s="295"/>
      <c r="J59" s="295"/>
      <c r="K59" s="295"/>
      <c r="L59" s="295"/>
      <c r="M59" s="295"/>
      <c r="N59" s="295"/>
      <c r="O59" s="295"/>
      <c r="P59" s="295"/>
      <c r="Q59" s="295"/>
      <c r="R59" s="295"/>
      <c r="S59" s="295"/>
      <c r="T59" s="295"/>
      <c r="U59" s="295"/>
      <c r="V59" s="295"/>
      <c r="W59" s="40"/>
      <c r="X59" s="20"/>
      <c r="Y59"/>
      <c r="Z59"/>
      <c r="AA59"/>
      <c r="AB59"/>
      <c r="AC59"/>
    </row>
    <row r="60" spans="2:29" ht="25.25" customHeight="1" thickBot="1" x14ac:dyDescent="0.4">
      <c r="B60" s="19"/>
      <c r="C60" s="10"/>
      <c r="D60" s="296"/>
      <c r="E60" s="296"/>
      <c r="F60" s="296"/>
      <c r="G60" s="296"/>
      <c r="H60" s="296"/>
      <c r="I60" s="296"/>
      <c r="J60" s="296"/>
      <c r="K60" s="296"/>
      <c r="L60" s="296"/>
      <c r="M60" s="296"/>
      <c r="N60" s="296"/>
      <c r="O60" s="296"/>
      <c r="P60" s="296"/>
      <c r="Q60" s="296"/>
      <c r="R60" s="296"/>
      <c r="S60" s="296"/>
      <c r="T60" s="296"/>
      <c r="U60" s="296"/>
      <c r="V60" s="296"/>
      <c r="W60" s="12"/>
      <c r="X60" s="20"/>
      <c r="Y60"/>
      <c r="Z60"/>
      <c r="AA60"/>
      <c r="AB60"/>
      <c r="AC60"/>
    </row>
    <row r="61" spans="2:29" ht="29.4" customHeight="1" x14ac:dyDescent="0.35">
      <c r="B61" s="19"/>
      <c r="C61" s="10"/>
      <c r="D61" s="289" t="str">
        <f>Heatmap!G37</f>
        <v>Обработка дефектов ИБ</v>
      </c>
      <c r="E61" s="290"/>
      <c r="F61" s="290"/>
      <c r="G61" s="291"/>
      <c r="H61" s="11"/>
      <c r="I61" s="289" t="str">
        <f>Heatmap!G38</f>
        <v>Консолидация дефектов ИБ</v>
      </c>
      <c r="J61" s="290"/>
      <c r="K61" s="290"/>
      <c r="L61" s="291"/>
      <c r="M61" s="11"/>
      <c r="N61" s="289" t="str">
        <f>Heatmap!G39</f>
        <v>Управление набором метрик ИБ</v>
      </c>
      <c r="O61" s="290"/>
      <c r="P61" s="290"/>
      <c r="Q61" s="291"/>
      <c r="R61" s="11"/>
      <c r="S61" s="289" t="str">
        <f>Heatmap!G40</f>
        <v>Контроль исполнения метрик</v>
      </c>
      <c r="T61" s="290"/>
      <c r="U61" s="290"/>
      <c r="V61" s="291"/>
      <c r="W61" s="12"/>
      <c r="X61" s="20"/>
      <c r="Y61"/>
      <c r="Z61"/>
      <c r="AA61"/>
      <c r="AB61"/>
      <c r="AC61"/>
    </row>
    <row r="62" spans="2:29" ht="29.4" customHeight="1" thickBot="1" x14ac:dyDescent="0.4">
      <c r="B62" s="19"/>
      <c r="C62" s="10"/>
      <c r="D62" s="292"/>
      <c r="E62" s="293"/>
      <c r="F62" s="293"/>
      <c r="G62" s="294"/>
      <c r="H62" s="11"/>
      <c r="I62" s="292"/>
      <c r="J62" s="293"/>
      <c r="K62" s="293"/>
      <c r="L62" s="294"/>
      <c r="M62" s="11"/>
      <c r="N62" s="292"/>
      <c r="O62" s="293"/>
      <c r="P62" s="293"/>
      <c r="Q62" s="294"/>
      <c r="R62" s="11"/>
      <c r="S62" s="292"/>
      <c r="T62" s="293"/>
      <c r="U62" s="293"/>
      <c r="V62" s="294"/>
      <c r="W62" s="12"/>
      <c r="X62" s="20"/>
      <c r="Y62"/>
      <c r="Z62"/>
      <c r="AA62"/>
      <c r="AB62"/>
      <c r="AC62"/>
    </row>
    <row r="63" spans="2:29" ht="25.25" customHeight="1" thickBot="1" x14ac:dyDescent="0.4">
      <c r="B63" s="19"/>
      <c r="C63" s="13"/>
      <c r="D63" s="14"/>
      <c r="E63" s="14"/>
      <c r="F63" s="14"/>
      <c r="G63" s="14"/>
      <c r="H63" s="14"/>
      <c r="I63" s="14"/>
      <c r="J63" s="14"/>
      <c r="K63" s="14"/>
      <c r="L63" s="14"/>
      <c r="M63" s="14"/>
      <c r="N63" s="14"/>
      <c r="O63" s="14"/>
      <c r="P63" s="14"/>
      <c r="Q63" s="14"/>
      <c r="R63" s="14"/>
      <c r="S63" s="14"/>
      <c r="T63" s="14"/>
      <c r="U63" s="14"/>
      <c r="V63" s="14"/>
      <c r="W63" s="15"/>
      <c r="X63" s="20"/>
      <c r="Y63"/>
      <c r="Z63"/>
      <c r="AA63"/>
      <c r="AB63"/>
      <c r="AC63"/>
    </row>
    <row r="64" spans="2:29" ht="25.25" customHeight="1" thickBot="1" x14ac:dyDescent="0.4">
      <c r="B64" s="19"/>
      <c r="C64" s="21"/>
      <c r="D64" s="21"/>
      <c r="E64" s="21"/>
      <c r="F64" s="21"/>
      <c r="G64" s="21"/>
      <c r="H64" s="21"/>
      <c r="I64" s="21"/>
      <c r="J64" s="21"/>
      <c r="K64" s="21"/>
      <c r="L64" s="21"/>
      <c r="M64" s="21"/>
      <c r="N64" s="21"/>
      <c r="O64" s="21"/>
      <c r="P64" s="21"/>
      <c r="Q64" s="21"/>
      <c r="R64" s="21"/>
      <c r="S64" s="21"/>
      <c r="T64" s="21"/>
      <c r="U64" s="21"/>
      <c r="V64" s="21"/>
      <c r="W64" s="21"/>
      <c r="X64" s="20"/>
      <c r="Y64"/>
      <c r="Z64"/>
      <c r="AA64"/>
      <c r="AB64"/>
      <c r="AC64"/>
    </row>
    <row r="65" spans="2:24" ht="25.25" customHeight="1" x14ac:dyDescent="0.35">
      <c r="B65" s="19"/>
      <c r="C65" s="39"/>
      <c r="D65" s="295" t="str">
        <f>Heatmap!E41</f>
        <v>Функциональные роли</v>
      </c>
      <c r="E65" s="295"/>
      <c r="F65" s="295"/>
      <c r="G65" s="295"/>
      <c r="H65" s="295"/>
      <c r="I65" s="295"/>
      <c r="J65" s="295"/>
      <c r="K65" s="295"/>
      <c r="L65" s="295"/>
      <c r="M65" s="295"/>
      <c r="N65" s="295"/>
      <c r="O65" s="295"/>
      <c r="P65" s="295"/>
      <c r="Q65" s="295"/>
      <c r="R65" s="295"/>
      <c r="S65" s="295"/>
      <c r="T65" s="295"/>
      <c r="U65" s="295"/>
      <c r="V65" s="295"/>
      <c r="W65" s="40"/>
      <c r="X65" s="20"/>
    </row>
    <row r="66" spans="2:24" ht="25.25" customHeight="1" thickBot="1" x14ac:dyDescent="0.4">
      <c r="B66" s="19"/>
      <c r="C66" s="10"/>
      <c r="D66" s="296"/>
      <c r="E66" s="296"/>
      <c r="F66" s="296"/>
      <c r="G66" s="296"/>
      <c r="H66" s="296"/>
      <c r="I66" s="296"/>
      <c r="J66" s="296"/>
      <c r="K66" s="296"/>
      <c r="L66" s="296"/>
      <c r="M66" s="296"/>
      <c r="N66" s="296"/>
      <c r="O66" s="296"/>
      <c r="P66" s="296"/>
      <c r="Q66" s="296"/>
      <c r="R66" s="296"/>
      <c r="S66" s="296"/>
      <c r="T66" s="296"/>
      <c r="U66" s="296"/>
      <c r="V66" s="296"/>
      <c r="W66" s="12"/>
      <c r="X66" s="20"/>
    </row>
    <row r="67" spans="2:24" ht="29.4" customHeight="1" x14ac:dyDescent="0.35">
      <c r="B67" s="19"/>
      <c r="C67" s="10"/>
      <c r="D67" s="11"/>
      <c r="E67" s="289" t="str">
        <f>Heatmap!G41</f>
        <v>Security Champions</v>
      </c>
      <c r="F67" s="290"/>
      <c r="G67" s="290"/>
      <c r="H67" s="290"/>
      <c r="I67" s="290"/>
      <c r="J67" s="290"/>
      <c r="K67" s="290"/>
      <c r="L67" s="291"/>
      <c r="M67" s="11"/>
      <c r="N67" s="289" t="str">
        <f>Heatmap!G42</f>
        <v>Разграничение ролей процесса DSO</v>
      </c>
      <c r="O67" s="290"/>
      <c r="P67" s="290"/>
      <c r="Q67" s="290"/>
      <c r="R67" s="290"/>
      <c r="S67" s="290"/>
      <c r="T67" s="290"/>
      <c r="U67" s="291"/>
      <c r="V67" s="11"/>
      <c r="W67" s="12"/>
      <c r="X67" s="20"/>
    </row>
    <row r="68" spans="2:24" ht="29.4" customHeight="1" thickBot="1" x14ac:dyDescent="0.4">
      <c r="B68" s="19"/>
      <c r="C68" s="10"/>
      <c r="D68" s="11"/>
      <c r="E68" s="292"/>
      <c r="F68" s="293"/>
      <c r="G68" s="293"/>
      <c r="H68" s="293"/>
      <c r="I68" s="293"/>
      <c r="J68" s="293"/>
      <c r="K68" s="293"/>
      <c r="L68" s="294"/>
      <c r="M68" s="11"/>
      <c r="N68" s="292"/>
      <c r="O68" s="293"/>
      <c r="P68" s="293"/>
      <c r="Q68" s="293"/>
      <c r="R68" s="293"/>
      <c r="S68" s="293"/>
      <c r="T68" s="293"/>
      <c r="U68" s="294"/>
      <c r="V68" s="11"/>
      <c r="W68" s="12"/>
      <c r="X68" s="20"/>
    </row>
    <row r="69" spans="2:24" ht="25.25" customHeight="1" thickBot="1" x14ac:dyDescent="0.4">
      <c r="B69" s="19"/>
      <c r="C69" s="13"/>
      <c r="D69" s="14"/>
      <c r="E69" s="14"/>
      <c r="F69" s="14"/>
      <c r="G69" s="14"/>
      <c r="H69" s="14"/>
      <c r="I69" s="14"/>
      <c r="J69" s="14"/>
      <c r="K69" s="14"/>
      <c r="L69" s="14"/>
      <c r="M69" s="14"/>
      <c r="N69" s="14"/>
      <c r="O69" s="14"/>
      <c r="P69" s="14"/>
      <c r="Q69" s="14"/>
      <c r="R69" s="14"/>
      <c r="S69" s="14"/>
      <c r="T69" s="14"/>
      <c r="U69" s="14"/>
      <c r="V69" s="14"/>
      <c r="W69" s="15"/>
      <c r="X69" s="20"/>
    </row>
    <row r="70" spans="2:24" ht="25.25" customHeight="1" thickBot="1" x14ac:dyDescent="0.4">
      <c r="B70" s="22"/>
      <c r="C70" s="24"/>
      <c r="D70" s="24"/>
      <c r="E70" s="24"/>
      <c r="F70" s="24"/>
      <c r="G70" s="24"/>
      <c r="H70" s="24"/>
      <c r="I70" s="24"/>
      <c r="J70" s="24"/>
      <c r="K70" s="24"/>
      <c r="L70" s="24"/>
      <c r="M70" s="24"/>
      <c r="N70" s="24"/>
      <c r="O70" s="24"/>
      <c r="P70" s="24"/>
      <c r="Q70" s="24"/>
      <c r="R70" s="24"/>
      <c r="S70" s="24"/>
      <c r="T70" s="24"/>
      <c r="U70" s="24"/>
      <c r="V70" s="24"/>
      <c r="W70" s="24"/>
      <c r="X70" s="23"/>
    </row>
  </sheetData>
  <mergeCells count="52">
    <mergeCell ref="D17:V18"/>
    <mergeCell ref="D59:V60"/>
    <mergeCell ref="D65:V66"/>
    <mergeCell ref="D54:F56"/>
    <mergeCell ref="H54:J56"/>
    <mergeCell ref="L54:N56"/>
    <mergeCell ref="P54:R56"/>
    <mergeCell ref="T54:V56"/>
    <mergeCell ref="D61:G62"/>
    <mergeCell ref="I61:L62"/>
    <mergeCell ref="N61:Q62"/>
    <mergeCell ref="S61:V62"/>
    <mergeCell ref="C33:W34"/>
    <mergeCell ref="C27:W28"/>
    <mergeCell ref="C21:W22"/>
    <mergeCell ref="G8:H12"/>
    <mergeCell ref="L8:N9"/>
    <mergeCell ref="L11:N12"/>
    <mergeCell ref="P8:R9"/>
    <mergeCell ref="C15:W16"/>
    <mergeCell ref="P29:R30"/>
    <mergeCell ref="T29:V30"/>
    <mergeCell ref="E67:L68"/>
    <mergeCell ref="N67:U68"/>
    <mergeCell ref="C4:W4"/>
    <mergeCell ref="D29:F30"/>
    <mergeCell ref="T23:V24"/>
    <mergeCell ref="S35:V36"/>
    <mergeCell ref="S38:V39"/>
    <mergeCell ref="P23:R24"/>
    <mergeCell ref="L23:N24"/>
    <mergeCell ref="C6:I7"/>
    <mergeCell ref="K6:W7"/>
    <mergeCell ref="T8:V9"/>
    <mergeCell ref="T11:V12"/>
    <mergeCell ref="D8:E12"/>
    <mergeCell ref="P11:R12"/>
    <mergeCell ref="D46:V47"/>
    <mergeCell ref="E48:L49"/>
    <mergeCell ref="N48:U49"/>
    <mergeCell ref="D52:V53"/>
    <mergeCell ref="N35:Q36"/>
    <mergeCell ref="N38:Q39"/>
    <mergeCell ref="D35:G36"/>
    <mergeCell ref="D38:G39"/>
    <mergeCell ref="I35:L36"/>
    <mergeCell ref="I38:L39"/>
    <mergeCell ref="C44:W44"/>
    <mergeCell ref="D23:F24"/>
    <mergeCell ref="H23:J24"/>
    <mergeCell ref="H29:J30"/>
    <mergeCell ref="L29:N30"/>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26" id="{71BA31EC-CCB9-4A93-AFF4-B034E2910260}">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7" id="{0DF03E8B-654B-47AD-86E4-2B68EE755C2D}">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28" id="{E273FF41-568B-4D6E-8225-12173D074FFB}">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29" id="{88A13032-4C7B-42B5-A4CB-D842AC146DB8}">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30" id="{7552F0D8-8470-46F0-8A2E-6E61673560DC}">
            <xm:f>'\Users\AnGav\Documents\wpro.jet.su@SSL\DavWWWRoot\PWA\common\dep\cib\DocLib1\Стандарт DevSecOps\Framework\[Тепловая_карта_оценки_зрелости_v4.1.xlsx]Heatmap'!#REF!&lt;=20</xm:f>
            <x14:dxf>
              <fill>
                <patternFill>
                  <bgColor rgb="FFFF7C80"/>
                </patternFill>
              </fill>
            </x14:dxf>
          </x14:cfRule>
          <xm:sqref>D8</xm:sqref>
        </x14:conditionalFormatting>
        <x14:conditionalFormatting xmlns:xm="http://schemas.microsoft.com/office/excel/2006/main">
          <x14:cfRule type="expression" priority="206" id="{76AF3385-6F2E-494F-AE37-5BE1DA160D3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7" id="{19D2F816-69D5-496D-B498-87AEE33041E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8" id="{618CEBA9-FDA9-4CDD-BF1B-CA0766DEFA2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9" id="{80CD1E26-C8F7-4EF5-8ABB-C99EF3CD9C0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10" id="{AB0103B6-D80F-496A-BA14-E9BBE4687759}">
            <xm:f>'\Users\AnGav\Documents\wpro.jet.su@SSL\DavWWWRoot\PWA\common\dep\cib\DocLib1\Стандарт DevSecOps\Framework\[Тепловая_карта_оценки_зрелости_v4.1.xlsx]Heatmap'!#REF!&lt;=20</xm:f>
            <x14:dxf>
              <fill>
                <patternFill>
                  <bgColor rgb="FFFF7C80"/>
                </patternFill>
              </fill>
            </x14:dxf>
          </x14:cfRule>
          <xm:sqref>D23</xm:sqref>
        </x14:conditionalFormatting>
        <x14:conditionalFormatting xmlns:xm="http://schemas.microsoft.com/office/excel/2006/main">
          <x14:cfRule type="expression" priority="176" id="{4847866B-1284-4050-8FD8-48B563214223}">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7" id="{A3D48AEA-2303-48BE-B395-86FD8FAD5A4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8" id="{5C56A53B-6139-46C9-9E5B-E19D9332D83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9" id="{B6869586-4369-420F-A481-1FE277B2D5DD}">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0" id="{7C70EFE5-DFED-47A8-BEF2-37EE2C71AD11}">
            <xm:f>'\Users\AnGav\Documents\wpro.jet.su@SSL\DavWWWRoot\PWA\common\dep\cib\DocLib1\Стандарт DevSecOps\Framework\[Тепловая_карта_оценки_зрелости_v4.1.xlsx]Heatmap'!#REF!&lt;=20</xm:f>
            <x14:dxf>
              <fill>
                <patternFill>
                  <bgColor rgb="FFFF7C80"/>
                </patternFill>
              </fill>
            </x14:dxf>
          </x14:cfRule>
          <xm:sqref>I35</xm:sqref>
        </x14:conditionalFormatting>
        <x14:conditionalFormatting xmlns:xm="http://schemas.microsoft.com/office/excel/2006/main">
          <x14:cfRule type="expression" priority="181" id="{933833A3-7C07-452A-9AEF-97EB50B93E02}">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2" id="{6AC07C5D-1026-40FA-B026-4ACBE9D72AE3}">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3" id="{013E3C74-2839-4884-B8B7-69FCC9AE129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4" id="{60727062-A284-4A08-B894-C5C5510F363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5" id="{6A9AF345-626F-44B2-A930-6FE9557BC96D}">
            <xm:f>'\Users\AnGav\Documents\wpro.jet.su@SSL\DavWWWRoot\PWA\common\dep\cib\DocLib1\Стандарт DevSecOps\Framework\[Тепловая_карта_оценки_зрелости_v4.1.xlsx]Heatmap'!#REF!&lt;=20</xm:f>
            <x14:dxf>
              <fill>
                <patternFill>
                  <bgColor rgb="FFFF7C80"/>
                </patternFill>
              </fill>
            </x14:dxf>
          </x14:cfRule>
          <xm:sqref>D35 D38</xm:sqref>
        </x14:conditionalFormatting>
        <x14:conditionalFormatting xmlns:xm="http://schemas.microsoft.com/office/excel/2006/main">
          <x14:cfRule type="expression" priority="141" id="{558732BC-54A6-4D45-9826-E2D553BAA965}">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2" id="{CB94DD1C-90D2-4C0D-A068-30153AAAF29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3" id="{D864B91E-1A96-48AD-968D-E58F419ABA9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4" id="{C555463C-D084-4F70-B86D-D5CC593E6CD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5" id="{3639DB95-2A13-4966-B988-255E39CDDC3B}">
            <xm:f>'\Users\AnGav\Documents\wpro.jet.su@SSL\DavWWWRoot\PWA\common\dep\cib\DocLib1\Стандарт DevSecOps\Framework\[Тепловая_карта_оценки_зрелости_v4.1.xlsx]Heatmap'!#REF!&lt;=20</xm:f>
            <x14:dxf>
              <fill>
                <patternFill>
                  <bgColor rgb="FFFF7C80"/>
                </patternFill>
              </fill>
            </x14:dxf>
          </x14:cfRule>
          <xm:sqref>D54</xm:sqref>
        </x14:conditionalFormatting>
        <x14:conditionalFormatting xmlns:xm="http://schemas.microsoft.com/office/excel/2006/main">
          <x14:cfRule type="expression" priority="151" id="{41D3F0F2-D2C8-4B6C-8326-35D44A1E716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2" id="{E3DB3D3F-55AE-4EDD-B6BC-EE78CE11B2DE}">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3" id="{834FE629-FE76-49A7-97E3-01F33FD25E63}">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4" id="{06E414B8-32D8-460C-81DF-B523CE28C11E}">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5" id="{B981DF13-F99A-408F-A694-3C377E667E2C}">
            <xm:f>'\Users\AnGav\Documents\wpro.jet.su@SSL\DavWWWRoot\PWA\common\dep\cib\DocLib1\Стандарт DevSecOps\Framework\[Тепловая_карта_оценки_зрелости_v4.1.xlsx]Heatmap'!#REF!&lt;=20</xm:f>
            <x14:dxf>
              <fill>
                <patternFill>
                  <bgColor rgb="FFFF7C80"/>
                </patternFill>
              </fill>
            </x14:dxf>
          </x14:cfRule>
          <xm:sqref>E48</xm:sqref>
        </x14:conditionalFormatting>
        <x14:conditionalFormatting xmlns:xm="http://schemas.microsoft.com/office/excel/2006/main">
          <x14:cfRule type="expression" priority="116" id="{B33F5D81-50AA-4FA1-83E6-74141FF046A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7" id="{9E80089C-53B2-443D-913F-2F065FE003B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8" id="{9D0717BD-C6CF-4A13-87C8-EBBCFBED4F2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9" id="{D423F7A1-BEE7-4652-8109-5FF4CBF377E3}">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0" id="{CD815A74-D4AE-468E-8A0F-69E58ABBEE34}">
            <xm:f>'\Users\AnGav\Documents\wpro.jet.su@SSL\DavWWWRoot\PWA\common\dep\cib\DocLib1\Стандарт DevSecOps\Framework\[Тепловая_карта_оценки_зрелости_v4.1.xlsx]Heatmap'!#REF!&lt;=20</xm:f>
            <x14:dxf>
              <fill>
                <patternFill>
                  <bgColor rgb="FFFF7C80"/>
                </patternFill>
              </fill>
            </x14:dxf>
          </x14:cfRule>
          <xm:sqref>D61</xm:sqref>
        </x14:conditionalFormatting>
        <x14:conditionalFormatting xmlns:xm="http://schemas.microsoft.com/office/excel/2006/main">
          <x14:cfRule type="expression" priority="231" id="{1E0C5B35-7196-4FDF-9813-652621C07B1E}">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32" id="{D8865F89-77AC-4986-A41F-69E950CA541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3" id="{30E9A44E-F8C4-46B1-835A-6C45ABBF88C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34" id="{95DBA2F7-B2B8-4EFA-A66E-43FB2F74758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35" id="{9F557B31-2488-42AD-9BFF-6DBB5DBFAC8E}">
            <xm:f>'\Users\AnGav\Documents\wpro.jet.su@SSL\DavWWWRoot\PWA\common\dep\cib\DocLib1\Стандарт DevSecOps\Framework\[Тепловая_карта_оценки_зрелости_v4.1.xlsx]Heatmap'!#REF!&lt;=20</xm:f>
            <x14:dxf>
              <fill>
                <patternFill>
                  <bgColor rgb="FFFF7C80"/>
                </patternFill>
              </fill>
            </x14:dxf>
          </x14:cfRule>
          <xm:sqref>G8</xm:sqref>
        </x14:conditionalFormatting>
        <x14:conditionalFormatting xmlns:xm="http://schemas.microsoft.com/office/excel/2006/main">
          <x14:cfRule type="expression" priority="201" id="{45F86715-CD56-4FBF-98A9-0DD2D054FC8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2" id="{E501AB22-6D69-4BA1-83D3-4DF2E020ABF7}">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3" id="{D1EC270E-35AA-44BE-B760-41F265F4353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4" id="{D26CE91F-3543-4901-B923-35C717027D4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5" id="{101718F6-21A3-4007-894D-31A0EDEC0E4D}">
            <xm:f>'\Users\AnGav\Documents\wpro.jet.su@SSL\DavWWWRoot\PWA\common\dep\cib\DocLib1\Стандарт DevSecOps\Framework\[Тепловая_карта_оценки_зрелости_v4.1.xlsx]Heatmap'!#REF!&lt;=20</xm:f>
            <x14:dxf>
              <fill>
                <patternFill>
                  <bgColor rgb="FFFF7C80"/>
                </patternFill>
              </fill>
            </x14:dxf>
          </x14:cfRule>
          <xm:sqref>H23</xm:sqref>
        </x14:conditionalFormatting>
        <x14:conditionalFormatting xmlns:xm="http://schemas.microsoft.com/office/excel/2006/main">
          <x14:cfRule type="expression" priority="136" id="{4D28390D-8B2D-47AB-A7AF-19B8F73F64A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7" id="{D4E47319-87E1-4F58-8B21-E1122A9ECC9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8" id="{96BC15E3-0666-40C6-84B5-7B29D7CD1DAC}">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9" id="{C8814128-2A0C-4FD7-A918-4FBF5F4230EE}">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0" id="{64FF8E5E-4AE3-4646-8858-E00AEA301FCB}">
            <xm:f>'\Users\AnGav\Documents\wpro.jet.su@SSL\DavWWWRoot\PWA\common\dep\cib\DocLib1\Стандарт DevSecOps\Framework\[Тепловая_карта_оценки_зрелости_v4.1.xlsx]Heatmap'!#REF!&lt;=20</xm:f>
            <x14:dxf>
              <fill>
                <patternFill>
                  <bgColor rgb="FFFF7C80"/>
                </patternFill>
              </fill>
            </x14:dxf>
          </x14:cfRule>
          <xm:sqref>H54</xm:sqref>
        </x14:conditionalFormatting>
        <x14:conditionalFormatting xmlns:xm="http://schemas.microsoft.com/office/excel/2006/main">
          <x14:cfRule type="expression" priority="171" id="{E56A25D6-B278-4049-93E4-CE70B7A6B34B}">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2" id="{89100D08-3EE4-4230-81B2-956EC4B007B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3" id="{504DEA4C-A782-4A43-ADFC-E9723359273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4" id="{C82A8399-ED1B-4824-8F83-A7B0E16189D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5" id="{8AA923DC-74F5-4858-A3A3-C261C55843E1}">
            <xm:f>'\Users\AnGav\Documents\wpro.jet.su@SSL\DavWWWRoot\PWA\common\dep\cib\DocLib1\Стандарт DevSecOps\Framework\[Тепловая_карта_оценки_зрелости_v4.1.xlsx]Heatmap'!#REF!&lt;=20</xm:f>
            <x14:dxf>
              <fill>
                <patternFill>
                  <bgColor rgb="FFFF7C80"/>
                </patternFill>
              </fill>
            </x14:dxf>
          </x14:cfRule>
          <xm:sqref>I38</xm:sqref>
        </x14:conditionalFormatting>
        <x14:conditionalFormatting xmlns:xm="http://schemas.microsoft.com/office/excel/2006/main">
          <x14:cfRule type="expression" priority="221" id="{57700BD7-693B-42E0-A676-0FEA3338BE56}">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2" id="{F4C94E3C-923F-448F-AA58-ECEA3B24B29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23" id="{1EE92C6E-BB42-446E-8F82-4C8BD914BC2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24" id="{62EC7932-2169-400C-9578-430CF9653F97}">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25" id="{61E00CB3-34B3-415F-9BFF-F8D034731CCA}">
            <xm:f>'\Users\AnGav\Documents\wpro.jet.su@SSL\DavWWWRoot\PWA\common\dep\cib\DocLib1\Стандарт DevSecOps\Framework\[Тепловая_карта_оценки_зрелости_v4.1.xlsx]Heatmap'!#REF!&lt;=20</xm:f>
            <x14:dxf>
              <fill>
                <patternFill>
                  <bgColor rgb="FFFF7C80"/>
                </patternFill>
              </fill>
            </x14:dxf>
          </x14:cfRule>
          <xm:sqref>L8 L11</xm:sqref>
        </x14:conditionalFormatting>
        <x14:conditionalFormatting xmlns:xm="http://schemas.microsoft.com/office/excel/2006/main">
          <x14:cfRule type="expression" priority="196" id="{5B3EA663-A548-4290-87A8-B7E2AB4932B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7" id="{6C59D73B-BE51-49CF-BBCF-AD01C47C2F03}">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8" id="{06CFD410-630B-44DC-AC62-F6590CEF3725}">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9" id="{4CD1D64D-02E3-4EDC-ADF2-D4D2CAD3AF93}">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0" id="{32BF4182-2BB6-43F5-8AB2-84246A2894C0}">
            <xm:f>'\Users\AnGav\Documents\wpro.jet.su@SSL\DavWWWRoot\PWA\common\dep\cib\DocLib1\Стандарт DevSecOps\Framework\[Тепловая_карта_оценки_зрелости_v4.1.xlsx]Heatmap'!#REF!&lt;=20</xm:f>
            <x14:dxf>
              <fill>
                <patternFill>
                  <bgColor rgb="FFFF7C80"/>
                </patternFill>
              </fill>
            </x14:dxf>
          </x14:cfRule>
          <xm:sqref>L23</xm:sqref>
        </x14:conditionalFormatting>
        <x14:conditionalFormatting xmlns:xm="http://schemas.microsoft.com/office/excel/2006/main">
          <x14:cfRule type="expression" priority="131" id="{3E9DA990-9AB8-4C05-A153-4B6F5B19DE85}">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2" id="{D8D61FA3-1A17-47FA-AB68-551A6821823C}">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3" id="{9765C198-893C-4195-8F2D-611DFB0CC78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4" id="{62F0EB1C-82ED-488F-A281-DC346468EB8F}">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5" id="{08638195-44FB-4B71-AD48-F871A0B47C74}">
            <xm:f>'\Users\AnGav\Documents\wpro.jet.su@SSL\DavWWWRoot\PWA\common\dep\cib\DocLib1\Стандарт DevSecOps\Framework\[Тепловая_карта_оценки_зрелости_v4.1.xlsx]Heatmap'!#REF!&lt;=20</xm:f>
            <x14:dxf>
              <fill>
                <patternFill>
                  <bgColor rgb="FFFF7C80"/>
                </patternFill>
              </fill>
            </x14:dxf>
          </x14:cfRule>
          <xm:sqref>L54</xm:sqref>
        </x14:conditionalFormatting>
        <x14:conditionalFormatting xmlns:xm="http://schemas.microsoft.com/office/excel/2006/main">
          <x14:cfRule type="expression" priority="156" id="{9065F821-EECB-4131-9DEF-5B33C5610404}">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7" id="{2A832026-179F-45BC-9850-8C739DFC4B1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8" id="{884DF159-5F90-463C-8B4D-4FB4AECD7F7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9" id="{428AA03F-51A5-4CC4-B1BB-9A1F6961183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0" id="{81855B22-02D2-4BD0-BB8A-415EE050A978}">
            <xm:f>'\Users\AnGav\Documents\wpro.jet.su@SSL\DavWWWRoot\PWA\common\dep\cib\DocLib1\Стандарт DevSecOps\Framework\[Тепловая_карта_оценки_зрелости_v4.1.xlsx]Heatmap'!#REF!&lt;=20</xm:f>
            <x14:dxf>
              <fill>
                <patternFill>
                  <bgColor rgb="FFFF7C80"/>
                </patternFill>
              </fill>
            </x14:dxf>
          </x14:cfRule>
          <xm:sqref>S38</xm:sqref>
        </x14:conditionalFormatting>
        <x14:conditionalFormatting xmlns:xm="http://schemas.microsoft.com/office/excel/2006/main">
          <x14:cfRule type="expression" priority="146" id="{774444BA-93F5-461C-A48B-28377A8BAF87}">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7" id="{B6AC30A0-26DC-4816-AFF1-C910050F790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8" id="{20590653-62B2-42E4-9AE9-516C125F298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9" id="{EE64CD44-7D9E-43B9-9479-5DB763CD8E1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0" id="{675C5F17-0555-42B7-A726-65754E5C19F0}">
            <xm:f>'\Users\AnGav\Documents\wpro.jet.su@SSL\DavWWWRoot\PWA\common\dep\cib\DocLib1\Стандарт DevSecOps\Framework\[Тепловая_карта_оценки_зрелости_v4.1.xlsx]Heatmap'!#REF!&lt;=20</xm:f>
            <x14:dxf>
              <fill>
                <patternFill>
                  <bgColor rgb="FFFF7C80"/>
                </patternFill>
              </fill>
            </x14:dxf>
          </x14:cfRule>
          <xm:sqref>N48</xm:sqref>
        </x14:conditionalFormatting>
        <x14:conditionalFormatting xmlns:xm="http://schemas.microsoft.com/office/excel/2006/main">
          <x14:cfRule type="expression" priority="111" id="{05A9DC0C-AE1D-47A2-A72A-00664F59566C}">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2" id="{DC8CCDAD-2EBF-4FDF-B1D5-B5AAF2B87B3C}">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3" id="{5C7EA570-A846-4ED6-9360-D764202836E4}">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4" id="{12F31A04-C9B2-432A-BC90-0C0F23CF07C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5" id="{4531C655-FA4A-4C04-AF76-FC79F009CBB9}">
            <xm:f>'\Users\AnGav\Documents\wpro.jet.su@SSL\DavWWWRoot\PWA\common\dep\cib\DocLib1\Стандарт DevSecOps\Framework\[Тепловая_карта_оценки_зрелости_v4.1.xlsx]Heatmap'!#REF!&lt;=20</xm:f>
            <x14:dxf>
              <fill>
                <patternFill>
                  <bgColor rgb="FFFF7C80"/>
                </patternFill>
              </fill>
            </x14:dxf>
          </x14:cfRule>
          <xm:sqref>N61</xm:sqref>
        </x14:conditionalFormatting>
        <x14:conditionalFormatting xmlns:xm="http://schemas.microsoft.com/office/excel/2006/main">
          <x14:cfRule type="expression" priority="86" id="{57C0D40D-DEDC-4EF5-89BA-5B33BA58D07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7" id="{AA645E33-EC8A-4E1C-A248-D993450A6B4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8" id="{173E6A6F-16E5-409B-BC29-5F750DCC0AE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9" id="{88B1ABC2-647F-4B10-86C0-B40FCA1F572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0" id="{C6D16FF7-E71A-4951-B37A-B2BD1042F645}">
            <xm:f>'\Users\AnGav\Documents\wpro.jet.su@SSL\DavWWWRoot\PWA\common\dep\cib\DocLib1\Стандарт DevSecOps\Framework\[Тепловая_карта_оценки_зрелости_v4.1.xlsx]Heatmap'!#REF!&lt;=20</xm:f>
            <x14:dxf>
              <fill>
                <patternFill>
                  <bgColor rgb="FFFF7C80"/>
                </patternFill>
              </fill>
            </x14:dxf>
          </x14:cfRule>
          <xm:sqref>D29</xm:sqref>
        </x14:conditionalFormatting>
        <x14:conditionalFormatting xmlns:xm="http://schemas.microsoft.com/office/excel/2006/main">
          <x14:cfRule type="expression" priority="216" id="{74D85E97-F717-4A5A-AD37-DF3A5EEFB68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17" id="{D7A98EEA-B5E4-4C25-B877-DE6290707AB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18" id="{36B88B95-B129-4B8D-A93E-7A81B1082EE2}">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19" id="{F7E894E4-306D-475A-A564-AE00CE01DA4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20" id="{41A170D9-6CB0-41D9-9E66-B32215361C55}">
            <xm:f>'\Users\AnGav\Documents\wpro.jet.su@SSL\DavWWWRoot\PWA\common\dep\cib\DocLib1\Стандарт DevSecOps\Framework\[Тепловая_карта_оценки_зрелости_v4.1.xlsx]Heatmap'!#REF!&lt;=20</xm:f>
            <x14:dxf>
              <fill>
                <patternFill>
                  <bgColor rgb="FFFF7C80"/>
                </patternFill>
              </fill>
            </x14:dxf>
          </x14:cfRule>
          <xm:sqref>P11</xm:sqref>
        </x14:conditionalFormatting>
        <x14:conditionalFormatting xmlns:xm="http://schemas.microsoft.com/office/excel/2006/main">
          <x14:cfRule type="expression" priority="191" id="{D40F21FC-3B8E-4F5E-8D22-3AFCA0778B68}">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2" id="{4BE63E38-761F-4A3D-926F-D2A260D4BBD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3" id="{8D4A8801-7502-497A-B33B-34D46E5BD6E5}">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4" id="{5CC41E73-85B9-4EE8-893C-906F2258B8A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5" id="{58800301-180C-45BD-A72E-94DC00D26B8C}">
            <xm:f>'\Users\AnGav\Documents\wpro.jet.su@SSL\DavWWWRoot\PWA\common\dep\cib\DocLib1\Стандарт DevSecOps\Framework\[Тепловая_карта_оценки_зрелости_v4.1.xlsx]Heatmap'!#REF!&lt;=20</xm:f>
            <x14:dxf>
              <fill>
                <patternFill>
                  <bgColor rgb="FFFF7C80"/>
                </patternFill>
              </fill>
            </x14:dxf>
          </x14:cfRule>
          <xm:sqref>P23</xm:sqref>
        </x14:conditionalFormatting>
        <x14:conditionalFormatting xmlns:xm="http://schemas.microsoft.com/office/excel/2006/main">
          <x14:cfRule type="expression" priority="126" id="{591D247F-F19D-4D3C-9FD8-C5D4FDA6F45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7" id="{2ED5D85B-CB80-491F-8E00-D5E4F6CB4204}">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8" id="{2640B9CA-FCEE-470E-A521-5ED28F29A87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9" id="{066CBF6C-06C2-4866-B2EF-3095AB0A5D3D}">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0" id="{139D3716-8384-4205-8C3D-13A24A2E771C}">
            <xm:f>'\Users\AnGav\Documents\wpro.jet.su@SSL\DavWWWRoot\PWA\common\dep\cib\DocLib1\Стандарт DevSecOps\Framework\[Тепловая_карта_оценки_зрелости_v4.1.xlsx]Heatmap'!#REF!&lt;=20</xm:f>
            <x14:dxf>
              <fill>
                <patternFill>
                  <bgColor rgb="FFFF7C80"/>
                </patternFill>
              </fill>
            </x14:dxf>
          </x14:cfRule>
          <xm:sqref>P54</xm:sqref>
        </x14:conditionalFormatting>
        <x14:conditionalFormatting xmlns:xm="http://schemas.microsoft.com/office/excel/2006/main">
          <x14:cfRule type="expression" priority="161" id="{2FFAEAA4-56F8-4997-9AD9-67AA9A91AFF7}">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2" id="{CBF596A1-8EF9-480D-89E0-D62B5AEAB0A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3" id="{1C7A6E02-BC47-41D6-BBF2-581A6B936DA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4" id="{4CB4DB4B-FF93-4CCE-B602-093C9848649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5" id="{95823049-244A-4CF9-BE14-E0EB825CEEB1}">
            <xm:f>'\Users\AnGav\Documents\wpro.jet.su@SSL\DavWWWRoot\PWA\common\dep\cib\DocLib1\Стандарт DevSecOps\Framework\[Тепловая_карта_оценки_зрелости_v4.1.xlsx]Heatmap'!#REF!&lt;=20</xm:f>
            <x14:dxf>
              <fill>
                <patternFill>
                  <bgColor rgb="FFFF7C80"/>
                </patternFill>
              </fill>
            </x14:dxf>
          </x14:cfRule>
          <xm:sqref>S35</xm:sqref>
        </x14:conditionalFormatting>
        <x14:conditionalFormatting xmlns:xm="http://schemas.microsoft.com/office/excel/2006/main">
          <x14:cfRule type="expression" priority="81" id="{3CD89D11-CCAA-41E4-9D7A-65ECD18091D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2" id="{3355C87D-6A38-486B-8331-FBEF379A1DB0}">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3" id="{5390ADA0-75DA-4E7D-B13D-CDA8E581FEB8}">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4" id="{6D17A1A1-459E-438C-8892-82758A698D51}">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5" id="{4D154D99-7015-48FF-8B2A-42BF996853C0}">
            <xm:f>'\Users\AnGav\Documents\wpro.jet.su@SSL\DavWWWRoot\PWA\common\dep\cib\DocLib1\Стандарт DevSecOps\Framework\[Тепловая_карта_оценки_зрелости_v4.1.xlsx]Heatmap'!#REF!&lt;=20</xm:f>
            <x14:dxf>
              <fill>
                <patternFill>
                  <bgColor rgb="FFFF7C80"/>
                </patternFill>
              </fill>
            </x14:dxf>
          </x14:cfRule>
          <xm:sqref>H29</xm:sqref>
        </x14:conditionalFormatting>
        <x14:conditionalFormatting xmlns:xm="http://schemas.microsoft.com/office/excel/2006/main">
          <x14:cfRule type="expression" priority="211" id="{73154F39-DD59-4A58-87D5-3BCD8D1D6616}">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12" id="{A1F19283-4B00-4001-8612-6A5E8429632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13" id="{E43896D5-CC62-4EA6-A541-F7E2FC300AE6}">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14" id="{4D75B51A-4660-418F-BB9C-FD417883F4F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15" id="{6400DAF6-77AE-49A9-AD9D-DD8BEAFF0C7B}">
            <xm:f>'\Users\AnGav\Documents\wpro.jet.su@SSL\DavWWWRoot\PWA\common\dep\cib\DocLib1\Стандарт DevSecOps\Framework\[Тепловая_карта_оценки_зрелости_v4.1.xlsx]Heatmap'!#REF!&lt;=20</xm:f>
            <x14:dxf>
              <fill>
                <patternFill>
                  <bgColor rgb="FFFF7C80"/>
                </patternFill>
              </fill>
            </x14:dxf>
          </x14:cfRule>
          <xm:sqref>T8 T11</xm:sqref>
        </x14:conditionalFormatting>
        <x14:conditionalFormatting xmlns:xm="http://schemas.microsoft.com/office/excel/2006/main">
          <x14:cfRule type="expression" priority="186" id="{65E99BE7-AFB7-40EF-B7D6-2947AE5973EE}">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7" id="{795F59B7-98D8-472B-9EA5-3AFB63897FB2}">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8" id="{1CC4A9F5-33E5-4C15-AEA7-03E09C9F4A5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9" id="{74502B0E-9259-43F3-A719-325AB14D5D9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0" id="{348264C8-BF5C-42FE-A4DB-914154287818}">
            <xm:f>'\Users\AnGav\Documents\wpro.jet.su@SSL\DavWWWRoot\PWA\common\dep\cib\DocLib1\Стандарт DevSecOps\Framework\[Тепловая_карта_оценки_зрелости_v4.1.xlsx]Heatmap'!#REF!&lt;=20</xm:f>
            <x14:dxf>
              <fill>
                <patternFill>
                  <bgColor rgb="FFFF7C80"/>
                </patternFill>
              </fill>
            </x14:dxf>
          </x14:cfRule>
          <xm:sqref>T23</xm:sqref>
        </x14:conditionalFormatting>
        <x14:conditionalFormatting xmlns:xm="http://schemas.microsoft.com/office/excel/2006/main">
          <x14:cfRule type="expression" priority="121" id="{9074B121-272C-4C04-8449-994ECBD8037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2" id="{D98AA614-111A-404A-94C3-A1A59B874F35}">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3" id="{3723968C-3954-4BAD-880D-023670A1445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4" id="{0284AAA0-7672-4CF7-9569-1C6EB4E5719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5" id="{7AF48081-51E0-4ED5-9418-C87D6CEFAD94}">
            <xm:f>'\Users\AnGav\Documents\wpro.jet.su@SSL\DavWWWRoot\PWA\common\dep\cib\DocLib1\Стандарт DevSecOps\Framework\[Тепловая_карта_оценки_зрелости_v4.1.xlsx]Heatmap'!#REF!&lt;=20</xm:f>
            <x14:dxf>
              <fill>
                <patternFill>
                  <bgColor rgb="FFFF7C80"/>
                </patternFill>
              </fill>
            </x14:dxf>
          </x14:cfRule>
          <xm:sqref>T54</xm:sqref>
        </x14:conditionalFormatting>
        <x14:conditionalFormatting xmlns:xm="http://schemas.microsoft.com/office/excel/2006/main">
          <x14:cfRule type="expression" priority="76" id="{C4CEDE1A-BA51-44A8-B90C-1B3CB8C7D110}">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7" id="{F76FBCCE-8760-43E5-BE1E-210328A05F7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8" id="{CF74F0B6-CF4E-49F7-A2F9-EA1B640C08DE}">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9" id="{901D4D7D-4606-48DE-B164-DB859FCF85A4}">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0" id="{248C46FB-6EF0-43FD-9C8E-7B3721C3B2FB}">
            <xm:f>'\Users\AnGav\Documents\wpro.jet.su@SSL\DavWWWRoot\PWA\common\dep\cib\DocLib1\Стандарт DevSecOps\Framework\[Тепловая_карта_оценки_зрелости_v4.1.xlsx]Heatmap'!#REF!&lt;=20</xm:f>
            <x14:dxf>
              <fill>
                <patternFill>
                  <bgColor rgb="FFFF7C80"/>
                </patternFill>
              </fill>
            </x14:dxf>
          </x14:cfRule>
          <xm:sqref>L29</xm:sqref>
        </x14:conditionalFormatting>
        <x14:conditionalFormatting xmlns:xm="http://schemas.microsoft.com/office/excel/2006/main">
          <x14:cfRule type="expression" priority="71" id="{24507D5B-2B29-47EB-AE5E-15B9E7BE5633}">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2" id="{EEB90E09-2C45-45E8-9A25-01A1F55D025D}">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3" id="{F6EC50F1-2759-4F9B-A026-372CFE46C91A}">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4" id="{F806BE30-3843-49D3-8EE8-904FB0413BA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5" id="{037E6A3F-0E03-47A0-A019-3E330A6D9902}">
            <xm:f>'\Users\AnGav\Documents\wpro.jet.su@SSL\DavWWWRoot\PWA\common\dep\cib\DocLib1\Стандарт DevSecOps\Framework\[Тепловая_карта_оценки_зрелости_v4.1.xlsx]Heatmap'!#REF!&lt;=20</xm:f>
            <x14:dxf>
              <fill>
                <patternFill>
                  <bgColor rgb="FFFF7C80"/>
                </patternFill>
              </fill>
            </x14:dxf>
          </x14:cfRule>
          <xm:sqref>P29</xm:sqref>
        </x14:conditionalFormatting>
        <x14:conditionalFormatting xmlns:xm="http://schemas.microsoft.com/office/excel/2006/main">
          <x14:cfRule type="expression" priority="66" id="{D71953CA-FC0E-49B5-863C-63AE8B91202A}">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7" id="{7131DFE5-0773-4988-9D93-F0186A2D6E16}">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8" id="{1CA6FD01-84F6-44DE-8977-48FBC0EAAD0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9" id="{E70B46E1-6DAB-4119-8008-5DB24F62ED19}">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0" id="{AE30F354-5AAD-4E2F-A569-E479F2AD2FC1}">
            <xm:f>'\Users\AnGav\Documents\wpro.jet.su@SSL\DavWWWRoot\PWA\common\dep\cib\DocLib1\Стандарт DevSecOps\Framework\[Тепловая_карта_оценки_зрелости_v4.1.xlsx]Heatmap'!#REF!&lt;=20</xm:f>
            <x14:dxf>
              <fill>
                <patternFill>
                  <bgColor rgb="FFFF7C80"/>
                </patternFill>
              </fill>
            </x14:dxf>
          </x14:cfRule>
          <xm:sqref>T29</xm:sqref>
        </x14:conditionalFormatting>
        <x14:conditionalFormatting xmlns:xm="http://schemas.microsoft.com/office/excel/2006/main">
          <x14:cfRule type="expression" priority="46" id="{5C8E5925-D263-4828-AFFC-F6C14234AD3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7" id="{08948126-0DA4-4FAB-97BA-29798C160C11}">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8" id="{D90EB09E-C8C1-4B18-A346-6C7BD947433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9" id="{299FCAD4-3B68-4ADE-A914-A44DD3C0737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0" id="{980EFCCA-BF69-4FDA-AA65-B5EAF4B823A0}">
            <xm:f>'\Users\AnGav\Documents\wpro.jet.su@SSL\DavWWWRoot\PWA\common\dep\cib\DocLib1\Стандарт DevSecOps\Framework\[Тепловая_карта_оценки_зрелости_v4.1.xlsx]Heatmap'!#REF!&lt;=20</xm:f>
            <x14:dxf>
              <fill>
                <patternFill>
                  <bgColor rgb="FFFF7C80"/>
                </patternFill>
              </fill>
            </x14:dxf>
          </x14:cfRule>
          <xm:sqref>N38</xm:sqref>
        </x14:conditionalFormatting>
        <x14:conditionalFormatting xmlns:xm="http://schemas.microsoft.com/office/excel/2006/main">
          <x14:cfRule type="expression" priority="56" id="{0D4781BD-F396-4299-BF00-7F3F8C1E69E9}">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7" id="{776F89BC-B15F-4123-BEBA-65C0185F6649}">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8" id="{194E6F3A-A50F-4BD5-85F7-491F54023F17}">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9" id="{E23F185F-C975-4754-9B05-7EE18F6D682A}">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0" id="{7F7D755F-38ED-46CD-A21E-D0C1360ECA4E}">
            <xm:f>'\Users\AnGav\Documents\wpro.jet.su@SSL\DavWWWRoot\PWA\common\dep\cib\DocLib1\Стандарт DevSecOps\Framework\[Тепловая_карта_оценки_зрелости_v4.1.xlsx]Heatmap'!#REF!&lt;=20</xm:f>
            <x14:dxf>
              <fill>
                <patternFill>
                  <bgColor rgb="FFFF7C80"/>
                </patternFill>
              </fill>
            </x14:dxf>
          </x14:cfRule>
          <xm:sqref>P8</xm:sqref>
        </x14:conditionalFormatting>
        <x14:conditionalFormatting xmlns:xm="http://schemas.microsoft.com/office/excel/2006/main">
          <x14:cfRule type="expression" priority="51" id="{18BB7919-EBED-4CDD-BB00-E0510C2708DD}">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2" id="{125ED3B3-3F58-481C-A11C-34C0EBA8657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3" id="{765D4933-2718-4FE8-BFA6-C1698E94B229}">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4" id="{E32FB57C-035D-474A-AA14-7D46E426706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5" id="{56BE8787-1939-47F4-AB62-5849F521E1B4}">
            <xm:f>'\Users\AnGav\Documents\wpro.jet.su@SSL\DavWWWRoot\PWA\common\dep\cib\DocLib1\Стандарт DevSecOps\Framework\[Тепловая_карта_оценки_зрелости_v4.1.xlsx]Heatmap'!#REF!&lt;=20</xm:f>
            <x14:dxf>
              <fill>
                <patternFill>
                  <bgColor rgb="FFFF7C80"/>
                </patternFill>
              </fill>
            </x14:dxf>
          </x14:cfRule>
          <xm:sqref>N35</xm:sqref>
        </x14:conditionalFormatting>
        <x14:conditionalFormatting xmlns:xm="http://schemas.microsoft.com/office/excel/2006/main">
          <x14:cfRule type="expression" priority="31" id="{10FCD23E-BE1B-44B1-9797-05A6351E8F7F}">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2" id="{D30710BB-459C-481C-BF55-A1F970E9B4F1}">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3" id="{EDC5A1FE-5182-4E4D-BAFF-4A3D8CB00F2D}">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4" id="{BC104E3F-0CF3-4E56-B17E-78C18D530A6D}">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5" id="{73D427D8-21F7-4CE0-AB42-B63337060CA1}">
            <xm:f>'\Users\AnGav\Documents\wpro.jet.su@SSL\DavWWWRoot\PWA\common\dep\cib\DocLib1\Стандарт DevSecOps\Framework\[Тепловая_карта_оценки_зрелости_v4.1.xlsx]Heatmap'!#REF!&lt;=20</xm:f>
            <x14:dxf>
              <fill>
                <patternFill>
                  <bgColor rgb="FFFF7C80"/>
                </patternFill>
              </fill>
            </x14:dxf>
          </x14:cfRule>
          <xm:sqref>E67</xm:sqref>
        </x14:conditionalFormatting>
        <x14:conditionalFormatting xmlns:xm="http://schemas.microsoft.com/office/excel/2006/main">
          <x14:cfRule type="expression" priority="26" id="{DE56D66E-6A49-4E6C-9E22-E1A3FE7146F1}">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7" id="{B9E158F3-E62B-4717-9959-5B5E481316BB}">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8" id="{2FBEE902-B009-4676-BE4C-6732878A966F}">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9" id="{3BF78A0C-A0A4-465A-B3AC-256EC83555A0}">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0" id="{7E345C44-0120-4C4E-95C5-793C10BE5214}">
            <xm:f>'\Users\AnGav\Documents\wpro.jet.su@SSL\DavWWWRoot\PWA\common\dep\cib\DocLib1\Стандарт DevSecOps\Framework\[Тепловая_карта_оценки_зрелости_v4.1.xlsx]Heatmap'!#REF!&lt;=20</xm:f>
            <x14:dxf>
              <fill>
                <patternFill>
                  <bgColor rgb="FFFF7C80"/>
                </patternFill>
              </fill>
            </x14:dxf>
          </x14:cfRule>
          <xm:sqref>N67</xm:sqref>
        </x14:conditionalFormatting>
        <x14:conditionalFormatting xmlns:xm="http://schemas.microsoft.com/office/excel/2006/main">
          <x14:cfRule type="expression" priority="21" id="{9A29C310-A2CF-4900-B0C8-E9754F9567FD}">
            <xm:f>AND('\Users\AnGav\Documents\wpro.jet.su@SSL\DavWWWRoot\PWA\common\dep\cib\DocLib1\Стандарт DevSecOps\Framework\[Тепловая_карта_оценки_зрелости_v4.1.xlsx]Heatmap'!#REF!&gt;80%,'\Users\AnGav\Documents\wpro.jet.su@SSL\DavWWWRoot\PWA\common\dep\cib\DocLib1\Стандарт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 id="{60091368-E98E-4FB7-A6CC-87B96B9163AA}">
            <xm:f>AND('\Users\AnGav\Documents\wpro.jet.su@SSL\DavWWWRoot\PWA\common\dep\cib\DocLib1\Стандарт DevSecOps\Framework\[Тепловая_карта_оценки_зрелости_v4.1.xlsx]Heatmap'!#REF!&gt;60%,'\Users\AnGav\Documents\wpro.jet.su@SSL\DavWWWRoot\PWA\common\dep\cib\DocLib1\Стандарт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 id="{F3B42761-6E13-4953-B74D-523195C3784C}">
            <xm:f>AND('\Users\AnGav\Documents\wpro.jet.su@SSL\DavWWWRoot\PWA\common\dep\cib\DocLib1\Стандарт DevSecOps\Framework\[Тепловая_карта_оценки_зрелости_v4.1.xlsx]Heatmap'!#REF!&gt;40%,'\Users\AnGav\Documents\wpro.jet.su@SSL\DavWWWRoot\PWA\common\dep\cib\DocLib1\Стандарт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4" id="{ABC8D2D6-6AF7-4382-AE8B-0FE72DCB973C}">
            <xm:f>AND('\Users\AnGav\Documents\wpro.jet.su@SSL\DavWWWRoot\PWA\common\dep\cib\DocLib1\Стандарт DevSecOps\Framework\[Тепловая_карта_оценки_зрелости_v4.1.xlsx]Heatmap'!#REF!&gt;20%,'\Users\AnGav\Documents\wpro.jet.su@SSL\DavWWWRoot\PWA\common\dep\cib\DocLib1\Стандарт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5" id="{E73DE214-C47D-4F3B-B972-26E57248E177}">
            <xm:f>'\Users\AnGav\Documents\wpro.jet.su@SSL\DavWWWRoot\PWA\common\dep\cib\DocLib1\Стандарт DevSecOps\Framework\[Тепловая_карта_оценки_зрелости_v4.1.xlsx]Heatmap'!#REF!&lt;=20</xm:f>
            <x14:dxf>
              <fill>
                <patternFill>
                  <bgColor rgb="FFFF7C80"/>
                </patternFill>
              </fill>
            </x14:dxf>
          </x14:cfRule>
          <xm:sqref>D17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5"/>
  <sheetViews>
    <sheetView zoomScale="90" zoomScaleNormal="90" workbookViewId="0">
      <pane ySplit="2" topLeftCell="A7" activePane="bottomLeft" state="frozen"/>
      <selection pane="bottomLeft" activeCell="A213" sqref="A213:A215"/>
    </sheetView>
  </sheetViews>
  <sheetFormatPr defaultColWidth="8.90625" defaultRowHeight="14.5" outlineLevelRow="1" x14ac:dyDescent="0.35"/>
  <cols>
    <col min="1" max="1" width="65.453125" customWidth="1"/>
    <col min="2" max="2" width="129.08984375" customWidth="1"/>
  </cols>
  <sheetData>
    <row r="1" spans="1:2" ht="27.5" x14ac:dyDescent="0.35">
      <c r="A1" s="311" t="s">
        <v>1055</v>
      </c>
      <c r="B1" s="312"/>
    </row>
    <row r="2" spans="1:2" ht="21" x14ac:dyDescent="0.5">
      <c r="A2" s="67" t="s">
        <v>1056</v>
      </c>
      <c r="B2" s="68" t="s">
        <v>1057</v>
      </c>
    </row>
    <row r="3" spans="1:2" ht="30" x14ac:dyDescent="0.35">
      <c r="A3" s="69" t="s">
        <v>1058</v>
      </c>
      <c r="B3" s="70"/>
    </row>
    <row r="4" spans="1:2" ht="15.5" hidden="1" outlineLevel="1" x14ac:dyDescent="0.35">
      <c r="A4" s="71"/>
      <c r="B4" s="72" t="s">
        <v>1059</v>
      </c>
    </row>
    <row r="5" spans="1:2" ht="15.5" hidden="1" outlineLevel="1" x14ac:dyDescent="0.35">
      <c r="A5" s="71"/>
      <c r="B5" s="72" t="s">
        <v>1060</v>
      </c>
    </row>
    <row r="6" spans="1:2" ht="15.5" hidden="1" outlineLevel="1" x14ac:dyDescent="0.35">
      <c r="A6" s="71"/>
      <c r="B6" s="72" t="s">
        <v>1061</v>
      </c>
    </row>
    <row r="7" spans="1:2" ht="30" collapsed="1" x14ac:dyDescent="0.35">
      <c r="A7" s="69" t="s">
        <v>1062</v>
      </c>
      <c r="B7" s="70"/>
    </row>
    <row r="8" spans="1:2" ht="15.5" hidden="1" outlineLevel="1" x14ac:dyDescent="0.35">
      <c r="A8" s="71"/>
      <c r="B8" s="72" t="s">
        <v>1063</v>
      </c>
    </row>
    <row r="9" spans="1:2" ht="15.5" hidden="1" outlineLevel="1" x14ac:dyDescent="0.35">
      <c r="A9" s="71"/>
      <c r="B9" s="72" t="s">
        <v>1064</v>
      </c>
    </row>
    <row r="10" spans="1:2" ht="15.5" hidden="1" outlineLevel="1" x14ac:dyDescent="0.35">
      <c r="A10" s="71"/>
      <c r="B10" s="72" t="s">
        <v>1065</v>
      </c>
    </row>
    <row r="11" spans="1:2" ht="15.5" hidden="1" outlineLevel="1" x14ac:dyDescent="0.35">
      <c r="A11" s="71"/>
      <c r="B11" s="72" t="s">
        <v>1066</v>
      </c>
    </row>
    <row r="12" spans="1:2" ht="15.5" hidden="1" outlineLevel="1" x14ac:dyDescent="0.35">
      <c r="A12" s="71"/>
      <c r="B12" s="72" t="s">
        <v>1067</v>
      </c>
    </row>
    <row r="13" spans="1:2" ht="15.5" hidden="1" outlineLevel="1" x14ac:dyDescent="0.35">
      <c r="A13" s="71"/>
      <c r="B13" s="72" t="s">
        <v>1068</v>
      </c>
    </row>
    <row r="14" spans="1:2" ht="15.5" hidden="1" outlineLevel="1" x14ac:dyDescent="0.35">
      <c r="A14" s="71"/>
      <c r="B14" s="72" t="s">
        <v>1069</v>
      </c>
    </row>
    <row r="15" spans="1:2" ht="15.5" hidden="1" outlineLevel="1" x14ac:dyDescent="0.35">
      <c r="A15" s="71"/>
      <c r="B15" s="72" t="s">
        <v>1070</v>
      </c>
    </row>
    <row r="16" spans="1:2" ht="15.5" hidden="1" outlineLevel="1" x14ac:dyDescent="0.35">
      <c r="A16" s="71"/>
      <c r="B16" s="72" t="s">
        <v>1071</v>
      </c>
    </row>
    <row r="17" spans="1:2" ht="15.5" hidden="1" outlineLevel="1" x14ac:dyDescent="0.35">
      <c r="A17" s="71"/>
      <c r="B17" s="72" t="s">
        <v>1072</v>
      </c>
    </row>
    <row r="18" spans="1:2" ht="15.5" hidden="1" outlineLevel="1" x14ac:dyDescent="0.35">
      <c r="A18" s="71"/>
      <c r="B18" s="72" t="s">
        <v>1073</v>
      </c>
    </row>
    <row r="19" spans="1:2" ht="15.5" hidden="1" outlineLevel="1" x14ac:dyDescent="0.35">
      <c r="A19" s="71"/>
      <c r="B19" s="72" t="s">
        <v>1074</v>
      </c>
    </row>
    <row r="20" spans="1:2" ht="15.5" hidden="1" outlineLevel="1" x14ac:dyDescent="0.35">
      <c r="A20" s="71"/>
      <c r="B20" s="72" t="s">
        <v>1075</v>
      </c>
    </row>
    <row r="21" spans="1:2" ht="15.5" hidden="1" outlineLevel="1" x14ac:dyDescent="0.35">
      <c r="A21" s="71"/>
      <c r="B21" s="72" t="s">
        <v>1076</v>
      </c>
    </row>
    <row r="22" spans="1:2" ht="15.5" hidden="1" outlineLevel="1" x14ac:dyDescent="0.35">
      <c r="A22" s="71"/>
      <c r="B22" s="72" t="s">
        <v>1077</v>
      </c>
    </row>
    <row r="23" spans="1:2" ht="15.5" hidden="1" outlineLevel="1" x14ac:dyDescent="0.35">
      <c r="A23" s="71"/>
      <c r="B23" s="72" t="s">
        <v>1078</v>
      </c>
    </row>
    <row r="24" spans="1:2" ht="15.5" hidden="1" outlineLevel="1" x14ac:dyDescent="0.35">
      <c r="A24" s="71"/>
      <c r="B24" s="72" t="s">
        <v>1079</v>
      </c>
    </row>
    <row r="25" spans="1:2" ht="15.5" hidden="1" outlineLevel="1" x14ac:dyDescent="0.35">
      <c r="A25" s="71"/>
      <c r="B25" s="72" t="s">
        <v>1080</v>
      </c>
    </row>
    <row r="26" spans="1:2" ht="30" collapsed="1" x14ac:dyDescent="0.35">
      <c r="A26" s="69" t="s">
        <v>1081</v>
      </c>
      <c r="B26" s="70"/>
    </row>
    <row r="27" spans="1:2" ht="15.5" hidden="1" outlineLevel="1" x14ac:dyDescent="0.35">
      <c r="A27" s="71"/>
      <c r="B27" s="72" t="s">
        <v>1063</v>
      </c>
    </row>
    <row r="28" spans="1:2" ht="15.5" hidden="1" outlineLevel="1" x14ac:dyDescent="0.35">
      <c r="A28" s="71"/>
      <c r="B28" s="72" t="s">
        <v>1064</v>
      </c>
    </row>
    <row r="29" spans="1:2" ht="15.5" hidden="1" outlineLevel="1" x14ac:dyDescent="0.35">
      <c r="A29" s="71"/>
      <c r="B29" s="72" t="s">
        <v>1065</v>
      </c>
    </row>
    <row r="30" spans="1:2" ht="15.5" hidden="1" outlineLevel="1" x14ac:dyDescent="0.35">
      <c r="A30" s="71"/>
      <c r="B30" s="72" t="s">
        <v>1082</v>
      </c>
    </row>
    <row r="31" spans="1:2" ht="15.5" hidden="1" outlineLevel="1" x14ac:dyDescent="0.35">
      <c r="A31" s="71"/>
      <c r="B31" s="72" t="s">
        <v>1083</v>
      </c>
    </row>
    <row r="32" spans="1:2" ht="15.5" hidden="1" outlineLevel="1" x14ac:dyDescent="0.35">
      <c r="A32" s="71"/>
      <c r="B32" s="72" t="s">
        <v>1084</v>
      </c>
    </row>
    <row r="33" spans="1:2" ht="15.5" hidden="1" outlineLevel="1" x14ac:dyDescent="0.35">
      <c r="A33" s="71"/>
      <c r="B33" s="72" t="s">
        <v>1085</v>
      </c>
    </row>
    <row r="34" spans="1:2" ht="15.5" hidden="1" outlineLevel="1" x14ac:dyDescent="0.35">
      <c r="A34" s="71"/>
      <c r="B34" s="72" t="s">
        <v>1086</v>
      </c>
    </row>
    <row r="35" spans="1:2" ht="15.5" hidden="1" outlineLevel="1" x14ac:dyDescent="0.35">
      <c r="A35" s="71"/>
      <c r="B35" s="72" t="s">
        <v>1087</v>
      </c>
    </row>
    <row r="36" spans="1:2" ht="15.5" hidden="1" outlineLevel="1" x14ac:dyDescent="0.35">
      <c r="A36" s="71"/>
      <c r="B36" s="72" t="s">
        <v>1088</v>
      </c>
    </row>
    <row r="37" spans="1:2" ht="15.5" hidden="1" outlineLevel="1" x14ac:dyDescent="0.35">
      <c r="A37" s="71"/>
      <c r="B37" s="72" t="s">
        <v>1089</v>
      </c>
    </row>
    <row r="38" spans="1:2" ht="15.5" hidden="1" outlineLevel="1" x14ac:dyDescent="0.35">
      <c r="A38" s="71"/>
      <c r="B38" s="72" t="s">
        <v>1090</v>
      </c>
    </row>
    <row r="39" spans="1:2" ht="15.5" hidden="1" outlineLevel="1" x14ac:dyDescent="0.35">
      <c r="A39" s="71"/>
      <c r="B39" s="72" t="s">
        <v>1091</v>
      </c>
    </row>
    <row r="40" spans="1:2" ht="15.5" hidden="1" outlineLevel="1" x14ac:dyDescent="0.35">
      <c r="A40" s="71"/>
      <c r="B40" s="72" t="s">
        <v>1092</v>
      </c>
    </row>
    <row r="41" spans="1:2" ht="15.5" hidden="1" outlineLevel="1" x14ac:dyDescent="0.35">
      <c r="A41" s="71"/>
      <c r="B41" s="72" t="s">
        <v>1093</v>
      </c>
    </row>
    <row r="42" spans="1:2" ht="15.5" hidden="1" outlineLevel="1" x14ac:dyDescent="0.35">
      <c r="A42" s="71"/>
      <c r="B42" s="72" t="s">
        <v>1094</v>
      </c>
    </row>
    <row r="43" spans="1:2" ht="15.5" hidden="1" outlineLevel="1" x14ac:dyDescent="0.35">
      <c r="A43" s="71"/>
      <c r="B43" s="72" t="s">
        <v>1095</v>
      </c>
    </row>
    <row r="44" spans="1:2" ht="15.5" hidden="1" outlineLevel="1" x14ac:dyDescent="0.35">
      <c r="A44" s="71"/>
      <c r="B44" s="72" t="s">
        <v>1096</v>
      </c>
    </row>
    <row r="45" spans="1:2" ht="15.5" hidden="1" outlineLevel="1" x14ac:dyDescent="0.35">
      <c r="A45" s="71"/>
      <c r="B45" s="72" t="s">
        <v>1097</v>
      </c>
    </row>
    <row r="46" spans="1:2" ht="15.5" hidden="1" outlineLevel="1" x14ac:dyDescent="0.35">
      <c r="A46" s="71"/>
      <c r="B46" s="72" t="s">
        <v>1098</v>
      </c>
    </row>
    <row r="47" spans="1:2" ht="15.5" hidden="1" outlineLevel="1" x14ac:dyDescent="0.35">
      <c r="A47" s="71"/>
      <c r="B47" s="72" t="s">
        <v>1099</v>
      </c>
    </row>
    <row r="48" spans="1:2" ht="15.5" hidden="1" outlineLevel="1" x14ac:dyDescent="0.35">
      <c r="A48" s="71"/>
      <c r="B48" s="72" t="s">
        <v>1100</v>
      </c>
    </row>
    <row r="49" spans="1:2" ht="15.5" hidden="1" outlineLevel="1" x14ac:dyDescent="0.35">
      <c r="A49" s="71"/>
      <c r="B49" s="72" t="s">
        <v>1101</v>
      </c>
    </row>
    <row r="50" spans="1:2" ht="15.5" hidden="1" outlineLevel="1" x14ac:dyDescent="0.35">
      <c r="A50" s="71"/>
      <c r="B50" s="72" t="s">
        <v>1102</v>
      </c>
    </row>
    <row r="51" spans="1:2" ht="15.5" hidden="1" outlineLevel="1" x14ac:dyDescent="0.35">
      <c r="A51" s="71"/>
      <c r="B51" s="72" t="s">
        <v>1103</v>
      </c>
    </row>
    <row r="52" spans="1:2" ht="15.5" hidden="1" outlineLevel="1" x14ac:dyDescent="0.35">
      <c r="A52" s="71"/>
      <c r="B52" s="72" t="s">
        <v>1104</v>
      </c>
    </row>
    <row r="53" spans="1:2" ht="15.5" hidden="1" outlineLevel="1" x14ac:dyDescent="0.35">
      <c r="A53" s="71"/>
      <c r="B53" s="72" t="s">
        <v>1105</v>
      </c>
    </row>
    <row r="54" spans="1:2" ht="15.5" hidden="1" outlineLevel="1" x14ac:dyDescent="0.35">
      <c r="A54" s="71"/>
      <c r="B54" s="72" t="s">
        <v>1106</v>
      </c>
    </row>
    <row r="55" spans="1:2" ht="30" collapsed="1" x14ac:dyDescent="0.35">
      <c r="A55" s="69" t="s">
        <v>1107</v>
      </c>
      <c r="B55" s="70"/>
    </row>
    <row r="56" spans="1:2" ht="15.5" hidden="1" outlineLevel="1" x14ac:dyDescent="0.35">
      <c r="A56" s="71"/>
      <c r="B56" s="72" t="s">
        <v>1063</v>
      </c>
    </row>
    <row r="57" spans="1:2" ht="15.5" hidden="1" outlineLevel="1" x14ac:dyDescent="0.35">
      <c r="A57" s="71"/>
      <c r="B57" s="72" t="s">
        <v>1064</v>
      </c>
    </row>
    <row r="58" spans="1:2" ht="15.5" hidden="1" outlineLevel="1" x14ac:dyDescent="0.35">
      <c r="A58" s="71"/>
      <c r="B58" s="72" t="s">
        <v>1065</v>
      </c>
    </row>
    <row r="59" spans="1:2" ht="15.5" hidden="1" outlineLevel="1" x14ac:dyDescent="0.35">
      <c r="A59" s="71"/>
      <c r="B59" s="72" t="s">
        <v>1108</v>
      </c>
    </row>
    <row r="60" spans="1:2" ht="15.5" hidden="1" outlineLevel="1" x14ac:dyDescent="0.35">
      <c r="A60" s="71"/>
      <c r="B60" s="72" t="s">
        <v>1109</v>
      </c>
    </row>
    <row r="61" spans="1:2" ht="15.5" hidden="1" outlineLevel="1" x14ac:dyDescent="0.35">
      <c r="A61" s="71"/>
      <c r="B61" s="72" t="s">
        <v>1110</v>
      </c>
    </row>
    <row r="62" spans="1:2" ht="15.5" hidden="1" outlineLevel="1" x14ac:dyDescent="0.35">
      <c r="A62" s="71"/>
      <c r="B62" s="72" t="s">
        <v>1111</v>
      </c>
    </row>
    <row r="63" spans="1:2" ht="31" hidden="1" outlineLevel="1" x14ac:dyDescent="0.35">
      <c r="A63" s="71"/>
      <c r="B63" s="72" t="s">
        <v>1112</v>
      </c>
    </row>
    <row r="64" spans="1:2" ht="45" collapsed="1" x14ac:dyDescent="0.35">
      <c r="A64" s="69" t="s">
        <v>1113</v>
      </c>
      <c r="B64" s="70"/>
    </row>
    <row r="65" spans="1:2" ht="15.5" hidden="1" outlineLevel="1" x14ac:dyDescent="0.35">
      <c r="A65" s="71"/>
      <c r="B65" s="72" t="s">
        <v>1114</v>
      </c>
    </row>
    <row r="66" spans="1:2" ht="15.5" hidden="1" outlineLevel="1" x14ac:dyDescent="0.35">
      <c r="A66" s="71"/>
      <c r="B66" s="72" t="s">
        <v>1115</v>
      </c>
    </row>
    <row r="67" spans="1:2" ht="15.5" hidden="1" outlineLevel="1" x14ac:dyDescent="0.35">
      <c r="A67" s="71"/>
      <c r="B67" s="72" t="s">
        <v>1116</v>
      </c>
    </row>
    <row r="68" spans="1:2" ht="15.5" hidden="1" outlineLevel="1" x14ac:dyDescent="0.35">
      <c r="A68" s="71"/>
      <c r="B68" s="72" t="s">
        <v>1117</v>
      </c>
    </row>
    <row r="69" spans="1:2" ht="15.5" hidden="1" outlineLevel="1" x14ac:dyDescent="0.35">
      <c r="A69" s="71"/>
      <c r="B69" s="72" t="s">
        <v>1118</v>
      </c>
    </row>
    <row r="70" spans="1:2" ht="15.5" hidden="1" outlineLevel="1" x14ac:dyDescent="0.35">
      <c r="A70" s="71"/>
      <c r="B70" s="72" t="s">
        <v>1119</v>
      </c>
    </row>
    <row r="71" spans="1:2" ht="15.5" hidden="1" outlineLevel="1" x14ac:dyDescent="0.35">
      <c r="A71" s="71"/>
      <c r="B71" s="72" t="s">
        <v>1120</v>
      </c>
    </row>
    <row r="72" spans="1:2" ht="15.5" hidden="1" outlineLevel="1" x14ac:dyDescent="0.35">
      <c r="A72" s="71"/>
      <c r="B72" s="72" t="s">
        <v>1121</v>
      </c>
    </row>
    <row r="73" spans="1:2" ht="15.5" hidden="1" outlineLevel="1" x14ac:dyDescent="0.35">
      <c r="A73" s="71"/>
      <c r="B73" s="72" t="s">
        <v>1122</v>
      </c>
    </row>
    <row r="74" spans="1:2" ht="15.5" hidden="1" outlineLevel="1" x14ac:dyDescent="0.35">
      <c r="A74" s="71"/>
      <c r="B74" s="72" t="s">
        <v>1123</v>
      </c>
    </row>
    <row r="75" spans="1:2" ht="15.5" hidden="1" outlineLevel="1" x14ac:dyDescent="0.35">
      <c r="A75" s="71"/>
      <c r="B75" s="72" t="s">
        <v>1124</v>
      </c>
    </row>
    <row r="76" spans="1:2" ht="15.5" hidden="1" outlineLevel="1" x14ac:dyDescent="0.35">
      <c r="A76" s="71"/>
      <c r="B76" s="72" t="s">
        <v>1125</v>
      </c>
    </row>
    <row r="77" spans="1:2" ht="15.5" hidden="1" outlineLevel="1" x14ac:dyDescent="0.35">
      <c r="A77" s="71"/>
      <c r="B77" s="72" t="s">
        <v>1126</v>
      </c>
    </row>
    <row r="78" spans="1:2" ht="15.5" hidden="1" outlineLevel="1" x14ac:dyDescent="0.35">
      <c r="A78" s="71"/>
      <c r="B78" s="72" t="s">
        <v>1127</v>
      </c>
    </row>
    <row r="79" spans="1:2" ht="15.5" hidden="1" outlineLevel="1" x14ac:dyDescent="0.35">
      <c r="A79" s="71"/>
      <c r="B79" s="72" t="s">
        <v>1128</v>
      </c>
    </row>
    <row r="80" spans="1:2" ht="15.5" hidden="1" outlineLevel="1" x14ac:dyDescent="0.35">
      <c r="A80" s="71"/>
      <c r="B80" s="72" t="s">
        <v>1129</v>
      </c>
    </row>
    <row r="81" spans="1:2" ht="15.5" hidden="1" outlineLevel="1" x14ac:dyDescent="0.35">
      <c r="A81" s="71"/>
      <c r="B81" s="72" t="s">
        <v>1130</v>
      </c>
    </row>
    <row r="82" spans="1:2" ht="15.5" hidden="1" outlineLevel="1" x14ac:dyDescent="0.35">
      <c r="A82" s="71"/>
      <c r="B82" s="72" t="s">
        <v>1131</v>
      </c>
    </row>
    <row r="83" spans="1:2" ht="15.5" hidden="1" outlineLevel="1" x14ac:dyDescent="0.35">
      <c r="A83" s="71"/>
      <c r="B83" s="72" t="s">
        <v>1132</v>
      </c>
    </row>
    <row r="84" spans="1:2" ht="15.5" hidden="1" outlineLevel="1" x14ac:dyDescent="0.35">
      <c r="A84" s="71"/>
      <c r="B84" s="72" t="s">
        <v>1133</v>
      </c>
    </row>
    <row r="85" spans="1:2" ht="15.5" hidden="1" outlineLevel="1" x14ac:dyDescent="0.35">
      <c r="A85" s="71"/>
      <c r="B85" s="72" t="s">
        <v>1134</v>
      </c>
    </row>
    <row r="86" spans="1:2" ht="15.5" hidden="1" outlineLevel="1" x14ac:dyDescent="0.35">
      <c r="A86" s="71"/>
      <c r="B86" s="72" t="s">
        <v>1135</v>
      </c>
    </row>
    <row r="87" spans="1:2" ht="15.5" hidden="1" outlineLevel="1" x14ac:dyDescent="0.35">
      <c r="A87" s="71"/>
      <c r="B87" s="72" t="s">
        <v>1136</v>
      </c>
    </row>
    <row r="88" spans="1:2" ht="30" collapsed="1" x14ac:dyDescent="0.35">
      <c r="A88" s="69" t="s">
        <v>1137</v>
      </c>
      <c r="B88" s="70"/>
    </row>
    <row r="89" spans="1:2" ht="15.5" hidden="1" outlineLevel="1" x14ac:dyDescent="0.35">
      <c r="A89" s="71"/>
      <c r="B89" s="72" t="s">
        <v>1063</v>
      </c>
    </row>
    <row r="90" spans="1:2" ht="15.5" hidden="1" outlineLevel="1" x14ac:dyDescent="0.35">
      <c r="A90" s="71"/>
      <c r="B90" s="72" t="s">
        <v>1064</v>
      </c>
    </row>
    <row r="91" spans="1:2" ht="15.5" hidden="1" outlineLevel="1" x14ac:dyDescent="0.35">
      <c r="A91" s="71"/>
      <c r="B91" s="72" t="s">
        <v>1065</v>
      </c>
    </row>
    <row r="92" spans="1:2" ht="15.5" hidden="1" outlineLevel="1" x14ac:dyDescent="0.35">
      <c r="A92" s="71"/>
      <c r="B92" s="72" t="s">
        <v>1138</v>
      </c>
    </row>
    <row r="93" spans="1:2" ht="15.5" hidden="1" outlineLevel="1" x14ac:dyDescent="0.35">
      <c r="A93" s="71"/>
      <c r="B93" s="72" t="s">
        <v>1139</v>
      </c>
    </row>
    <row r="94" spans="1:2" ht="15.5" hidden="1" outlineLevel="1" x14ac:dyDescent="0.35">
      <c r="A94" s="71"/>
      <c r="B94" s="72" t="s">
        <v>1140</v>
      </c>
    </row>
    <row r="95" spans="1:2" ht="15.5" hidden="1" outlineLevel="1" x14ac:dyDescent="0.35">
      <c r="A95" s="71"/>
      <c r="B95" s="72" t="s">
        <v>1141</v>
      </c>
    </row>
    <row r="96" spans="1:2" ht="15.5" hidden="1" outlineLevel="1" x14ac:dyDescent="0.35">
      <c r="A96" s="71"/>
      <c r="B96" s="72" t="s">
        <v>1142</v>
      </c>
    </row>
    <row r="97" spans="1:2" ht="15.5" hidden="1" outlineLevel="1" x14ac:dyDescent="0.35">
      <c r="A97" s="71"/>
      <c r="B97" s="72" t="s">
        <v>1143</v>
      </c>
    </row>
    <row r="98" spans="1:2" ht="15.5" hidden="1" outlineLevel="1" x14ac:dyDescent="0.35">
      <c r="A98" s="71"/>
      <c r="B98" s="72" t="s">
        <v>1144</v>
      </c>
    </row>
    <row r="99" spans="1:2" ht="31" hidden="1" outlineLevel="1" x14ac:dyDescent="0.35">
      <c r="A99" s="71"/>
      <c r="B99" s="72" t="s">
        <v>1145</v>
      </c>
    </row>
    <row r="100" spans="1:2" ht="15.5" hidden="1" outlineLevel="1" x14ac:dyDescent="0.35">
      <c r="A100" s="71"/>
      <c r="B100" s="72" t="s">
        <v>1146</v>
      </c>
    </row>
    <row r="101" spans="1:2" ht="15.5" hidden="1" outlineLevel="1" x14ac:dyDescent="0.35">
      <c r="A101" s="71"/>
      <c r="B101" s="72" t="s">
        <v>1147</v>
      </c>
    </row>
    <row r="102" spans="1:2" ht="15.5" hidden="1" outlineLevel="1" x14ac:dyDescent="0.35">
      <c r="A102" s="71"/>
      <c r="B102" s="72" t="s">
        <v>1148</v>
      </c>
    </row>
    <row r="103" spans="1:2" ht="15.5" hidden="1" outlineLevel="1" x14ac:dyDescent="0.35">
      <c r="A103" s="71"/>
      <c r="B103" s="72" t="s">
        <v>1149</v>
      </c>
    </row>
    <row r="104" spans="1:2" ht="15.5" hidden="1" outlineLevel="1" x14ac:dyDescent="0.35">
      <c r="A104" s="71"/>
      <c r="B104" s="72" t="s">
        <v>1150</v>
      </c>
    </row>
    <row r="105" spans="1:2" ht="15.5" hidden="1" outlineLevel="1" x14ac:dyDescent="0.35">
      <c r="A105" s="71"/>
      <c r="B105" s="72" t="s">
        <v>1151</v>
      </c>
    </row>
    <row r="106" spans="1:2" ht="15.5" hidden="1" outlineLevel="1" x14ac:dyDescent="0.35">
      <c r="A106" s="71"/>
      <c r="B106" s="72" t="s">
        <v>1152</v>
      </c>
    </row>
    <row r="107" spans="1:2" ht="15.5" hidden="1" outlineLevel="1" x14ac:dyDescent="0.35">
      <c r="A107" s="71"/>
      <c r="B107" s="72" t="s">
        <v>1153</v>
      </c>
    </row>
    <row r="108" spans="1:2" ht="15.5" hidden="1" outlineLevel="1" x14ac:dyDescent="0.35">
      <c r="A108" s="71"/>
      <c r="B108" s="72" t="s">
        <v>1154</v>
      </c>
    </row>
    <row r="109" spans="1:2" ht="15.5" hidden="1" outlineLevel="1" x14ac:dyDescent="0.35">
      <c r="A109" s="71"/>
      <c r="B109" s="72" t="s">
        <v>1155</v>
      </c>
    </row>
    <row r="110" spans="1:2" ht="15.5" hidden="1" outlineLevel="1" x14ac:dyDescent="0.35">
      <c r="A110" s="71"/>
      <c r="B110" s="72" t="s">
        <v>1156</v>
      </c>
    </row>
    <row r="111" spans="1:2" ht="15.5" hidden="1" outlineLevel="1" x14ac:dyDescent="0.35">
      <c r="A111" s="71"/>
      <c r="B111" s="72" t="s">
        <v>1157</v>
      </c>
    </row>
    <row r="112" spans="1:2" ht="15" collapsed="1" x14ac:dyDescent="0.35">
      <c r="A112" s="69" t="s">
        <v>1158</v>
      </c>
      <c r="B112" s="70"/>
    </row>
    <row r="113" spans="1:2" ht="15.5" hidden="1" outlineLevel="1" x14ac:dyDescent="0.35">
      <c r="A113" s="71"/>
      <c r="B113" s="72" t="s">
        <v>1063</v>
      </c>
    </row>
    <row r="114" spans="1:2" ht="15.5" hidden="1" outlineLevel="1" x14ac:dyDescent="0.35">
      <c r="A114" s="71"/>
      <c r="B114" s="72" t="s">
        <v>1064</v>
      </c>
    </row>
    <row r="115" spans="1:2" ht="15.5" hidden="1" outlineLevel="1" x14ac:dyDescent="0.35">
      <c r="A115" s="71"/>
      <c r="B115" s="72" t="s">
        <v>1065</v>
      </c>
    </row>
    <row r="116" spans="1:2" ht="15.5" hidden="1" outlineLevel="1" x14ac:dyDescent="0.35">
      <c r="A116" s="71"/>
      <c r="B116" s="73" t="s">
        <v>1159</v>
      </c>
    </row>
    <row r="117" spans="1:2" ht="15.5" hidden="1" outlineLevel="1" x14ac:dyDescent="0.35">
      <c r="A117" s="71"/>
      <c r="B117" s="73" t="s">
        <v>1160</v>
      </c>
    </row>
    <row r="118" spans="1:2" ht="15.5" hidden="1" outlineLevel="1" x14ac:dyDescent="0.35">
      <c r="A118" s="71"/>
      <c r="B118" s="73" t="s">
        <v>1161</v>
      </c>
    </row>
    <row r="119" spans="1:2" ht="15.5" hidden="1" outlineLevel="1" x14ac:dyDescent="0.35">
      <c r="A119" s="71"/>
      <c r="B119" s="73" t="s">
        <v>1162</v>
      </c>
    </row>
    <row r="120" spans="1:2" ht="15.5" hidden="1" outlineLevel="1" x14ac:dyDescent="0.35">
      <c r="A120" s="71"/>
      <c r="B120" s="73" t="s">
        <v>1163</v>
      </c>
    </row>
    <row r="121" spans="1:2" ht="15.5" hidden="1" outlineLevel="1" x14ac:dyDescent="0.35">
      <c r="A121" s="71"/>
      <c r="B121" s="73" t="s">
        <v>1164</v>
      </c>
    </row>
    <row r="122" spans="1:2" ht="15.5" hidden="1" outlineLevel="1" x14ac:dyDescent="0.35">
      <c r="A122" s="71"/>
      <c r="B122" s="73" t="s">
        <v>1165</v>
      </c>
    </row>
    <row r="123" spans="1:2" ht="15.5" hidden="1" outlineLevel="1" x14ac:dyDescent="0.35">
      <c r="A123" s="71"/>
      <c r="B123" s="73" t="s">
        <v>1166</v>
      </c>
    </row>
    <row r="124" spans="1:2" ht="15.5" hidden="1" outlineLevel="1" x14ac:dyDescent="0.35">
      <c r="A124" s="71"/>
      <c r="B124" s="73" t="s">
        <v>1167</v>
      </c>
    </row>
    <row r="125" spans="1:2" ht="15.5" hidden="1" outlineLevel="1" x14ac:dyDescent="0.35">
      <c r="A125" s="71"/>
      <c r="B125" s="73" t="s">
        <v>1168</v>
      </c>
    </row>
    <row r="126" spans="1:2" ht="15.5" hidden="1" outlineLevel="1" x14ac:dyDescent="0.35">
      <c r="A126" s="71"/>
      <c r="B126" s="73" t="s">
        <v>1169</v>
      </c>
    </row>
    <row r="127" spans="1:2" ht="15.5" hidden="1" outlineLevel="1" x14ac:dyDescent="0.35">
      <c r="A127" s="71"/>
      <c r="B127" s="73" t="s">
        <v>1170</v>
      </c>
    </row>
    <row r="128" spans="1:2" ht="15.5" hidden="1" outlineLevel="1" x14ac:dyDescent="0.35">
      <c r="A128" s="71"/>
      <c r="B128" s="73" t="s">
        <v>1171</v>
      </c>
    </row>
    <row r="129" spans="1:2" ht="15.5" hidden="1" outlineLevel="1" x14ac:dyDescent="0.35">
      <c r="A129" s="71"/>
      <c r="B129" s="73" t="s">
        <v>1172</v>
      </c>
    </row>
    <row r="130" spans="1:2" ht="15.5" hidden="1" outlineLevel="1" x14ac:dyDescent="0.35">
      <c r="A130" s="71"/>
      <c r="B130" s="73" t="s">
        <v>1173</v>
      </c>
    </row>
    <row r="131" spans="1:2" ht="15.5" hidden="1" outlineLevel="1" x14ac:dyDescent="0.35">
      <c r="A131" s="71"/>
      <c r="B131" s="73" t="s">
        <v>1174</v>
      </c>
    </row>
    <row r="132" spans="1:2" ht="15.5" hidden="1" outlineLevel="1" x14ac:dyDescent="0.35">
      <c r="A132" s="71"/>
      <c r="B132" s="73" t="s">
        <v>1175</v>
      </c>
    </row>
    <row r="133" spans="1:2" ht="15.5" hidden="1" outlineLevel="1" x14ac:dyDescent="0.35">
      <c r="A133" s="71"/>
      <c r="B133" s="73" t="s">
        <v>1176</v>
      </c>
    </row>
    <row r="134" spans="1:2" ht="15.5" hidden="1" outlineLevel="1" x14ac:dyDescent="0.35">
      <c r="A134" s="71"/>
      <c r="B134" s="73" t="s">
        <v>1177</v>
      </c>
    </row>
    <row r="135" spans="1:2" ht="15.5" hidden="1" outlineLevel="1" x14ac:dyDescent="0.35">
      <c r="A135" s="71"/>
      <c r="B135" s="73" t="s">
        <v>1178</v>
      </c>
    </row>
    <row r="136" spans="1:2" ht="15.5" hidden="1" outlineLevel="1" x14ac:dyDescent="0.35">
      <c r="A136" s="71"/>
      <c r="B136" s="73" t="s">
        <v>1179</v>
      </c>
    </row>
    <row r="137" spans="1:2" ht="15.5" hidden="1" outlineLevel="1" x14ac:dyDescent="0.35">
      <c r="A137" s="71"/>
      <c r="B137" s="73" t="s">
        <v>1180</v>
      </c>
    </row>
    <row r="138" spans="1:2" ht="15.5" hidden="1" outlineLevel="1" x14ac:dyDescent="0.35">
      <c r="A138" s="71"/>
      <c r="B138" s="73" t="s">
        <v>1181</v>
      </c>
    </row>
    <row r="139" spans="1:2" ht="15.5" hidden="1" outlineLevel="1" x14ac:dyDescent="0.35">
      <c r="A139" s="71"/>
      <c r="B139" s="73" t="s">
        <v>1182</v>
      </c>
    </row>
    <row r="140" spans="1:2" ht="15.5" hidden="1" outlineLevel="1" x14ac:dyDescent="0.35">
      <c r="A140" s="71"/>
      <c r="B140" s="73" t="s">
        <v>1183</v>
      </c>
    </row>
    <row r="141" spans="1:2" ht="15.5" hidden="1" outlineLevel="1" x14ac:dyDescent="0.35">
      <c r="A141" s="71"/>
      <c r="B141" s="73" t="s">
        <v>1184</v>
      </c>
    </row>
    <row r="142" spans="1:2" ht="15.5" hidden="1" outlineLevel="1" x14ac:dyDescent="0.35">
      <c r="A142" s="71"/>
      <c r="B142" s="73" t="s">
        <v>1185</v>
      </c>
    </row>
    <row r="143" spans="1:2" ht="15.5" hidden="1" outlineLevel="1" x14ac:dyDescent="0.35">
      <c r="A143" s="71"/>
      <c r="B143" s="73" t="s">
        <v>1186</v>
      </c>
    </row>
    <row r="144" spans="1:2" ht="15.5" hidden="1" outlineLevel="1" x14ac:dyDescent="0.35">
      <c r="A144" s="71"/>
      <c r="B144" s="73" t="s">
        <v>1187</v>
      </c>
    </row>
    <row r="145" spans="1:2" ht="15.5" hidden="1" outlineLevel="1" x14ac:dyDescent="0.35">
      <c r="A145" s="71"/>
      <c r="B145" s="73" t="s">
        <v>1188</v>
      </c>
    </row>
    <row r="146" spans="1:2" ht="15.5" hidden="1" outlineLevel="1" x14ac:dyDescent="0.35">
      <c r="A146" s="71"/>
      <c r="B146" s="73" t="s">
        <v>1189</v>
      </c>
    </row>
    <row r="147" spans="1:2" ht="15.5" hidden="1" outlineLevel="1" x14ac:dyDescent="0.35">
      <c r="A147" s="71"/>
      <c r="B147" s="73" t="s">
        <v>1190</v>
      </c>
    </row>
    <row r="148" spans="1:2" ht="15.5" hidden="1" outlineLevel="1" x14ac:dyDescent="0.35">
      <c r="A148" s="71"/>
      <c r="B148" s="73" t="s">
        <v>1191</v>
      </c>
    </row>
    <row r="149" spans="1:2" ht="15.5" hidden="1" outlineLevel="1" x14ac:dyDescent="0.35">
      <c r="A149" s="71"/>
      <c r="B149" s="73" t="s">
        <v>1192</v>
      </c>
    </row>
    <row r="150" spans="1:2" ht="15.5" hidden="1" outlineLevel="1" x14ac:dyDescent="0.35">
      <c r="A150" s="71"/>
      <c r="B150" s="73" t="s">
        <v>1193</v>
      </c>
    </row>
    <row r="151" spans="1:2" ht="15.5" hidden="1" outlineLevel="1" x14ac:dyDescent="0.35">
      <c r="A151" s="71"/>
      <c r="B151" s="73" t="s">
        <v>1194</v>
      </c>
    </row>
    <row r="152" spans="1:2" ht="15.5" hidden="1" outlineLevel="1" x14ac:dyDescent="0.35">
      <c r="A152" s="71"/>
      <c r="B152" s="73" t="s">
        <v>1195</v>
      </c>
    </row>
    <row r="153" spans="1:2" ht="15.5" hidden="1" outlineLevel="1" x14ac:dyDescent="0.35">
      <c r="A153" s="71"/>
      <c r="B153" s="73" t="s">
        <v>1196</v>
      </c>
    </row>
    <row r="154" spans="1:2" ht="15.5" hidden="1" outlineLevel="1" x14ac:dyDescent="0.35">
      <c r="A154" s="71"/>
      <c r="B154" s="73" t="s">
        <v>1197</v>
      </c>
    </row>
    <row r="155" spans="1:2" ht="15.5" hidden="1" outlineLevel="1" x14ac:dyDescent="0.35">
      <c r="A155" s="71"/>
      <c r="B155" s="73" t="s">
        <v>1198</v>
      </c>
    </row>
    <row r="156" spans="1:2" ht="15.5" hidden="1" outlineLevel="1" x14ac:dyDescent="0.35">
      <c r="A156" s="71"/>
      <c r="B156" s="73" t="s">
        <v>1199</v>
      </c>
    </row>
    <row r="157" spans="1:2" ht="15.5" hidden="1" outlineLevel="1" x14ac:dyDescent="0.35">
      <c r="A157" s="71"/>
      <c r="B157" s="73" t="s">
        <v>1200</v>
      </c>
    </row>
    <row r="158" spans="1:2" ht="15.5" hidden="1" outlineLevel="1" x14ac:dyDescent="0.35">
      <c r="A158" s="71"/>
      <c r="B158" s="73" t="s">
        <v>1201</v>
      </c>
    </row>
    <row r="159" spans="1:2" ht="15.5" hidden="1" outlineLevel="1" x14ac:dyDescent="0.35">
      <c r="A159" s="71"/>
      <c r="B159" s="73" t="s">
        <v>1202</v>
      </c>
    </row>
    <row r="160" spans="1:2" ht="15.5" hidden="1" outlineLevel="1" x14ac:dyDescent="0.35">
      <c r="A160" s="71"/>
      <c r="B160" s="73" t="s">
        <v>1203</v>
      </c>
    </row>
    <row r="161" spans="1:2" ht="15.5" hidden="1" outlineLevel="1" x14ac:dyDescent="0.35">
      <c r="A161" s="71"/>
      <c r="B161" s="73" t="s">
        <v>1204</v>
      </c>
    </row>
    <row r="162" spans="1:2" ht="15.5" hidden="1" outlineLevel="1" x14ac:dyDescent="0.35">
      <c r="A162" s="71"/>
      <c r="B162" s="73" t="s">
        <v>1205</v>
      </c>
    </row>
    <row r="163" spans="1:2" ht="15.5" hidden="1" outlineLevel="1" x14ac:dyDescent="0.35">
      <c r="A163" s="71"/>
      <c r="B163" s="73" t="s">
        <v>1206</v>
      </c>
    </row>
    <row r="164" spans="1:2" ht="15.5" hidden="1" outlineLevel="1" x14ac:dyDescent="0.35">
      <c r="A164" s="71"/>
      <c r="B164" s="73" t="s">
        <v>1207</v>
      </c>
    </row>
    <row r="165" spans="1:2" ht="15.5" hidden="1" outlineLevel="1" x14ac:dyDescent="0.35">
      <c r="A165" s="71"/>
      <c r="B165" s="73" t="s">
        <v>1208</v>
      </c>
    </row>
    <row r="166" spans="1:2" ht="15.5" hidden="1" outlineLevel="1" x14ac:dyDescent="0.35">
      <c r="A166" s="71"/>
      <c r="B166" s="73" t="s">
        <v>1209</v>
      </c>
    </row>
    <row r="167" spans="1:2" ht="15.5" hidden="1" outlineLevel="1" x14ac:dyDescent="0.35">
      <c r="A167" s="71"/>
      <c r="B167" s="73" t="s">
        <v>1210</v>
      </c>
    </row>
    <row r="168" spans="1:2" ht="15.5" hidden="1" outlineLevel="1" x14ac:dyDescent="0.35">
      <c r="A168" s="71"/>
      <c r="B168" s="73" t="s">
        <v>1211</v>
      </c>
    </row>
    <row r="169" spans="1:2" ht="15.5" hidden="1" outlineLevel="1" x14ac:dyDescent="0.35">
      <c r="A169" s="71"/>
      <c r="B169" s="73" t="s">
        <v>1212</v>
      </c>
    </row>
    <row r="170" spans="1:2" ht="15.5" hidden="1" outlineLevel="1" x14ac:dyDescent="0.35">
      <c r="A170" s="71"/>
      <c r="B170" s="73" t="s">
        <v>1213</v>
      </c>
    </row>
    <row r="171" spans="1:2" ht="15.5" hidden="1" outlineLevel="1" x14ac:dyDescent="0.35">
      <c r="A171" s="71"/>
      <c r="B171" s="73" t="s">
        <v>1214</v>
      </c>
    </row>
    <row r="172" spans="1:2" ht="15.5" hidden="1" outlineLevel="1" x14ac:dyDescent="0.35">
      <c r="A172" s="71"/>
      <c r="B172" s="73" t="s">
        <v>1215</v>
      </c>
    </row>
    <row r="173" spans="1:2" ht="15.5" hidden="1" outlineLevel="1" x14ac:dyDescent="0.35">
      <c r="A173" s="71"/>
      <c r="B173" s="73" t="s">
        <v>1216</v>
      </c>
    </row>
    <row r="174" spans="1:2" ht="15.5" hidden="1" outlineLevel="1" x14ac:dyDescent="0.35">
      <c r="A174" s="71"/>
      <c r="B174" s="73" t="s">
        <v>1217</v>
      </c>
    </row>
    <row r="175" spans="1:2" ht="30" collapsed="1" x14ac:dyDescent="0.35">
      <c r="A175" s="69" t="s">
        <v>1218</v>
      </c>
      <c r="B175" s="70"/>
    </row>
    <row r="176" spans="1:2" ht="15.5" hidden="1" outlineLevel="1" x14ac:dyDescent="0.35">
      <c r="A176" s="71"/>
      <c r="B176" s="72" t="s">
        <v>1063</v>
      </c>
    </row>
    <row r="177" spans="1:2" ht="15.5" hidden="1" outlineLevel="1" x14ac:dyDescent="0.35">
      <c r="A177" s="71"/>
      <c r="B177" s="72" t="s">
        <v>1064</v>
      </c>
    </row>
    <row r="178" spans="1:2" ht="15.5" hidden="1" outlineLevel="1" x14ac:dyDescent="0.35">
      <c r="A178" s="71"/>
      <c r="B178" s="72" t="s">
        <v>1065</v>
      </c>
    </row>
    <row r="179" spans="1:2" ht="15.5" hidden="1" outlineLevel="1" x14ac:dyDescent="0.35">
      <c r="A179" s="71"/>
      <c r="B179" s="73" t="s">
        <v>1219</v>
      </c>
    </row>
    <row r="180" spans="1:2" ht="15.5" hidden="1" outlineLevel="1" x14ac:dyDescent="0.35">
      <c r="A180" s="71"/>
      <c r="B180" s="73" t="s">
        <v>1220</v>
      </c>
    </row>
    <row r="181" spans="1:2" ht="15.5" hidden="1" outlineLevel="1" x14ac:dyDescent="0.35">
      <c r="A181" s="71"/>
      <c r="B181" s="73" t="s">
        <v>1221</v>
      </c>
    </row>
    <row r="182" spans="1:2" ht="15.5" hidden="1" outlineLevel="1" x14ac:dyDescent="0.35">
      <c r="A182" s="71"/>
      <c r="B182" s="73" t="s">
        <v>1222</v>
      </c>
    </row>
    <row r="183" spans="1:2" ht="15.5" hidden="1" outlineLevel="1" x14ac:dyDescent="0.35">
      <c r="A183" s="71"/>
      <c r="B183" s="73" t="s">
        <v>1223</v>
      </c>
    </row>
    <row r="184" spans="1:2" ht="15.5" hidden="1" outlineLevel="1" x14ac:dyDescent="0.35">
      <c r="A184" s="71"/>
      <c r="B184" s="73" t="s">
        <v>1224</v>
      </c>
    </row>
    <row r="185" spans="1:2" ht="15.5" hidden="1" outlineLevel="1" x14ac:dyDescent="0.35">
      <c r="A185" s="71"/>
      <c r="B185" s="73" t="s">
        <v>1225</v>
      </c>
    </row>
    <row r="186" spans="1:2" ht="15.5" hidden="1" outlineLevel="1" x14ac:dyDescent="0.35">
      <c r="A186" s="71"/>
      <c r="B186" s="73" t="s">
        <v>1226</v>
      </c>
    </row>
    <row r="187" spans="1:2" ht="15" collapsed="1" x14ac:dyDescent="0.35">
      <c r="A187" s="69" t="s">
        <v>1227</v>
      </c>
      <c r="B187" s="70"/>
    </row>
    <row r="188" spans="1:2" ht="15.5" hidden="1" outlineLevel="1" x14ac:dyDescent="0.35">
      <c r="A188" s="71"/>
      <c r="B188" s="72" t="s">
        <v>1063</v>
      </c>
    </row>
    <row r="189" spans="1:2" ht="15.5" hidden="1" outlineLevel="1" x14ac:dyDescent="0.35">
      <c r="A189" s="71"/>
      <c r="B189" s="72" t="s">
        <v>1064</v>
      </c>
    </row>
    <row r="190" spans="1:2" ht="15.5" hidden="1" outlineLevel="1" x14ac:dyDescent="0.35">
      <c r="A190" s="71"/>
      <c r="B190" s="72" t="s">
        <v>1065</v>
      </c>
    </row>
    <row r="191" spans="1:2" ht="15.5" hidden="1" outlineLevel="1" x14ac:dyDescent="0.35">
      <c r="A191" s="71"/>
      <c r="B191" s="73" t="s">
        <v>1228</v>
      </c>
    </row>
    <row r="192" spans="1:2" ht="15.5" hidden="1" outlineLevel="1" x14ac:dyDescent="0.35">
      <c r="A192" s="71"/>
      <c r="B192" s="73" t="s">
        <v>1229</v>
      </c>
    </row>
    <row r="193" spans="1:2" ht="15.5" hidden="1" outlineLevel="1" x14ac:dyDescent="0.35">
      <c r="A193" s="71"/>
      <c r="B193" s="73" t="s">
        <v>1230</v>
      </c>
    </row>
    <row r="194" spans="1:2" ht="15.5" hidden="1" outlineLevel="1" x14ac:dyDescent="0.35">
      <c r="A194" s="71"/>
      <c r="B194" s="73" t="s">
        <v>1231</v>
      </c>
    </row>
    <row r="195" spans="1:2" ht="15.5" hidden="1" outlineLevel="1" x14ac:dyDescent="0.35">
      <c r="A195" s="71"/>
      <c r="B195" s="73" t="s">
        <v>1232</v>
      </c>
    </row>
    <row r="196" spans="1:2" ht="15.5" hidden="1" outlineLevel="1" x14ac:dyDescent="0.35">
      <c r="A196" s="71"/>
      <c r="B196" s="73" t="s">
        <v>1233</v>
      </c>
    </row>
    <row r="197" spans="1:2" ht="15.5" hidden="1" outlineLevel="1" x14ac:dyDescent="0.35">
      <c r="A197" s="71"/>
      <c r="B197" s="73" t="s">
        <v>1234</v>
      </c>
    </row>
    <row r="198" spans="1:2" ht="30" collapsed="1" x14ac:dyDescent="0.35">
      <c r="A198" s="69" t="s">
        <v>1235</v>
      </c>
      <c r="B198" s="70"/>
    </row>
    <row r="199" spans="1:2" ht="15.5" hidden="1" outlineLevel="1" x14ac:dyDescent="0.35">
      <c r="A199" s="71"/>
      <c r="B199" s="72" t="s">
        <v>1063</v>
      </c>
    </row>
    <row r="200" spans="1:2" ht="15.5" hidden="1" outlineLevel="1" x14ac:dyDescent="0.35">
      <c r="A200" s="71"/>
      <c r="B200" s="72" t="s">
        <v>1064</v>
      </c>
    </row>
    <row r="201" spans="1:2" ht="15.5" hidden="1" outlineLevel="1" x14ac:dyDescent="0.35">
      <c r="A201" s="71"/>
      <c r="B201" s="72" t="s">
        <v>1065</v>
      </c>
    </row>
    <row r="202" spans="1:2" ht="15.5" hidden="1" outlineLevel="1" x14ac:dyDescent="0.35">
      <c r="A202" s="71"/>
      <c r="B202" s="73" t="s">
        <v>1236</v>
      </c>
    </row>
    <row r="203" spans="1:2" ht="15.5" hidden="1" outlineLevel="1" x14ac:dyDescent="0.35">
      <c r="A203" s="71"/>
      <c r="B203" s="73" t="s">
        <v>1237</v>
      </c>
    </row>
    <row r="204" spans="1:2" ht="15.5" hidden="1" outlineLevel="1" x14ac:dyDescent="0.35">
      <c r="A204" s="71"/>
      <c r="B204" s="73" t="s">
        <v>1238</v>
      </c>
    </row>
    <row r="205" spans="1:2" ht="15.5" hidden="1" outlineLevel="1" x14ac:dyDescent="0.35">
      <c r="A205" s="71"/>
      <c r="B205" s="73" t="s">
        <v>1239</v>
      </c>
    </row>
    <row r="206" spans="1:2" ht="15.5" hidden="1" outlineLevel="1" x14ac:dyDescent="0.35">
      <c r="A206" s="71"/>
      <c r="B206" s="73" t="s">
        <v>1240</v>
      </c>
    </row>
    <row r="207" spans="1:2" ht="15.5" hidden="1" outlineLevel="1" x14ac:dyDescent="0.35">
      <c r="A207" s="71"/>
      <c r="B207" s="73" t="s">
        <v>1241</v>
      </c>
    </row>
    <row r="208" spans="1:2" ht="15.5" hidden="1" outlineLevel="1" x14ac:dyDescent="0.35">
      <c r="A208" s="71"/>
      <c r="B208" s="73" t="s">
        <v>1242</v>
      </c>
    </row>
    <row r="209" spans="1:2" ht="15.5" hidden="1" outlineLevel="1" x14ac:dyDescent="0.35">
      <c r="A209" s="71"/>
      <c r="B209" s="73" t="s">
        <v>1243</v>
      </c>
    </row>
    <row r="210" spans="1:2" ht="15.5" hidden="1" outlineLevel="1" x14ac:dyDescent="0.35">
      <c r="A210" s="71"/>
      <c r="B210" s="73" t="s">
        <v>1244</v>
      </c>
    </row>
    <row r="211" spans="1:2" ht="15.5" hidden="1" outlineLevel="1" x14ac:dyDescent="0.35">
      <c r="A211" s="71"/>
      <c r="B211" s="73" t="s">
        <v>1245</v>
      </c>
    </row>
    <row r="212" spans="1:2" ht="15" collapsed="1" x14ac:dyDescent="0.35">
      <c r="A212" s="69" t="s">
        <v>1246</v>
      </c>
      <c r="B212" s="70"/>
    </row>
    <row r="213" spans="1:2" ht="15" x14ac:dyDescent="0.35">
      <c r="A213" s="69" t="s">
        <v>1247</v>
      </c>
      <c r="B213" s="70"/>
    </row>
    <row r="214" spans="1:2" ht="15" x14ac:dyDescent="0.35">
      <c r="A214" s="69" t="s">
        <v>1248</v>
      </c>
      <c r="B214" s="70"/>
    </row>
    <row r="215" spans="1:2" ht="15.5" thickBot="1" x14ac:dyDescent="0.4">
      <c r="A215" s="74" t="s">
        <v>1249</v>
      </c>
      <c r="B215" s="75"/>
    </row>
  </sheetData>
  <mergeCells count="1">
    <mergeCell ref="A1:B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zoomScale="85" zoomScaleNormal="85" workbookViewId="0">
      <selection activeCell="Q14" sqref="Q14"/>
    </sheetView>
  </sheetViews>
  <sheetFormatPr defaultRowHeight="14.5" x14ac:dyDescent="0.35"/>
  <cols>
    <col min="3" max="3" width="52.08984375" style="38" bestFit="1" customWidth="1"/>
    <col min="4" max="15" width="14.54296875" customWidth="1"/>
  </cols>
  <sheetData>
    <row r="1" spans="2:15" s="3" customFormat="1" x14ac:dyDescent="0.35">
      <c r="B1" s="43"/>
      <c r="C1" s="26"/>
    </row>
    <row r="2" spans="2:15" s="3" customFormat="1" x14ac:dyDescent="0.35">
      <c r="B2" s="321" t="s">
        <v>771</v>
      </c>
      <c r="C2" s="321" t="s">
        <v>1250</v>
      </c>
      <c r="D2" s="320">
        <v>2024</v>
      </c>
      <c r="E2" s="320"/>
      <c r="F2" s="320"/>
      <c r="G2" s="320"/>
      <c r="H2" s="322">
        <v>2025</v>
      </c>
      <c r="I2" s="322"/>
      <c r="J2" s="322"/>
      <c r="K2" s="322"/>
      <c r="L2" s="320">
        <v>2026</v>
      </c>
      <c r="M2" s="320"/>
      <c r="N2" s="320"/>
      <c r="O2" s="320"/>
    </row>
    <row r="3" spans="2:15" s="3" customFormat="1" x14ac:dyDescent="0.35">
      <c r="B3" s="321"/>
      <c r="C3" s="321"/>
      <c r="D3" s="31" t="s">
        <v>1251</v>
      </c>
      <c r="E3" s="31" t="s">
        <v>1252</v>
      </c>
      <c r="F3" s="31" t="s">
        <v>1253</v>
      </c>
      <c r="G3" s="31" t="s">
        <v>1254</v>
      </c>
      <c r="H3" s="31" t="s">
        <v>1255</v>
      </c>
      <c r="I3" s="31" t="s">
        <v>1252</v>
      </c>
      <c r="J3" s="31" t="s">
        <v>1253</v>
      </c>
      <c r="K3" s="31" t="s">
        <v>1254</v>
      </c>
      <c r="L3" s="31" t="s">
        <v>1251</v>
      </c>
      <c r="M3" s="31" t="s">
        <v>1252</v>
      </c>
      <c r="N3" s="31" t="s">
        <v>1253</v>
      </c>
      <c r="O3" s="31" t="s">
        <v>1254</v>
      </c>
    </row>
    <row r="4" spans="2:15" s="3" customFormat="1" x14ac:dyDescent="0.35">
      <c r="B4" s="316" t="s">
        <v>780</v>
      </c>
      <c r="C4" s="53" t="str">
        <f>Heatmap!G3</f>
        <v>Контроль использования сторонних компонентов</v>
      </c>
      <c r="D4" s="31"/>
      <c r="E4" s="31"/>
      <c r="F4" s="313" t="s">
        <v>1256</v>
      </c>
      <c r="G4" s="313"/>
      <c r="H4" s="32"/>
      <c r="I4" s="32"/>
      <c r="J4" s="32"/>
      <c r="K4" s="32"/>
      <c r="L4" s="32"/>
      <c r="M4" s="2"/>
      <c r="N4" s="2"/>
      <c r="O4" s="2"/>
    </row>
    <row r="5" spans="2:15" s="3" customFormat="1" x14ac:dyDescent="0.35">
      <c r="B5" s="316"/>
      <c r="C5" s="53" t="str">
        <f>Heatmap!G4</f>
        <v>Управление артефактами</v>
      </c>
      <c r="D5" s="31"/>
      <c r="E5" s="31"/>
      <c r="F5" s="313"/>
      <c r="G5" s="313"/>
      <c r="H5" s="32"/>
      <c r="I5" s="32"/>
      <c r="J5" s="32"/>
      <c r="K5" s="32"/>
      <c r="L5" s="32"/>
      <c r="M5" s="2"/>
      <c r="N5" s="2"/>
      <c r="O5" s="2"/>
    </row>
    <row r="6" spans="2:15" s="3" customFormat="1" ht="14.4" customHeight="1" x14ac:dyDescent="0.35">
      <c r="B6" s="316"/>
      <c r="C6" s="53" t="str">
        <f>Heatmap!G5</f>
        <v>Защита рабочих мест разработчика</v>
      </c>
      <c r="D6" s="32"/>
      <c r="E6" s="32"/>
      <c r="F6" s="31"/>
      <c r="G6" s="31"/>
      <c r="H6" s="32"/>
      <c r="I6" s="32"/>
      <c r="J6" s="32"/>
      <c r="K6" s="32"/>
      <c r="L6" s="32"/>
      <c r="M6" s="2"/>
      <c r="N6" s="2"/>
      <c r="O6" s="2"/>
    </row>
    <row r="7" spans="2:15" s="3" customFormat="1" ht="28.65" customHeight="1" x14ac:dyDescent="0.35">
      <c r="B7" s="316"/>
      <c r="C7" s="53" t="str">
        <f>Heatmap!G6</f>
        <v>Защита секретов</v>
      </c>
      <c r="D7" s="32"/>
      <c r="E7" s="32"/>
      <c r="F7" s="32"/>
      <c r="G7" s="31"/>
      <c r="H7" s="313" t="s">
        <v>1257</v>
      </c>
      <c r="I7" s="313"/>
      <c r="J7" s="32"/>
      <c r="K7" s="32"/>
      <c r="L7" s="32"/>
      <c r="M7" s="2"/>
      <c r="N7" s="2"/>
      <c r="O7" s="2"/>
    </row>
    <row r="8" spans="2:15" s="3" customFormat="1" ht="57" customHeight="1" x14ac:dyDescent="0.35">
      <c r="B8" s="316"/>
      <c r="C8" s="53" t="str">
        <f>Heatmap!G7</f>
        <v>Защита Build-среды</v>
      </c>
      <c r="D8" s="313" t="s">
        <v>1258</v>
      </c>
      <c r="E8" s="313"/>
      <c r="F8" s="32"/>
      <c r="G8" s="32"/>
      <c r="H8" s="32"/>
      <c r="I8" s="32"/>
      <c r="J8" s="32"/>
      <c r="K8" s="32"/>
      <c r="L8" s="32"/>
      <c r="M8" s="2"/>
      <c r="N8" s="2"/>
      <c r="O8" s="2"/>
    </row>
    <row r="9" spans="2:15" s="3" customFormat="1" x14ac:dyDescent="0.35">
      <c r="B9" s="316"/>
      <c r="C9" s="53" t="str">
        <f>Heatmap!G8</f>
        <v>Защита source code management (SCM)</v>
      </c>
      <c r="D9" s="323" t="s">
        <v>1259</v>
      </c>
      <c r="E9" s="324"/>
      <c r="F9" s="32"/>
      <c r="G9" s="32"/>
      <c r="H9" s="32"/>
      <c r="I9" s="32"/>
      <c r="J9" s="32"/>
      <c r="K9" s="32"/>
      <c r="L9" s="32"/>
      <c r="M9" s="2"/>
      <c r="N9" s="2"/>
      <c r="O9" s="2"/>
    </row>
    <row r="10" spans="2:15" s="3" customFormat="1" x14ac:dyDescent="0.35">
      <c r="B10" s="316"/>
      <c r="C10" s="53" t="str">
        <f>Heatmap!G9</f>
        <v>Контроль внесения изменений в исходный код</v>
      </c>
      <c r="D10" s="325"/>
      <c r="E10" s="326"/>
      <c r="F10" s="32"/>
      <c r="G10" s="32"/>
      <c r="H10" s="32"/>
      <c r="I10" s="32"/>
      <c r="J10" s="32"/>
      <c r="K10" s="32"/>
      <c r="L10" s="32"/>
      <c r="M10" s="2"/>
      <c r="N10" s="2"/>
      <c r="O10" s="2"/>
    </row>
    <row r="11" spans="2:15" s="3" customFormat="1" ht="43.4" customHeight="1" x14ac:dyDescent="0.35">
      <c r="B11" s="316"/>
      <c r="C11" s="53" t="str">
        <f>Heatmap!G10</f>
        <v>Защита конвейера сборки</v>
      </c>
      <c r="D11" s="313" t="s">
        <v>1260</v>
      </c>
      <c r="E11" s="313"/>
      <c r="F11" s="32"/>
      <c r="G11" s="32"/>
      <c r="H11" s="32"/>
      <c r="I11" s="32"/>
      <c r="J11" s="32"/>
      <c r="K11" s="32"/>
      <c r="L11" s="32"/>
      <c r="M11" s="2"/>
      <c r="N11" s="2"/>
      <c r="O11" s="2"/>
    </row>
    <row r="12" spans="2:15" s="3" customFormat="1" x14ac:dyDescent="0.35">
      <c r="B12" s="316"/>
      <c r="C12" s="53" t="str">
        <f>Heatmap!G12</f>
        <v>Статический анализ (SAST)</v>
      </c>
      <c r="D12" s="32"/>
      <c r="E12" s="31"/>
      <c r="F12" s="313" t="s">
        <v>1261</v>
      </c>
      <c r="G12" s="313"/>
      <c r="H12" s="32"/>
      <c r="I12" s="32"/>
      <c r="J12" s="32"/>
      <c r="K12" s="32"/>
      <c r="L12" s="32"/>
      <c r="M12" s="2"/>
      <c r="N12" s="2"/>
      <c r="O12" s="2"/>
    </row>
    <row r="13" spans="2:15" s="3" customFormat="1" x14ac:dyDescent="0.35">
      <c r="B13" s="316"/>
      <c r="C13" s="53" t="str">
        <f>Heatmap!G13</f>
        <v>Композиционный анализ (SCA)</v>
      </c>
      <c r="D13" s="32"/>
      <c r="E13" s="31"/>
      <c r="F13" s="313" t="s">
        <v>1262</v>
      </c>
      <c r="G13" s="313"/>
      <c r="H13" s="32"/>
      <c r="I13" s="32"/>
      <c r="J13" s="32"/>
      <c r="K13" s="32"/>
      <c r="L13" s="32"/>
      <c r="M13" s="2"/>
      <c r="N13" s="2"/>
      <c r="O13" s="2"/>
    </row>
    <row r="14" spans="2:15" s="3" customFormat="1" ht="54" customHeight="1" x14ac:dyDescent="0.35">
      <c r="B14" s="316"/>
      <c r="C14" s="53" t="str">
        <f>Heatmap!G14</f>
        <v>Анализ образов контейнеров</v>
      </c>
      <c r="D14" s="32"/>
      <c r="E14" s="313" t="s">
        <v>1263</v>
      </c>
      <c r="F14" s="313"/>
      <c r="G14" s="32"/>
      <c r="H14" s="32"/>
      <c r="I14" s="32"/>
      <c r="J14" s="32"/>
      <c r="K14" s="32"/>
      <c r="L14" s="32"/>
      <c r="M14" s="2"/>
      <c r="N14" s="2"/>
      <c r="O14" s="2"/>
    </row>
    <row r="15" spans="2:15" s="3" customFormat="1" ht="43.5" x14ac:dyDescent="0.35">
      <c r="B15" s="316"/>
      <c r="C15" s="53" t="str">
        <f>Heatmap!G15</f>
        <v>Идентификация секретов</v>
      </c>
      <c r="D15" s="32"/>
      <c r="E15" s="32"/>
      <c r="F15" s="55" t="s">
        <v>1264</v>
      </c>
      <c r="G15" s="32"/>
      <c r="H15" s="32"/>
      <c r="I15" s="32"/>
      <c r="J15" s="32"/>
      <c r="K15" s="32"/>
      <c r="L15" s="32"/>
      <c r="M15" s="2"/>
      <c r="N15" s="2"/>
      <c r="O15" s="2"/>
    </row>
    <row r="16" spans="2:15" s="3" customFormat="1" ht="45" customHeight="1" x14ac:dyDescent="0.35">
      <c r="B16" s="316"/>
      <c r="C16" s="53" t="str">
        <f>Heatmap!G16</f>
        <v>Контроль безопасности Dockerfile’ов</v>
      </c>
      <c r="D16" s="32"/>
      <c r="E16" s="313" t="s">
        <v>1265</v>
      </c>
      <c r="F16" s="313"/>
      <c r="G16" s="32"/>
      <c r="H16" s="32"/>
      <c r="I16" s="32"/>
      <c r="J16" s="32"/>
      <c r="K16" s="32"/>
      <c r="L16" s="32"/>
      <c r="M16" s="2"/>
      <c r="N16" s="2"/>
      <c r="O16" s="2"/>
    </row>
    <row r="17" spans="2:15" s="3" customFormat="1" ht="29" x14ac:dyDescent="0.35">
      <c r="B17" s="316"/>
      <c r="C17" s="53" t="str">
        <f>Heatmap!G17</f>
        <v>Динамический анализ приложений (DAST) в PREPROD среде</v>
      </c>
      <c r="D17" s="32"/>
      <c r="E17" s="32"/>
      <c r="F17" s="32"/>
      <c r="G17" s="32"/>
      <c r="H17" s="313" t="s">
        <v>1266</v>
      </c>
      <c r="I17" s="313"/>
      <c r="J17" s="32"/>
      <c r="K17" s="32"/>
      <c r="L17" s="32"/>
      <c r="M17" s="2"/>
      <c r="N17" s="2"/>
      <c r="O17" s="2"/>
    </row>
    <row r="18" spans="2:15" s="3" customFormat="1" ht="57.65" customHeight="1" x14ac:dyDescent="0.35">
      <c r="B18" s="316"/>
      <c r="C18" s="53" t="str">
        <f>Heatmap!G18</f>
        <v>Тестирование на проникновение перед внедрением приложений в продуктив</v>
      </c>
      <c r="D18" s="32"/>
      <c r="E18" s="32"/>
      <c r="F18" s="32"/>
      <c r="G18" s="32"/>
      <c r="H18" s="313" t="s">
        <v>1267</v>
      </c>
      <c r="I18" s="313"/>
      <c r="J18" s="32"/>
      <c r="K18" s="32"/>
      <c r="L18" s="32"/>
      <c r="M18" s="2"/>
      <c r="N18" s="2"/>
      <c r="O18" s="2"/>
    </row>
    <row r="19" spans="2:15" s="3" customFormat="1" ht="28.4" customHeight="1" x14ac:dyDescent="0.35">
      <c r="B19" s="316"/>
      <c r="C19" s="53" t="str">
        <f>Heatmap!G19</f>
        <v>Функциональное ИБ-тестирование</v>
      </c>
      <c r="D19" s="32"/>
      <c r="E19" s="32"/>
      <c r="F19" s="313" t="s">
        <v>1268</v>
      </c>
      <c r="G19" s="313"/>
      <c r="H19" s="32"/>
      <c r="I19" s="32"/>
      <c r="J19" s="32"/>
      <c r="K19" s="32"/>
      <c r="L19" s="32"/>
      <c r="M19" s="2"/>
      <c r="N19" s="2"/>
      <c r="O19" s="2"/>
    </row>
    <row r="20" spans="2:15" s="3" customFormat="1" ht="43.4" customHeight="1" x14ac:dyDescent="0.35">
      <c r="B20" s="316"/>
      <c r="C20" s="53" t="str">
        <f>Heatmap!G20</f>
        <v>Контроль безопасности манифестов (k8s, terraform и т.д.)</v>
      </c>
      <c r="D20" s="32"/>
      <c r="E20" s="313" t="s">
        <v>1265</v>
      </c>
      <c r="F20" s="313"/>
      <c r="G20" s="32"/>
      <c r="H20" s="32"/>
      <c r="I20" s="32"/>
      <c r="J20" s="32"/>
      <c r="K20" s="32"/>
      <c r="L20" s="32"/>
      <c r="M20" s="2"/>
      <c r="N20" s="2"/>
      <c r="O20" s="2"/>
    </row>
    <row r="21" spans="2:15" s="3" customFormat="1" ht="28.65" customHeight="1" x14ac:dyDescent="0.35">
      <c r="B21" s="316"/>
      <c r="C21" s="53" t="str">
        <f>Heatmap!G22</f>
        <v>Управление секретами</v>
      </c>
      <c r="D21" s="32"/>
      <c r="E21" s="32"/>
      <c r="F21" s="32"/>
      <c r="G21" s="31"/>
      <c r="H21" s="313" t="s">
        <v>1269</v>
      </c>
      <c r="I21" s="313"/>
      <c r="J21" s="32"/>
      <c r="K21" s="32"/>
      <c r="L21" s="32"/>
      <c r="M21" s="2"/>
      <c r="N21" s="2"/>
      <c r="O21" s="2"/>
    </row>
    <row r="22" spans="2:15" s="3" customFormat="1" ht="41.4" customHeight="1" x14ac:dyDescent="0.35">
      <c r="B22" s="316"/>
      <c r="C22" s="53" t="str">
        <f>Heatmap!G24</f>
        <v>Тестирование на проникновение продуктивной среды</v>
      </c>
      <c r="D22" s="32"/>
      <c r="E22" s="32"/>
      <c r="F22" s="32"/>
      <c r="G22" s="32"/>
      <c r="H22" s="32"/>
      <c r="I22" s="32"/>
      <c r="J22" s="32"/>
      <c r="K22" s="32"/>
      <c r="L22" s="32"/>
      <c r="M22" s="2"/>
      <c r="N22" s="2"/>
      <c r="O22" s="2"/>
    </row>
    <row r="23" spans="2:15" s="3" customFormat="1" ht="41.4" customHeight="1" x14ac:dyDescent="0.35">
      <c r="B23" s="316"/>
      <c r="C23" s="53" t="str">
        <f>Heatmap!G25</f>
        <v>Управление изменениями инфраструктуры и доступом к ней</v>
      </c>
      <c r="D23" s="313" t="s">
        <v>1270</v>
      </c>
      <c r="E23" s="313"/>
      <c r="F23" s="32"/>
      <c r="G23" s="32"/>
      <c r="H23" s="32"/>
      <c r="I23" s="32"/>
      <c r="J23" s="32"/>
      <c r="K23" s="313" t="s">
        <v>1271</v>
      </c>
      <c r="L23" s="313"/>
      <c r="M23" s="2"/>
      <c r="N23" s="2"/>
      <c r="O23" s="2"/>
    </row>
    <row r="24" spans="2:15" s="3" customFormat="1" ht="14.4" customHeight="1" x14ac:dyDescent="0.35">
      <c r="B24" s="316"/>
      <c r="C24" s="53" t="str">
        <f>Heatmap!G26</f>
        <v>Контроль сетевого трафика (L4-L7)</v>
      </c>
      <c r="D24" s="32"/>
      <c r="E24" s="32"/>
      <c r="F24" s="32"/>
      <c r="G24" s="32"/>
      <c r="H24" s="32"/>
      <c r="I24" s="32"/>
      <c r="J24" s="32"/>
      <c r="K24" s="32"/>
      <c r="L24" s="32"/>
      <c r="M24" s="2"/>
      <c r="N24" s="2"/>
      <c r="O24" s="2"/>
    </row>
    <row r="25" spans="2:15" s="3" customFormat="1" x14ac:dyDescent="0.35">
      <c r="B25" s="316"/>
      <c r="C25" s="53" t="str">
        <f>Heatmap!G27</f>
        <v>Контроль выполняемых и процессов и их прав доступа</v>
      </c>
      <c r="D25" s="32"/>
      <c r="E25" s="32"/>
      <c r="F25" s="317" t="s">
        <v>1272</v>
      </c>
      <c r="G25" s="318"/>
      <c r="H25" s="319"/>
      <c r="I25" s="32"/>
      <c r="J25" s="32"/>
      <c r="K25" s="32"/>
      <c r="L25" s="32"/>
      <c r="M25" s="2"/>
      <c r="N25" s="2"/>
      <c r="O25" s="2"/>
    </row>
    <row r="26" spans="2:15" s="3" customFormat="1" ht="43.4" customHeight="1" x14ac:dyDescent="0.35">
      <c r="B26" s="316"/>
      <c r="C26" s="53" t="str">
        <f>Heatmap!G28</f>
        <v>Анализ инфраструктуры PROD среды на уязвимости</v>
      </c>
      <c r="D26" s="32"/>
      <c r="E26" s="32"/>
      <c r="F26" s="32"/>
      <c r="G26" s="313" t="s">
        <v>1273</v>
      </c>
      <c r="H26" s="313"/>
      <c r="I26" s="32"/>
      <c r="J26" s="32"/>
      <c r="K26" s="32"/>
      <c r="L26" s="32"/>
      <c r="M26" s="2"/>
      <c r="N26" s="2"/>
      <c r="O26" s="2"/>
    </row>
    <row r="27" spans="2:15" s="3" customFormat="1" x14ac:dyDescent="0.35">
      <c r="B27" s="316"/>
      <c r="C27" s="53" t="str">
        <f>Heatmap!G29</f>
        <v>Анализ событий информационной безопасности</v>
      </c>
      <c r="D27" s="32"/>
      <c r="E27" s="32"/>
      <c r="F27" s="32"/>
      <c r="G27" s="2"/>
      <c r="H27" s="2"/>
      <c r="I27" s="32"/>
      <c r="J27" s="32"/>
      <c r="K27" s="32"/>
      <c r="L27" s="32"/>
      <c r="M27" s="2"/>
      <c r="N27" s="2"/>
      <c r="O27" s="2"/>
    </row>
    <row r="28" spans="2:15" s="3" customFormat="1" ht="28.65" customHeight="1" x14ac:dyDescent="0.35">
      <c r="B28" s="314" t="s">
        <v>838</v>
      </c>
      <c r="C28" s="53" t="str">
        <f>Heatmap!G30</f>
        <v>Обучение специалистов</v>
      </c>
      <c r="D28" s="32"/>
      <c r="E28" s="32"/>
      <c r="F28" s="313" t="s">
        <v>1274</v>
      </c>
      <c r="G28" s="313"/>
      <c r="H28" s="32"/>
      <c r="I28" s="32"/>
      <c r="J28" s="32"/>
      <c r="K28" s="32"/>
      <c r="L28" s="32"/>
      <c r="M28" s="2"/>
      <c r="N28" s="2"/>
      <c r="O28" s="2"/>
    </row>
    <row r="29" spans="2:15" s="3" customFormat="1" x14ac:dyDescent="0.35">
      <c r="B29" s="314"/>
      <c r="C29" s="53" t="str">
        <f>Heatmap!G31</f>
        <v>Управление базой знаний DSO</v>
      </c>
      <c r="D29" s="32"/>
      <c r="E29" s="32"/>
      <c r="F29" s="32"/>
      <c r="G29" s="32"/>
      <c r="H29" s="32"/>
      <c r="I29" s="32"/>
      <c r="J29" s="32"/>
      <c r="K29" s="32"/>
      <c r="L29" s="32"/>
      <c r="M29" s="2"/>
      <c r="N29" s="2"/>
      <c r="O29" s="2"/>
    </row>
    <row r="30" spans="2:15" s="3" customFormat="1" ht="31.65" customHeight="1" x14ac:dyDescent="0.35">
      <c r="B30" s="314"/>
      <c r="C30" s="53" t="str">
        <f>Heatmap!G32</f>
        <v>Оценка критичности приложений и моделирование угроз</v>
      </c>
      <c r="D30" s="32"/>
      <c r="E30" s="31"/>
      <c r="F30" s="31"/>
      <c r="G30" s="32"/>
      <c r="H30" s="32"/>
      <c r="I30" s="32"/>
      <c r="J30" s="313" t="s">
        <v>1275</v>
      </c>
      <c r="K30" s="313"/>
      <c r="L30" s="32"/>
      <c r="M30" s="2"/>
      <c r="N30" s="2"/>
      <c r="O30" s="2"/>
    </row>
    <row r="31" spans="2:15" s="3" customFormat="1" ht="56.4" customHeight="1" x14ac:dyDescent="0.35">
      <c r="B31" s="314"/>
      <c r="C31" s="53" t="str">
        <f>Heatmap!G33</f>
        <v>Определение требований ИБ, предъявляемых к ПО</v>
      </c>
      <c r="D31" s="2"/>
      <c r="E31" s="2"/>
      <c r="F31" s="2"/>
      <c r="G31" s="315" t="s">
        <v>1276</v>
      </c>
      <c r="H31" s="315"/>
      <c r="I31" s="2"/>
      <c r="J31" s="2"/>
      <c r="K31" s="2"/>
      <c r="L31" s="2"/>
      <c r="M31" s="2"/>
      <c r="N31" s="2"/>
      <c r="O31" s="2"/>
    </row>
    <row r="32" spans="2:15" s="3" customFormat="1" x14ac:dyDescent="0.35">
      <c r="B32" s="314"/>
      <c r="C32" s="53" t="str">
        <f>Heatmap!G34</f>
        <v>Контроль выполнения требований ИБ</v>
      </c>
      <c r="D32" s="2"/>
      <c r="E32" s="2"/>
      <c r="F32" s="2"/>
      <c r="G32" s="2"/>
      <c r="H32" s="2"/>
      <c r="I32" s="2"/>
      <c r="J32" s="2"/>
      <c r="K32" s="2"/>
      <c r="L32" s="2"/>
      <c r="M32" s="2"/>
      <c r="N32" s="2"/>
      <c r="O32" s="2"/>
    </row>
    <row r="33" spans="2:15" s="3" customFormat="1" ht="29" x14ac:dyDescent="0.35">
      <c r="B33" s="314"/>
      <c r="C33" s="53" t="str">
        <f>Heatmap!G35</f>
        <v>Разработка стандартов конфигураций разрабатываемого ПО</v>
      </c>
      <c r="D33" s="32"/>
      <c r="E33" s="32"/>
      <c r="F33" s="32"/>
      <c r="G33" s="32"/>
      <c r="H33" s="32"/>
      <c r="I33" s="32"/>
      <c r="J33" s="32"/>
      <c r="K33" s="32"/>
      <c r="L33" s="32"/>
      <c r="M33" s="2"/>
      <c r="N33" s="2"/>
      <c r="O33" s="2"/>
    </row>
    <row r="34" spans="2:15" s="3" customFormat="1" ht="29" customHeight="1" x14ac:dyDescent="0.35">
      <c r="B34" s="314"/>
      <c r="C34" s="53" t="str">
        <f>Heatmap!G36</f>
        <v>Разработка стандартов конфигураций для компонентов инфраструктуры</v>
      </c>
      <c r="D34" s="32"/>
      <c r="E34" s="32"/>
      <c r="F34" s="32"/>
      <c r="G34" s="32"/>
      <c r="H34" s="32"/>
      <c r="I34" s="32"/>
      <c r="J34" s="32"/>
      <c r="K34" s="32"/>
      <c r="L34" s="32"/>
      <c r="M34" s="2"/>
      <c r="N34" s="2"/>
      <c r="O34" s="2"/>
    </row>
    <row r="35" spans="2:15" s="3" customFormat="1" ht="41.4" customHeight="1" x14ac:dyDescent="0.35">
      <c r="B35" s="314"/>
      <c r="C35" s="53" t="str">
        <f>Heatmap!G37</f>
        <v>Обработка дефектов ИБ</v>
      </c>
      <c r="D35" s="32"/>
      <c r="E35" s="313" t="s">
        <v>1277</v>
      </c>
      <c r="F35" s="313"/>
      <c r="G35" s="313"/>
      <c r="H35" s="313" t="s">
        <v>1278</v>
      </c>
      <c r="I35" s="313"/>
      <c r="J35" s="32"/>
      <c r="K35" s="32"/>
      <c r="L35" s="32"/>
      <c r="M35" s="2"/>
      <c r="N35" s="2"/>
      <c r="O35" s="2"/>
    </row>
    <row r="36" spans="2:15" s="3" customFormat="1" x14ac:dyDescent="0.35">
      <c r="B36" s="314"/>
      <c r="C36" s="53" t="str">
        <f>Heatmap!G38</f>
        <v>Консолидация дефектов ИБ</v>
      </c>
      <c r="D36" s="32"/>
      <c r="E36" s="32"/>
      <c r="F36" s="32"/>
      <c r="G36" s="32"/>
      <c r="H36" s="32"/>
      <c r="I36" s="32"/>
      <c r="J36" s="32"/>
      <c r="K36" s="32"/>
      <c r="L36" s="32"/>
      <c r="M36" s="2"/>
      <c r="N36" s="2"/>
      <c r="O36" s="2"/>
    </row>
    <row r="37" spans="2:15" s="3" customFormat="1" x14ac:dyDescent="0.35">
      <c r="B37" s="314"/>
      <c r="C37" s="53" t="str">
        <f>Heatmap!G39</f>
        <v>Управление набором метрик ИБ</v>
      </c>
      <c r="D37" s="32"/>
      <c r="E37" s="32"/>
      <c r="F37" s="32"/>
      <c r="G37" s="32"/>
      <c r="H37" s="32"/>
      <c r="I37" s="32"/>
      <c r="J37" s="32"/>
      <c r="K37" s="32"/>
      <c r="L37" s="32"/>
      <c r="M37" s="2"/>
      <c r="N37" s="2"/>
      <c r="O37" s="2"/>
    </row>
    <row r="38" spans="2:15" s="3" customFormat="1" ht="29.4" customHeight="1" x14ac:dyDescent="0.35">
      <c r="B38" s="314"/>
      <c r="C38" s="53" t="str">
        <f>Heatmap!G40</f>
        <v>Контроль исполнения метрик</v>
      </c>
      <c r="D38" s="32"/>
      <c r="E38" s="32"/>
      <c r="F38" s="32"/>
      <c r="G38" s="32"/>
      <c r="H38" s="313" t="s">
        <v>1279</v>
      </c>
      <c r="I38" s="313"/>
      <c r="J38" s="313"/>
      <c r="K38" s="32"/>
      <c r="L38" s="32"/>
      <c r="M38" s="2"/>
      <c r="N38" s="2"/>
      <c r="O38" s="2"/>
    </row>
    <row r="39" spans="2:15" s="3" customFormat="1" x14ac:dyDescent="0.35">
      <c r="B39" s="314"/>
      <c r="C39" s="53" t="str">
        <f>Heatmap!G41</f>
        <v>Security Champions</v>
      </c>
      <c r="D39" s="32"/>
      <c r="E39" s="32"/>
      <c r="F39" s="32"/>
      <c r="G39" s="32"/>
      <c r="H39" s="32"/>
      <c r="I39" s="32"/>
      <c r="J39" s="32"/>
      <c r="K39" s="32"/>
      <c r="L39" s="32"/>
      <c r="M39" s="2"/>
      <c r="N39" s="2"/>
      <c r="O39" s="2"/>
    </row>
    <row r="40" spans="2:15" s="3" customFormat="1" x14ac:dyDescent="0.35">
      <c r="B40" s="43"/>
      <c r="C40" s="26"/>
    </row>
  </sheetData>
  <mergeCells count="31">
    <mergeCell ref="L2:O2"/>
    <mergeCell ref="E20:F20"/>
    <mergeCell ref="B2:B3"/>
    <mergeCell ref="C2:C3"/>
    <mergeCell ref="D2:G2"/>
    <mergeCell ref="H2:K2"/>
    <mergeCell ref="E14:F14"/>
    <mergeCell ref="E16:F16"/>
    <mergeCell ref="H17:I17"/>
    <mergeCell ref="H18:I18"/>
    <mergeCell ref="F19:G19"/>
    <mergeCell ref="D11:E11"/>
    <mergeCell ref="F12:G12"/>
    <mergeCell ref="F13:G13"/>
    <mergeCell ref="D9:E10"/>
    <mergeCell ref="G26:H26"/>
    <mergeCell ref="B28:B39"/>
    <mergeCell ref="F28:G28"/>
    <mergeCell ref="J30:K30"/>
    <mergeCell ref="G31:H31"/>
    <mergeCell ref="E35:G35"/>
    <mergeCell ref="H35:I35"/>
    <mergeCell ref="H38:J38"/>
    <mergeCell ref="B4:B27"/>
    <mergeCell ref="F4:G5"/>
    <mergeCell ref="H7:I7"/>
    <mergeCell ref="D8:E8"/>
    <mergeCell ref="D23:E23"/>
    <mergeCell ref="F25:H25"/>
    <mergeCell ref="K23:L23"/>
    <mergeCell ref="H21:I2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workbookViewId="0">
      <pane ySplit="1" topLeftCell="A2" activePane="bottomLeft" state="frozen"/>
      <selection pane="bottomLeft" activeCell="A8" sqref="A8"/>
    </sheetView>
  </sheetViews>
  <sheetFormatPr defaultRowHeight="14.5" x14ac:dyDescent="0.35"/>
  <cols>
    <col min="1" max="1" width="48.6328125" bestFit="1" customWidth="1"/>
    <col min="2" max="2" width="19.36328125" bestFit="1" customWidth="1"/>
    <col min="3" max="3" width="8.453125" bestFit="1" customWidth="1"/>
    <col min="4" max="4" width="14.36328125" customWidth="1"/>
    <col min="5" max="5" width="14.54296875" customWidth="1"/>
    <col min="6" max="7" width="12.08984375" bestFit="1" customWidth="1"/>
    <col min="8" max="8" width="9.36328125" bestFit="1" customWidth="1"/>
    <col min="10" max="10" width="22.90625" customWidth="1"/>
    <col min="11" max="11" width="7.08984375" bestFit="1" customWidth="1"/>
    <col min="12" max="12" width="39.54296875" bestFit="1" customWidth="1"/>
  </cols>
  <sheetData>
    <row r="1" spans="1:12" ht="34.5" x14ac:dyDescent="0.35">
      <c r="A1" s="171" t="s">
        <v>1482</v>
      </c>
      <c r="B1" s="172" t="s">
        <v>1483</v>
      </c>
      <c r="C1" s="172" t="s">
        <v>1484</v>
      </c>
      <c r="D1" s="172" t="s">
        <v>1485</v>
      </c>
      <c r="E1" s="172" t="s">
        <v>1486</v>
      </c>
      <c r="F1" s="172" t="s">
        <v>1487</v>
      </c>
      <c r="G1" s="172" t="s">
        <v>1488</v>
      </c>
      <c r="H1" s="172" t="s">
        <v>1489</v>
      </c>
    </row>
    <row r="2" spans="1:12" x14ac:dyDescent="0.35">
      <c r="A2" s="330" t="s">
        <v>1490</v>
      </c>
      <c r="B2" s="330"/>
      <c r="C2" s="330"/>
      <c r="D2" s="330"/>
      <c r="E2" s="330"/>
      <c r="F2" s="330"/>
      <c r="G2" s="330"/>
      <c r="H2" s="330"/>
    </row>
    <row r="3" spans="1:12" x14ac:dyDescent="0.35">
      <c r="A3" s="331" t="s">
        <v>1951</v>
      </c>
      <c r="B3" s="331"/>
      <c r="C3" s="331"/>
      <c r="D3" s="331"/>
      <c r="E3" s="331"/>
      <c r="F3" s="331"/>
      <c r="G3" s="331"/>
      <c r="H3" s="331"/>
    </row>
    <row r="4" spans="1:12" x14ac:dyDescent="0.35">
      <c r="A4" s="173" t="s">
        <v>1491</v>
      </c>
      <c r="B4" s="332"/>
      <c r="C4" s="332"/>
      <c r="D4" s="332"/>
      <c r="E4" s="332"/>
      <c r="F4" s="332"/>
      <c r="G4" s="332"/>
      <c r="H4" s="332"/>
      <c r="J4" s="331" t="s">
        <v>1492</v>
      </c>
      <c r="K4" s="331" t="s">
        <v>1493</v>
      </c>
    </row>
    <row r="5" spans="1:12" x14ac:dyDescent="0.35">
      <c r="A5" s="174" t="s">
        <v>1494</v>
      </c>
      <c r="B5" s="175" t="s">
        <v>1495</v>
      </c>
      <c r="C5" s="175">
        <v>0.5</v>
      </c>
      <c r="D5" s="175">
        <v>5</v>
      </c>
      <c r="E5" s="176" t="s">
        <v>1496</v>
      </c>
      <c r="F5" s="175"/>
      <c r="G5" s="175"/>
      <c r="H5" s="175">
        <f>IF(E5="X",C5*D5*48, IF(F5="X", C5*D5*48, IF(G5="X",C5*D5*12)))</f>
        <v>120</v>
      </c>
      <c r="J5" s="177" t="s">
        <v>1497</v>
      </c>
      <c r="K5" s="177">
        <v>40</v>
      </c>
    </row>
    <row r="6" spans="1:12" x14ac:dyDescent="0.35">
      <c r="A6" s="173" t="s">
        <v>1498</v>
      </c>
      <c r="B6" s="175" t="s">
        <v>1495</v>
      </c>
      <c r="C6" s="175">
        <v>2</v>
      </c>
      <c r="D6" s="175">
        <v>1</v>
      </c>
      <c r="E6" s="176"/>
      <c r="F6" s="176" t="s">
        <v>1496</v>
      </c>
      <c r="G6" s="178"/>
      <c r="H6" s="175">
        <f>IF(E6="X",C6*D6*48, IF(F6="X", C6*D6*48, IF(G6="X",C6*D6*12)))</f>
        <v>96</v>
      </c>
      <c r="J6" s="177" t="s">
        <v>1499</v>
      </c>
      <c r="K6" s="177">
        <v>4</v>
      </c>
    </row>
    <row r="7" spans="1:12" x14ac:dyDescent="0.35">
      <c r="A7" s="173" t="s">
        <v>1965</v>
      </c>
      <c r="B7" s="333"/>
      <c r="C7" s="333"/>
      <c r="D7" s="333"/>
      <c r="E7" s="333"/>
      <c r="F7" s="333"/>
      <c r="G7" s="333"/>
      <c r="H7" s="333"/>
      <c r="J7" s="177" t="s">
        <v>1500</v>
      </c>
      <c r="K7" s="177">
        <f>K5*K6</f>
        <v>160</v>
      </c>
    </row>
    <row r="8" spans="1:12" x14ac:dyDescent="0.35">
      <c r="A8" s="174" t="s">
        <v>1501</v>
      </c>
      <c r="B8" s="175" t="s">
        <v>1495</v>
      </c>
      <c r="C8" s="175">
        <v>0.25</v>
      </c>
      <c r="D8" s="175">
        <v>3</v>
      </c>
      <c r="E8" s="176"/>
      <c r="F8" s="176" t="s">
        <v>1496</v>
      </c>
      <c r="G8" s="175"/>
      <c r="H8" s="175">
        <f>IF(E8="X",C8*D8*48, IF(F8="X", C8*D8*12, IF(G8="X",C8*D8*4)))</f>
        <v>9</v>
      </c>
      <c r="J8" s="177" t="s">
        <v>1502</v>
      </c>
      <c r="K8" s="177">
        <v>3</v>
      </c>
    </row>
    <row r="9" spans="1:12" x14ac:dyDescent="0.35">
      <c r="A9" s="173" t="s">
        <v>1503</v>
      </c>
      <c r="B9" s="175" t="s">
        <v>1495</v>
      </c>
      <c r="C9" s="175">
        <v>2</v>
      </c>
      <c r="D9" s="175">
        <v>1</v>
      </c>
      <c r="E9" s="179"/>
      <c r="F9" s="176" t="s">
        <v>1496</v>
      </c>
      <c r="G9" s="175"/>
      <c r="H9" s="175">
        <f>IF(E9="X",C9*D9*48, IF(F9="X", C9*D9*12, IF(G9="X",C9*D9*4)))</f>
        <v>24</v>
      </c>
      <c r="J9" s="177" t="s">
        <v>1504</v>
      </c>
      <c r="K9" s="177">
        <f>K7*K8</f>
        <v>480</v>
      </c>
    </row>
    <row r="10" spans="1:12" x14ac:dyDescent="0.35">
      <c r="A10" s="173" t="s">
        <v>1505</v>
      </c>
      <c r="B10" s="175" t="s">
        <v>1495</v>
      </c>
      <c r="C10" s="175">
        <v>2</v>
      </c>
      <c r="D10" s="175">
        <v>2</v>
      </c>
      <c r="E10" s="175"/>
      <c r="F10" s="176" t="s">
        <v>1496</v>
      </c>
      <c r="G10" s="175"/>
      <c r="H10" s="175">
        <f t="shared" ref="H10:H23" si="0">IF(E10="X",C10*D10*48, IF(F10="X", C10*D10*12, IF(G10="X",C10*D10*4)))</f>
        <v>48</v>
      </c>
      <c r="J10" s="180" t="s">
        <v>1506</v>
      </c>
      <c r="K10" s="180">
        <v>4</v>
      </c>
    </row>
    <row r="11" spans="1:12" ht="23" x14ac:dyDescent="0.35">
      <c r="A11" s="173" t="s">
        <v>1507</v>
      </c>
      <c r="B11" s="175" t="s">
        <v>1495</v>
      </c>
      <c r="C11" s="175">
        <v>2</v>
      </c>
      <c r="D11" s="175">
        <v>4</v>
      </c>
      <c r="E11" s="175"/>
      <c r="F11" s="175"/>
      <c r="G11" s="176" t="s">
        <v>1496</v>
      </c>
      <c r="H11" s="175">
        <f t="shared" si="0"/>
        <v>32</v>
      </c>
      <c r="J11" s="181" t="s">
        <v>1508</v>
      </c>
      <c r="K11" s="181">
        <f>K10*K9</f>
        <v>1920</v>
      </c>
    </row>
    <row r="12" spans="1:12" x14ac:dyDescent="0.35">
      <c r="A12" s="173" t="s">
        <v>1509</v>
      </c>
      <c r="B12" s="175" t="s">
        <v>1495</v>
      </c>
      <c r="C12" s="175">
        <v>1</v>
      </c>
      <c r="D12" s="175">
        <v>5</v>
      </c>
      <c r="E12" s="176" t="s">
        <v>1496</v>
      </c>
      <c r="F12" s="175"/>
      <c r="G12" s="175"/>
      <c r="H12" s="175">
        <f t="shared" si="0"/>
        <v>240</v>
      </c>
    </row>
    <row r="13" spans="1:12" ht="29" x14ac:dyDescent="0.35">
      <c r="A13" s="173" t="s">
        <v>1510</v>
      </c>
      <c r="B13" s="175" t="s">
        <v>1511</v>
      </c>
      <c r="C13" s="175">
        <v>1</v>
      </c>
      <c r="D13" s="175">
        <v>4</v>
      </c>
      <c r="E13" s="182"/>
      <c r="F13" s="176" t="s">
        <v>1496</v>
      </c>
      <c r="G13" s="182"/>
      <c r="H13" s="175">
        <f t="shared" si="0"/>
        <v>48</v>
      </c>
      <c r="J13" s="183" t="s">
        <v>1512</v>
      </c>
      <c r="K13" s="183">
        <v>1.1000000000000001</v>
      </c>
      <c r="L13" s="184" t="s">
        <v>1513</v>
      </c>
    </row>
    <row r="14" spans="1:12" ht="23" x14ac:dyDescent="0.35">
      <c r="A14" s="173" t="s">
        <v>1514</v>
      </c>
      <c r="B14" s="327"/>
      <c r="C14" s="328"/>
      <c r="D14" s="328"/>
      <c r="E14" s="328"/>
      <c r="F14" s="328"/>
      <c r="G14" s="328"/>
      <c r="H14" s="329"/>
      <c r="J14" s="185" t="s">
        <v>1515</v>
      </c>
      <c r="K14" s="185">
        <f>247*8</f>
        <v>1976</v>
      </c>
      <c r="L14" s="186" t="s">
        <v>1516</v>
      </c>
    </row>
    <row r="15" spans="1:12" x14ac:dyDescent="0.35">
      <c r="A15" s="174" t="s">
        <v>1517</v>
      </c>
      <c r="B15" s="175" t="s">
        <v>1518</v>
      </c>
      <c r="C15" s="175">
        <v>1</v>
      </c>
      <c r="D15" s="175">
        <v>2</v>
      </c>
      <c r="E15" s="182"/>
      <c r="F15" s="176" t="s">
        <v>1496</v>
      </c>
      <c r="G15" s="182"/>
      <c r="H15" s="175">
        <f t="shared" si="0"/>
        <v>24</v>
      </c>
      <c r="J15" s="187" t="s">
        <v>1519</v>
      </c>
      <c r="K15" s="188">
        <f>SUM(H26,H41,H56,H69,H81,H96,H111,H118,H126)</f>
        <v>3.3493421052631582</v>
      </c>
      <c r="L15" s="187" t="s">
        <v>1520</v>
      </c>
    </row>
    <row r="16" spans="1:12" x14ac:dyDescent="0.35">
      <c r="A16" s="173" t="s">
        <v>1521</v>
      </c>
      <c r="B16" s="175" t="s">
        <v>1495</v>
      </c>
      <c r="C16" s="175">
        <v>4</v>
      </c>
      <c r="D16" s="175">
        <v>2</v>
      </c>
      <c r="E16" s="182"/>
      <c r="F16" s="182"/>
      <c r="G16" s="176" t="s">
        <v>1496</v>
      </c>
      <c r="H16" s="175">
        <f t="shared" si="0"/>
        <v>32</v>
      </c>
    </row>
    <row r="17" spans="1:8" x14ac:dyDescent="0.35">
      <c r="A17" s="173" t="s">
        <v>1522</v>
      </c>
      <c r="B17" s="175" t="s">
        <v>1518</v>
      </c>
      <c r="C17" s="175">
        <v>4</v>
      </c>
      <c r="D17" s="175">
        <v>1</v>
      </c>
      <c r="E17" s="182"/>
      <c r="F17" s="182"/>
      <c r="G17" s="176" t="s">
        <v>1496</v>
      </c>
      <c r="H17" s="175">
        <f t="shared" si="0"/>
        <v>16</v>
      </c>
    </row>
    <row r="18" spans="1:8" x14ac:dyDescent="0.35">
      <c r="A18" s="173" t="s">
        <v>1523</v>
      </c>
      <c r="B18" s="175" t="s">
        <v>1518</v>
      </c>
      <c r="C18" s="175">
        <v>0.5</v>
      </c>
      <c r="D18" s="175">
        <v>2</v>
      </c>
      <c r="E18" s="182"/>
      <c r="F18" s="182"/>
      <c r="G18" s="176" t="s">
        <v>1496</v>
      </c>
      <c r="H18" s="175">
        <f t="shared" si="0"/>
        <v>4</v>
      </c>
    </row>
    <row r="19" spans="1:8" x14ac:dyDescent="0.35">
      <c r="A19" s="173" t="s">
        <v>1524</v>
      </c>
      <c r="B19" s="327"/>
      <c r="C19" s="328"/>
      <c r="D19" s="328"/>
      <c r="E19" s="328"/>
      <c r="F19" s="328"/>
      <c r="G19" s="328"/>
      <c r="H19" s="329"/>
    </row>
    <row r="20" spans="1:8" x14ac:dyDescent="0.35">
      <c r="A20" s="173" t="s">
        <v>1525</v>
      </c>
      <c r="B20" s="175" t="s">
        <v>1495</v>
      </c>
      <c r="C20" s="175">
        <v>0.25</v>
      </c>
      <c r="D20" s="175">
        <v>5</v>
      </c>
      <c r="E20" s="176" t="s">
        <v>1496</v>
      </c>
      <c r="F20" s="182"/>
      <c r="G20" s="182"/>
      <c r="H20" s="175">
        <f t="shared" si="0"/>
        <v>60</v>
      </c>
    </row>
    <row r="21" spans="1:8" x14ac:dyDescent="0.35">
      <c r="A21" s="173" t="s">
        <v>1526</v>
      </c>
      <c r="B21" s="175" t="s">
        <v>1495</v>
      </c>
      <c r="C21" s="175">
        <v>2</v>
      </c>
      <c r="D21" s="175">
        <v>1</v>
      </c>
      <c r="E21" s="182"/>
      <c r="F21" s="176"/>
      <c r="G21" s="176" t="s">
        <v>1496</v>
      </c>
      <c r="H21" s="175">
        <f t="shared" si="0"/>
        <v>8</v>
      </c>
    </row>
    <row r="22" spans="1:8" ht="23" x14ac:dyDescent="0.35">
      <c r="A22" s="173" t="s">
        <v>1527</v>
      </c>
      <c r="B22" s="175" t="s">
        <v>1495</v>
      </c>
      <c r="C22" s="175">
        <v>3</v>
      </c>
      <c r="D22" s="175">
        <v>1</v>
      </c>
      <c r="E22" s="182"/>
      <c r="F22" s="176" t="s">
        <v>1496</v>
      </c>
      <c r="G22" s="182"/>
      <c r="H22" s="175">
        <f t="shared" si="0"/>
        <v>36</v>
      </c>
    </row>
    <row r="23" spans="1:8" x14ac:dyDescent="0.35">
      <c r="A23" s="173" t="s">
        <v>1528</v>
      </c>
      <c r="B23" s="175" t="s">
        <v>1495</v>
      </c>
      <c r="C23" s="175">
        <v>4</v>
      </c>
      <c r="D23" s="175">
        <v>2</v>
      </c>
      <c r="E23" s="182"/>
      <c r="F23" s="176" t="s">
        <v>1496</v>
      </c>
      <c r="G23" s="182"/>
      <c r="H23" s="175">
        <f t="shared" si="0"/>
        <v>96</v>
      </c>
    </row>
    <row r="24" spans="1:8" x14ac:dyDescent="0.35">
      <c r="A24" s="334" t="s">
        <v>1952</v>
      </c>
      <c r="B24" s="334"/>
      <c r="C24" s="334"/>
      <c r="D24" s="334"/>
      <c r="E24" s="334"/>
      <c r="F24" s="334"/>
      <c r="G24" s="334"/>
      <c r="H24" s="189">
        <f>SUM(H5:H6,H8:H23)</f>
        <v>893</v>
      </c>
    </row>
    <row r="25" spans="1:8" x14ac:dyDescent="0.35">
      <c r="A25" s="334" t="s">
        <v>1953</v>
      </c>
      <c r="B25" s="334"/>
      <c r="C25" s="334"/>
      <c r="D25" s="334"/>
      <c r="E25" s="334"/>
      <c r="F25" s="334"/>
      <c r="G25" s="334"/>
      <c r="H25" s="189">
        <f>H24/8</f>
        <v>111.625</v>
      </c>
    </row>
    <row r="26" spans="1:8" x14ac:dyDescent="0.35">
      <c r="A26" s="334" t="s">
        <v>1954</v>
      </c>
      <c r="B26" s="334"/>
      <c r="C26" s="334"/>
      <c r="D26" s="334"/>
      <c r="E26" s="334"/>
      <c r="F26" s="334"/>
      <c r="G26" s="334"/>
      <c r="H26" s="189">
        <f>(H24/K14)*1.1</f>
        <v>0.49711538461538468</v>
      </c>
    </row>
    <row r="27" spans="1:8" x14ac:dyDescent="0.35">
      <c r="A27" s="331" t="s">
        <v>1529</v>
      </c>
      <c r="B27" s="331"/>
      <c r="C27" s="331"/>
      <c r="D27" s="331"/>
      <c r="E27" s="331"/>
      <c r="F27" s="331"/>
      <c r="G27" s="331"/>
      <c r="H27" s="331"/>
    </row>
    <row r="28" spans="1:8" x14ac:dyDescent="0.35">
      <c r="A28" s="173" t="s">
        <v>1491</v>
      </c>
      <c r="B28" s="327"/>
      <c r="C28" s="328"/>
      <c r="D28" s="328"/>
      <c r="E28" s="328"/>
      <c r="F28" s="328"/>
      <c r="G28" s="328"/>
      <c r="H28" s="329"/>
    </row>
    <row r="29" spans="1:8" x14ac:dyDescent="0.35">
      <c r="A29" s="174" t="s">
        <v>1494</v>
      </c>
      <c r="B29" s="175" t="s">
        <v>1495</v>
      </c>
      <c r="C29" s="175">
        <v>0.25</v>
      </c>
      <c r="D29" s="175">
        <v>5</v>
      </c>
      <c r="E29" s="176" t="s">
        <v>1496</v>
      </c>
      <c r="F29" s="175"/>
      <c r="G29" s="175"/>
      <c r="H29" s="175">
        <f>IF(E29="X",C29*D29*48, IF(F29="X", C29*D29*48, IF(G29="X",C29*D29*12)))</f>
        <v>60</v>
      </c>
    </row>
    <row r="30" spans="1:8" x14ac:dyDescent="0.35">
      <c r="A30" s="173" t="s">
        <v>1498</v>
      </c>
      <c r="B30" s="175" t="s">
        <v>1495</v>
      </c>
      <c r="C30" s="175">
        <v>2</v>
      </c>
      <c r="D30" s="175">
        <v>2</v>
      </c>
      <c r="E30" s="176"/>
      <c r="F30" s="175"/>
      <c r="G30" s="176" t="s">
        <v>1496</v>
      </c>
      <c r="H30" s="175">
        <f>IF(E30="X",C30*D30*48, IF(F30="X", C30*D30*48, IF(G30="X",C30*D30*12)))</f>
        <v>48</v>
      </c>
    </row>
    <row r="31" spans="1:8" x14ac:dyDescent="0.35">
      <c r="A31" s="173" t="s">
        <v>1530</v>
      </c>
      <c r="B31" s="175" t="s">
        <v>1495</v>
      </c>
      <c r="C31" s="175">
        <v>1</v>
      </c>
      <c r="D31" s="175">
        <v>3</v>
      </c>
      <c r="E31" s="176"/>
      <c r="F31" s="176" t="s">
        <v>1496</v>
      </c>
      <c r="G31" s="175"/>
      <c r="H31" s="175">
        <f>IF(E31="X",C31*D31*48, IF(F31="X", C31*D31*12, IF(G31="X",C31*D31*4)))</f>
        <v>36</v>
      </c>
    </row>
    <row r="32" spans="1:8" x14ac:dyDescent="0.35">
      <c r="A32" s="173" t="s">
        <v>1531</v>
      </c>
      <c r="B32" s="327"/>
      <c r="C32" s="328"/>
      <c r="D32" s="328"/>
      <c r="E32" s="328"/>
      <c r="F32" s="328"/>
      <c r="G32" s="328"/>
      <c r="H32" s="329"/>
    </row>
    <row r="33" spans="1:8" x14ac:dyDescent="0.35">
      <c r="A33" s="173" t="s">
        <v>1532</v>
      </c>
      <c r="B33" s="175" t="s">
        <v>1533</v>
      </c>
      <c r="C33" s="175">
        <v>0.25</v>
      </c>
      <c r="D33" s="175">
        <v>5</v>
      </c>
      <c r="E33" s="176" t="s">
        <v>1496</v>
      </c>
      <c r="F33" s="182"/>
      <c r="G33" s="182"/>
      <c r="H33" s="175">
        <f>IF(E33="X",C33*D33*48, IF(F33="X", C33*D33*12, IF(G33="X",C33*D33*4)))</f>
        <v>60</v>
      </c>
    </row>
    <row r="34" spans="1:8" x14ac:dyDescent="0.35">
      <c r="A34" s="173" t="s">
        <v>1526</v>
      </c>
      <c r="B34" s="175" t="s">
        <v>1534</v>
      </c>
      <c r="C34" s="175">
        <v>3</v>
      </c>
      <c r="D34" s="175">
        <v>2</v>
      </c>
      <c r="E34" s="182"/>
      <c r="F34" s="176"/>
      <c r="G34" s="176" t="s">
        <v>1496</v>
      </c>
      <c r="H34" s="175">
        <f>IF(E34="X",C34*D34*48, IF(F34="X", C34*D34*12, IF(G34="X",C34*D34*4)))</f>
        <v>24</v>
      </c>
    </row>
    <row r="35" spans="1:8" x14ac:dyDescent="0.35">
      <c r="A35" s="173" t="s">
        <v>1535</v>
      </c>
      <c r="B35" s="175" t="s">
        <v>1536</v>
      </c>
      <c r="C35" s="175">
        <v>1.5</v>
      </c>
      <c r="D35" s="175">
        <v>1</v>
      </c>
      <c r="E35" s="182"/>
      <c r="F35" s="176" t="s">
        <v>1496</v>
      </c>
      <c r="G35" s="182"/>
      <c r="H35" s="175">
        <f>IF(E35="X",C35*D35*48, IF(F35="X", C35*D35*12, IF(G35="X",C35*D35*4)))</f>
        <v>18</v>
      </c>
    </row>
    <row r="36" spans="1:8" x14ac:dyDescent="0.35">
      <c r="A36" s="173" t="s">
        <v>1537</v>
      </c>
      <c r="B36" s="175" t="s">
        <v>1518</v>
      </c>
      <c r="C36" s="175">
        <v>4</v>
      </c>
      <c r="D36" s="175">
        <v>1</v>
      </c>
      <c r="E36" s="182"/>
      <c r="F36" s="182"/>
      <c r="G36" s="176" t="s">
        <v>1496</v>
      </c>
      <c r="H36" s="175">
        <f t="shared" ref="H36:H38" si="1">IF(E36="X",C36*D36*48, IF(F36="X", C36*D36*12, IF(G36="X",C36*D36*4)))</f>
        <v>16</v>
      </c>
    </row>
    <row r="37" spans="1:8" x14ac:dyDescent="0.35">
      <c r="A37" s="173" t="s">
        <v>1538</v>
      </c>
      <c r="B37" s="175" t="s">
        <v>1495</v>
      </c>
      <c r="C37" s="175">
        <v>0.5</v>
      </c>
      <c r="D37" s="175">
        <v>5</v>
      </c>
      <c r="E37" s="176" t="s">
        <v>1496</v>
      </c>
      <c r="F37" s="175"/>
      <c r="G37" s="175"/>
      <c r="H37" s="175">
        <f t="shared" si="1"/>
        <v>120</v>
      </c>
    </row>
    <row r="38" spans="1:8" x14ac:dyDescent="0.35">
      <c r="A38" s="173" t="s">
        <v>1539</v>
      </c>
      <c r="B38" s="175" t="s">
        <v>1518</v>
      </c>
      <c r="C38" s="175">
        <v>0.5</v>
      </c>
      <c r="D38" s="175">
        <v>2</v>
      </c>
      <c r="E38" s="182"/>
      <c r="F38" s="182"/>
      <c r="G38" s="176" t="s">
        <v>1496</v>
      </c>
      <c r="H38" s="175">
        <f t="shared" si="1"/>
        <v>4</v>
      </c>
    </row>
    <row r="39" spans="1:8" x14ac:dyDescent="0.35">
      <c r="A39" s="334" t="s">
        <v>1540</v>
      </c>
      <c r="B39" s="334"/>
      <c r="C39" s="334"/>
      <c r="D39" s="334"/>
      <c r="E39" s="334"/>
      <c r="F39" s="334"/>
      <c r="G39" s="334"/>
      <c r="H39" s="189">
        <f>SUM(H29:H30,H31:H31,H33:H38)</f>
        <v>386</v>
      </c>
    </row>
    <row r="40" spans="1:8" x14ac:dyDescent="0.35">
      <c r="A40" s="334" t="s">
        <v>1541</v>
      </c>
      <c r="B40" s="334"/>
      <c r="C40" s="334"/>
      <c r="D40" s="334"/>
      <c r="E40" s="334"/>
      <c r="F40" s="334"/>
      <c r="G40" s="334"/>
      <c r="H40" s="189">
        <f>H39/8</f>
        <v>48.25</v>
      </c>
    </row>
    <row r="41" spans="1:8" x14ac:dyDescent="0.35">
      <c r="A41" s="334" t="s">
        <v>1542</v>
      </c>
      <c r="B41" s="334"/>
      <c r="C41" s="334"/>
      <c r="D41" s="334"/>
      <c r="E41" s="334"/>
      <c r="F41" s="334"/>
      <c r="G41" s="334"/>
      <c r="H41" s="189">
        <f>H39/K14</f>
        <v>0.19534412955465588</v>
      </c>
    </row>
    <row r="42" spans="1:8" x14ac:dyDescent="0.35">
      <c r="A42" s="331" t="s">
        <v>1543</v>
      </c>
      <c r="B42" s="331"/>
      <c r="C42" s="331"/>
      <c r="D42" s="331"/>
      <c r="E42" s="331"/>
      <c r="F42" s="331"/>
      <c r="G42" s="331"/>
      <c r="H42" s="331"/>
    </row>
    <row r="43" spans="1:8" x14ac:dyDescent="0.35">
      <c r="A43" s="173" t="s">
        <v>1491</v>
      </c>
      <c r="B43" s="327"/>
      <c r="C43" s="328"/>
      <c r="D43" s="328"/>
      <c r="E43" s="328"/>
      <c r="F43" s="328"/>
      <c r="G43" s="328"/>
      <c r="H43" s="329"/>
    </row>
    <row r="44" spans="1:8" x14ac:dyDescent="0.35">
      <c r="A44" s="174" t="s">
        <v>1494</v>
      </c>
      <c r="B44" s="175" t="s">
        <v>1495</v>
      </c>
      <c r="C44" s="175">
        <v>0.5</v>
      </c>
      <c r="D44" s="175">
        <v>5</v>
      </c>
      <c r="E44" s="176" t="s">
        <v>1496</v>
      </c>
      <c r="F44" s="175"/>
      <c r="G44" s="175"/>
      <c r="H44" s="175">
        <f>IF(E44="X",C44*D44*48, IF(F44="X", C44*D44*48, IF(G44="X",C44*D44*12)))</f>
        <v>120</v>
      </c>
    </row>
    <row r="45" spans="1:8" x14ac:dyDescent="0.35">
      <c r="A45" s="173" t="s">
        <v>1498</v>
      </c>
      <c r="B45" s="175" t="s">
        <v>1495</v>
      </c>
      <c r="C45" s="175">
        <v>2</v>
      </c>
      <c r="D45" s="175">
        <v>3</v>
      </c>
      <c r="E45" s="176"/>
      <c r="F45" s="175"/>
      <c r="G45" s="176" t="s">
        <v>1496</v>
      </c>
      <c r="H45" s="175">
        <f>IF(E45="X",C45*D45*48, IF(F45="X", C45*D45*48, IF(G45="X",C45*D45*12)))</f>
        <v>72</v>
      </c>
    </row>
    <row r="46" spans="1:8" x14ac:dyDescent="0.35">
      <c r="A46" s="173" t="s">
        <v>1544</v>
      </c>
      <c r="B46" s="175" t="s">
        <v>1533</v>
      </c>
      <c r="C46" s="175">
        <v>0.25</v>
      </c>
      <c r="D46" s="175">
        <v>5</v>
      </c>
      <c r="E46" s="176" t="s">
        <v>1496</v>
      </c>
      <c r="F46" s="182"/>
      <c r="G46" s="182"/>
      <c r="H46" s="175">
        <f>IF(E46="X",C46*D46*48, IF(F46="X", C46*D46*12, IF(G46="X",C46*D46*4)))</f>
        <v>60</v>
      </c>
    </row>
    <row r="47" spans="1:8" x14ac:dyDescent="0.35">
      <c r="A47" s="173" t="s">
        <v>1545</v>
      </c>
      <c r="B47" s="175" t="s">
        <v>1536</v>
      </c>
      <c r="C47" s="175">
        <v>1.5</v>
      </c>
      <c r="D47" s="175">
        <v>1</v>
      </c>
      <c r="E47" s="182"/>
      <c r="F47" s="176" t="s">
        <v>1496</v>
      </c>
      <c r="G47" s="182"/>
      <c r="H47" s="175">
        <f>IF(E47="X",C47*D47*48, IF(F47="X", C47*D47*12, IF(G47="X",C47*D47*4)))</f>
        <v>18</v>
      </c>
    </row>
    <row r="48" spans="1:8" x14ac:dyDescent="0.35">
      <c r="A48" s="173" t="s">
        <v>1546</v>
      </c>
      <c r="B48" s="327"/>
      <c r="C48" s="328"/>
      <c r="D48" s="328"/>
      <c r="E48" s="328"/>
      <c r="F48" s="328"/>
      <c r="G48" s="328"/>
      <c r="H48" s="329"/>
    </row>
    <row r="49" spans="1:8" ht="23" x14ac:dyDescent="0.35">
      <c r="A49" s="173" t="s">
        <v>1547</v>
      </c>
      <c r="B49" s="175" t="s">
        <v>1548</v>
      </c>
      <c r="C49" s="175">
        <v>3</v>
      </c>
      <c r="D49" s="175">
        <v>3</v>
      </c>
      <c r="E49" s="182"/>
      <c r="F49" s="182"/>
      <c r="G49" s="176" t="s">
        <v>1496</v>
      </c>
      <c r="H49" s="175">
        <f>IF(E49="X",C49*D49*48, IF(F49="X", C49*D49*12, IF(G49="X",C49*D49*4)))</f>
        <v>36</v>
      </c>
    </row>
    <row r="50" spans="1:8" ht="23" x14ac:dyDescent="0.35">
      <c r="A50" s="173" t="s">
        <v>1549</v>
      </c>
      <c r="B50" s="175" t="s">
        <v>1550</v>
      </c>
      <c r="C50" s="175">
        <v>3</v>
      </c>
      <c r="D50" s="175">
        <v>1</v>
      </c>
      <c r="E50" s="178"/>
      <c r="F50" s="176" t="s">
        <v>1496</v>
      </c>
      <c r="G50" s="182"/>
      <c r="H50" s="175">
        <f>IF(F50="X",C50*D50*48, IF(#REF!="X", C50*D50*12, IF(G50="X",C50*D50*4)))</f>
        <v>144</v>
      </c>
    </row>
    <row r="51" spans="1:8" x14ac:dyDescent="0.35">
      <c r="A51" s="173" t="s">
        <v>1551</v>
      </c>
      <c r="B51" s="175" t="s">
        <v>1518</v>
      </c>
      <c r="C51" s="175">
        <v>0.5</v>
      </c>
      <c r="D51" s="175">
        <v>2</v>
      </c>
      <c r="E51" s="182"/>
      <c r="F51" s="182"/>
      <c r="G51" s="176" t="s">
        <v>1496</v>
      </c>
      <c r="H51" s="175">
        <f t="shared" ref="H51" si="2">IF(E51="X",C51*D51*48, IF(F51="X", C51*D51*12, IF(G51="X",C51*D51*4)))</f>
        <v>4</v>
      </c>
    </row>
    <row r="52" spans="1:8" x14ac:dyDescent="0.35">
      <c r="A52" s="173" t="s">
        <v>1552</v>
      </c>
      <c r="B52" s="175" t="s">
        <v>1518</v>
      </c>
      <c r="C52" s="175">
        <v>4</v>
      </c>
      <c r="D52" s="175">
        <v>1</v>
      </c>
      <c r="E52" s="182"/>
      <c r="F52" s="182"/>
      <c r="G52" s="176" t="s">
        <v>1496</v>
      </c>
      <c r="H52" s="175">
        <f>IF(E52="X",C52*D52*48, IF(F52="X", C52*D52*12, IF(G52="X",C52*D52*4)))</f>
        <v>16</v>
      </c>
    </row>
    <row r="53" spans="1:8" ht="23" x14ac:dyDescent="0.35">
      <c r="A53" s="173" t="s">
        <v>1553</v>
      </c>
      <c r="B53" s="175" t="s">
        <v>1550</v>
      </c>
      <c r="C53" s="175">
        <v>1</v>
      </c>
      <c r="D53" s="175">
        <v>1</v>
      </c>
      <c r="E53" s="182"/>
      <c r="F53" s="182"/>
      <c r="G53" s="176" t="s">
        <v>1496</v>
      </c>
      <c r="H53" s="175">
        <f>IF(E53="X",C53*D53*48, IF(F53="X", C53*D53*12, IF(G53="X",C53*D53*4)))</f>
        <v>4</v>
      </c>
    </row>
    <row r="54" spans="1:8" x14ac:dyDescent="0.35">
      <c r="A54" s="334" t="s">
        <v>1554</v>
      </c>
      <c r="B54" s="334"/>
      <c r="C54" s="334"/>
      <c r="D54" s="334"/>
      <c r="E54" s="334"/>
      <c r="F54" s="334"/>
      <c r="G54" s="334"/>
      <c r="H54" s="189">
        <f>SUM(H44:H47,H49:H53)</f>
        <v>474</v>
      </c>
    </row>
    <row r="55" spans="1:8" x14ac:dyDescent="0.35">
      <c r="A55" s="334" t="s">
        <v>1555</v>
      </c>
      <c r="B55" s="334"/>
      <c r="C55" s="334"/>
      <c r="D55" s="334"/>
      <c r="E55" s="334"/>
      <c r="F55" s="334"/>
      <c r="G55" s="334"/>
      <c r="H55" s="189">
        <f>H54/8</f>
        <v>59.25</v>
      </c>
    </row>
    <row r="56" spans="1:8" x14ac:dyDescent="0.35">
      <c r="A56" s="334" t="s">
        <v>1556</v>
      </c>
      <c r="B56" s="334"/>
      <c r="C56" s="334"/>
      <c r="D56" s="334"/>
      <c r="E56" s="334"/>
      <c r="F56" s="334"/>
      <c r="G56" s="334"/>
      <c r="H56" s="189">
        <f>H54/K14</f>
        <v>0.23987854251012145</v>
      </c>
    </row>
    <row r="57" spans="1:8" x14ac:dyDescent="0.35">
      <c r="A57" s="331" t="s">
        <v>1557</v>
      </c>
      <c r="B57" s="331"/>
      <c r="C57" s="331"/>
      <c r="D57" s="331"/>
      <c r="E57" s="331"/>
      <c r="F57" s="331"/>
      <c r="G57" s="331"/>
      <c r="H57" s="331"/>
    </row>
    <row r="58" spans="1:8" x14ac:dyDescent="0.35">
      <c r="A58" s="173" t="s">
        <v>1491</v>
      </c>
      <c r="B58" s="327"/>
      <c r="C58" s="328"/>
      <c r="D58" s="328"/>
      <c r="E58" s="328"/>
      <c r="F58" s="328"/>
      <c r="G58" s="328"/>
      <c r="H58" s="329"/>
    </row>
    <row r="59" spans="1:8" x14ac:dyDescent="0.35">
      <c r="A59" s="174" t="s">
        <v>1494</v>
      </c>
      <c r="B59" s="175" t="s">
        <v>1495</v>
      </c>
      <c r="C59" s="175">
        <v>0.25</v>
      </c>
      <c r="D59" s="175">
        <v>5</v>
      </c>
      <c r="E59" s="176" t="s">
        <v>1496</v>
      </c>
      <c r="F59" s="175"/>
      <c r="G59" s="175"/>
      <c r="H59" s="175">
        <f>IF(E59="X",C59*D59*48, IF(F59="X", C59*D59*48, IF(G59="X",C59*D59*12)))</f>
        <v>60</v>
      </c>
    </row>
    <row r="60" spans="1:8" x14ac:dyDescent="0.35">
      <c r="A60" s="173" t="s">
        <v>1498</v>
      </c>
      <c r="B60" s="175" t="s">
        <v>1495</v>
      </c>
      <c r="C60" s="175">
        <v>2</v>
      </c>
      <c r="D60" s="175">
        <v>1</v>
      </c>
      <c r="E60" s="176"/>
      <c r="F60" s="175"/>
      <c r="G60" s="176" t="s">
        <v>1496</v>
      </c>
      <c r="H60" s="175">
        <f>IF(E60="X",C60*D60*48, IF(F60="X", C60*D60*48, IF(G60="X",C60*D60*12)))</f>
        <v>24</v>
      </c>
    </row>
    <row r="61" spans="1:8" x14ac:dyDescent="0.35">
      <c r="A61" s="173" t="s">
        <v>1544</v>
      </c>
      <c r="B61" s="175" t="s">
        <v>1533</v>
      </c>
      <c r="C61" s="175">
        <v>0.25</v>
      </c>
      <c r="D61" s="175">
        <v>5</v>
      </c>
      <c r="E61" s="176" t="s">
        <v>1496</v>
      </c>
      <c r="F61" s="182"/>
      <c r="G61" s="182"/>
      <c r="H61" s="175">
        <f>IF(E61="X",C61*D61*48, IF(F61="X", C61*D61*12, IF(G61="X",C61*D61*4)))</f>
        <v>60</v>
      </c>
    </row>
    <row r="62" spans="1:8" x14ac:dyDescent="0.35">
      <c r="A62" s="173" t="s">
        <v>1558</v>
      </c>
      <c r="B62" s="327"/>
      <c r="C62" s="328"/>
      <c r="D62" s="328"/>
      <c r="E62" s="328"/>
      <c r="F62" s="328"/>
      <c r="G62" s="328"/>
      <c r="H62" s="329"/>
    </row>
    <row r="63" spans="1:8" ht="23" x14ac:dyDescent="0.35">
      <c r="A63" s="173" t="s">
        <v>1547</v>
      </c>
      <c r="B63" s="175" t="s">
        <v>1548</v>
      </c>
      <c r="C63" s="175">
        <v>2</v>
      </c>
      <c r="D63" s="175">
        <v>2</v>
      </c>
      <c r="E63" s="182"/>
      <c r="F63" s="176" t="s">
        <v>1496</v>
      </c>
      <c r="G63" s="182"/>
      <c r="H63" s="175">
        <f>IF(E63="X",C63*D63*48, IF(F63="X", C63*D63*48, IF(G63="X",C63*D63*12)))</f>
        <v>192</v>
      </c>
    </row>
    <row r="64" spans="1:8" ht="23" x14ac:dyDescent="0.35">
      <c r="A64" s="173" t="s">
        <v>1549</v>
      </c>
      <c r="B64" s="175" t="s">
        <v>1559</v>
      </c>
      <c r="C64" s="175">
        <v>2</v>
      </c>
      <c r="D64" s="175">
        <v>2</v>
      </c>
      <c r="E64" s="182"/>
      <c r="F64" s="176" t="s">
        <v>1496</v>
      </c>
      <c r="G64" s="182"/>
      <c r="H64" s="175">
        <f>IF(E64="X",C64*D64*48, IF(F64="X", C64*D64*48, IF(G64="X",C64*D64*12)))</f>
        <v>192</v>
      </c>
    </row>
    <row r="65" spans="1:8" x14ac:dyDescent="0.35">
      <c r="A65" s="173" t="s">
        <v>1560</v>
      </c>
      <c r="B65" s="175" t="s">
        <v>1518</v>
      </c>
      <c r="C65" s="175">
        <v>2</v>
      </c>
      <c r="D65" s="175">
        <v>1</v>
      </c>
      <c r="E65" s="182"/>
      <c r="F65" s="182"/>
      <c r="G65" s="176" t="s">
        <v>1496</v>
      </c>
      <c r="H65" s="175">
        <f>IF(E65="X",C65*D65*48, IF(F65="X", C65*D65*48, IF(G65="X",C65*D65*12)))</f>
        <v>24</v>
      </c>
    </row>
    <row r="66" spans="1:8" x14ac:dyDescent="0.35">
      <c r="A66" s="173" t="s">
        <v>1537</v>
      </c>
      <c r="B66" s="175" t="s">
        <v>1518</v>
      </c>
      <c r="C66" s="175">
        <v>3</v>
      </c>
      <c r="D66" s="175">
        <v>1</v>
      </c>
      <c r="E66" s="182"/>
      <c r="F66" s="182"/>
      <c r="G66" s="176" t="s">
        <v>1496</v>
      </c>
      <c r="H66" s="175">
        <f>IF(E66="X",C66*D66*48, IF(F66="X", C66*D66*48, IF(G66="X",C66*D66*12)))</f>
        <v>36</v>
      </c>
    </row>
    <row r="67" spans="1:8" x14ac:dyDescent="0.35">
      <c r="A67" s="334" t="s">
        <v>1561</v>
      </c>
      <c r="B67" s="334"/>
      <c r="C67" s="334"/>
      <c r="D67" s="334"/>
      <c r="E67" s="334"/>
      <c r="F67" s="334"/>
      <c r="G67" s="334"/>
      <c r="H67" s="189">
        <f>SUM(H59:H61,H63:H66)</f>
        <v>588</v>
      </c>
    </row>
    <row r="68" spans="1:8" x14ac:dyDescent="0.35">
      <c r="A68" s="334" t="s">
        <v>1562</v>
      </c>
      <c r="B68" s="334"/>
      <c r="C68" s="334"/>
      <c r="D68" s="334"/>
      <c r="E68" s="334"/>
      <c r="F68" s="334"/>
      <c r="G68" s="334"/>
      <c r="H68" s="189">
        <f>H67/8</f>
        <v>73.5</v>
      </c>
    </row>
    <row r="69" spans="1:8" x14ac:dyDescent="0.35">
      <c r="A69" s="334" t="s">
        <v>1563</v>
      </c>
      <c r="B69" s="334"/>
      <c r="C69" s="334"/>
      <c r="D69" s="334"/>
      <c r="E69" s="334"/>
      <c r="F69" s="334"/>
      <c r="G69" s="334"/>
      <c r="H69" s="189">
        <f>H67/K14</f>
        <v>0.29757085020242913</v>
      </c>
    </row>
    <row r="70" spans="1:8" x14ac:dyDescent="0.35">
      <c r="A70" s="331" t="s">
        <v>1564</v>
      </c>
      <c r="B70" s="331"/>
      <c r="C70" s="331"/>
      <c r="D70" s="331"/>
      <c r="E70" s="331"/>
      <c r="F70" s="331"/>
      <c r="G70" s="331"/>
      <c r="H70" s="331"/>
    </row>
    <row r="71" spans="1:8" x14ac:dyDescent="0.35">
      <c r="A71" s="173" t="s">
        <v>1491</v>
      </c>
      <c r="B71" s="335"/>
      <c r="C71" s="336"/>
      <c r="D71" s="336"/>
      <c r="E71" s="336"/>
      <c r="F71" s="336"/>
      <c r="G71" s="336"/>
      <c r="H71" s="337"/>
    </row>
    <row r="72" spans="1:8" x14ac:dyDescent="0.35">
      <c r="A72" s="174" t="s">
        <v>1494</v>
      </c>
      <c r="B72" s="190" t="s">
        <v>1495</v>
      </c>
      <c r="C72" s="190">
        <v>0.25</v>
      </c>
      <c r="D72" s="190">
        <v>5</v>
      </c>
      <c r="E72" s="191" t="s">
        <v>1496</v>
      </c>
      <c r="F72" s="190"/>
      <c r="G72" s="190"/>
      <c r="H72" s="190">
        <f>IF(E72="X",C72*D72*48, IF(F72="X", C72*D72*48, IF(G72="X",C72*D72*12)))</f>
        <v>60</v>
      </c>
    </row>
    <row r="73" spans="1:8" x14ac:dyDescent="0.35">
      <c r="A73" s="173" t="s">
        <v>1498</v>
      </c>
      <c r="B73" s="190" t="s">
        <v>1495</v>
      </c>
      <c r="C73" s="190">
        <v>2</v>
      </c>
      <c r="D73" s="190">
        <v>1</v>
      </c>
      <c r="E73" s="191"/>
      <c r="F73" s="174"/>
      <c r="G73" s="191" t="s">
        <v>1496</v>
      </c>
      <c r="H73" s="190">
        <f>IF(E73="X",C73*D73*48, IF(F73="X", C73*D73*48, IF(G73="X",C73*D73*12)))</f>
        <v>24</v>
      </c>
    </row>
    <row r="74" spans="1:8" x14ac:dyDescent="0.35">
      <c r="A74" s="173" t="s">
        <v>1544</v>
      </c>
      <c r="B74" s="190" t="s">
        <v>1533</v>
      </c>
      <c r="C74" s="190">
        <v>0.25</v>
      </c>
      <c r="D74" s="190">
        <v>2</v>
      </c>
      <c r="E74" s="174"/>
      <c r="F74" s="191" t="s">
        <v>1496</v>
      </c>
      <c r="G74" s="192"/>
      <c r="H74" s="190">
        <f>IF(E74="X",C74*D74*48, IF(F74="X", C74*D74*48, IF(G74="X",C74*D74*12)))</f>
        <v>24</v>
      </c>
    </row>
    <row r="75" spans="1:8" ht="23" x14ac:dyDescent="0.35">
      <c r="A75" s="173" t="s">
        <v>1558</v>
      </c>
      <c r="B75" s="190" t="s">
        <v>1565</v>
      </c>
      <c r="C75" s="190">
        <v>2</v>
      </c>
      <c r="D75" s="190">
        <v>2</v>
      </c>
      <c r="E75" s="192"/>
      <c r="F75" s="191" t="s">
        <v>1496</v>
      </c>
      <c r="G75" s="192"/>
      <c r="H75" s="190">
        <f>IF(E75="X",C75*D75*48, IF(F75="X", C75*D75*48, IF(G75="X",C75*D75*12)))</f>
        <v>192</v>
      </c>
    </row>
    <row r="76" spans="1:8" x14ac:dyDescent="0.35">
      <c r="A76" s="173" t="s">
        <v>1560</v>
      </c>
      <c r="B76" s="190" t="s">
        <v>1518</v>
      </c>
      <c r="C76" s="190">
        <v>0.5</v>
      </c>
      <c r="D76" s="190">
        <v>1</v>
      </c>
      <c r="E76" s="192"/>
      <c r="F76" s="192"/>
      <c r="G76" s="191" t="s">
        <v>1496</v>
      </c>
      <c r="H76" s="190">
        <f t="shared" ref="H76:H78" si="3">IF(E76="X",C76*D76*48, IF(F76="X", C76*D76*48, IF(G76="X",C76*D76*12)))</f>
        <v>6</v>
      </c>
    </row>
    <row r="77" spans="1:8" x14ac:dyDescent="0.35">
      <c r="A77" s="173" t="s">
        <v>1509</v>
      </c>
      <c r="B77" s="190" t="s">
        <v>1495</v>
      </c>
      <c r="C77" s="190">
        <v>1</v>
      </c>
      <c r="D77" s="190">
        <v>5</v>
      </c>
      <c r="E77" s="191" t="s">
        <v>1496</v>
      </c>
      <c r="F77" s="192"/>
      <c r="G77" s="192"/>
      <c r="H77" s="190">
        <f t="shared" si="3"/>
        <v>240</v>
      </c>
    </row>
    <row r="78" spans="1:8" x14ac:dyDescent="0.35">
      <c r="A78" s="173" t="s">
        <v>1510</v>
      </c>
      <c r="B78" s="190" t="s">
        <v>1536</v>
      </c>
      <c r="C78" s="190">
        <v>1</v>
      </c>
      <c r="D78" s="190">
        <v>1</v>
      </c>
      <c r="E78" s="192"/>
      <c r="F78" s="191" t="s">
        <v>1496</v>
      </c>
      <c r="G78" s="192"/>
      <c r="H78" s="190">
        <f t="shared" si="3"/>
        <v>48</v>
      </c>
    </row>
    <row r="79" spans="1:8" x14ac:dyDescent="0.35">
      <c r="A79" s="338" t="s">
        <v>1566</v>
      </c>
      <c r="B79" s="338"/>
      <c r="C79" s="338"/>
      <c r="D79" s="338"/>
      <c r="E79" s="338"/>
      <c r="F79" s="338"/>
      <c r="G79" s="338"/>
      <c r="H79" s="193">
        <f>SUM(H71:H74,H75:H78)</f>
        <v>594</v>
      </c>
    </row>
    <row r="80" spans="1:8" x14ac:dyDescent="0.35">
      <c r="A80" s="338" t="s">
        <v>1567</v>
      </c>
      <c r="B80" s="338"/>
      <c r="C80" s="338"/>
      <c r="D80" s="338"/>
      <c r="E80" s="338"/>
      <c r="F80" s="338"/>
      <c r="G80" s="338"/>
      <c r="H80" s="193">
        <f>H79/8</f>
        <v>74.25</v>
      </c>
    </row>
    <row r="81" spans="1:8" x14ac:dyDescent="0.35">
      <c r="A81" s="338" t="s">
        <v>1568</v>
      </c>
      <c r="B81" s="338"/>
      <c r="C81" s="338"/>
      <c r="D81" s="338"/>
      <c r="E81" s="338"/>
      <c r="F81" s="338"/>
      <c r="G81" s="338"/>
      <c r="H81" s="193">
        <f>H79/K14</f>
        <v>0.30060728744939269</v>
      </c>
    </row>
    <row r="82" spans="1:8" x14ac:dyDescent="0.35">
      <c r="A82" s="331" t="s">
        <v>1569</v>
      </c>
      <c r="B82" s="331"/>
      <c r="C82" s="331"/>
      <c r="D82" s="331"/>
      <c r="E82" s="331"/>
      <c r="F82" s="331"/>
      <c r="G82" s="331"/>
      <c r="H82" s="331"/>
    </row>
    <row r="83" spans="1:8" x14ac:dyDescent="0.35">
      <c r="A83" s="194" t="s">
        <v>1491</v>
      </c>
      <c r="B83" s="327"/>
      <c r="C83" s="328"/>
      <c r="D83" s="328"/>
      <c r="E83" s="328"/>
      <c r="F83" s="328"/>
      <c r="G83" s="328"/>
      <c r="H83" s="329"/>
    </row>
    <row r="84" spans="1:8" x14ac:dyDescent="0.35">
      <c r="A84" s="177" t="s">
        <v>1494</v>
      </c>
      <c r="B84" s="175" t="s">
        <v>1495</v>
      </c>
      <c r="C84" s="175">
        <v>1</v>
      </c>
      <c r="D84" s="175">
        <v>5</v>
      </c>
      <c r="E84" s="176" t="s">
        <v>1496</v>
      </c>
      <c r="F84" s="175"/>
      <c r="G84" s="175"/>
      <c r="H84" s="175">
        <f>IF(E84="X",C84*D84*48, IF(F84="X", C84*D84*48, IF(G84="X",C84*D84*12)))</f>
        <v>240</v>
      </c>
    </row>
    <row r="85" spans="1:8" x14ac:dyDescent="0.35">
      <c r="A85" s="194" t="s">
        <v>1498</v>
      </c>
      <c r="B85" s="175" t="s">
        <v>1495</v>
      </c>
      <c r="C85" s="175">
        <v>2</v>
      </c>
      <c r="D85" s="175">
        <v>2</v>
      </c>
      <c r="E85" s="176"/>
      <c r="F85" s="176" t="s">
        <v>1496</v>
      </c>
      <c r="G85" s="178"/>
      <c r="H85" s="175">
        <f>IF(E85="X",C85*D85*48, IF(F85="X", C85*D85*48, IF(G85="X",C85*D85*12)))</f>
        <v>192</v>
      </c>
    </row>
    <row r="86" spans="1:8" x14ac:dyDescent="0.35">
      <c r="A86" s="194" t="s">
        <v>1570</v>
      </c>
      <c r="B86" s="327"/>
      <c r="C86" s="328"/>
      <c r="D86" s="328"/>
      <c r="E86" s="328"/>
      <c r="F86" s="328"/>
      <c r="G86" s="328"/>
      <c r="H86" s="329"/>
    </row>
    <row r="87" spans="1:8" ht="23" x14ac:dyDescent="0.35">
      <c r="A87" s="194" t="s">
        <v>1547</v>
      </c>
      <c r="B87" s="175" t="s">
        <v>1548</v>
      </c>
      <c r="C87" s="175">
        <v>2</v>
      </c>
      <c r="D87" s="175">
        <v>2</v>
      </c>
      <c r="E87" s="182"/>
      <c r="F87" s="176" t="s">
        <v>1496</v>
      </c>
      <c r="G87" s="182"/>
      <c r="H87" s="175">
        <f>IF(E87="X",C87*D87*48, IF(F87="X", C87*D87*48, IF(G87="X",C87*D87*12)))</f>
        <v>192</v>
      </c>
    </row>
    <row r="88" spans="1:8" ht="23" x14ac:dyDescent="0.35">
      <c r="A88" s="194" t="s">
        <v>1549</v>
      </c>
      <c r="B88" s="175" t="s">
        <v>1571</v>
      </c>
      <c r="C88" s="175">
        <v>2</v>
      </c>
      <c r="D88" s="175">
        <v>8</v>
      </c>
      <c r="E88" s="182"/>
      <c r="F88" s="176" t="s">
        <v>1496</v>
      </c>
      <c r="G88" s="182"/>
      <c r="H88" s="175">
        <f>IF(E88="X",C88*D88*48, IF(F88="X", C88*D88*48, IF(G88="X",C88*D88*12)))</f>
        <v>768</v>
      </c>
    </row>
    <row r="89" spans="1:8" x14ac:dyDescent="0.35">
      <c r="A89" s="194" t="s">
        <v>1572</v>
      </c>
      <c r="B89" s="175" t="s">
        <v>1495</v>
      </c>
      <c r="C89" s="175">
        <v>0.25</v>
      </c>
      <c r="D89" s="175">
        <v>2</v>
      </c>
      <c r="E89" s="177"/>
      <c r="F89" s="176" t="s">
        <v>1496</v>
      </c>
      <c r="G89" s="182"/>
      <c r="H89" s="175">
        <f>IF(E89="X",C89*D89*48, IF(F89="X", C89*D89*48, IF(G89="X",C89*D89*12)))</f>
        <v>24</v>
      </c>
    </row>
    <row r="90" spans="1:8" x14ac:dyDescent="0.35">
      <c r="A90" s="194" t="s">
        <v>1560</v>
      </c>
      <c r="B90" s="175" t="s">
        <v>1518</v>
      </c>
      <c r="C90" s="175">
        <v>1</v>
      </c>
      <c r="D90" s="175">
        <v>2</v>
      </c>
      <c r="E90" s="182"/>
      <c r="F90" s="182"/>
      <c r="G90" s="176" t="s">
        <v>1496</v>
      </c>
      <c r="H90" s="175">
        <f t="shared" ref="H90:H93" si="4">IF(E90="X",C90*D90*48, IF(F90="X", C90*D90*48, IF(G90="X",C90*D90*12)))</f>
        <v>24</v>
      </c>
    </row>
    <row r="91" spans="1:8" x14ac:dyDescent="0.35">
      <c r="A91" s="194" t="s">
        <v>1573</v>
      </c>
      <c r="B91" s="175" t="s">
        <v>1518</v>
      </c>
      <c r="C91" s="175">
        <v>8</v>
      </c>
      <c r="D91" s="175">
        <v>1</v>
      </c>
      <c r="E91" s="182"/>
      <c r="F91" s="182"/>
      <c r="G91" s="176" t="s">
        <v>1496</v>
      </c>
      <c r="H91" s="175">
        <f t="shared" si="4"/>
        <v>96</v>
      </c>
    </row>
    <row r="92" spans="1:8" x14ac:dyDescent="0.35">
      <c r="A92" s="194" t="s">
        <v>1538</v>
      </c>
      <c r="B92" s="175" t="s">
        <v>1495</v>
      </c>
      <c r="C92" s="175">
        <v>1</v>
      </c>
      <c r="D92" s="175">
        <v>5</v>
      </c>
      <c r="E92" s="176" t="s">
        <v>1496</v>
      </c>
      <c r="F92" s="175"/>
      <c r="G92" s="175"/>
      <c r="H92" s="175">
        <f t="shared" si="4"/>
        <v>240</v>
      </c>
    </row>
    <row r="93" spans="1:8" x14ac:dyDescent="0.35">
      <c r="A93" s="194" t="s">
        <v>1574</v>
      </c>
      <c r="B93" s="175" t="s">
        <v>1536</v>
      </c>
      <c r="C93" s="175">
        <v>1</v>
      </c>
      <c r="D93" s="175">
        <v>1</v>
      </c>
      <c r="E93" s="182"/>
      <c r="F93" s="176" t="s">
        <v>1496</v>
      </c>
      <c r="G93" s="182"/>
      <c r="H93" s="175">
        <f t="shared" si="4"/>
        <v>48</v>
      </c>
    </row>
    <row r="94" spans="1:8" x14ac:dyDescent="0.35">
      <c r="A94" s="334" t="s">
        <v>1955</v>
      </c>
      <c r="B94" s="334"/>
      <c r="C94" s="334"/>
      <c r="D94" s="334"/>
      <c r="E94" s="334"/>
      <c r="F94" s="334"/>
      <c r="G94" s="334"/>
      <c r="H94" s="189">
        <f>SUM(H84:H85,H87:H88,H89:H93)</f>
        <v>1824</v>
      </c>
    </row>
    <row r="95" spans="1:8" x14ac:dyDescent="0.35">
      <c r="A95" s="334" t="s">
        <v>1575</v>
      </c>
      <c r="B95" s="334"/>
      <c r="C95" s="334"/>
      <c r="D95" s="334"/>
      <c r="E95" s="334"/>
      <c r="F95" s="334"/>
      <c r="G95" s="334"/>
      <c r="H95" s="189">
        <f>H94/8</f>
        <v>228</v>
      </c>
    </row>
    <row r="96" spans="1:8" x14ac:dyDescent="0.35">
      <c r="A96" s="334" t="s">
        <v>1576</v>
      </c>
      <c r="B96" s="334"/>
      <c r="C96" s="334"/>
      <c r="D96" s="334"/>
      <c r="E96" s="334"/>
      <c r="F96" s="334"/>
      <c r="G96" s="334"/>
      <c r="H96" s="189">
        <f>H94/K14</f>
        <v>0.92307692307692313</v>
      </c>
    </row>
    <row r="97" spans="1:8" x14ac:dyDescent="0.35">
      <c r="A97" s="331" t="s">
        <v>1577</v>
      </c>
      <c r="B97" s="331"/>
      <c r="C97" s="331"/>
      <c r="D97" s="331"/>
      <c r="E97" s="331"/>
      <c r="F97" s="331"/>
      <c r="G97" s="331"/>
      <c r="H97" s="331"/>
    </row>
    <row r="98" spans="1:8" x14ac:dyDescent="0.35">
      <c r="A98" s="194" t="s">
        <v>1491</v>
      </c>
      <c r="B98" s="327"/>
      <c r="C98" s="328"/>
      <c r="D98" s="328"/>
      <c r="E98" s="328"/>
      <c r="F98" s="328"/>
      <c r="G98" s="328"/>
      <c r="H98" s="329"/>
    </row>
    <row r="99" spans="1:8" x14ac:dyDescent="0.35">
      <c r="A99" s="177" t="s">
        <v>1494</v>
      </c>
      <c r="B99" s="175" t="s">
        <v>1495</v>
      </c>
      <c r="C99" s="175">
        <v>2</v>
      </c>
      <c r="D99" s="175">
        <v>5</v>
      </c>
      <c r="E99" s="176" t="s">
        <v>1496</v>
      </c>
      <c r="F99" s="175"/>
      <c r="G99" s="175"/>
      <c r="H99" s="175">
        <f>IF(E99="X",C99*D99*48, IF(F99="X", C99*D99*48, IF(G99="X",C99*D99*12)))</f>
        <v>480</v>
      </c>
    </row>
    <row r="100" spans="1:8" x14ac:dyDescent="0.35">
      <c r="A100" s="194" t="s">
        <v>1498</v>
      </c>
      <c r="B100" s="175" t="s">
        <v>1495</v>
      </c>
      <c r="C100" s="175">
        <v>2</v>
      </c>
      <c r="D100" s="175">
        <v>2</v>
      </c>
      <c r="E100" s="176"/>
      <c r="F100" s="176" t="s">
        <v>1496</v>
      </c>
      <c r="G100" s="177"/>
      <c r="H100" s="175">
        <f>IF(E100="X",C100*D100*48, IF(F100="X", C100*D100*48, IF(G100="X",C100*D100*12)))</f>
        <v>192</v>
      </c>
    </row>
    <row r="101" spans="1:8" x14ac:dyDescent="0.35">
      <c r="A101" s="194" t="s">
        <v>1578</v>
      </c>
      <c r="B101" s="175" t="s">
        <v>1495</v>
      </c>
      <c r="C101" s="175">
        <v>0.25</v>
      </c>
      <c r="D101" s="175">
        <v>2</v>
      </c>
      <c r="E101" s="177"/>
      <c r="F101" s="176" t="s">
        <v>1496</v>
      </c>
      <c r="G101" s="182"/>
      <c r="H101" s="175">
        <f>IF(E101="X",C101*D101*48, IF(F101="X", C101*D101*48, IF(G101="X",C101*D101*12)))</f>
        <v>24</v>
      </c>
    </row>
    <row r="102" spans="1:8" x14ac:dyDescent="0.35">
      <c r="A102" s="194" t="s">
        <v>1558</v>
      </c>
      <c r="B102" s="333"/>
      <c r="C102" s="333"/>
      <c r="D102" s="333"/>
      <c r="E102" s="333"/>
      <c r="F102" s="333"/>
      <c r="G102" s="333"/>
      <c r="H102" s="333"/>
    </row>
    <row r="103" spans="1:8" ht="23" x14ac:dyDescent="0.35">
      <c r="A103" s="194" t="s">
        <v>1547</v>
      </c>
      <c r="B103" s="175" t="s">
        <v>1571</v>
      </c>
      <c r="C103" s="175">
        <v>2</v>
      </c>
      <c r="D103" s="175">
        <v>2</v>
      </c>
      <c r="E103" s="182"/>
      <c r="F103" s="177"/>
      <c r="G103" s="176" t="s">
        <v>1496</v>
      </c>
      <c r="H103" s="175">
        <f>IF(E103="X",C103*D103*48, IF(G103="X", C103*D103*48, IF(#REF!="X",C103*D103*12)))</f>
        <v>192</v>
      </c>
    </row>
    <row r="104" spans="1:8" x14ac:dyDescent="0.35">
      <c r="A104" s="194" t="s">
        <v>1549</v>
      </c>
      <c r="B104" s="175" t="s">
        <v>1495</v>
      </c>
      <c r="C104" s="175">
        <v>2</v>
      </c>
      <c r="D104" s="175">
        <v>2</v>
      </c>
      <c r="E104" s="177"/>
      <c r="F104" s="176" t="s">
        <v>1496</v>
      </c>
      <c r="G104" s="182"/>
      <c r="H104" s="175">
        <f>IF(E104="X",C104*D104*48, IF(F104="X", C104*D104*48, IF(G104="X",C104*D104*12)))</f>
        <v>192</v>
      </c>
    </row>
    <row r="105" spans="1:8" x14ac:dyDescent="0.35">
      <c r="A105" s="194" t="s">
        <v>1560</v>
      </c>
      <c r="B105" s="175" t="s">
        <v>1518</v>
      </c>
      <c r="C105" s="175">
        <v>1</v>
      </c>
      <c r="D105" s="175">
        <v>2</v>
      </c>
      <c r="E105" s="182"/>
      <c r="F105" s="182"/>
      <c r="G105" s="176" t="s">
        <v>1496</v>
      </c>
      <c r="H105" s="175">
        <f t="shared" ref="H105:H108" si="5">IF(E105="X",C105*D105*48, IF(F105="X", C105*D105*48, IF(G105="X",C105*D105*12)))</f>
        <v>24</v>
      </c>
    </row>
    <row r="106" spans="1:8" x14ac:dyDescent="0.35">
      <c r="A106" s="194" t="s">
        <v>1573</v>
      </c>
      <c r="B106" s="175" t="s">
        <v>1518</v>
      </c>
      <c r="C106" s="175">
        <v>8</v>
      </c>
      <c r="D106" s="175">
        <v>1</v>
      </c>
      <c r="E106" s="182"/>
      <c r="F106" s="182"/>
      <c r="G106" s="176" t="s">
        <v>1496</v>
      </c>
      <c r="H106" s="175">
        <f t="shared" si="5"/>
        <v>96</v>
      </c>
    </row>
    <row r="107" spans="1:8" x14ac:dyDescent="0.35">
      <c r="A107" s="194" t="s">
        <v>1538</v>
      </c>
      <c r="B107" s="175" t="s">
        <v>1495</v>
      </c>
      <c r="C107" s="175">
        <v>1</v>
      </c>
      <c r="D107" s="175">
        <v>3</v>
      </c>
      <c r="E107" s="176" t="s">
        <v>1496</v>
      </c>
      <c r="F107" s="175"/>
      <c r="G107" s="175"/>
      <c r="H107" s="175">
        <f t="shared" si="5"/>
        <v>144</v>
      </c>
    </row>
    <row r="108" spans="1:8" x14ac:dyDescent="0.35">
      <c r="A108" s="194" t="s">
        <v>1574</v>
      </c>
      <c r="B108" s="175" t="s">
        <v>1536</v>
      </c>
      <c r="C108" s="175">
        <v>1</v>
      </c>
      <c r="D108" s="175">
        <v>1</v>
      </c>
      <c r="E108" s="182"/>
      <c r="F108" s="176" t="s">
        <v>1496</v>
      </c>
      <c r="G108" s="182"/>
      <c r="H108" s="175">
        <f t="shared" si="5"/>
        <v>48</v>
      </c>
    </row>
    <row r="109" spans="1:8" x14ac:dyDescent="0.35">
      <c r="A109" s="334" t="s">
        <v>1956</v>
      </c>
      <c r="B109" s="334"/>
      <c r="C109" s="334"/>
      <c r="D109" s="334"/>
      <c r="E109" s="334"/>
      <c r="F109" s="334"/>
      <c r="G109" s="334"/>
      <c r="H109" s="189">
        <f>SUM(H99:H100,H102,H103:H108)</f>
        <v>1368</v>
      </c>
    </row>
    <row r="110" spans="1:8" x14ac:dyDescent="0.35">
      <c r="A110" s="334" t="s">
        <v>1957</v>
      </c>
      <c r="B110" s="334"/>
      <c r="C110" s="334"/>
      <c r="D110" s="334"/>
      <c r="E110" s="334"/>
      <c r="F110" s="334"/>
      <c r="G110" s="334"/>
      <c r="H110" s="189">
        <f>H109/8</f>
        <v>171</v>
      </c>
    </row>
    <row r="111" spans="1:8" x14ac:dyDescent="0.35">
      <c r="A111" s="334" t="s">
        <v>1958</v>
      </c>
      <c r="B111" s="334"/>
      <c r="C111" s="334"/>
      <c r="D111" s="334"/>
      <c r="E111" s="334"/>
      <c r="F111" s="334"/>
      <c r="G111" s="334"/>
      <c r="H111" s="189">
        <f>H109/K14</f>
        <v>0.69230769230769229</v>
      </c>
    </row>
    <row r="112" spans="1:8" x14ac:dyDescent="0.35">
      <c r="A112" s="331" t="s">
        <v>1579</v>
      </c>
      <c r="B112" s="331"/>
      <c r="C112" s="331"/>
      <c r="D112" s="331"/>
      <c r="E112" s="331"/>
      <c r="F112" s="331"/>
      <c r="G112" s="331"/>
      <c r="H112" s="331"/>
    </row>
    <row r="113" spans="1:8" x14ac:dyDescent="0.35">
      <c r="A113" s="194" t="s">
        <v>1580</v>
      </c>
      <c r="B113" s="175" t="s">
        <v>1518</v>
      </c>
      <c r="C113" s="175">
        <v>2</v>
      </c>
      <c r="D113" s="175">
        <v>1</v>
      </c>
      <c r="E113" s="182"/>
      <c r="F113" s="176" t="s">
        <v>1496</v>
      </c>
      <c r="G113" s="182"/>
      <c r="H113" s="175">
        <f t="shared" ref="H113:H115" si="6">IF(E113="X",C113*D113*48, IF(F113="X", C113*D113*48, IF(G113="X",C113*D113*12)))</f>
        <v>96</v>
      </c>
    </row>
    <row r="114" spans="1:8" x14ac:dyDescent="0.35">
      <c r="A114" s="194" t="s">
        <v>1581</v>
      </c>
      <c r="B114" s="175" t="s">
        <v>1495</v>
      </c>
      <c r="C114" s="175">
        <v>2</v>
      </c>
      <c r="D114" s="175">
        <v>1</v>
      </c>
      <c r="E114" s="182"/>
      <c r="F114" s="176" t="s">
        <v>1496</v>
      </c>
      <c r="G114" s="195"/>
      <c r="H114" s="175">
        <f t="shared" si="6"/>
        <v>96</v>
      </c>
    </row>
    <row r="115" spans="1:8" x14ac:dyDescent="0.35">
      <c r="A115" s="194" t="s">
        <v>1582</v>
      </c>
      <c r="B115" s="175" t="s">
        <v>1518</v>
      </c>
      <c r="C115" s="175">
        <v>1</v>
      </c>
      <c r="D115" s="175">
        <v>1</v>
      </c>
      <c r="E115" s="182"/>
      <c r="F115" s="182"/>
      <c r="G115" s="176" t="s">
        <v>1496</v>
      </c>
      <c r="H115" s="175">
        <f t="shared" si="6"/>
        <v>12</v>
      </c>
    </row>
    <row r="116" spans="1:8" x14ac:dyDescent="0.35">
      <c r="A116" s="334" t="s">
        <v>1959</v>
      </c>
      <c r="B116" s="334"/>
      <c r="C116" s="334"/>
      <c r="D116" s="334"/>
      <c r="E116" s="334"/>
      <c r="F116" s="334"/>
      <c r="G116" s="334"/>
      <c r="H116" s="189">
        <f>SUM(H113:H115)</f>
        <v>204</v>
      </c>
    </row>
    <row r="117" spans="1:8" x14ac:dyDescent="0.35">
      <c r="A117" s="334" t="s">
        <v>1960</v>
      </c>
      <c r="B117" s="334"/>
      <c r="C117" s="334"/>
      <c r="D117" s="334"/>
      <c r="E117" s="334"/>
      <c r="F117" s="334"/>
      <c r="G117" s="334"/>
      <c r="H117" s="189">
        <f>H116/8</f>
        <v>25.5</v>
      </c>
    </row>
    <row r="118" spans="1:8" x14ac:dyDescent="0.35">
      <c r="A118" s="334" t="s">
        <v>1961</v>
      </c>
      <c r="B118" s="334"/>
      <c r="C118" s="334"/>
      <c r="D118" s="334"/>
      <c r="E118" s="334"/>
      <c r="F118" s="334"/>
      <c r="G118" s="334"/>
      <c r="H118" s="189">
        <f>H116/K14</f>
        <v>0.10323886639676114</v>
      </c>
    </row>
    <row r="119" spans="1:8" x14ac:dyDescent="0.35">
      <c r="A119" s="331" t="s">
        <v>1583</v>
      </c>
      <c r="B119" s="331"/>
      <c r="C119" s="331"/>
      <c r="D119" s="331"/>
      <c r="E119" s="331"/>
      <c r="F119" s="331"/>
      <c r="G119" s="331"/>
      <c r="H119" s="331"/>
    </row>
    <row r="120" spans="1:8" x14ac:dyDescent="0.35">
      <c r="A120" s="194" t="s">
        <v>1491</v>
      </c>
      <c r="B120" s="327"/>
      <c r="C120" s="328"/>
      <c r="D120" s="328"/>
      <c r="E120" s="328"/>
      <c r="F120" s="328"/>
      <c r="G120" s="328"/>
      <c r="H120" s="329"/>
    </row>
    <row r="121" spans="1:8" ht="24" x14ac:dyDescent="0.35">
      <c r="A121" s="196" t="s">
        <v>1584</v>
      </c>
      <c r="B121" s="175" t="s">
        <v>1495</v>
      </c>
      <c r="C121" s="175">
        <v>6</v>
      </c>
      <c r="D121" s="175">
        <v>2</v>
      </c>
      <c r="E121" s="182"/>
      <c r="F121" s="176" t="s">
        <v>1496</v>
      </c>
      <c r="G121" s="182"/>
      <c r="H121" s="175">
        <f t="shared" ref="H121:H123" si="7">IF(E121="X",C121*D121*48, IF(F121="X", C121*D121*12, IF(G121="X",C121*D121*4)))</f>
        <v>144</v>
      </c>
    </row>
    <row r="122" spans="1:8" x14ac:dyDescent="0.35">
      <c r="A122" s="194" t="s">
        <v>1521</v>
      </c>
      <c r="B122" s="175" t="s">
        <v>1495</v>
      </c>
      <c r="C122" s="175">
        <v>4</v>
      </c>
      <c r="D122" s="175">
        <v>3</v>
      </c>
      <c r="E122" s="182"/>
      <c r="F122" s="182"/>
      <c r="G122" s="176" t="s">
        <v>1496</v>
      </c>
      <c r="H122" s="175">
        <f t="shared" si="7"/>
        <v>48</v>
      </c>
    </row>
    <row r="123" spans="1:8" ht="23" x14ac:dyDescent="0.35">
      <c r="A123" s="194" t="s">
        <v>1585</v>
      </c>
      <c r="B123" s="175" t="s">
        <v>1495</v>
      </c>
      <c r="C123" s="175">
        <v>0.25</v>
      </c>
      <c r="D123" s="175">
        <v>2</v>
      </c>
      <c r="E123" s="177"/>
      <c r="F123" s="176" t="s">
        <v>1496</v>
      </c>
      <c r="G123" s="182"/>
      <c r="H123" s="175">
        <f t="shared" si="7"/>
        <v>6</v>
      </c>
    </row>
    <row r="124" spans="1:8" x14ac:dyDescent="0.35">
      <c r="A124" s="334" t="s">
        <v>1964</v>
      </c>
      <c r="B124" s="334"/>
      <c r="C124" s="334"/>
      <c r="D124" s="334"/>
      <c r="E124" s="334"/>
      <c r="F124" s="334"/>
      <c r="G124" s="334"/>
      <c r="H124" s="189">
        <f>SUM(H120:H123)</f>
        <v>198</v>
      </c>
    </row>
    <row r="125" spans="1:8" x14ac:dyDescent="0.35">
      <c r="A125" s="334" t="s">
        <v>1963</v>
      </c>
      <c r="B125" s="334"/>
      <c r="C125" s="334"/>
      <c r="D125" s="334"/>
      <c r="E125" s="334"/>
      <c r="F125" s="334"/>
      <c r="G125" s="334"/>
      <c r="H125" s="189">
        <f>H124/8</f>
        <v>24.75</v>
      </c>
    </row>
    <row r="126" spans="1:8" x14ac:dyDescent="0.35">
      <c r="A126" s="334" t="s">
        <v>1962</v>
      </c>
      <c r="B126" s="334"/>
      <c r="C126" s="334"/>
      <c r="D126" s="334"/>
      <c r="E126" s="334"/>
      <c r="F126" s="334"/>
      <c r="G126" s="334"/>
      <c r="H126" s="189">
        <f>H124/K14</f>
        <v>0.10020242914979757</v>
      </c>
    </row>
  </sheetData>
  <mergeCells count="54">
    <mergeCell ref="A126:G126"/>
    <mergeCell ref="A109:G109"/>
    <mergeCell ref="A110:G110"/>
    <mergeCell ref="A111:G111"/>
    <mergeCell ref="A112:H112"/>
    <mergeCell ref="A116:G116"/>
    <mergeCell ref="A117:G117"/>
    <mergeCell ref="A118:G118"/>
    <mergeCell ref="A119:H119"/>
    <mergeCell ref="B120:H120"/>
    <mergeCell ref="A124:G124"/>
    <mergeCell ref="A125:G125"/>
    <mergeCell ref="B102:H102"/>
    <mergeCell ref="A79:G79"/>
    <mergeCell ref="A80:G80"/>
    <mergeCell ref="A81:G81"/>
    <mergeCell ref="A82:H82"/>
    <mergeCell ref="B83:H83"/>
    <mergeCell ref="B86:H86"/>
    <mergeCell ref="A94:G94"/>
    <mergeCell ref="A95:G95"/>
    <mergeCell ref="A96:G96"/>
    <mergeCell ref="A97:H97"/>
    <mergeCell ref="B98:H98"/>
    <mergeCell ref="B71:H71"/>
    <mergeCell ref="B48:H48"/>
    <mergeCell ref="A54:G54"/>
    <mergeCell ref="A55:G55"/>
    <mergeCell ref="A56:G56"/>
    <mergeCell ref="A57:H57"/>
    <mergeCell ref="B58:H58"/>
    <mergeCell ref="B62:H62"/>
    <mergeCell ref="A67:G67"/>
    <mergeCell ref="A68:G68"/>
    <mergeCell ref="A69:G69"/>
    <mergeCell ref="A70:H70"/>
    <mergeCell ref="B43:H43"/>
    <mergeCell ref="B19:H19"/>
    <mergeCell ref="A24:G24"/>
    <mergeCell ref="A25:G25"/>
    <mergeCell ref="A26:G26"/>
    <mergeCell ref="A27:H27"/>
    <mergeCell ref="B28:H28"/>
    <mergeCell ref="B32:H32"/>
    <mergeCell ref="A39:G39"/>
    <mergeCell ref="A40:G40"/>
    <mergeCell ref="A41:G41"/>
    <mergeCell ref="A42:H42"/>
    <mergeCell ref="B14:H14"/>
    <mergeCell ref="A2:H2"/>
    <mergeCell ref="A3:H3"/>
    <mergeCell ref="B4:H4"/>
    <mergeCell ref="J4:K4"/>
    <mergeCell ref="B7:H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1"/>
  <sheetViews>
    <sheetView workbookViewId="0">
      <selection activeCell="N2" sqref="N2"/>
    </sheetView>
  </sheetViews>
  <sheetFormatPr defaultColWidth="8.90625" defaultRowHeight="14.5" x14ac:dyDescent="0.35"/>
  <cols>
    <col min="1" max="1" width="14.90625" style="26" bestFit="1" customWidth="1"/>
    <col min="2" max="2" width="14.54296875" style="9" bestFit="1" customWidth="1"/>
    <col min="3" max="5" width="13.54296875" style="9" customWidth="1"/>
    <col min="6" max="6" width="21.54296875" style="9" customWidth="1"/>
    <col min="7" max="7" width="12.36328125" style="9" hidden="1" customWidth="1"/>
    <col min="8" max="8" width="11" style="9" customWidth="1"/>
    <col min="9" max="9" width="14" style="9" customWidth="1"/>
    <col min="10" max="10" width="14.90625" style="9" customWidth="1"/>
    <col min="11" max="11" width="16" style="9" customWidth="1"/>
    <col min="12" max="12" width="16.08984375" style="9" customWidth="1"/>
    <col min="13" max="13" width="19.08984375" style="9" customWidth="1"/>
    <col min="14" max="14" width="15.36328125" style="9" customWidth="1"/>
    <col min="15" max="15" width="12.08984375" style="9" customWidth="1"/>
    <col min="16" max="17" width="18.54296875" style="9" customWidth="1"/>
    <col min="18" max="18" width="14.08984375" style="9" customWidth="1"/>
    <col min="19" max="19" width="37.08984375" style="76" bestFit="1" customWidth="1"/>
    <col min="20" max="20" width="44.54296875" style="9" bestFit="1" customWidth="1"/>
    <col min="21" max="21" width="43" style="9" customWidth="1"/>
    <col min="22" max="16384" width="8.90625" style="9"/>
  </cols>
  <sheetData>
    <row r="1" spans="1:20" ht="42.75" customHeight="1" x14ac:dyDescent="0.35">
      <c r="A1" s="197"/>
      <c r="B1" s="198" t="s">
        <v>1586</v>
      </c>
      <c r="C1" s="198" t="s">
        <v>1587</v>
      </c>
      <c r="D1" s="198" t="s">
        <v>1588</v>
      </c>
      <c r="E1" s="198" t="s">
        <v>1589</v>
      </c>
      <c r="F1" s="198" t="s">
        <v>1590</v>
      </c>
      <c r="G1" s="198" t="s">
        <v>1591</v>
      </c>
      <c r="H1" s="198" t="s">
        <v>1592</v>
      </c>
      <c r="I1" s="198" t="s">
        <v>1593</v>
      </c>
      <c r="J1" s="198" t="s">
        <v>1594</v>
      </c>
      <c r="K1" s="198" t="s">
        <v>1595</v>
      </c>
      <c r="L1" s="198" t="s">
        <v>1596</v>
      </c>
      <c r="M1" s="198" t="s">
        <v>1597</v>
      </c>
      <c r="N1" s="198" t="s">
        <v>1598</v>
      </c>
      <c r="P1" s="199" t="s">
        <v>1599</v>
      </c>
      <c r="Q1" s="200" t="s">
        <v>1600</v>
      </c>
      <c r="S1" s="32" t="s">
        <v>1601</v>
      </c>
    </row>
    <row r="2" spans="1:20" x14ac:dyDescent="0.35">
      <c r="A2" s="201" t="s">
        <v>1602</v>
      </c>
      <c r="B2" s="77" t="s">
        <v>1603</v>
      </c>
      <c r="C2" s="77">
        <f>VLOOKUP(B2,Таблица1[#All],2,FALSE)</f>
        <v>1.1000000000000001</v>
      </c>
      <c r="D2" s="77"/>
      <c r="E2" s="77"/>
      <c r="F2" s="77" t="s">
        <v>1604</v>
      </c>
      <c r="G2" s="77">
        <f>VLOOKUP(F2,Таблица3[#All],2,FALSE)</f>
        <v>1</v>
      </c>
      <c r="H2" s="77">
        <v>100</v>
      </c>
      <c r="I2" s="77">
        <v>50</v>
      </c>
      <c r="J2" s="77" t="s">
        <v>1601</v>
      </c>
      <c r="K2" s="77" t="s">
        <v>1605</v>
      </c>
      <c r="L2" s="77" t="s">
        <v>1601</v>
      </c>
      <c r="M2" s="77" t="s">
        <v>1601</v>
      </c>
      <c r="N2" s="77">
        <f t="shared" ref="N2:N65" si="0">$T$10*H2*(IF(J2="Да",1,0)*$T$11+IF(K2="Да",1,0)*$T$12+IF(L2="Да",1,0)*$T$13+IF(M2="Да",1,0)*$T$14)*I2*IF(P2="Да",0.75,1)</f>
        <v>3393.75</v>
      </c>
      <c r="P2" s="57" t="s">
        <v>1601</v>
      </c>
      <c r="Q2" s="202">
        <f>SUM(N2:N301)/T4*T5</f>
        <v>1.8892332995951417</v>
      </c>
      <c r="S2" s="32" t="s">
        <v>1605</v>
      </c>
      <c r="T2" s="26"/>
    </row>
    <row r="3" spans="1:20" ht="29" x14ac:dyDescent="0.35">
      <c r="A3" s="201" t="s">
        <v>1602</v>
      </c>
      <c r="B3" s="77" t="s">
        <v>1606</v>
      </c>
      <c r="C3" s="77">
        <f>VLOOKUP(B3,Таблица1[#All],2)</f>
        <v>1.6</v>
      </c>
      <c r="D3" s="77"/>
      <c r="E3" s="77"/>
      <c r="F3" s="77" t="s">
        <v>1607</v>
      </c>
      <c r="G3" s="77">
        <f>VLOOKUP(F3,Таблица3[#All],2,FALSE)</f>
        <v>1.6</v>
      </c>
      <c r="H3" s="77">
        <v>0</v>
      </c>
      <c r="I3" s="77">
        <v>0</v>
      </c>
      <c r="J3" s="77" t="s">
        <v>1605</v>
      </c>
      <c r="K3" s="77" t="s">
        <v>1605</v>
      </c>
      <c r="L3" s="77" t="s">
        <v>1605</v>
      </c>
      <c r="M3" s="77" t="s">
        <v>1605</v>
      </c>
      <c r="N3" s="77">
        <f t="shared" si="0"/>
        <v>0</v>
      </c>
    </row>
    <row r="4" spans="1:20" x14ac:dyDescent="0.35">
      <c r="A4" s="201" t="s">
        <v>1602</v>
      </c>
      <c r="B4" s="77" t="s">
        <v>1608</v>
      </c>
      <c r="C4" s="77">
        <f>VLOOKUP(B4,Таблица1[#All],2)</f>
        <v>1.1000000000000001</v>
      </c>
      <c r="D4" s="77"/>
      <c r="E4" s="77"/>
      <c r="F4" s="77" t="s">
        <v>1604</v>
      </c>
      <c r="G4" s="77">
        <f>VLOOKUP(F4,Таблица3[#All],2,FALSE)</f>
        <v>1</v>
      </c>
      <c r="H4" s="77">
        <v>0</v>
      </c>
      <c r="I4" s="77">
        <v>0</v>
      </c>
      <c r="J4" s="77" t="s">
        <v>1605</v>
      </c>
      <c r="K4" s="77" t="s">
        <v>1605</v>
      </c>
      <c r="L4" s="77" t="s">
        <v>1605</v>
      </c>
      <c r="M4" s="77" t="s">
        <v>1605</v>
      </c>
      <c r="N4" s="77">
        <f t="shared" si="0"/>
        <v>0</v>
      </c>
      <c r="S4" s="32" t="s">
        <v>1609</v>
      </c>
      <c r="T4" s="77">
        <f>8*247</f>
        <v>1976</v>
      </c>
    </row>
    <row r="5" spans="1:20" ht="29" x14ac:dyDescent="0.35">
      <c r="A5" s="201" t="s">
        <v>1610</v>
      </c>
      <c r="B5" s="77" t="s">
        <v>1611</v>
      </c>
      <c r="C5" s="77">
        <f>VLOOKUP(B5,Таблица1[#All],2)</f>
        <v>1.1000000000000001</v>
      </c>
      <c r="D5" s="77"/>
      <c r="E5" s="77"/>
      <c r="F5" s="77"/>
      <c r="G5" s="77" t="e">
        <f>VLOOKUP(F5,Таблица3[#All],2,FALSE)</f>
        <v>#N/A</v>
      </c>
      <c r="H5" s="77">
        <v>0</v>
      </c>
      <c r="I5" s="77">
        <v>0</v>
      </c>
      <c r="J5" s="77" t="s">
        <v>1605</v>
      </c>
      <c r="K5" s="77" t="s">
        <v>1605</v>
      </c>
      <c r="L5" s="77" t="s">
        <v>1605</v>
      </c>
      <c r="M5" s="77" t="s">
        <v>1605</v>
      </c>
      <c r="N5" s="77">
        <f t="shared" si="0"/>
        <v>0</v>
      </c>
      <c r="O5" s="76"/>
      <c r="S5" s="32" t="s">
        <v>1612</v>
      </c>
      <c r="T5" s="77">
        <v>1.1000000000000001</v>
      </c>
    </row>
    <row r="6" spans="1:20" x14ac:dyDescent="0.35">
      <c r="A6" s="201" t="s">
        <v>1613</v>
      </c>
      <c r="B6" s="77" t="s">
        <v>1690</v>
      </c>
      <c r="C6" s="77">
        <f>VLOOKUP(B6,Таблица1[#All],2)</f>
        <v>1.1000000000000001</v>
      </c>
      <c r="D6" s="77"/>
      <c r="E6" s="77"/>
      <c r="F6" s="77"/>
      <c r="G6" s="77" t="e">
        <f>VLOOKUP(F6,Таблица3[#All],2,FALSE)</f>
        <v>#N/A</v>
      </c>
      <c r="H6" s="77">
        <v>0</v>
      </c>
      <c r="I6" s="77">
        <v>0</v>
      </c>
      <c r="J6" s="77" t="s">
        <v>1605</v>
      </c>
      <c r="K6" s="77" t="s">
        <v>1605</v>
      </c>
      <c r="L6" s="77" t="s">
        <v>1605</v>
      </c>
      <c r="M6" s="77" t="s">
        <v>1605</v>
      </c>
      <c r="N6" s="77">
        <f t="shared" si="0"/>
        <v>0</v>
      </c>
      <c r="O6" s="76"/>
      <c r="P6" s="76"/>
      <c r="Q6" s="76"/>
      <c r="R6" s="76"/>
      <c r="T6" s="76"/>
    </row>
    <row r="7" spans="1:20" x14ac:dyDescent="0.35">
      <c r="A7" s="201" t="s">
        <v>1614</v>
      </c>
      <c r="B7" s="77"/>
      <c r="C7" s="77" t="e">
        <f>VLOOKUP(B7,Таблица1[#All],2)</f>
        <v>#N/A</v>
      </c>
      <c r="D7" s="77"/>
      <c r="E7" s="77"/>
      <c r="F7" s="77"/>
      <c r="G7" s="77" t="e">
        <f>VLOOKUP(F7,Таблица3[#All],2,FALSE)</f>
        <v>#N/A</v>
      </c>
      <c r="H7" s="77">
        <v>0</v>
      </c>
      <c r="I7" s="77">
        <v>0</v>
      </c>
      <c r="J7" s="77" t="s">
        <v>1605</v>
      </c>
      <c r="K7" s="77" t="s">
        <v>1605</v>
      </c>
      <c r="L7" s="77" t="s">
        <v>1605</v>
      </c>
      <c r="M7" s="77" t="s">
        <v>1605</v>
      </c>
      <c r="N7" s="77">
        <f t="shared" si="0"/>
        <v>0</v>
      </c>
      <c r="O7" s="76"/>
      <c r="P7" s="76"/>
      <c r="Q7" s="76"/>
      <c r="R7" s="76"/>
      <c r="T7" s="76"/>
    </row>
    <row r="8" spans="1:20" x14ac:dyDescent="0.35">
      <c r="A8" s="201" t="s">
        <v>1616</v>
      </c>
      <c r="B8" s="77"/>
      <c r="C8" s="77" t="e">
        <f>VLOOKUP(B8,Таблица1[#All],2)</f>
        <v>#N/A</v>
      </c>
      <c r="D8" s="77"/>
      <c r="E8" s="77"/>
      <c r="F8" s="77"/>
      <c r="G8" s="77" t="e">
        <f>VLOOKUP(F8,Таблица3[#All],2,FALSE)</f>
        <v>#N/A</v>
      </c>
      <c r="H8" s="77">
        <v>0</v>
      </c>
      <c r="I8" s="77">
        <v>0</v>
      </c>
      <c r="J8" s="77" t="s">
        <v>1605</v>
      </c>
      <c r="K8" s="77" t="s">
        <v>1605</v>
      </c>
      <c r="L8" s="77" t="s">
        <v>1605</v>
      </c>
      <c r="M8" s="77" t="s">
        <v>1605</v>
      </c>
      <c r="N8" s="77">
        <f t="shared" si="0"/>
        <v>0</v>
      </c>
      <c r="P8" s="76"/>
      <c r="Q8" s="76"/>
      <c r="R8" s="76"/>
      <c r="T8" s="76"/>
    </row>
    <row r="9" spans="1:20" x14ac:dyDescent="0.35">
      <c r="A9" s="201" t="s">
        <v>1617</v>
      </c>
      <c r="B9" s="77"/>
      <c r="C9" s="77" t="e">
        <f>VLOOKUP(B9,Таблица1[#All],2)</f>
        <v>#N/A</v>
      </c>
      <c r="D9" s="77"/>
      <c r="E9" s="77"/>
      <c r="F9" s="77"/>
      <c r="G9" s="77" t="e">
        <f>VLOOKUP(F9,Таблица3[#All],2,FALSE)</f>
        <v>#N/A</v>
      </c>
      <c r="H9" s="77">
        <v>0</v>
      </c>
      <c r="I9" s="77">
        <v>0</v>
      </c>
      <c r="J9" s="77" t="s">
        <v>1605</v>
      </c>
      <c r="K9" s="77" t="s">
        <v>1605</v>
      </c>
      <c r="L9" s="77" t="s">
        <v>1605</v>
      </c>
      <c r="M9" s="77" t="s">
        <v>1605</v>
      </c>
      <c r="N9" s="77">
        <f t="shared" si="0"/>
        <v>0</v>
      </c>
      <c r="S9" s="287" t="s">
        <v>1615</v>
      </c>
      <c r="T9" s="287"/>
    </row>
    <row r="10" spans="1:20" ht="29" x14ac:dyDescent="0.35">
      <c r="A10" s="201" t="s">
        <v>1618</v>
      </c>
      <c r="B10" s="77"/>
      <c r="C10" s="77" t="e">
        <f>VLOOKUP(B10,Таблица1[#All],2)</f>
        <v>#N/A</v>
      </c>
      <c r="D10" s="77"/>
      <c r="E10" s="77"/>
      <c r="F10" s="77"/>
      <c r="G10" s="77" t="e">
        <f>VLOOKUP(F10,Таблица3[#All],2,FALSE)</f>
        <v>#N/A</v>
      </c>
      <c r="H10" s="77">
        <v>0</v>
      </c>
      <c r="I10" s="77">
        <v>0</v>
      </c>
      <c r="J10" s="77" t="s">
        <v>1605</v>
      </c>
      <c r="K10" s="77" t="s">
        <v>1605</v>
      </c>
      <c r="L10" s="77" t="s">
        <v>1605</v>
      </c>
      <c r="M10" s="77" t="s">
        <v>1605</v>
      </c>
      <c r="N10" s="77">
        <f t="shared" si="0"/>
        <v>0</v>
      </c>
      <c r="S10" s="32" t="s">
        <v>1619</v>
      </c>
      <c r="T10" s="77">
        <v>0.05</v>
      </c>
    </row>
    <row r="11" spans="1:20" ht="29" x14ac:dyDescent="0.35">
      <c r="A11" s="201" t="s">
        <v>1620</v>
      </c>
      <c r="B11" s="77"/>
      <c r="C11" s="77" t="e">
        <f>VLOOKUP(B11,Таблица1[#All],2)</f>
        <v>#N/A</v>
      </c>
      <c r="D11" s="77"/>
      <c r="E11" s="77"/>
      <c r="F11" s="77"/>
      <c r="G11" s="77" t="e">
        <f>VLOOKUP(F11,Таблица3[#All],2,FALSE)</f>
        <v>#N/A</v>
      </c>
      <c r="H11" s="77">
        <v>0</v>
      </c>
      <c r="I11" s="77">
        <v>0</v>
      </c>
      <c r="J11" s="77" t="s">
        <v>1605</v>
      </c>
      <c r="K11" s="77" t="s">
        <v>1605</v>
      </c>
      <c r="L11" s="77" t="s">
        <v>1605</v>
      </c>
      <c r="M11" s="77" t="s">
        <v>1605</v>
      </c>
      <c r="N11" s="77">
        <f t="shared" si="0"/>
        <v>0</v>
      </c>
      <c r="S11" s="32" t="s">
        <v>1621</v>
      </c>
      <c r="T11" s="77">
        <v>3</v>
      </c>
    </row>
    <row r="12" spans="1:20" ht="29" x14ac:dyDescent="0.35">
      <c r="A12" s="201" t="s">
        <v>1622</v>
      </c>
      <c r="B12" s="77"/>
      <c r="C12" s="77" t="e">
        <f>VLOOKUP(B12,Таблица1[#All],2)</f>
        <v>#N/A</v>
      </c>
      <c r="D12" s="77"/>
      <c r="E12" s="77"/>
      <c r="F12" s="77"/>
      <c r="G12" s="77" t="e">
        <f>VLOOKUP(F12,Таблица3[#All],2,FALSE)</f>
        <v>#N/A</v>
      </c>
      <c r="H12" s="77">
        <v>0</v>
      </c>
      <c r="I12" s="77">
        <v>0</v>
      </c>
      <c r="J12" s="77" t="s">
        <v>1605</v>
      </c>
      <c r="K12" s="77" t="s">
        <v>1605</v>
      </c>
      <c r="L12" s="77" t="s">
        <v>1605</v>
      </c>
      <c r="M12" s="77" t="s">
        <v>1605</v>
      </c>
      <c r="N12" s="77">
        <f t="shared" si="0"/>
        <v>0</v>
      </c>
      <c r="S12" s="32" t="s">
        <v>1623</v>
      </c>
      <c r="T12" s="77">
        <v>0.25</v>
      </c>
    </row>
    <row r="13" spans="1:20" ht="29" x14ac:dyDescent="0.35">
      <c r="A13" s="201" t="s">
        <v>1624</v>
      </c>
      <c r="B13" s="77"/>
      <c r="C13" s="77" t="e">
        <f>VLOOKUP(B13,Таблица1[#All],2)</f>
        <v>#N/A</v>
      </c>
      <c r="D13" s="77"/>
      <c r="E13" s="77"/>
      <c r="F13" s="77"/>
      <c r="G13" s="77" t="e">
        <f>VLOOKUP(F13,Таблица3[#All],2,FALSE)</f>
        <v>#N/A</v>
      </c>
      <c r="H13" s="77">
        <v>0</v>
      </c>
      <c r="I13" s="77">
        <v>0</v>
      </c>
      <c r="J13" s="77" t="s">
        <v>1605</v>
      </c>
      <c r="K13" s="77" t="s">
        <v>1605</v>
      </c>
      <c r="L13" s="77" t="s">
        <v>1605</v>
      </c>
      <c r="M13" s="77" t="s">
        <v>1605</v>
      </c>
      <c r="N13" s="77">
        <f t="shared" si="0"/>
        <v>0</v>
      </c>
      <c r="S13" s="32" t="s">
        <v>1625</v>
      </c>
      <c r="T13" s="77">
        <v>15</v>
      </c>
    </row>
    <row r="14" spans="1:20" ht="29" x14ac:dyDescent="0.35">
      <c r="A14" s="201" t="s">
        <v>1626</v>
      </c>
      <c r="B14" s="77"/>
      <c r="C14" s="77" t="e">
        <f>VLOOKUP(B14,Таблица1[#All],2)</f>
        <v>#N/A</v>
      </c>
      <c r="D14" s="77"/>
      <c r="E14" s="77"/>
      <c r="F14" s="77"/>
      <c r="G14" s="77" t="e">
        <f>VLOOKUP(F14,Таблица3[#All],2,FALSE)</f>
        <v>#N/A</v>
      </c>
      <c r="H14" s="77">
        <v>0</v>
      </c>
      <c r="I14" s="77">
        <v>0</v>
      </c>
      <c r="J14" s="77" t="s">
        <v>1605</v>
      </c>
      <c r="K14" s="77" t="s">
        <v>1605</v>
      </c>
      <c r="L14" s="77" t="s">
        <v>1605</v>
      </c>
      <c r="M14" s="77" t="s">
        <v>1605</v>
      </c>
      <c r="N14" s="77">
        <f t="shared" si="0"/>
        <v>0</v>
      </c>
      <c r="S14" s="32" t="s">
        <v>1627</v>
      </c>
      <c r="T14" s="77">
        <v>0.1</v>
      </c>
    </row>
    <row r="15" spans="1:20" x14ac:dyDescent="0.35">
      <c r="A15" s="201" t="s">
        <v>1628</v>
      </c>
      <c r="B15" s="77"/>
      <c r="C15" s="77" t="e">
        <f>VLOOKUP(B15,Таблица1[#All],2)</f>
        <v>#N/A</v>
      </c>
      <c r="D15" s="77"/>
      <c r="E15" s="77"/>
      <c r="F15" s="77"/>
      <c r="G15" s="77" t="e">
        <f>VLOOKUP(F15,Таблица3[#All],2,FALSE)</f>
        <v>#N/A</v>
      </c>
      <c r="H15" s="77">
        <v>0</v>
      </c>
      <c r="I15" s="77">
        <v>0</v>
      </c>
      <c r="J15" s="77" t="s">
        <v>1605</v>
      </c>
      <c r="K15" s="77" t="s">
        <v>1605</v>
      </c>
      <c r="L15" s="77" t="s">
        <v>1605</v>
      </c>
      <c r="M15" s="77" t="s">
        <v>1605</v>
      </c>
      <c r="N15" s="77">
        <f t="shared" si="0"/>
        <v>0</v>
      </c>
      <c r="S15" s="32" t="s">
        <v>1629</v>
      </c>
      <c r="T15" s="77">
        <f>20*12</f>
        <v>240</v>
      </c>
    </row>
    <row r="16" spans="1:20" x14ac:dyDescent="0.35">
      <c r="A16" s="201" t="s">
        <v>1630</v>
      </c>
      <c r="B16" s="77"/>
      <c r="C16" s="77" t="e">
        <f>VLOOKUP(B16,Таблица1[#All],2)</f>
        <v>#N/A</v>
      </c>
      <c r="D16" s="77"/>
      <c r="E16" s="77"/>
      <c r="F16" s="77"/>
      <c r="G16" s="77" t="e">
        <f>VLOOKUP(F16,Таблица3[#All],2,FALSE)</f>
        <v>#N/A</v>
      </c>
      <c r="H16" s="77">
        <v>0</v>
      </c>
      <c r="I16" s="77">
        <v>0</v>
      </c>
      <c r="J16" s="77" t="s">
        <v>1605</v>
      </c>
      <c r="K16" s="77" t="s">
        <v>1605</v>
      </c>
      <c r="L16" s="77" t="s">
        <v>1605</v>
      </c>
      <c r="M16" s="77" t="s">
        <v>1605</v>
      </c>
      <c r="N16" s="77">
        <f t="shared" si="0"/>
        <v>0</v>
      </c>
    </row>
    <row r="17" spans="1:20" x14ac:dyDescent="0.35">
      <c r="A17" s="201" t="s">
        <v>1631</v>
      </c>
      <c r="B17" s="77"/>
      <c r="C17" s="77" t="e">
        <f>VLOOKUP(B17,Таблица1[#All],2)</f>
        <v>#N/A</v>
      </c>
      <c r="D17" s="77"/>
      <c r="E17" s="77"/>
      <c r="F17" s="77"/>
      <c r="G17" s="77" t="e">
        <f>VLOOKUP(F17,Таблица3[#All],2,FALSE)</f>
        <v>#N/A</v>
      </c>
      <c r="H17" s="77">
        <v>0</v>
      </c>
      <c r="I17" s="77">
        <v>0</v>
      </c>
      <c r="J17" s="77" t="s">
        <v>1605</v>
      </c>
      <c r="K17" s="77" t="s">
        <v>1605</v>
      </c>
      <c r="L17" s="77" t="s">
        <v>1605</v>
      </c>
      <c r="M17" s="77" t="s">
        <v>1605</v>
      </c>
      <c r="N17" s="77">
        <f t="shared" si="0"/>
        <v>0</v>
      </c>
    </row>
    <row r="18" spans="1:20" x14ac:dyDescent="0.35">
      <c r="A18" s="201" t="s">
        <v>1632</v>
      </c>
      <c r="B18" s="77"/>
      <c r="C18" s="77" t="e">
        <f>VLOOKUP(B18,Таблица1[#All],2)</f>
        <v>#N/A</v>
      </c>
      <c r="D18" s="77"/>
      <c r="E18" s="77"/>
      <c r="F18" s="77"/>
      <c r="G18" s="77" t="e">
        <f>VLOOKUP(F18,Таблица3[#All],2,FALSE)</f>
        <v>#N/A</v>
      </c>
      <c r="H18" s="77">
        <v>0</v>
      </c>
      <c r="I18" s="77">
        <v>0</v>
      </c>
      <c r="J18" s="77" t="s">
        <v>1605</v>
      </c>
      <c r="K18" s="77" t="s">
        <v>1605</v>
      </c>
      <c r="L18" s="77" t="s">
        <v>1605</v>
      </c>
      <c r="M18" s="77" t="s">
        <v>1605</v>
      </c>
      <c r="N18" s="77">
        <f t="shared" si="0"/>
        <v>0</v>
      </c>
      <c r="S18" s="9" t="s">
        <v>1633</v>
      </c>
      <c r="T18" s="76" t="s">
        <v>1634</v>
      </c>
    </row>
    <row r="19" spans="1:20" x14ac:dyDescent="0.35">
      <c r="A19" s="201" t="s">
        <v>1635</v>
      </c>
      <c r="B19" s="77"/>
      <c r="C19" s="77" t="e">
        <f>VLOOKUP(B19,Таблица1[#All],2)</f>
        <v>#N/A</v>
      </c>
      <c r="D19" s="77"/>
      <c r="E19" s="77"/>
      <c r="F19" s="77"/>
      <c r="G19" s="77" t="e">
        <f>VLOOKUP(F19,Таблица3[#All],2,FALSE)</f>
        <v>#N/A</v>
      </c>
      <c r="H19" s="77">
        <v>0</v>
      </c>
      <c r="I19" s="77">
        <v>0</v>
      </c>
      <c r="J19" s="77" t="s">
        <v>1605</v>
      </c>
      <c r="K19" s="77" t="s">
        <v>1605</v>
      </c>
      <c r="L19" s="77" t="s">
        <v>1605</v>
      </c>
      <c r="M19" s="77" t="s">
        <v>1605</v>
      </c>
      <c r="N19" s="77">
        <f t="shared" si="0"/>
        <v>0</v>
      </c>
      <c r="S19" s="76" t="s">
        <v>1604</v>
      </c>
      <c r="T19" s="9">
        <v>1</v>
      </c>
    </row>
    <row r="20" spans="1:20" x14ac:dyDescent="0.35">
      <c r="A20" s="201" t="s">
        <v>1636</v>
      </c>
      <c r="B20" s="77"/>
      <c r="C20" s="77" t="e">
        <f>VLOOKUP(B20,Таблица1[#All],2)</f>
        <v>#N/A</v>
      </c>
      <c r="D20" s="77"/>
      <c r="E20" s="77"/>
      <c r="F20" s="77"/>
      <c r="G20" s="77" t="e">
        <f>VLOOKUP(F20,Таблица3[#All],2,FALSE)</f>
        <v>#N/A</v>
      </c>
      <c r="H20" s="77">
        <v>0</v>
      </c>
      <c r="I20" s="77">
        <v>0</v>
      </c>
      <c r="J20" s="77" t="s">
        <v>1605</v>
      </c>
      <c r="K20" s="77" t="s">
        <v>1605</v>
      </c>
      <c r="L20" s="77" t="s">
        <v>1605</v>
      </c>
      <c r="M20" s="77" t="s">
        <v>1605</v>
      </c>
      <c r="N20" s="77">
        <f t="shared" si="0"/>
        <v>0</v>
      </c>
      <c r="S20" s="76" t="s">
        <v>1607</v>
      </c>
      <c r="T20" s="9">
        <v>1.6</v>
      </c>
    </row>
    <row r="21" spans="1:20" x14ac:dyDescent="0.35">
      <c r="A21" s="201" t="s">
        <v>1637</v>
      </c>
      <c r="B21" s="77"/>
      <c r="C21" s="77" t="e">
        <f>VLOOKUP(B21,Таблица1[#All],2)</f>
        <v>#N/A</v>
      </c>
      <c r="D21" s="77"/>
      <c r="E21" s="77"/>
      <c r="F21" s="77"/>
      <c r="G21" s="77" t="e">
        <f>VLOOKUP(F21,Таблица3[#All],2,FALSE)</f>
        <v>#N/A</v>
      </c>
      <c r="H21" s="77">
        <v>0</v>
      </c>
      <c r="I21" s="77">
        <v>0</v>
      </c>
      <c r="J21" s="77" t="s">
        <v>1605</v>
      </c>
      <c r="K21" s="77" t="s">
        <v>1605</v>
      </c>
      <c r="L21" s="77" t="s">
        <v>1605</v>
      </c>
      <c r="M21" s="77" t="s">
        <v>1605</v>
      </c>
      <c r="N21" s="77">
        <f t="shared" si="0"/>
        <v>0</v>
      </c>
      <c r="S21" s="76" t="s">
        <v>1638</v>
      </c>
      <c r="T21" s="9">
        <v>1.9</v>
      </c>
    </row>
    <row r="22" spans="1:20" x14ac:dyDescent="0.35">
      <c r="A22" s="201" t="s">
        <v>1639</v>
      </c>
      <c r="B22" s="77"/>
      <c r="C22" s="77" t="e">
        <f>VLOOKUP(B22,Таблица1[#All],2)</f>
        <v>#N/A</v>
      </c>
      <c r="D22" s="77"/>
      <c r="E22" s="77"/>
      <c r="F22" s="77"/>
      <c r="G22" s="77" t="e">
        <f>VLOOKUP(F22,Таблица3[#All],2,FALSE)</f>
        <v>#N/A</v>
      </c>
      <c r="H22" s="77">
        <v>0</v>
      </c>
      <c r="I22" s="77">
        <v>0</v>
      </c>
      <c r="J22" s="77" t="s">
        <v>1605</v>
      </c>
      <c r="K22" s="77" t="s">
        <v>1605</v>
      </c>
      <c r="L22" s="77" t="s">
        <v>1605</v>
      </c>
      <c r="M22" s="77" t="s">
        <v>1605</v>
      </c>
      <c r="N22" s="77">
        <f t="shared" si="0"/>
        <v>0</v>
      </c>
    </row>
    <row r="23" spans="1:20" x14ac:dyDescent="0.35">
      <c r="A23" s="201" t="s">
        <v>1640</v>
      </c>
      <c r="B23" s="77"/>
      <c r="C23" s="77" t="e">
        <f>VLOOKUP(B23,Таблица1[#All],2)</f>
        <v>#N/A</v>
      </c>
      <c r="D23" s="77"/>
      <c r="E23" s="77"/>
      <c r="F23" s="77"/>
      <c r="G23" s="77" t="e">
        <f>VLOOKUP(F23,Таблица3[#All],2,FALSE)</f>
        <v>#N/A</v>
      </c>
      <c r="H23" s="77">
        <v>0</v>
      </c>
      <c r="I23" s="77">
        <v>0</v>
      </c>
      <c r="J23" s="77" t="s">
        <v>1605</v>
      </c>
      <c r="K23" s="77" t="s">
        <v>1605</v>
      </c>
      <c r="L23" s="77" t="s">
        <v>1605</v>
      </c>
      <c r="M23" s="77" t="s">
        <v>1605</v>
      </c>
      <c r="N23" s="77">
        <f t="shared" si="0"/>
        <v>0</v>
      </c>
    </row>
    <row r="24" spans="1:20" x14ac:dyDescent="0.35">
      <c r="A24" s="201" t="s">
        <v>1641</v>
      </c>
      <c r="B24" s="77"/>
      <c r="C24" s="77" t="e">
        <f>VLOOKUP(B24,Таблица1[#All],2)</f>
        <v>#N/A</v>
      </c>
      <c r="D24" s="77"/>
      <c r="E24" s="77"/>
      <c r="F24" s="77"/>
      <c r="G24" s="77" t="e">
        <f>VLOOKUP(F24,Таблица3[#All],2,FALSE)</f>
        <v>#N/A</v>
      </c>
      <c r="H24" s="77">
        <v>0</v>
      </c>
      <c r="I24" s="77">
        <v>0</v>
      </c>
      <c r="J24" s="77" t="s">
        <v>1605</v>
      </c>
      <c r="K24" s="77" t="s">
        <v>1605</v>
      </c>
      <c r="L24" s="77" t="s">
        <v>1605</v>
      </c>
      <c r="M24" s="77" t="s">
        <v>1605</v>
      </c>
      <c r="N24" s="77">
        <f t="shared" si="0"/>
        <v>0</v>
      </c>
    </row>
    <row r="25" spans="1:20" x14ac:dyDescent="0.35">
      <c r="A25" s="201" t="s">
        <v>1642</v>
      </c>
      <c r="B25" s="77"/>
      <c r="C25" s="77" t="e">
        <f>VLOOKUP(B25,Таблица1[#All],2)</f>
        <v>#N/A</v>
      </c>
      <c r="D25" s="77"/>
      <c r="E25" s="77"/>
      <c r="F25" s="77"/>
      <c r="G25" s="77" t="e">
        <f>VLOOKUP(F25,Таблица3[#All],2,FALSE)</f>
        <v>#N/A</v>
      </c>
      <c r="H25" s="77">
        <v>0</v>
      </c>
      <c r="I25" s="77">
        <v>0</v>
      </c>
      <c r="J25" s="77" t="s">
        <v>1605</v>
      </c>
      <c r="K25" s="77" t="s">
        <v>1605</v>
      </c>
      <c r="L25" s="77" t="s">
        <v>1605</v>
      </c>
      <c r="M25" s="77" t="s">
        <v>1605</v>
      </c>
      <c r="N25" s="77">
        <f t="shared" si="0"/>
        <v>0</v>
      </c>
      <c r="S25" s="9" t="s">
        <v>1643</v>
      </c>
      <c r="T25" s="9" t="s">
        <v>1644</v>
      </c>
    </row>
    <row r="26" spans="1:20" x14ac:dyDescent="0.35">
      <c r="A26" s="201" t="s">
        <v>1645</v>
      </c>
      <c r="B26" s="77"/>
      <c r="C26" s="77" t="e">
        <f>VLOOKUP(B26,Таблица1[#All],2)</f>
        <v>#N/A</v>
      </c>
      <c r="D26" s="77"/>
      <c r="E26" s="77"/>
      <c r="F26" s="77"/>
      <c r="G26" s="77" t="e">
        <f>VLOOKUP(F26,Таблица3[#All],2,FALSE)</f>
        <v>#N/A</v>
      </c>
      <c r="H26" s="77">
        <v>0</v>
      </c>
      <c r="I26" s="77">
        <v>0</v>
      </c>
      <c r="J26" s="77" t="s">
        <v>1605</v>
      </c>
      <c r="K26" s="77" t="s">
        <v>1605</v>
      </c>
      <c r="L26" s="77" t="s">
        <v>1605</v>
      </c>
      <c r="M26" s="77" t="s">
        <v>1605</v>
      </c>
      <c r="N26" s="77">
        <f t="shared" si="0"/>
        <v>0</v>
      </c>
      <c r="S26" s="76" t="s">
        <v>1646</v>
      </c>
      <c r="T26" s="9">
        <v>2</v>
      </c>
    </row>
    <row r="27" spans="1:20" x14ac:dyDescent="0.35">
      <c r="A27" s="201" t="s">
        <v>1647</v>
      </c>
      <c r="B27" s="77"/>
      <c r="C27" s="77" t="e">
        <f>VLOOKUP(B27,Таблица1[#All],2)</f>
        <v>#N/A</v>
      </c>
      <c r="D27" s="77"/>
      <c r="E27" s="77"/>
      <c r="F27" s="77"/>
      <c r="G27" s="77" t="e">
        <f>VLOOKUP(F27,Таблица3[#All],2,FALSE)</f>
        <v>#N/A</v>
      </c>
      <c r="H27" s="77">
        <v>0</v>
      </c>
      <c r="I27" s="77">
        <v>0</v>
      </c>
      <c r="J27" s="77" t="s">
        <v>1605</v>
      </c>
      <c r="K27" s="77" t="s">
        <v>1605</v>
      </c>
      <c r="L27" s="77" t="s">
        <v>1605</v>
      </c>
      <c r="M27" s="77" t="s">
        <v>1605</v>
      </c>
      <c r="N27" s="77">
        <f t="shared" si="0"/>
        <v>0</v>
      </c>
      <c r="S27" s="76" t="s">
        <v>1648</v>
      </c>
      <c r="T27" s="9">
        <v>1.5</v>
      </c>
    </row>
    <row r="28" spans="1:20" x14ac:dyDescent="0.35">
      <c r="A28" s="201" t="s">
        <v>1649</v>
      </c>
      <c r="B28" s="77"/>
      <c r="C28" s="77" t="e">
        <f>VLOOKUP(B28,Таблица1[#All],2)</f>
        <v>#N/A</v>
      </c>
      <c r="D28" s="77"/>
      <c r="E28" s="77"/>
      <c r="F28" s="77"/>
      <c r="G28" s="77" t="e">
        <f>VLOOKUP(F28,Таблица3[#All],2,FALSE)</f>
        <v>#N/A</v>
      </c>
      <c r="H28" s="77">
        <v>0</v>
      </c>
      <c r="I28" s="77">
        <v>0</v>
      </c>
      <c r="J28" s="77" t="s">
        <v>1605</v>
      </c>
      <c r="K28" s="77" t="s">
        <v>1605</v>
      </c>
      <c r="L28" s="77" t="s">
        <v>1605</v>
      </c>
      <c r="M28" s="77" t="s">
        <v>1605</v>
      </c>
      <c r="N28" s="77">
        <f t="shared" si="0"/>
        <v>0</v>
      </c>
      <c r="S28" s="76" t="s">
        <v>1606</v>
      </c>
      <c r="T28" s="9">
        <v>1.6</v>
      </c>
    </row>
    <row r="29" spans="1:20" x14ac:dyDescent="0.35">
      <c r="A29" s="201" t="s">
        <v>1650</v>
      </c>
      <c r="B29" s="77"/>
      <c r="C29" s="77" t="e">
        <f>VLOOKUP(B29,Таблица1[#All],2)</f>
        <v>#N/A</v>
      </c>
      <c r="D29" s="77"/>
      <c r="E29" s="77"/>
      <c r="F29" s="77"/>
      <c r="G29" s="77" t="e">
        <f>VLOOKUP(F29,Таблица3[#All],2,FALSE)</f>
        <v>#N/A</v>
      </c>
      <c r="H29" s="77">
        <v>0</v>
      </c>
      <c r="I29" s="77">
        <v>0</v>
      </c>
      <c r="J29" s="77" t="s">
        <v>1605</v>
      </c>
      <c r="K29" s="77" t="s">
        <v>1605</v>
      </c>
      <c r="L29" s="77" t="s">
        <v>1605</v>
      </c>
      <c r="M29" s="77" t="s">
        <v>1605</v>
      </c>
      <c r="N29" s="77">
        <f t="shared" si="0"/>
        <v>0</v>
      </c>
      <c r="S29" s="76" t="s">
        <v>1651</v>
      </c>
      <c r="T29" s="9">
        <v>1.8</v>
      </c>
    </row>
    <row r="30" spans="1:20" x14ac:dyDescent="0.35">
      <c r="A30" s="201" t="s">
        <v>1652</v>
      </c>
      <c r="B30" s="77"/>
      <c r="C30" s="77" t="e">
        <f>VLOOKUP(B30,Таблица1[#All],2)</f>
        <v>#N/A</v>
      </c>
      <c r="D30" s="77"/>
      <c r="E30" s="77"/>
      <c r="F30" s="77"/>
      <c r="G30" s="77" t="e">
        <f>VLOOKUP(F30,Таблица3[#All],2,FALSE)</f>
        <v>#N/A</v>
      </c>
      <c r="H30" s="77">
        <v>0</v>
      </c>
      <c r="I30" s="77">
        <v>0</v>
      </c>
      <c r="J30" s="77" t="s">
        <v>1605</v>
      </c>
      <c r="K30" s="77" t="s">
        <v>1605</v>
      </c>
      <c r="L30" s="77" t="s">
        <v>1605</v>
      </c>
      <c r="M30" s="77" t="s">
        <v>1605</v>
      </c>
      <c r="N30" s="77">
        <f t="shared" si="0"/>
        <v>0</v>
      </c>
      <c r="S30" s="76" t="s">
        <v>1653</v>
      </c>
      <c r="T30" s="9">
        <v>2</v>
      </c>
    </row>
    <row r="31" spans="1:20" x14ac:dyDescent="0.35">
      <c r="A31" s="201" t="s">
        <v>1654</v>
      </c>
      <c r="B31" s="77"/>
      <c r="C31" s="77" t="e">
        <f>VLOOKUP(B31,Таблица1[#All],2)</f>
        <v>#N/A</v>
      </c>
      <c r="D31" s="77"/>
      <c r="E31" s="77"/>
      <c r="F31" s="77"/>
      <c r="G31" s="77" t="e">
        <f>VLOOKUP(F31,Таблица3[#All],2,FALSE)</f>
        <v>#N/A</v>
      </c>
      <c r="H31" s="77">
        <v>0</v>
      </c>
      <c r="I31" s="77">
        <v>0</v>
      </c>
      <c r="J31" s="77" t="s">
        <v>1605</v>
      </c>
      <c r="K31" s="77" t="s">
        <v>1605</v>
      </c>
      <c r="L31" s="77" t="s">
        <v>1605</v>
      </c>
      <c r="M31" s="77" t="s">
        <v>1605</v>
      </c>
      <c r="N31" s="77">
        <f t="shared" si="0"/>
        <v>0</v>
      </c>
      <c r="S31" s="76" t="s">
        <v>1655</v>
      </c>
      <c r="T31" s="9">
        <v>1.1000000000000001</v>
      </c>
    </row>
    <row r="32" spans="1:20" x14ac:dyDescent="0.35">
      <c r="A32" s="201" t="s">
        <v>1656</v>
      </c>
      <c r="B32" s="77"/>
      <c r="C32" s="77" t="e">
        <f>VLOOKUP(B32,Таблица1[#All],2)</f>
        <v>#N/A</v>
      </c>
      <c r="D32" s="77"/>
      <c r="E32" s="77"/>
      <c r="F32" s="77"/>
      <c r="G32" s="77" t="e">
        <f>VLOOKUP(F32,Таблица3[#All],2,FALSE)</f>
        <v>#N/A</v>
      </c>
      <c r="H32" s="77">
        <v>0</v>
      </c>
      <c r="I32" s="77">
        <v>0</v>
      </c>
      <c r="J32" s="77" t="s">
        <v>1605</v>
      </c>
      <c r="K32" s="77" t="s">
        <v>1605</v>
      </c>
      <c r="L32" s="77" t="s">
        <v>1605</v>
      </c>
      <c r="M32" s="77" t="s">
        <v>1605</v>
      </c>
      <c r="N32" s="77">
        <f t="shared" si="0"/>
        <v>0</v>
      </c>
      <c r="S32" s="76" t="s">
        <v>1657</v>
      </c>
      <c r="T32" s="9">
        <v>1</v>
      </c>
    </row>
    <row r="33" spans="1:20" x14ac:dyDescent="0.35">
      <c r="A33" s="201" t="s">
        <v>1658</v>
      </c>
      <c r="B33" s="77"/>
      <c r="C33" s="77" t="e">
        <f>VLOOKUP(B33,Таблица1[#All],2)</f>
        <v>#N/A</v>
      </c>
      <c r="D33" s="77"/>
      <c r="E33" s="77"/>
      <c r="F33" s="77"/>
      <c r="G33" s="77" t="e">
        <f>VLOOKUP(F33,Таблица3[#All],2,FALSE)</f>
        <v>#N/A</v>
      </c>
      <c r="H33" s="77">
        <v>0</v>
      </c>
      <c r="I33" s="77">
        <v>0</v>
      </c>
      <c r="J33" s="77" t="s">
        <v>1605</v>
      </c>
      <c r="K33" s="77" t="s">
        <v>1605</v>
      </c>
      <c r="L33" s="77" t="s">
        <v>1605</v>
      </c>
      <c r="M33" s="77" t="s">
        <v>1605</v>
      </c>
      <c r="N33" s="77">
        <f t="shared" si="0"/>
        <v>0</v>
      </c>
      <c r="S33" s="76" t="s">
        <v>1659</v>
      </c>
      <c r="T33" s="9">
        <v>1.1000000000000001</v>
      </c>
    </row>
    <row r="34" spans="1:20" x14ac:dyDescent="0.35">
      <c r="A34" s="201" t="s">
        <v>1660</v>
      </c>
      <c r="B34" s="77"/>
      <c r="C34" s="77" t="e">
        <f>VLOOKUP(B34,Таблица1[#All],2)</f>
        <v>#N/A</v>
      </c>
      <c r="D34" s="77"/>
      <c r="E34" s="77"/>
      <c r="F34" s="77"/>
      <c r="G34" s="77" t="e">
        <f>VLOOKUP(F34,Таблица3[#All],2,FALSE)</f>
        <v>#N/A</v>
      </c>
      <c r="H34" s="77">
        <v>0</v>
      </c>
      <c r="I34" s="77">
        <v>0</v>
      </c>
      <c r="J34" s="77" t="s">
        <v>1605</v>
      </c>
      <c r="K34" s="77" t="s">
        <v>1605</v>
      </c>
      <c r="L34" s="77" t="s">
        <v>1605</v>
      </c>
      <c r="M34" s="77" t="s">
        <v>1605</v>
      </c>
      <c r="N34" s="77">
        <f t="shared" si="0"/>
        <v>0</v>
      </c>
      <c r="S34" s="76" t="s">
        <v>1661</v>
      </c>
      <c r="T34" s="9">
        <v>1</v>
      </c>
    </row>
    <row r="35" spans="1:20" x14ac:dyDescent="0.35">
      <c r="A35" s="201" t="s">
        <v>1662</v>
      </c>
      <c r="B35" s="77"/>
      <c r="C35" s="77" t="e">
        <f>VLOOKUP(B35,Таблица1[#All],2)</f>
        <v>#N/A</v>
      </c>
      <c r="D35" s="77"/>
      <c r="E35" s="77"/>
      <c r="F35" s="77"/>
      <c r="G35" s="77" t="e">
        <f>VLOOKUP(F35,Таблица3[#All],2,FALSE)</f>
        <v>#N/A</v>
      </c>
      <c r="H35" s="77">
        <v>0</v>
      </c>
      <c r="I35" s="77">
        <v>0</v>
      </c>
      <c r="J35" s="77" t="s">
        <v>1605</v>
      </c>
      <c r="K35" s="77" t="s">
        <v>1605</v>
      </c>
      <c r="L35" s="77" t="s">
        <v>1605</v>
      </c>
      <c r="M35" s="77" t="s">
        <v>1605</v>
      </c>
      <c r="N35" s="77">
        <f t="shared" si="0"/>
        <v>0</v>
      </c>
      <c r="S35" s="76" t="s">
        <v>1608</v>
      </c>
      <c r="T35" s="9">
        <v>1.1000000000000001</v>
      </c>
    </row>
    <row r="36" spans="1:20" x14ac:dyDescent="0.35">
      <c r="A36" s="201" t="s">
        <v>1663</v>
      </c>
      <c r="B36" s="77"/>
      <c r="C36" s="77" t="e">
        <f>VLOOKUP(B36,Таблица1[#All],2)</f>
        <v>#N/A</v>
      </c>
      <c r="D36" s="77"/>
      <c r="E36" s="77"/>
      <c r="F36" s="77"/>
      <c r="G36" s="77" t="e">
        <f>VLOOKUP(F36,Таблица3[#All],2,FALSE)</f>
        <v>#N/A</v>
      </c>
      <c r="H36" s="77">
        <v>0</v>
      </c>
      <c r="I36" s="77">
        <v>0</v>
      </c>
      <c r="J36" s="77" t="s">
        <v>1605</v>
      </c>
      <c r="K36" s="77" t="s">
        <v>1605</v>
      </c>
      <c r="L36" s="77" t="s">
        <v>1605</v>
      </c>
      <c r="M36" s="77" t="s">
        <v>1605</v>
      </c>
      <c r="N36" s="77">
        <f t="shared" si="0"/>
        <v>0</v>
      </c>
      <c r="S36" s="76" t="s">
        <v>1664</v>
      </c>
      <c r="T36" s="9">
        <v>1.1000000000000001</v>
      </c>
    </row>
    <row r="37" spans="1:20" x14ac:dyDescent="0.35">
      <c r="A37" s="201" t="s">
        <v>1665</v>
      </c>
      <c r="B37" s="77"/>
      <c r="C37" s="77" t="e">
        <f>VLOOKUP(B37,Таблица1[#All],2)</f>
        <v>#N/A</v>
      </c>
      <c r="D37" s="77"/>
      <c r="E37" s="77"/>
      <c r="F37" s="77"/>
      <c r="G37" s="77" t="e">
        <f>VLOOKUP(F37,Таблица3[#All],2,FALSE)</f>
        <v>#N/A</v>
      </c>
      <c r="H37" s="77">
        <v>0</v>
      </c>
      <c r="I37" s="77">
        <v>0</v>
      </c>
      <c r="J37" s="77" t="s">
        <v>1605</v>
      </c>
      <c r="K37" s="77" t="s">
        <v>1605</v>
      </c>
      <c r="L37" s="77" t="s">
        <v>1605</v>
      </c>
      <c r="M37" s="77" t="s">
        <v>1605</v>
      </c>
      <c r="N37" s="77">
        <f t="shared" si="0"/>
        <v>0</v>
      </c>
      <c r="S37" s="76" t="s">
        <v>1666</v>
      </c>
      <c r="T37" s="9">
        <v>1.1000000000000001</v>
      </c>
    </row>
    <row r="38" spans="1:20" x14ac:dyDescent="0.35">
      <c r="A38" s="201" t="s">
        <v>1667</v>
      </c>
      <c r="B38" s="77"/>
      <c r="C38" s="77" t="e">
        <f>VLOOKUP(B38,Таблица1[#All],2)</f>
        <v>#N/A</v>
      </c>
      <c r="D38" s="77"/>
      <c r="E38" s="77"/>
      <c r="F38" s="77"/>
      <c r="G38" s="77" t="e">
        <f>VLOOKUP(F38,Таблица3[#All],2,FALSE)</f>
        <v>#N/A</v>
      </c>
      <c r="H38" s="77">
        <v>0</v>
      </c>
      <c r="I38" s="77">
        <v>0</v>
      </c>
      <c r="J38" s="77" t="s">
        <v>1605</v>
      </c>
      <c r="K38" s="77" t="s">
        <v>1605</v>
      </c>
      <c r="L38" s="77" t="s">
        <v>1605</v>
      </c>
      <c r="M38" s="77" t="s">
        <v>1605</v>
      </c>
      <c r="N38" s="77">
        <f t="shared" si="0"/>
        <v>0</v>
      </c>
      <c r="S38" s="76" t="s">
        <v>1668</v>
      </c>
      <c r="T38" s="9">
        <v>1.1000000000000001</v>
      </c>
    </row>
    <row r="39" spans="1:20" x14ac:dyDescent="0.35">
      <c r="A39" s="201" t="s">
        <v>1669</v>
      </c>
      <c r="B39" s="77"/>
      <c r="C39" s="77" t="e">
        <f>VLOOKUP(B39,Таблица1[#All],2)</f>
        <v>#N/A</v>
      </c>
      <c r="D39" s="77"/>
      <c r="E39" s="77"/>
      <c r="F39" s="77"/>
      <c r="G39" s="77" t="e">
        <f>VLOOKUP(F39,Таблица3[#All],2,FALSE)</f>
        <v>#N/A</v>
      </c>
      <c r="H39" s="77">
        <v>0</v>
      </c>
      <c r="I39" s="77">
        <v>0</v>
      </c>
      <c r="J39" s="77" t="s">
        <v>1605</v>
      </c>
      <c r="K39" s="77" t="s">
        <v>1605</v>
      </c>
      <c r="L39" s="77" t="s">
        <v>1605</v>
      </c>
      <c r="M39" s="77" t="s">
        <v>1605</v>
      </c>
      <c r="N39" s="77">
        <f t="shared" si="0"/>
        <v>0</v>
      </c>
      <c r="S39" s="76" t="s">
        <v>1670</v>
      </c>
      <c r="T39" s="9">
        <v>1</v>
      </c>
    </row>
    <row r="40" spans="1:20" x14ac:dyDescent="0.35">
      <c r="A40" s="201" t="s">
        <v>1671</v>
      </c>
      <c r="B40" s="77"/>
      <c r="C40" s="77" t="e">
        <f>VLOOKUP(B40,Таблица1[#All],2)</f>
        <v>#N/A</v>
      </c>
      <c r="D40" s="77"/>
      <c r="E40" s="77"/>
      <c r="F40" s="77"/>
      <c r="G40" s="77" t="e">
        <f>VLOOKUP(F40,Таблица3[#All],2,FALSE)</f>
        <v>#N/A</v>
      </c>
      <c r="H40" s="77">
        <v>0</v>
      </c>
      <c r="I40" s="77">
        <v>0</v>
      </c>
      <c r="J40" s="77" t="s">
        <v>1605</v>
      </c>
      <c r="K40" s="77" t="s">
        <v>1605</v>
      </c>
      <c r="L40" s="77" t="s">
        <v>1605</v>
      </c>
      <c r="M40" s="77" t="s">
        <v>1605</v>
      </c>
      <c r="N40" s="77">
        <f t="shared" si="0"/>
        <v>0</v>
      </c>
      <c r="S40" s="76" t="s">
        <v>1672</v>
      </c>
      <c r="T40" s="9">
        <v>1</v>
      </c>
    </row>
    <row r="41" spans="1:20" x14ac:dyDescent="0.35">
      <c r="A41" s="201" t="s">
        <v>1673</v>
      </c>
      <c r="B41" s="77"/>
      <c r="C41" s="77" t="e">
        <f>VLOOKUP(B41,Таблица1[#All],2)</f>
        <v>#N/A</v>
      </c>
      <c r="D41" s="77"/>
      <c r="E41" s="77"/>
      <c r="F41" s="77"/>
      <c r="G41" s="77" t="e">
        <f>VLOOKUP(F41,Таблица3[#All],2,FALSE)</f>
        <v>#N/A</v>
      </c>
      <c r="H41" s="77">
        <v>0</v>
      </c>
      <c r="I41" s="77">
        <v>0</v>
      </c>
      <c r="J41" s="77" t="s">
        <v>1605</v>
      </c>
      <c r="K41" s="77" t="s">
        <v>1605</v>
      </c>
      <c r="L41" s="77" t="s">
        <v>1605</v>
      </c>
      <c r="M41" s="77" t="s">
        <v>1605</v>
      </c>
      <c r="N41" s="77">
        <f t="shared" si="0"/>
        <v>0</v>
      </c>
      <c r="S41" s="76" t="s">
        <v>1674</v>
      </c>
      <c r="T41" s="9">
        <v>1</v>
      </c>
    </row>
    <row r="42" spans="1:20" x14ac:dyDescent="0.35">
      <c r="A42" s="201" t="s">
        <v>1675</v>
      </c>
      <c r="B42" s="77"/>
      <c r="C42" s="77" t="e">
        <f>VLOOKUP(B42,Таблица1[#All],2)</f>
        <v>#N/A</v>
      </c>
      <c r="D42" s="77"/>
      <c r="E42" s="77"/>
      <c r="F42" s="77"/>
      <c r="G42" s="77" t="e">
        <f>VLOOKUP(F42,Таблица3[#All],2,FALSE)</f>
        <v>#N/A</v>
      </c>
      <c r="H42" s="77">
        <v>0</v>
      </c>
      <c r="I42" s="77">
        <v>0</v>
      </c>
      <c r="J42" s="77" t="s">
        <v>1605</v>
      </c>
      <c r="K42" s="77" t="s">
        <v>1605</v>
      </c>
      <c r="L42" s="77" t="s">
        <v>1605</v>
      </c>
      <c r="M42" s="77" t="s">
        <v>1605</v>
      </c>
      <c r="N42" s="77">
        <f t="shared" si="0"/>
        <v>0</v>
      </c>
      <c r="S42" s="76" t="s">
        <v>1676</v>
      </c>
      <c r="T42" s="9">
        <v>1.1000000000000001</v>
      </c>
    </row>
    <row r="43" spans="1:20" x14ac:dyDescent="0.35">
      <c r="A43" s="201" t="s">
        <v>1677</v>
      </c>
      <c r="B43" s="77"/>
      <c r="C43" s="77" t="e">
        <f>VLOOKUP(B43,Таблица1[#All],2)</f>
        <v>#N/A</v>
      </c>
      <c r="D43" s="77"/>
      <c r="E43" s="77"/>
      <c r="F43" s="77"/>
      <c r="G43" s="77" t="e">
        <f>VLOOKUP(F43,Таблица3[#All],2,FALSE)</f>
        <v>#N/A</v>
      </c>
      <c r="H43" s="77">
        <v>0</v>
      </c>
      <c r="I43" s="77">
        <v>0</v>
      </c>
      <c r="J43" s="77" t="s">
        <v>1605</v>
      </c>
      <c r="K43" s="77" t="s">
        <v>1605</v>
      </c>
      <c r="L43" s="77" t="s">
        <v>1605</v>
      </c>
      <c r="M43" s="77" t="s">
        <v>1605</v>
      </c>
      <c r="N43" s="77">
        <f t="shared" si="0"/>
        <v>0</v>
      </c>
      <c r="S43" s="76" t="s">
        <v>1678</v>
      </c>
      <c r="T43" s="9">
        <v>1.1000000000000001</v>
      </c>
    </row>
    <row r="44" spans="1:20" x14ac:dyDescent="0.35">
      <c r="A44" s="201" t="s">
        <v>1679</v>
      </c>
      <c r="B44" s="77"/>
      <c r="C44" s="77" t="e">
        <f>VLOOKUP(B44,Таблица1[#All],2)</f>
        <v>#N/A</v>
      </c>
      <c r="D44" s="77"/>
      <c r="E44" s="77"/>
      <c r="F44" s="77"/>
      <c r="G44" s="77" t="e">
        <f>VLOOKUP(F44,Таблица3[#All],2,FALSE)</f>
        <v>#N/A</v>
      </c>
      <c r="H44" s="77">
        <v>0</v>
      </c>
      <c r="I44" s="77">
        <v>0</v>
      </c>
      <c r="J44" s="77" t="s">
        <v>1605</v>
      </c>
      <c r="K44" s="77" t="s">
        <v>1605</v>
      </c>
      <c r="L44" s="77" t="s">
        <v>1605</v>
      </c>
      <c r="M44" s="77" t="s">
        <v>1605</v>
      </c>
      <c r="N44" s="77">
        <f t="shared" si="0"/>
        <v>0</v>
      </c>
      <c r="S44" s="76" t="s">
        <v>1680</v>
      </c>
      <c r="T44" s="9">
        <v>1.1000000000000001</v>
      </c>
    </row>
    <row r="45" spans="1:20" x14ac:dyDescent="0.35">
      <c r="A45" s="201" t="s">
        <v>1681</v>
      </c>
      <c r="B45" s="77"/>
      <c r="C45" s="77" t="e">
        <f>VLOOKUP(B45,Таблица1[#All],2)</f>
        <v>#N/A</v>
      </c>
      <c r="D45" s="77"/>
      <c r="E45" s="77"/>
      <c r="F45" s="77"/>
      <c r="G45" s="77" t="e">
        <f>VLOOKUP(F45,Таблица3[#All],2,FALSE)</f>
        <v>#N/A</v>
      </c>
      <c r="H45" s="77">
        <v>0</v>
      </c>
      <c r="I45" s="77">
        <v>0</v>
      </c>
      <c r="J45" s="77" t="s">
        <v>1605</v>
      </c>
      <c r="K45" s="77" t="s">
        <v>1605</v>
      </c>
      <c r="L45" s="77" t="s">
        <v>1605</v>
      </c>
      <c r="M45" s="77" t="s">
        <v>1605</v>
      </c>
      <c r="N45" s="77">
        <f t="shared" si="0"/>
        <v>0</v>
      </c>
      <c r="S45" s="76" t="s">
        <v>1682</v>
      </c>
      <c r="T45" s="9">
        <v>1.3</v>
      </c>
    </row>
    <row r="46" spans="1:20" x14ac:dyDescent="0.35">
      <c r="A46" s="201" t="s">
        <v>1683</v>
      </c>
      <c r="B46" s="77"/>
      <c r="C46" s="77" t="e">
        <f>VLOOKUP(B46,Таблица1[#All],2)</f>
        <v>#N/A</v>
      </c>
      <c r="D46" s="77"/>
      <c r="E46" s="77"/>
      <c r="F46" s="77"/>
      <c r="G46" s="77" t="e">
        <f>VLOOKUP(F46,Таблица3[#All],2,FALSE)</f>
        <v>#N/A</v>
      </c>
      <c r="H46" s="77">
        <v>0</v>
      </c>
      <c r="I46" s="77">
        <v>0</v>
      </c>
      <c r="J46" s="77" t="s">
        <v>1605</v>
      </c>
      <c r="K46" s="77" t="s">
        <v>1605</v>
      </c>
      <c r="L46" s="77" t="s">
        <v>1605</v>
      </c>
      <c r="M46" s="77" t="s">
        <v>1605</v>
      </c>
      <c r="N46" s="77">
        <f t="shared" si="0"/>
        <v>0</v>
      </c>
      <c r="S46" s="76" t="s">
        <v>1684</v>
      </c>
      <c r="T46" s="9">
        <v>1.3</v>
      </c>
    </row>
    <row r="47" spans="1:20" x14ac:dyDescent="0.35">
      <c r="A47" s="201" t="s">
        <v>1685</v>
      </c>
      <c r="B47" s="77"/>
      <c r="C47" s="77" t="e">
        <f>VLOOKUP(B47,Таблица1[#All],2)</f>
        <v>#N/A</v>
      </c>
      <c r="D47" s="77"/>
      <c r="E47" s="77"/>
      <c r="F47" s="77"/>
      <c r="G47" s="77" t="e">
        <f>VLOOKUP(F47,Таблица3[#All],2,FALSE)</f>
        <v>#N/A</v>
      </c>
      <c r="H47" s="77">
        <v>0</v>
      </c>
      <c r="I47" s="77">
        <v>0</v>
      </c>
      <c r="J47" s="77" t="s">
        <v>1605</v>
      </c>
      <c r="K47" s="77" t="s">
        <v>1605</v>
      </c>
      <c r="L47" s="77" t="s">
        <v>1605</v>
      </c>
      <c r="M47" s="77" t="s">
        <v>1605</v>
      </c>
      <c r="N47" s="77">
        <f t="shared" si="0"/>
        <v>0</v>
      </c>
      <c r="S47" s="76" t="s">
        <v>1686</v>
      </c>
      <c r="T47" s="9">
        <v>1.1000000000000001</v>
      </c>
    </row>
    <row r="48" spans="1:20" x14ac:dyDescent="0.35">
      <c r="A48" s="201" t="s">
        <v>1687</v>
      </c>
      <c r="B48" s="77"/>
      <c r="C48" s="77" t="e">
        <f>VLOOKUP(B48,Таблица1[#All],2)</f>
        <v>#N/A</v>
      </c>
      <c r="D48" s="77"/>
      <c r="E48" s="77"/>
      <c r="F48" s="77"/>
      <c r="G48" s="77" t="e">
        <f>VLOOKUP(F48,Таблица3[#All],2,FALSE)</f>
        <v>#N/A</v>
      </c>
      <c r="H48" s="77">
        <v>0</v>
      </c>
      <c r="I48" s="77">
        <v>0</v>
      </c>
      <c r="J48" s="77" t="s">
        <v>1605</v>
      </c>
      <c r="K48" s="77" t="s">
        <v>1605</v>
      </c>
      <c r="L48" s="77" t="s">
        <v>1605</v>
      </c>
      <c r="M48" s="77" t="s">
        <v>1605</v>
      </c>
      <c r="N48" s="77">
        <f t="shared" si="0"/>
        <v>0</v>
      </c>
      <c r="S48" s="76" t="s">
        <v>1688</v>
      </c>
      <c r="T48" s="9">
        <v>1.1000000000000001</v>
      </c>
    </row>
    <row r="49" spans="1:20" x14ac:dyDescent="0.35">
      <c r="A49" s="201" t="s">
        <v>1689</v>
      </c>
      <c r="B49" s="77"/>
      <c r="C49" s="77" t="e">
        <f>VLOOKUP(B49,Таблица1[#All],2)</f>
        <v>#N/A</v>
      </c>
      <c r="D49" s="77"/>
      <c r="E49" s="77"/>
      <c r="F49" s="77"/>
      <c r="G49" s="77" t="e">
        <f>VLOOKUP(F49,Таблица3[#All],2,FALSE)</f>
        <v>#N/A</v>
      </c>
      <c r="H49" s="77">
        <v>0</v>
      </c>
      <c r="I49" s="77">
        <v>0</v>
      </c>
      <c r="J49" s="77" t="s">
        <v>1605</v>
      </c>
      <c r="K49" s="77" t="s">
        <v>1605</v>
      </c>
      <c r="L49" s="77" t="s">
        <v>1605</v>
      </c>
      <c r="M49" s="77" t="s">
        <v>1605</v>
      </c>
      <c r="N49" s="77">
        <f t="shared" si="0"/>
        <v>0</v>
      </c>
      <c r="S49" s="76" t="s">
        <v>1690</v>
      </c>
      <c r="T49" s="9">
        <v>1.1000000000000001</v>
      </c>
    </row>
    <row r="50" spans="1:20" x14ac:dyDescent="0.35">
      <c r="A50" s="201" t="s">
        <v>1691</v>
      </c>
      <c r="B50" s="77"/>
      <c r="C50" s="77" t="e">
        <f>VLOOKUP(B50,Таблица1[#All],2)</f>
        <v>#N/A</v>
      </c>
      <c r="D50" s="77"/>
      <c r="E50" s="77"/>
      <c r="F50" s="77"/>
      <c r="G50" s="77" t="e">
        <f>VLOOKUP(F50,Таблица3[#All],2,FALSE)</f>
        <v>#N/A</v>
      </c>
      <c r="H50" s="77">
        <v>0</v>
      </c>
      <c r="I50" s="77">
        <v>0</v>
      </c>
      <c r="J50" s="77" t="s">
        <v>1605</v>
      </c>
      <c r="K50" s="77" t="s">
        <v>1605</v>
      </c>
      <c r="L50" s="77" t="s">
        <v>1605</v>
      </c>
      <c r="M50" s="77" t="s">
        <v>1605</v>
      </c>
      <c r="N50" s="77">
        <f t="shared" si="0"/>
        <v>0</v>
      </c>
      <c r="S50" s="76" t="s">
        <v>1603</v>
      </c>
      <c r="T50" s="9">
        <v>1.1000000000000001</v>
      </c>
    </row>
    <row r="51" spans="1:20" x14ac:dyDescent="0.35">
      <c r="A51" s="201" t="s">
        <v>1692</v>
      </c>
      <c r="B51" s="77"/>
      <c r="C51" s="77" t="e">
        <f>VLOOKUP(B51,Таблица1[#All],2)</f>
        <v>#N/A</v>
      </c>
      <c r="D51" s="77"/>
      <c r="E51" s="77"/>
      <c r="F51" s="77"/>
      <c r="G51" s="77" t="e">
        <f>VLOOKUP(F51,Таблица3[#All],2,FALSE)</f>
        <v>#N/A</v>
      </c>
      <c r="H51" s="77">
        <v>0</v>
      </c>
      <c r="I51" s="77">
        <v>0</v>
      </c>
      <c r="J51" s="77" t="s">
        <v>1605</v>
      </c>
      <c r="K51" s="77" t="s">
        <v>1605</v>
      </c>
      <c r="L51" s="77" t="s">
        <v>1605</v>
      </c>
      <c r="M51" s="77" t="s">
        <v>1605</v>
      </c>
      <c r="N51" s="77">
        <f t="shared" si="0"/>
        <v>0</v>
      </c>
      <c r="S51" s="76" t="s">
        <v>1693</v>
      </c>
      <c r="T51" s="9">
        <v>1.1000000000000001</v>
      </c>
    </row>
    <row r="52" spans="1:20" x14ac:dyDescent="0.35">
      <c r="A52" s="201" t="s">
        <v>1694</v>
      </c>
      <c r="B52" s="77"/>
      <c r="C52" s="77" t="e">
        <f>VLOOKUP(B52,Таблица1[#All],2)</f>
        <v>#N/A</v>
      </c>
      <c r="D52" s="77"/>
      <c r="E52" s="77"/>
      <c r="F52" s="77"/>
      <c r="G52" s="77" t="e">
        <f>VLOOKUP(F52,Таблица3[#All],2,FALSE)</f>
        <v>#N/A</v>
      </c>
      <c r="H52" s="77">
        <v>0</v>
      </c>
      <c r="I52" s="77">
        <v>0</v>
      </c>
      <c r="J52" s="77" t="s">
        <v>1605</v>
      </c>
      <c r="K52" s="77" t="s">
        <v>1605</v>
      </c>
      <c r="L52" s="77" t="s">
        <v>1605</v>
      </c>
      <c r="M52" s="77" t="s">
        <v>1605</v>
      </c>
      <c r="N52" s="77">
        <f t="shared" si="0"/>
        <v>0</v>
      </c>
      <c r="S52" s="76" t="s">
        <v>1695</v>
      </c>
      <c r="T52" s="9">
        <v>1.1000000000000001</v>
      </c>
    </row>
    <row r="53" spans="1:20" x14ac:dyDescent="0.35">
      <c r="A53" s="201" t="s">
        <v>1696</v>
      </c>
      <c r="B53" s="77"/>
      <c r="C53" s="77" t="e">
        <f>VLOOKUP(B53,Таблица1[#All],2)</f>
        <v>#N/A</v>
      </c>
      <c r="D53" s="77"/>
      <c r="E53" s="77"/>
      <c r="F53" s="77"/>
      <c r="G53" s="77" t="e">
        <f>VLOOKUP(F53,Таблица3[#All],2,FALSE)</f>
        <v>#N/A</v>
      </c>
      <c r="H53" s="77">
        <v>0</v>
      </c>
      <c r="I53" s="77">
        <v>0</v>
      </c>
      <c r="J53" s="77" t="s">
        <v>1605</v>
      </c>
      <c r="K53" s="77" t="s">
        <v>1605</v>
      </c>
      <c r="L53" s="77" t="s">
        <v>1605</v>
      </c>
      <c r="M53" s="77" t="s">
        <v>1605</v>
      </c>
      <c r="N53" s="77">
        <f t="shared" si="0"/>
        <v>0</v>
      </c>
      <c r="S53" s="76" t="s">
        <v>1697</v>
      </c>
      <c r="T53" s="9">
        <v>1.1000000000000001</v>
      </c>
    </row>
    <row r="54" spans="1:20" x14ac:dyDescent="0.35">
      <c r="A54" s="201" t="s">
        <v>1698</v>
      </c>
      <c r="B54" s="77"/>
      <c r="C54" s="77" t="e">
        <f>VLOOKUP(B54,Таблица1[#All],2)</f>
        <v>#N/A</v>
      </c>
      <c r="D54" s="77"/>
      <c r="E54" s="77"/>
      <c r="F54" s="77"/>
      <c r="G54" s="77" t="e">
        <f>VLOOKUP(F54,Таблица3[#All],2,FALSE)</f>
        <v>#N/A</v>
      </c>
      <c r="H54" s="77">
        <v>0</v>
      </c>
      <c r="I54" s="77">
        <v>0</v>
      </c>
      <c r="J54" s="77" t="s">
        <v>1605</v>
      </c>
      <c r="K54" s="77" t="s">
        <v>1605</v>
      </c>
      <c r="L54" s="77" t="s">
        <v>1605</v>
      </c>
      <c r="M54" s="77" t="s">
        <v>1605</v>
      </c>
      <c r="N54" s="77">
        <f t="shared" si="0"/>
        <v>0</v>
      </c>
      <c r="S54" s="76" t="s">
        <v>1699</v>
      </c>
      <c r="T54" s="9">
        <v>1.1000000000000001</v>
      </c>
    </row>
    <row r="55" spans="1:20" x14ac:dyDescent="0.35">
      <c r="A55" s="201" t="s">
        <v>1700</v>
      </c>
      <c r="B55" s="77"/>
      <c r="C55" s="77" t="e">
        <f>VLOOKUP(B55,Таблица1[#All],2)</f>
        <v>#N/A</v>
      </c>
      <c r="D55" s="77"/>
      <c r="E55" s="77"/>
      <c r="F55" s="77"/>
      <c r="G55" s="77" t="e">
        <f>VLOOKUP(F55,Таблица3[#All],2,FALSE)</f>
        <v>#N/A</v>
      </c>
      <c r="H55" s="77">
        <v>0</v>
      </c>
      <c r="I55" s="77">
        <v>0</v>
      </c>
      <c r="J55" s="77" t="s">
        <v>1605</v>
      </c>
      <c r="K55" s="77" t="s">
        <v>1605</v>
      </c>
      <c r="L55" s="77" t="s">
        <v>1605</v>
      </c>
      <c r="M55" s="77" t="s">
        <v>1605</v>
      </c>
      <c r="N55" s="77">
        <f t="shared" si="0"/>
        <v>0</v>
      </c>
      <c r="S55" s="76" t="s">
        <v>1701</v>
      </c>
      <c r="T55" s="9">
        <v>1.3</v>
      </c>
    </row>
    <row r="56" spans="1:20" x14ac:dyDescent="0.35">
      <c r="A56" s="201" t="s">
        <v>1702</v>
      </c>
      <c r="B56" s="77"/>
      <c r="C56" s="77" t="e">
        <f>VLOOKUP(B56,Таблица1[#All],2)</f>
        <v>#N/A</v>
      </c>
      <c r="D56" s="77"/>
      <c r="E56" s="77"/>
      <c r="F56" s="77"/>
      <c r="G56" s="77" t="e">
        <f>VLOOKUP(F56,Таблица3[#All],2,FALSE)</f>
        <v>#N/A</v>
      </c>
      <c r="H56" s="77">
        <v>0</v>
      </c>
      <c r="I56" s="77">
        <v>0</v>
      </c>
      <c r="J56" s="77" t="s">
        <v>1605</v>
      </c>
      <c r="K56" s="77" t="s">
        <v>1605</v>
      </c>
      <c r="L56" s="77" t="s">
        <v>1605</v>
      </c>
      <c r="M56" s="77" t="s">
        <v>1605</v>
      </c>
      <c r="N56" s="77">
        <f t="shared" si="0"/>
        <v>0</v>
      </c>
      <c r="S56" s="76" t="s">
        <v>1703</v>
      </c>
      <c r="T56" s="9">
        <v>1.3</v>
      </c>
    </row>
    <row r="57" spans="1:20" x14ac:dyDescent="0.35">
      <c r="A57" s="201" t="s">
        <v>1704</v>
      </c>
      <c r="B57" s="77"/>
      <c r="C57" s="77" t="e">
        <f>VLOOKUP(B57,Таблица1[#All],2)</f>
        <v>#N/A</v>
      </c>
      <c r="D57" s="77"/>
      <c r="E57" s="77"/>
      <c r="F57" s="77"/>
      <c r="G57" s="77" t="e">
        <f>VLOOKUP(F57,Таблица3[#All],2,FALSE)</f>
        <v>#N/A</v>
      </c>
      <c r="H57" s="77">
        <v>0</v>
      </c>
      <c r="I57" s="77">
        <v>0</v>
      </c>
      <c r="J57" s="77" t="s">
        <v>1605</v>
      </c>
      <c r="K57" s="77" t="s">
        <v>1605</v>
      </c>
      <c r="L57" s="77" t="s">
        <v>1605</v>
      </c>
      <c r="M57" s="77" t="s">
        <v>1605</v>
      </c>
      <c r="N57" s="77">
        <f t="shared" si="0"/>
        <v>0</v>
      </c>
      <c r="S57" s="76" t="s">
        <v>1705</v>
      </c>
      <c r="T57" s="9">
        <v>1</v>
      </c>
    </row>
    <row r="58" spans="1:20" x14ac:dyDescent="0.35">
      <c r="A58" s="201" t="s">
        <v>1706</v>
      </c>
      <c r="B58" s="77"/>
      <c r="C58" s="77" t="e">
        <f>VLOOKUP(B58,Таблица1[#All],2)</f>
        <v>#N/A</v>
      </c>
      <c r="D58" s="77"/>
      <c r="E58" s="77"/>
      <c r="F58" s="77"/>
      <c r="G58" s="77" t="e">
        <f>VLOOKUP(F58,Таблица3[#All],2,FALSE)</f>
        <v>#N/A</v>
      </c>
      <c r="H58" s="77">
        <v>0</v>
      </c>
      <c r="I58" s="77">
        <v>0</v>
      </c>
      <c r="J58" s="77" t="s">
        <v>1605</v>
      </c>
      <c r="K58" s="77" t="s">
        <v>1605</v>
      </c>
      <c r="L58" s="77" t="s">
        <v>1605</v>
      </c>
      <c r="M58" s="77" t="s">
        <v>1605</v>
      </c>
      <c r="N58" s="77">
        <f t="shared" si="0"/>
        <v>0</v>
      </c>
      <c r="S58" s="76" t="s">
        <v>1707</v>
      </c>
      <c r="T58" s="9">
        <v>1</v>
      </c>
    </row>
    <row r="59" spans="1:20" x14ac:dyDescent="0.35">
      <c r="A59" s="201" t="s">
        <v>1708</v>
      </c>
      <c r="B59" s="77"/>
      <c r="C59" s="77" t="e">
        <f>VLOOKUP(B59,Таблица1[#All],2)</f>
        <v>#N/A</v>
      </c>
      <c r="D59" s="77"/>
      <c r="E59" s="77"/>
      <c r="F59" s="77"/>
      <c r="G59" s="77" t="e">
        <f>VLOOKUP(F59,Таблица3[#All],2,FALSE)</f>
        <v>#N/A</v>
      </c>
      <c r="H59" s="77">
        <v>0</v>
      </c>
      <c r="I59" s="77">
        <v>0</v>
      </c>
      <c r="J59" s="77" t="s">
        <v>1605</v>
      </c>
      <c r="K59" s="77" t="s">
        <v>1605</v>
      </c>
      <c r="L59" s="77" t="s">
        <v>1605</v>
      </c>
      <c r="M59" s="77" t="s">
        <v>1605</v>
      </c>
      <c r="N59" s="77">
        <f t="shared" si="0"/>
        <v>0</v>
      </c>
      <c r="S59" s="76" t="s">
        <v>1611</v>
      </c>
      <c r="T59" s="9">
        <v>1</v>
      </c>
    </row>
    <row r="60" spans="1:20" x14ac:dyDescent="0.35">
      <c r="A60" s="201" t="s">
        <v>1709</v>
      </c>
      <c r="B60" s="77"/>
      <c r="C60" s="77" t="e">
        <f>VLOOKUP(B60,Таблица1[#All],2)</f>
        <v>#N/A</v>
      </c>
      <c r="D60" s="77"/>
      <c r="E60" s="77"/>
      <c r="F60" s="77"/>
      <c r="G60" s="77" t="e">
        <f>VLOOKUP(F60,Таблица3[#All],2,FALSE)</f>
        <v>#N/A</v>
      </c>
      <c r="H60" s="77">
        <v>0</v>
      </c>
      <c r="I60" s="77">
        <v>0</v>
      </c>
      <c r="J60" s="77" t="s">
        <v>1605</v>
      </c>
      <c r="K60" s="77" t="s">
        <v>1605</v>
      </c>
      <c r="L60" s="77" t="s">
        <v>1605</v>
      </c>
      <c r="M60" s="77" t="s">
        <v>1605</v>
      </c>
      <c r="N60" s="77">
        <f t="shared" si="0"/>
        <v>0</v>
      </c>
    </row>
    <row r="61" spans="1:20" x14ac:dyDescent="0.35">
      <c r="A61" s="201" t="s">
        <v>1710</v>
      </c>
      <c r="B61" s="77"/>
      <c r="C61" s="77" t="e">
        <f>VLOOKUP(B61,Таблица1[#All],2)</f>
        <v>#N/A</v>
      </c>
      <c r="D61" s="77"/>
      <c r="E61" s="77"/>
      <c r="F61" s="77"/>
      <c r="G61" s="77" t="e">
        <f>VLOOKUP(F61,Таблица3[#All],2,FALSE)</f>
        <v>#N/A</v>
      </c>
      <c r="H61" s="77">
        <v>0</v>
      </c>
      <c r="I61" s="77">
        <v>0</v>
      </c>
      <c r="J61" s="77" t="s">
        <v>1605</v>
      </c>
      <c r="K61" s="77" t="s">
        <v>1605</v>
      </c>
      <c r="L61" s="77" t="s">
        <v>1605</v>
      </c>
      <c r="M61" s="77" t="s">
        <v>1605</v>
      </c>
      <c r="N61" s="77">
        <f t="shared" si="0"/>
        <v>0</v>
      </c>
    </row>
    <row r="62" spans="1:20" x14ac:dyDescent="0.35">
      <c r="A62" s="201" t="s">
        <v>1711</v>
      </c>
      <c r="B62" s="77"/>
      <c r="C62" s="77" t="e">
        <f>VLOOKUP(B62,Таблица1[#All],2)</f>
        <v>#N/A</v>
      </c>
      <c r="D62" s="77"/>
      <c r="E62" s="77"/>
      <c r="F62" s="77"/>
      <c r="G62" s="77" t="e">
        <f>VLOOKUP(F62,Таблица3[#All],2,FALSE)</f>
        <v>#N/A</v>
      </c>
      <c r="H62" s="77">
        <v>0</v>
      </c>
      <c r="I62" s="77">
        <v>0</v>
      </c>
      <c r="J62" s="77" t="s">
        <v>1605</v>
      </c>
      <c r="K62" s="77" t="s">
        <v>1605</v>
      </c>
      <c r="L62" s="77" t="s">
        <v>1605</v>
      </c>
      <c r="M62" s="77" t="s">
        <v>1605</v>
      </c>
      <c r="N62" s="77">
        <f t="shared" si="0"/>
        <v>0</v>
      </c>
    </row>
    <row r="63" spans="1:20" x14ac:dyDescent="0.35">
      <c r="A63" s="201" t="s">
        <v>1712</v>
      </c>
      <c r="B63" s="77"/>
      <c r="C63" s="77" t="e">
        <f>VLOOKUP(B63,Таблица1[#All],2)</f>
        <v>#N/A</v>
      </c>
      <c r="D63" s="77"/>
      <c r="E63" s="77"/>
      <c r="F63" s="77"/>
      <c r="G63" s="77" t="e">
        <f>VLOOKUP(F63,Таблица3[#All],2,FALSE)</f>
        <v>#N/A</v>
      </c>
      <c r="H63" s="77">
        <v>0</v>
      </c>
      <c r="I63" s="77">
        <v>0</v>
      </c>
      <c r="J63" s="77" t="s">
        <v>1605</v>
      </c>
      <c r="K63" s="77" t="s">
        <v>1605</v>
      </c>
      <c r="L63" s="77" t="s">
        <v>1605</v>
      </c>
      <c r="M63" s="77" t="s">
        <v>1605</v>
      </c>
      <c r="N63" s="77">
        <f t="shared" si="0"/>
        <v>0</v>
      </c>
    </row>
    <row r="64" spans="1:20" x14ac:dyDescent="0.35">
      <c r="A64" s="201" t="s">
        <v>1713</v>
      </c>
      <c r="B64" s="77"/>
      <c r="C64" s="77" t="e">
        <f>VLOOKUP(B64,Таблица1[#All],2)</f>
        <v>#N/A</v>
      </c>
      <c r="D64" s="77"/>
      <c r="E64" s="77"/>
      <c r="F64" s="77"/>
      <c r="G64" s="77" t="e">
        <f>VLOOKUP(F64,Таблица3[#All],2,FALSE)</f>
        <v>#N/A</v>
      </c>
      <c r="H64" s="77">
        <v>0</v>
      </c>
      <c r="I64" s="77">
        <v>0</v>
      </c>
      <c r="J64" s="77" t="s">
        <v>1605</v>
      </c>
      <c r="K64" s="77" t="s">
        <v>1605</v>
      </c>
      <c r="L64" s="77" t="s">
        <v>1605</v>
      </c>
      <c r="M64" s="77" t="s">
        <v>1605</v>
      </c>
      <c r="N64" s="77">
        <f t="shared" si="0"/>
        <v>0</v>
      </c>
    </row>
    <row r="65" spans="1:14" x14ac:dyDescent="0.35">
      <c r="A65" s="201" t="s">
        <v>1714</v>
      </c>
      <c r="B65" s="77"/>
      <c r="C65" s="77" t="e">
        <f>VLOOKUP(B65,Таблица1[#All],2)</f>
        <v>#N/A</v>
      </c>
      <c r="D65" s="77"/>
      <c r="E65" s="77"/>
      <c r="F65" s="77"/>
      <c r="G65" s="77" t="e">
        <f>VLOOKUP(F65,Таблица3[#All],2,FALSE)</f>
        <v>#N/A</v>
      </c>
      <c r="H65" s="77">
        <v>0</v>
      </c>
      <c r="I65" s="77">
        <v>0</v>
      </c>
      <c r="J65" s="77" t="s">
        <v>1605</v>
      </c>
      <c r="K65" s="77" t="s">
        <v>1605</v>
      </c>
      <c r="L65" s="77" t="s">
        <v>1605</v>
      </c>
      <c r="M65" s="77" t="s">
        <v>1605</v>
      </c>
      <c r="N65" s="77">
        <f t="shared" si="0"/>
        <v>0</v>
      </c>
    </row>
    <row r="66" spans="1:14" x14ac:dyDescent="0.35">
      <c r="A66" s="201" t="s">
        <v>1715</v>
      </c>
      <c r="B66" s="77"/>
      <c r="C66" s="77" t="e">
        <f>VLOOKUP(B66,Таблица1[#All],2)</f>
        <v>#N/A</v>
      </c>
      <c r="D66" s="77"/>
      <c r="E66" s="77"/>
      <c r="F66" s="77"/>
      <c r="G66" s="77" t="e">
        <f>VLOOKUP(F66,Таблица3[#All],2,FALSE)</f>
        <v>#N/A</v>
      </c>
      <c r="H66" s="77">
        <v>0</v>
      </c>
      <c r="I66" s="77">
        <v>0</v>
      </c>
      <c r="J66" s="77" t="s">
        <v>1605</v>
      </c>
      <c r="K66" s="77" t="s">
        <v>1605</v>
      </c>
      <c r="L66" s="77" t="s">
        <v>1605</v>
      </c>
      <c r="M66" s="77" t="s">
        <v>1605</v>
      </c>
      <c r="N66" s="77">
        <f t="shared" ref="N66:N129" si="1">$T$10*H66*(IF(J66="Да",1,0)*$T$11+IF(K66="Да",1,0)*$T$12+IF(L66="Да",1,0)*$T$13+IF(M66="Да",1,0)*$T$14)*I66*IF(P66="Да",0.75,1)</f>
        <v>0</v>
      </c>
    </row>
    <row r="67" spans="1:14" x14ac:dyDescent="0.35">
      <c r="A67" s="201" t="s">
        <v>1716</v>
      </c>
      <c r="B67" s="77"/>
      <c r="C67" s="77" t="e">
        <f>VLOOKUP(B67,Таблица1[#All],2)</f>
        <v>#N/A</v>
      </c>
      <c r="D67" s="77"/>
      <c r="E67" s="77"/>
      <c r="F67" s="77"/>
      <c r="G67" s="77" t="e">
        <f>VLOOKUP(F67,Таблица3[#All],2,FALSE)</f>
        <v>#N/A</v>
      </c>
      <c r="H67" s="77">
        <v>0</v>
      </c>
      <c r="I67" s="77">
        <v>0</v>
      </c>
      <c r="J67" s="77" t="s">
        <v>1605</v>
      </c>
      <c r="K67" s="77" t="s">
        <v>1605</v>
      </c>
      <c r="L67" s="77" t="s">
        <v>1605</v>
      </c>
      <c r="M67" s="77" t="s">
        <v>1605</v>
      </c>
      <c r="N67" s="77">
        <f t="shared" si="1"/>
        <v>0</v>
      </c>
    </row>
    <row r="68" spans="1:14" x14ac:dyDescent="0.35">
      <c r="A68" s="201" t="s">
        <v>1717</v>
      </c>
      <c r="B68" s="77"/>
      <c r="C68" s="77" t="e">
        <f>VLOOKUP(B68,Таблица1[#All],2)</f>
        <v>#N/A</v>
      </c>
      <c r="D68" s="77"/>
      <c r="E68" s="77"/>
      <c r="F68" s="77"/>
      <c r="G68" s="77" t="e">
        <f>VLOOKUP(F68,Таблица3[#All],2,FALSE)</f>
        <v>#N/A</v>
      </c>
      <c r="H68" s="77">
        <v>0</v>
      </c>
      <c r="I68" s="77">
        <v>0</v>
      </c>
      <c r="J68" s="77" t="s">
        <v>1605</v>
      </c>
      <c r="K68" s="77" t="s">
        <v>1605</v>
      </c>
      <c r="L68" s="77" t="s">
        <v>1605</v>
      </c>
      <c r="M68" s="77" t="s">
        <v>1605</v>
      </c>
      <c r="N68" s="77">
        <f t="shared" si="1"/>
        <v>0</v>
      </c>
    </row>
    <row r="69" spans="1:14" x14ac:dyDescent="0.35">
      <c r="A69" s="201" t="s">
        <v>1718</v>
      </c>
      <c r="B69" s="77"/>
      <c r="C69" s="77" t="e">
        <f>VLOOKUP(B69,Таблица1[#All],2)</f>
        <v>#N/A</v>
      </c>
      <c r="D69" s="77"/>
      <c r="E69" s="77"/>
      <c r="F69" s="77"/>
      <c r="G69" s="77" t="e">
        <f>VLOOKUP(F69,Таблица3[#All],2,FALSE)</f>
        <v>#N/A</v>
      </c>
      <c r="H69" s="77">
        <v>0</v>
      </c>
      <c r="I69" s="77">
        <v>0</v>
      </c>
      <c r="J69" s="77" t="s">
        <v>1605</v>
      </c>
      <c r="K69" s="77" t="s">
        <v>1605</v>
      </c>
      <c r="L69" s="77" t="s">
        <v>1605</v>
      </c>
      <c r="M69" s="77" t="s">
        <v>1605</v>
      </c>
      <c r="N69" s="77">
        <f t="shared" si="1"/>
        <v>0</v>
      </c>
    </row>
    <row r="70" spans="1:14" x14ac:dyDescent="0.35">
      <c r="A70" s="201" t="s">
        <v>1719</v>
      </c>
      <c r="B70" s="77"/>
      <c r="C70" s="77" t="e">
        <f>VLOOKUP(B70,Таблица1[#All],2)</f>
        <v>#N/A</v>
      </c>
      <c r="D70" s="77"/>
      <c r="E70" s="77"/>
      <c r="F70" s="77"/>
      <c r="G70" s="77" t="e">
        <f>VLOOKUP(F70,Таблица3[#All],2,FALSE)</f>
        <v>#N/A</v>
      </c>
      <c r="H70" s="77">
        <v>0</v>
      </c>
      <c r="I70" s="77">
        <v>0</v>
      </c>
      <c r="J70" s="77" t="s">
        <v>1605</v>
      </c>
      <c r="K70" s="77" t="s">
        <v>1605</v>
      </c>
      <c r="L70" s="77" t="s">
        <v>1605</v>
      </c>
      <c r="M70" s="77" t="s">
        <v>1605</v>
      </c>
      <c r="N70" s="77">
        <f t="shared" si="1"/>
        <v>0</v>
      </c>
    </row>
    <row r="71" spans="1:14" x14ac:dyDescent="0.35">
      <c r="A71" s="201" t="s">
        <v>1720</v>
      </c>
      <c r="B71" s="77"/>
      <c r="C71" s="77" t="e">
        <f>VLOOKUP(B71,Таблица1[#All],2)</f>
        <v>#N/A</v>
      </c>
      <c r="D71" s="77"/>
      <c r="E71" s="77"/>
      <c r="F71" s="77"/>
      <c r="G71" s="77" t="e">
        <f>VLOOKUP(F71,Таблица3[#All],2,FALSE)</f>
        <v>#N/A</v>
      </c>
      <c r="H71" s="77">
        <v>0</v>
      </c>
      <c r="I71" s="77">
        <v>0</v>
      </c>
      <c r="J71" s="77" t="s">
        <v>1605</v>
      </c>
      <c r="K71" s="77" t="s">
        <v>1605</v>
      </c>
      <c r="L71" s="77" t="s">
        <v>1605</v>
      </c>
      <c r="M71" s="77" t="s">
        <v>1605</v>
      </c>
      <c r="N71" s="77">
        <f t="shared" si="1"/>
        <v>0</v>
      </c>
    </row>
    <row r="72" spans="1:14" x14ac:dyDescent="0.35">
      <c r="A72" s="201" t="s">
        <v>1721</v>
      </c>
      <c r="B72" s="77"/>
      <c r="C72" s="77" t="e">
        <f>VLOOKUP(B72,Таблица1[#All],2)</f>
        <v>#N/A</v>
      </c>
      <c r="D72" s="77"/>
      <c r="E72" s="77"/>
      <c r="F72" s="77"/>
      <c r="G72" s="77" t="e">
        <f>VLOOKUP(F72,Таблица3[#All],2,FALSE)</f>
        <v>#N/A</v>
      </c>
      <c r="H72" s="77">
        <v>0</v>
      </c>
      <c r="I72" s="77">
        <v>0</v>
      </c>
      <c r="J72" s="77" t="s">
        <v>1605</v>
      </c>
      <c r="K72" s="77" t="s">
        <v>1605</v>
      </c>
      <c r="L72" s="77" t="s">
        <v>1605</v>
      </c>
      <c r="M72" s="77" t="s">
        <v>1605</v>
      </c>
      <c r="N72" s="77">
        <f t="shared" si="1"/>
        <v>0</v>
      </c>
    </row>
    <row r="73" spans="1:14" x14ac:dyDescent="0.35">
      <c r="A73" s="201" t="s">
        <v>1722</v>
      </c>
      <c r="B73" s="77"/>
      <c r="C73" s="77" t="e">
        <f>VLOOKUP(B73,Таблица1[#All],2)</f>
        <v>#N/A</v>
      </c>
      <c r="D73" s="77"/>
      <c r="E73" s="77"/>
      <c r="F73" s="77"/>
      <c r="G73" s="77" t="e">
        <f>VLOOKUP(F73,Таблица3[#All],2,FALSE)</f>
        <v>#N/A</v>
      </c>
      <c r="H73" s="77">
        <v>0</v>
      </c>
      <c r="I73" s="77">
        <v>0</v>
      </c>
      <c r="J73" s="77" t="s">
        <v>1605</v>
      </c>
      <c r="K73" s="77" t="s">
        <v>1605</v>
      </c>
      <c r="L73" s="77" t="s">
        <v>1605</v>
      </c>
      <c r="M73" s="77" t="s">
        <v>1605</v>
      </c>
      <c r="N73" s="77">
        <f t="shared" si="1"/>
        <v>0</v>
      </c>
    </row>
    <row r="74" spans="1:14" x14ac:dyDescent="0.35">
      <c r="A74" s="201" t="s">
        <v>1723</v>
      </c>
      <c r="B74" s="77"/>
      <c r="C74" s="77" t="e">
        <f>VLOOKUP(B74,Таблица1[#All],2)</f>
        <v>#N/A</v>
      </c>
      <c r="D74" s="77"/>
      <c r="E74" s="77"/>
      <c r="F74" s="77"/>
      <c r="G74" s="77" t="e">
        <f>VLOOKUP(F74,Таблица3[#All],2,FALSE)</f>
        <v>#N/A</v>
      </c>
      <c r="H74" s="77">
        <v>0</v>
      </c>
      <c r="I74" s="77">
        <v>0</v>
      </c>
      <c r="J74" s="77" t="s">
        <v>1605</v>
      </c>
      <c r="K74" s="77" t="s">
        <v>1605</v>
      </c>
      <c r="L74" s="77" t="s">
        <v>1605</v>
      </c>
      <c r="M74" s="77" t="s">
        <v>1605</v>
      </c>
      <c r="N74" s="77">
        <f t="shared" si="1"/>
        <v>0</v>
      </c>
    </row>
    <row r="75" spans="1:14" x14ac:dyDescent="0.35">
      <c r="A75" s="201" t="s">
        <v>1724</v>
      </c>
      <c r="B75" s="77"/>
      <c r="C75" s="77" t="e">
        <f>VLOOKUP(B75,Таблица1[#All],2)</f>
        <v>#N/A</v>
      </c>
      <c r="D75" s="77"/>
      <c r="E75" s="77"/>
      <c r="F75" s="77"/>
      <c r="G75" s="77" t="e">
        <f>VLOOKUP(F75,Таблица3[#All],2,FALSE)</f>
        <v>#N/A</v>
      </c>
      <c r="H75" s="77">
        <v>0</v>
      </c>
      <c r="I75" s="77">
        <v>0</v>
      </c>
      <c r="J75" s="77" t="s">
        <v>1605</v>
      </c>
      <c r="K75" s="77" t="s">
        <v>1605</v>
      </c>
      <c r="L75" s="77" t="s">
        <v>1605</v>
      </c>
      <c r="M75" s="77" t="s">
        <v>1605</v>
      </c>
      <c r="N75" s="77">
        <f t="shared" si="1"/>
        <v>0</v>
      </c>
    </row>
    <row r="76" spans="1:14" x14ac:dyDescent="0.35">
      <c r="A76" s="201" t="s">
        <v>1725</v>
      </c>
      <c r="B76" s="77"/>
      <c r="C76" s="77" t="e">
        <f>VLOOKUP(B76,Таблица1[#All],2)</f>
        <v>#N/A</v>
      </c>
      <c r="D76" s="77"/>
      <c r="E76" s="77"/>
      <c r="F76" s="77"/>
      <c r="G76" s="77" t="e">
        <f>VLOOKUP(F76,Таблица3[#All],2,FALSE)</f>
        <v>#N/A</v>
      </c>
      <c r="H76" s="77">
        <v>0</v>
      </c>
      <c r="I76" s="77">
        <v>0</v>
      </c>
      <c r="J76" s="77" t="s">
        <v>1605</v>
      </c>
      <c r="K76" s="77" t="s">
        <v>1605</v>
      </c>
      <c r="L76" s="77" t="s">
        <v>1605</v>
      </c>
      <c r="M76" s="77" t="s">
        <v>1605</v>
      </c>
      <c r="N76" s="77">
        <f t="shared" si="1"/>
        <v>0</v>
      </c>
    </row>
    <row r="77" spans="1:14" x14ac:dyDescent="0.35">
      <c r="A77" s="201" t="s">
        <v>1726</v>
      </c>
      <c r="B77" s="77"/>
      <c r="C77" s="77" t="e">
        <f>VLOOKUP(B77,Таблица1[#All],2)</f>
        <v>#N/A</v>
      </c>
      <c r="D77" s="77"/>
      <c r="E77" s="77"/>
      <c r="F77" s="77"/>
      <c r="G77" s="77" t="e">
        <f>VLOOKUP(F77,Таблица3[#All],2,FALSE)</f>
        <v>#N/A</v>
      </c>
      <c r="H77" s="77">
        <v>0</v>
      </c>
      <c r="I77" s="77">
        <v>0</v>
      </c>
      <c r="J77" s="77" t="s">
        <v>1605</v>
      </c>
      <c r="K77" s="77" t="s">
        <v>1605</v>
      </c>
      <c r="L77" s="77" t="s">
        <v>1605</v>
      </c>
      <c r="M77" s="77" t="s">
        <v>1605</v>
      </c>
      <c r="N77" s="77">
        <f t="shared" si="1"/>
        <v>0</v>
      </c>
    </row>
    <row r="78" spans="1:14" x14ac:dyDescent="0.35">
      <c r="A78" s="201" t="s">
        <v>1727</v>
      </c>
      <c r="B78" s="77"/>
      <c r="C78" s="77" t="e">
        <f>VLOOKUP(B78,Таблица1[#All],2)</f>
        <v>#N/A</v>
      </c>
      <c r="D78" s="77"/>
      <c r="E78" s="77"/>
      <c r="F78" s="77"/>
      <c r="G78" s="77" t="e">
        <f>VLOOKUP(F78,Таблица3[#All],2,FALSE)</f>
        <v>#N/A</v>
      </c>
      <c r="H78" s="77">
        <v>0</v>
      </c>
      <c r="I78" s="77">
        <v>0</v>
      </c>
      <c r="J78" s="77" t="s">
        <v>1605</v>
      </c>
      <c r="K78" s="77" t="s">
        <v>1605</v>
      </c>
      <c r="L78" s="77" t="s">
        <v>1605</v>
      </c>
      <c r="M78" s="77" t="s">
        <v>1605</v>
      </c>
      <c r="N78" s="77">
        <f t="shared" si="1"/>
        <v>0</v>
      </c>
    </row>
    <row r="79" spans="1:14" x14ac:dyDescent="0.35">
      <c r="A79" s="201" t="s">
        <v>1728</v>
      </c>
      <c r="B79" s="77"/>
      <c r="C79" s="77" t="e">
        <f>VLOOKUP(B79,Таблица1[#All],2)</f>
        <v>#N/A</v>
      </c>
      <c r="D79" s="77"/>
      <c r="E79" s="77"/>
      <c r="F79" s="77"/>
      <c r="G79" s="77" t="e">
        <f>VLOOKUP(F79,Таблица3[#All],2,FALSE)</f>
        <v>#N/A</v>
      </c>
      <c r="H79" s="77">
        <v>0</v>
      </c>
      <c r="I79" s="77">
        <v>0</v>
      </c>
      <c r="J79" s="77" t="s">
        <v>1605</v>
      </c>
      <c r="K79" s="77" t="s">
        <v>1605</v>
      </c>
      <c r="L79" s="77" t="s">
        <v>1605</v>
      </c>
      <c r="M79" s="77" t="s">
        <v>1605</v>
      </c>
      <c r="N79" s="77">
        <f t="shared" si="1"/>
        <v>0</v>
      </c>
    </row>
    <row r="80" spans="1:14" x14ac:dyDescent="0.35">
      <c r="A80" s="201" t="s">
        <v>1729</v>
      </c>
      <c r="B80" s="77"/>
      <c r="C80" s="77" t="e">
        <f>VLOOKUP(B80,Таблица1[#All],2)</f>
        <v>#N/A</v>
      </c>
      <c r="D80" s="77"/>
      <c r="E80" s="77"/>
      <c r="F80" s="77"/>
      <c r="G80" s="77" t="e">
        <f>VLOOKUP(F80,Таблица3[#All],2,FALSE)</f>
        <v>#N/A</v>
      </c>
      <c r="H80" s="77">
        <v>0</v>
      </c>
      <c r="I80" s="77">
        <v>0</v>
      </c>
      <c r="J80" s="77" t="s">
        <v>1605</v>
      </c>
      <c r="K80" s="77" t="s">
        <v>1605</v>
      </c>
      <c r="L80" s="77" t="s">
        <v>1605</v>
      </c>
      <c r="M80" s="77" t="s">
        <v>1605</v>
      </c>
      <c r="N80" s="77">
        <f t="shared" si="1"/>
        <v>0</v>
      </c>
    </row>
    <row r="81" spans="1:14" x14ac:dyDescent="0.35">
      <c r="A81" s="201" t="s">
        <v>1730</v>
      </c>
      <c r="B81" s="77"/>
      <c r="C81" s="77" t="e">
        <f>VLOOKUP(B81,Таблица1[#All],2)</f>
        <v>#N/A</v>
      </c>
      <c r="D81" s="77"/>
      <c r="E81" s="77"/>
      <c r="F81" s="77"/>
      <c r="G81" s="77" t="e">
        <f>VLOOKUP(F81,Таблица3[#All],2,FALSE)</f>
        <v>#N/A</v>
      </c>
      <c r="H81" s="77">
        <v>0</v>
      </c>
      <c r="I81" s="77">
        <v>0</v>
      </c>
      <c r="J81" s="77" t="s">
        <v>1605</v>
      </c>
      <c r="K81" s="77" t="s">
        <v>1605</v>
      </c>
      <c r="L81" s="77" t="s">
        <v>1605</v>
      </c>
      <c r="M81" s="77" t="s">
        <v>1605</v>
      </c>
      <c r="N81" s="77">
        <f t="shared" si="1"/>
        <v>0</v>
      </c>
    </row>
    <row r="82" spans="1:14" x14ac:dyDescent="0.35">
      <c r="A82" s="201" t="s">
        <v>1731</v>
      </c>
      <c r="B82" s="77"/>
      <c r="C82" s="77" t="e">
        <f>VLOOKUP(B82,Таблица1[#All],2)</f>
        <v>#N/A</v>
      </c>
      <c r="D82" s="77"/>
      <c r="E82" s="77"/>
      <c r="F82" s="77"/>
      <c r="G82" s="77" t="e">
        <f>VLOOKUP(F82,Таблица3[#All],2,FALSE)</f>
        <v>#N/A</v>
      </c>
      <c r="H82" s="77">
        <v>0</v>
      </c>
      <c r="I82" s="77">
        <v>0</v>
      </c>
      <c r="J82" s="77" t="s">
        <v>1605</v>
      </c>
      <c r="K82" s="77" t="s">
        <v>1605</v>
      </c>
      <c r="L82" s="77" t="s">
        <v>1605</v>
      </c>
      <c r="M82" s="77" t="s">
        <v>1605</v>
      </c>
      <c r="N82" s="77">
        <f t="shared" si="1"/>
        <v>0</v>
      </c>
    </row>
    <row r="83" spans="1:14" x14ac:dyDescent="0.35">
      <c r="A83" s="201" t="s">
        <v>1732</v>
      </c>
      <c r="B83" s="77"/>
      <c r="C83" s="77" t="e">
        <f>VLOOKUP(B83,Таблица1[#All],2)</f>
        <v>#N/A</v>
      </c>
      <c r="D83" s="77"/>
      <c r="E83" s="77"/>
      <c r="F83" s="77"/>
      <c r="G83" s="77" t="e">
        <f>VLOOKUP(F83,Таблица3[#All],2,FALSE)</f>
        <v>#N/A</v>
      </c>
      <c r="H83" s="77">
        <v>0</v>
      </c>
      <c r="I83" s="77">
        <v>0</v>
      </c>
      <c r="J83" s="77" t="s">
        <v>1605</v>
      </c>
      <c r="K83" s="77" t="s">
        <v>1605</v>
      </c>
      <c r="L83" s="77" t="s">
        <v>1605</v>
      </c>
      <c r="M83" s="77" t="s">
        <v>1605</v>
      </c>
      <c r="N83" s="77">
        <f t="shared" si="1"/>
        <v>0</v>
      </c>
    </row>
    <row r="84" spans="1:14" x14ac:dyDescent="0.35">
      <c r="A84" s="201" t="s">
        <v>1733</v>
      </c>
      <c r="B84" s="77"/>
      <c r="C84" s="77" t="e">
        <f>VLOOKUP(B84,Таблица1[#All],2)</f>
        <v>#N/A</v>
      </c>
      <c r="D84" s="77"/>
      <c r="E84" s="77"/>
      <c r="F84" s="77"/>
      <c r="G84" s="77" t="e">
        <f>VLOOKUP(F84,Таблица3[#All],2,FALSE)</f>
        <v>#N/A</v>
      </c>
      <c r="H84" s="77">
        <v>0</v>
      </c>
      <c r="I84" s="77">
        <v>0</v>
      </c>
      <c r="J84" s="77" t="s">
        <v>1605</v>
      </c>
      <c r="K84" s="77" t="s">
        <v>1605</v>
      </c>
      <c r="L84" s="77" t="s">
        <v>1605</v>
      </c>
      <c r="M84" s="77" t="s">
        <v>1605</v>
      </c>
      <c r="N84" s="77">
        <f t="shared" si="1"/>
        <v>0</v>
      </c>
    </row>
    <row r="85" spans="1:14" x14ac:dyDescent="0.35">
      <c r="A85" s="201" t="s">
        <v>1734</v>
      </c>
      <c r="B85" s="77"/>
      <c r="C85" s="77" t="e">
        <f>VLOOKUP(B85,Таблица1[#All],2)</f>
        <v>#N/A</v>
      </c>
      <c r="D85" s="77"/>
      <c r="E85" s="77"/>
      <c r="F85" s="77"/>
      <c r="G85" s="77" t="e">
        <f>VLOOKUP(F85,Таблица3[#All],2,FALSE)</f>
        <v>#N/A</v>
      </c>
      <c r="H85" s="77">
        <v>0</v>
      </c>
      <c r="I85" s="77">
        <v>0</v>
      </c>
      <c r="J85" s="77" t="s">
        <v>1605</v>
      </c>
      <c r="K85" s="77" t="s">
        <v>1605</v>
      </c>
      <c r="L85" s="77" t="s">
        <v>1605</v>
      </c>
      <c r="M85" s="77" t="s">
        <v>1605</v>
      </c>
      <c r="N85" s="77">
        <f t="shared" si="1"/>
        <v>0</v>
      </c>
    </row>
    <row r="86" spans="1:14" x14ac:dyDescent="0.35">
      <c r="A86" s="201" t="s">
        <v>1735</v>
      </c>
      <c r="B86" s="77"/>
      <c r="C86" s="77" t="e">
        <f>VLOOKUP(B86,Таблица1[#All],2)</f>
        <v>#N/A</v>
      </c>
      <c r="D86" s="77"/>
      <c r="E86" s="77"/>
      <c r="F86" s="77"/>
      <c r="G86" s="77" t="e">
        <f>VLOOKUP(F86,Таблица3[#All],2,FALSE)</f>
        <v>#N/A</v>
      </c>
      <c r="H86" s="77">
        <v>0</v>
      </c>
      <c r="I86" s="77">
        <v>0</v>
      </c>
      <c r="J86" s="77" t="s">
        <v>1605</v>
      </c>
      <c r="K86" s="77" t="s">
        <v>1605</v>
      </c>
      <c r="L86" s="77" t="s">
        <v>1605</v>
      </c>
      <c r="M86" s="77" t="s">
        <v>1605</v>
      </c>
      <c r="N86" s="77">
        <f t="shared" si="1"/>
        <v>0</v>
      </c>
    </row>
    <row r="87" spans="1:14" x14ac:dyDescent="0.35">
      <c r="A87" s="201" t="s">
        <v>1736</v>
      </c>
      <c r="B87" s="77"/>
      <c r="C87" s="77" t="e">
        <f>VLOOKUP(B87,Таблица1[#All],2)</f>
        <v>#N/A</v>
      </c>
      <c r="D87" s="77"/>
      <c r="E87" s="77"/>
      <c r="F87" s="77"/>
      <c r="G87" s="77" t="e">
        <f>VLOOKUP(F87,Таблица3[#All],2,FALSE)</f>
        <v>#N/A</v>
      </c>
      <c r="H87" s="77">
        <v>0</v>
      </c>
      <c r="I87" s="77">
        <v>0</v>
      </c>
      <c r="J87" s="77" t="s">
        <v>1605</v>
      </c>
      <c r="K87" s="77" t="s">
        <v>1605</v>
      </c>
      <c r="L87" s="77" t="s">
        <v>1605</v>
      </c>
      <c r="M87" s="77" t="s">
        <v>1605</v>
      </c>
      <c r="N87" s="77">
        <f t="shared" si="1"/>
        <v>0</v>
      </c>
    </row>
    <row r="88" spans="1:14" x14ac:dyDescent="0.35">
      <c r="A88" s="201" t="s">
        <v>1737</v>
      </c>
      <c r="B88" s="77"/>
      <c r="C88" s="77" t="e">
        <f>VLOOKUP(B88,Таблица1[#All],2)</f>
        <v>#N/A</v>
      </c>
      <c r="D88" s="77"/>
      <c r="E88" s="77"/>
      <c r="F88" s="77"/>
      <c r="G88" s="77" t="e">
        <f>VLOOKUP(F88,Таблица3[#All],2,FALSE)</f>
        <v>#N/A</v>
      </c>
      <c r="H88" s="77">
        <v>0</v>
      </c>
      <c r="I88" s="77">
        <v>0</v>
      </c>
      <c r="J88" s="77" t="s">
        <v>1605</v>
      </c>
      <c r="K88" s="77" t="s">
        <v>1605</v>
      </c>
      <c r="L88" s="77" t="s">
        <v>1605</v>
      </c>
      <c r="M88" s="77" t="s">
        <v>1605</v>
      </c>
      <c r="N88" s="77">
        <f t="shared" si="1"/>
        <v>0</v>
      </c>
    </row>
    <row r="89" spans="1:14" x14ac:dyDescent="0.35">
      <c r="A89" s="201" t="s">
        <v>1738</v>
      </c>
      <c r="B89" s="77"/>
      <c r="C89" s="77" t="e">
        <f>VLOOKUP(B89,Таблица1[#All],2)</f>
        <v>#N/A</v>
      </c>
      <c r="D89" s="77"/>
      <c r="E89" s="77"/>
      <c r="F89" s="77"/>
      <c r="G89" s="77" t="e">
        <f>VLOOKUP(F89,Таблица3[#All],2,FALSE)</f>
        <v>#N/A</v>
      </c>
      <c r="H89" s="77">
        <v>0</v>
      </c>
      <c r="I89" s="77">
        <v>0</v>
      </c>
      <c r="J89" s="77" t="s">
        <v>1605</v>
      </c>
      <c r="K89" s="77" t="s">
        <v>1605</v>
      </c>
      <c r="L89" s="77" t="s">
        <v>1605</v>
      </c>
      <c r="M89" s="77" t="s">
        <v>1605</v>
      </c>
      <c r="N89" s="77">
        <f t="shared" si="1"/>
        <v>0</v>
      </c>
    </row>
    <row r="90" spans="1:14" x14ac:dyDescent="0.35">
      <c r="A90" s="201" t="s">
        <v>1739</v>
      </c>
      <c r="B90" s="77"/>
      <c r="C90" s="77" t="e">
        <f>VLOOKUP(B90,Таблица1[#All],2)</f>
        <v>#N/A</v>
      </c>
      <c r="D90" s="77"/>
      <c r="E90" s="77"/>
      <c r="F90" s="77"/>
      <c r="G90" s="77" t="e">
        <f>VLOOKUP(F90,Таблица3[#All],2,FALSE)</f>
        <v>#N/A</v>
      </c>
      <c r="H90" s="77">
        <v>0</v>
      </c>
      <c r="I90" s="77">
        <v>0</v>
      </c>
      <c r="J90" s="77" t="s">
        <v>1605</v>
      </c>
      <c r="K90" s="77" t="s">
        <v>1605</v>
      </c>
      <c r="L90" s="77" t="s">
        <v>1605</v>
      </c>
      <c r="M90" s="77" t="s">
        <v>1605</v>
      </c>
      <c r="N90" s="77">
        <f t="shared" si="1"/>
        <v>0</v>
      </c>
    </row>
    <row r="91" spans="1:14" x14ac:dyDescent="0.35">
      <c r="A91" s="201" t="s">
        <v>1740</v>
      </c>
      <c r="B91" s="77"/>
      <c r="C91" s="77" t="e">
        <f>VLOOKUP(B91,Таблица1[#All],2)</f>
        <v>#N/A</v>
      </c>
      <c r="D91" s="77"/>
      <c r="E91" s="77"/>
      <c r="F91" s="77"/>
      <c r="G91" s="77" t="e">
        <f>VLOOKUP(F91,Таблица3[#All],2,FALSE)</f>
        <v>#N/A</v>
      </c>
      <c r="H91" s="77">
        <v>0</v>
      </c>
      <c r="I91" s="77">
        <v>0</v>
      </c>
      <c r="J91" s="77" t="s">
        <v>1605</v>
      </c>
      <c r="K91" s="77" t="s">
        <v>1605</v>
      </c>
      <c r="L91" s="77" t="s">
        <v>1605</v>
      </c>
      <c r="M91" s="77" t="s">
        <v>1605</v>
      </c>
      <c r="N91" s="77">
        <f t="shared" si="1"/>
        <v>0</v>
      </c>
    </row>
    <row r="92" spans="1:14" x14ac:dyDescent="0.35">
      <c r="A92" s="201" t="s">
        <v>1741</v>
      </c>
      <c r="B92" s="77"/>
      <c r="C92" s="77" t="e">
        <f>VLOOKUP(B92,Таблица1[#All],2)</f>
        <v>#N/A</v>
      </c>
      <c r="D92" s="77"/>
      <c r="E92" s="77"/>
      <c r="F92" s="77"/>
      <c r="G92" s="77" t="e">
        <f>VLOOKUP(F92,Таблица3[#All],2,FALSE)</f>
        <v>#N/A</v>
      </c>
      <c r="H92" s="77">
        <v>0</v>
      </c>
      <c r="I92" s="77">
        <v>0</v>
      </c>
      <c r="J92" s="77" t="s">
        <v>1605</v>
      </c>
      <c r="K92" s="77" t="s">
        <v>1605</v>
      </c>
      <c r="L92" s="77" t="s">
        <v>1605</v>
      </c>
      <c r="M92" s="77" t="s">
        <v>1605</v>
      </c>
      <c r="N92" s="77">
        <f t="shared" si="1"/>
        <v>0</v>
      </c>
    </row>
    <row r="93" spans="1:14" x14ac:dyDescent="0.35">
      <c r="A93" s="201" t="s">
        <v>1742</v>
      </c>
      <c r="B93" s="77"/>
      <c r="C93" s="77" t="e">
        <f>VLOOKUP(B93,Таблица1[#All],2)</f>
        <v>#N/A</v>
      </c>
      <c r="D93" s="77"/>
      <c r="E93" s="77"/>
      <c r="F93" s="77"/>
      <c r="G93" s="77" t="e">
        <f>VLOOKUP(F93,Таблица3[#All],2,FALSE)</f>
        <v>#N/A</v>
      </c>
      <c r="H93" s="77">
        <v>0</v>
      </c>
      <c r="I93" s="77">
        <v>0</v>
      </c>
      <c r="J93" s="77" t="s">
        <v>1605</v>
      </c>
      <c r="K93" s="77" t="s">
        <v>1605</v>
      </c>
      <c r="L93" s="77" t="s">
        <v>1605</v>
      </c>
      <c r="M93" s="77" t="s">
        <v>1605</v>
      </c>
      <c r="N93" s="77">
        <f t="shared" si="1"/>
        <v>0</v>
      </c>
    </row>
    <row r="94" spans="1:14" x14ac:dyDescent="0.35">
      <c r="A94" s="201" t="s">
        <v>1743</v>
      </c>
      <c r="B94" s="77"/>
      <c r="C94" s="77" t="e">
        <f>VLOOKUP(B94,Таблица1[#All],2)</f>
        <v>#N/A</v>
      </c>
      <c r="D94" s="77"/>
      <c r="E94" s="77"/>
      <c r="F94" s="77"/>
      <c r="G94" s="77" t="e">
        <f>VLOOKUP(F94,Таблица3[#All],2,FALSE)</f>
        <v>#N/A</v>
      </c>
      <c r="H94" s="77">
        <v>0</v>
      </c>
      <c r="I94" s="77">
        <v>0</v>
      </c>
      <c r="J94" s="77" t="s">
        <v>1605</v>
      </c>
      <c r="K94" s="77" t="s">
        <v>1605</v>
      </c>
      <c r="L94" s="77" t="s">
        <v>1605</v>
      </c>
      <c r="M94" s="77" t="s">
        <v>1605</v>
      </c>
      <c r="N94" s="77">
        <f t="shared" si="1"/>
        <v>0</v>
      </c>
    </row>
    <row r="95" spans="1:14" x14ac:dyDescent="0.35">
      <c r="A95" s="201" t="s">
        <v>1744</v>
      </c>
      <c r="B95" s="77"/>
      <c r="C95" s="77" t="e">
        <f>VLOOKUP(B95,Таблица1[#All],2)</f>
        <v>#N/A</v>
      </c>
      <c r="D95" s="77"/>
      <c r="E95" s="77"/>
      <c r="F95" s="77"/>
      <c r="G95" s="77" t="e">
        <f>VLOOKUP(F95,Таблица3[#All],2,FALSE)</f>
        <v>#N/A</v>
      </c>
      <c r="H95" s="77">
        <v>0</v>
      </c>
      <c r="I95" s="77">
        <v>0</v>
      </c>
      <c r="J95" s="77" t="s">
        <v>1605</v>
      </c>
      <c r="K95" s="77" t="s">
        <v>1605</v>
      </c>
      <c r="L95" s="77" t="s">
        <v>1605</v>
      </c>
      <c r="M95" s="77" t="s">
        <v>1605</v>
      </c>
      <c r="N95" s="77">
        <f t="shared" si="1"/>
        <v>0</v>
      </c>
    </row>
    <row r="96" spans="1:14" x14ac:dyDescent="0.35">
      <c r="A96" s="201" t="s">
        <v>1745</v>
      </c>
      <c r="B96" s="77"/>
      <c r="C96" s="77" t="e">
        <f>VLOOKUP(B96,Таблица1[#All],2)</f>
        <v>#N/A</v>
      </c>
      <c r="D96" s="77"/>
      <c r="E96" s="77"/>
      <c r="F96" s="77"/>
      <c r="G96" s="77" t="e">
        <f>VLOOKUP(F96,Таблица3[#All],2,FALSE)</f>
        <v>#N/A</v>
      </c>
      <c r="H96" s="77">
        <v>0</v>
      </c>
      <c r="I96" s="77">
        <v>0</v>
      </c>
      <c r="J96" s="77" t="s">
        <v>1605</v>
      </c>
      <c r="K96" s="77" t="s">
        <v>1605</v>
      </c>
      <c r="L96" s="77" t="s">
        <v>1605</v>
      </c>
      <c r="M96" s="77" t="s">
        <v>1605</v>
      </c>
      <c r="N96" s="77">
        <f t="shared" si="1"/>
        <v>0</v>
      </c>
    </row>
    <row r="97" spans="1:14" x14ac:dyDescent="0.35">
      <c r="A97" s="201" t="s">
        <v>1746</v>
      </c>
      <c r="B97" s="77"/>
      <c r="C97" s="77" t="e">
        <f>VLOOKUP(B97,Таблица1[#All],2)</f>
        <v>#N/A</v>
      </c>
      <c r="D97" s="77"/>
      <c r="E97" s="77"/>
      <c r="F97" s="77"/>
      <c r="G97" s="77" t="e">
        <f>VLOOKUP(F97,Таблица3[#All],2,FALSE)</f>
        <v>#N/A</v>
      </c>
      <c r="H97" s="77">
        <v>0</v>
      </c>
      <c r="I97" s="77">
        <v>0</v>
      </c>
      <c r="J97" s="77" t="s">
        <v>1605</v>
      </c>
      <c r="K97" s="77" t="s">
        <v>1605</v>
      </c>
      <c r="L97" s="77" t="s">
        <v>1605</v>
      </c>
      <c r="M97" s="77" t="s">
        <v>1605</v>
      </c>
      <c r="N97" s="77">
        <f t="shared" si="1"/>
        <v>0</v>
      </c>
    </row>
    <row r="98" spans="1:14" x14ac:dyDescent="0.35">
      <c r="A98" s="201" t="s">
        <v>1747</v>
      </c>
      <c r="B98" s="77"/>
      <c r="C98" s="77" t="e">
        <f>VLOOKUP(B98,Таблица1[#All],2)</f>
        <v>#N/A</v>
      </c>
      <c r="D98" s="77"/>
      <c r="E98" s="77"/>
      <c r="F98" s="77"/>
      <c r="G98" s="77" t="e">
        <f>VLOOKUP(F98,Таблица3[#All],2,FALSE)</f>
        <v>#N/A</v>
      </c>
      <c r="H98" s="77">
        <v>0</v>
      </c>
      <c r="I98" s="77">
        <v>0</v>
      </c>
      <c r="J98" s="77" t="s">
        <v>1605</v>
      </c>
      <c r="K98" s="77" t="s">
        <v>1605</v>
      </c>
      <c r="L98" s="77" t="s">
        <v>1605</v>
      </c>
      <c r="M98" s="77" t="s">
        <v>1605</v>
      </c>
      <c r="N98" s="77">
        <f t="shared" si="1"/>
        <v>0</v>
      </c>
    </row>
    <row r="99" spans="1:14" x14ac:dyDescent="0.35">
      <c r="A99" s="201" t="s">
        <v>1748</v>
      </c>
      <c r="B99" s="77"/>
      <c r="C99" s="77" t="e">
        <f>VLOOKUP(B99,Таблица1[#All],2)</f>
        <v>#N/A</v>
      </c>
      <c r="D99" s="77"/>
      <c r="E99" s="77"/>
      <c r="F99" s="77"/>
      <c r="G99" s="77" t="e">
        <f>VLOOKUP(F99,Таблица3[#All],2,FALSE)</f>
        <v>#N/A</v>
      </c>
      <c r="H99" s="77">
        <v>0</v>
      </c>
      <c r="I99" s="77">
        <v>0</v>
      </c>
      <c r="J99" s="77" t="s">
        <v>1605</v>
      </c>
      <c r="K99" s="77" t="s">
        <v>1605</v>
      </c>
      <c r="L99" s="77" t="s">
        <v>1605</v>
      </c>
      <c r="M99" s="77" t="s">
        <v>1605</v>
      </c>
      <c r="N99" s="77">
        <f t="shared" si="1"/>
        <v>0</v>
      </c>
    </row>
    <row r="100" spans="1:14" x14ac:dyDescent="0.35">
      <c r="A100" s="201" t="s">
        <v>1749</v>
      </c>
      <c r="B100" s="77"/>
      <c r="C100" s="77" t="e">
        <f>VLOOKUP(B100,Таблица1[#All],2)</f>
        <v>#N/A</v>
      </c>
      <c r="D100" s="77"/>
      <c r="E100" s="77"/>
      <c r="F100" s="77"/>
      <c r="G100" s="77" t="e">
        <f>VLOOKUP(F100,Таблица3[#All],2,FALSE)</f>
        <v>#N/A</v>
      </c>
      <c r="H100" s="77">
        <v>0</v>
      </c>
      <c r="I100" s="77">
        <v>0</v>
      </c>
      <c r="J100" s="77" t="s">
        <v>1605</v>
      </c>
      <c r="K100" s="77" t="s">
        <v>1605</v>
      </c>
      <c r="L100" s="77" t="s">
        <v>1605</v>
      </c>
      <c r="M100" s="77" t="s">
        <v>1605</v>
      </c>
      <c r="N100" s="77">
        <f t="shared" si="1"/>
        <v>0</v>
      </c>
    </row>
    <row r="101" spans="1:14" ht="29" x14ac:dyDescent="0.35">
      <c r="A101" s="201" t="s">
        <v>1750</v>
      </c>
      <c r="B101" s="77"/>
      <c r="C101" s="77" t="e">
        <f>VLOOKUP(B101,Таблица1[#All],2)</f>
        <v>#N/A</v>
      </c>
      <c r="D101" s="77"/>
      <c r="E101" s="77"/>
      <c r="F101" s="77"/>
      <c r="G101" s="77" t="e">
        <f>VLOOKUP(F101,Таблица3[#All],2,FALSE)</f>
        <v>#N/A</v>
      </c>
      <c r="H101" s="77">
        <v>0</v>
      </c>
      <c r="I101" s="77">
        <v>0</v>
      </c>
      <c r="J101" s="77" t="s">
        <v>1605</v>
      </c>
      <c r="K101" s="77" t="s">
        <v>1605</v>
      </c>
      <c r="L101" s="77" t="s">
        <v>1605</v>
      </c>
      <c r="M101" s="77" t="s">
        <v>1605</v>
      </c>
      <c r="N101" s="77">
        <f t="shared" si="1"/>
        <v>0</v>
      </c>
    </row>
    <row r="102" spans="1:14" ht="29" x14ac:dyDescent="0.35">
      <c r="A102" s="201" t="s">
        <v>1751</v>
      </c>
      <c r="B102" s="77"/>
      <c r="C102" s="77" t="e">
        <f>VLOOKUP(B102,Таблица1[#All],2)</f>
        <v>#N/A</v>
      </c>
      <c r="D102" s="77"/>
      <c r="E102" s="77"/>
      <c r="F102" s="77"/>
      <c r="G102" s="77" t="e">
        <f>VLOOKUP(F102,Таблица3[#All],2,FALSE)</f>
        <v>#N/A</v>
      </c>
      <c r="H102" s="77">
        <v>0</v>
      </c>
      <c r="I102" s="77">
        <v>0</v>
      </c>
      <c r="J102" s="77" t="s">
        <v>1605</v>
      </c>
      <c r="K102" s="77" t="s">
        <v>1605</v>
      </c>
      <c r="L102" s="77" t="s">
        <v>1605</v>
      </c>
      <c r="M102" s="77" t="s">
        <v>1605</v>
      </c>
      <c r="N102" s="77">
        <f t="shared" si="1"/>
        <v>0</v>
      </c>
    </row>
    <row r="103" spans="1:14" ht="29" x14ac:dyDescent="0.35">
      <c r="A103" s="201" t="s">
        <v>1752</v>
      </c>
      <c r="B103" s="77"/>
      <c r="C103" s="77" t="e">
        <f>VLOOKUP(B103,Таблица1[#All],2)</f>
        <v>#N/A</v>
      </c>
      <c r="D103" s="77"/>
      <c r="E103" s="77"/>
      <c r="F103" s="77"/>
      <c r="G103" s="77" t="e">
        <f>VLOOKUP(F103,Таблица3[#All],2,FALSE)</f>
        <v>#N/A</v>
      </c>
      <c r="H103" s="77">
        <v>0</v>
      </c>
      <c r="I103" s="77">
        <v>0</v>
      </c>
      <c r="J103" s="77" t="s">
        <v>1605</v>
      </c>
      <c r="K103" s="77" t="s">
        <v>1605</v>
      </c>
      <c r="L103" s="77" t="s">
        <v>1605</v>
      </c>
      <c r="M103" s="77" t="s">
        <v>1605</v>
      </c>
      <c r="N103" s="77">
        <f t="shared" si="1"/>
        <v>0</v>
      </c>
    </row>
    <row r="104" spans="1:14" ht="29" x14ac:dyDescent="0.35">
      <c r="A104" s="201" t="s">
        <v>1753</v>
      </c>
      <c r="B104" s="77"/>
      <c r="C104" s="77" t="e">
        <f>VLOOKUP(B104,Таблица1[#All],2)</f>
        <v>#N/A</v>
      </c>
      <c r="D104" s="77"/>
      <c r="E104" s="77"/>
      <c r="F104" s="77"/>
      <c r="G104" s="77" t="e">
        <f>VLOOKUP(F104,Таблица3[#All],2,FALSE)</f>
        <v>#N/A</v>
      </c>
      <c r="H104" s="77">
        <v>0</v>
      </c>
      <c r="I104" s="77">
        <v>0</v>
      </c>
      <c r="J104" s="77" t="s">
        <v>1605</v>
      </c>
      <c r="K104" s="77" t="s">
        <v>1605</v>
      </c>
      <c r="L104" s="77" t="s">
        <v>1605</v>
      </c>
      <c r="M104" s="77" t="s">
        <v>1605</v>
      </c>
      <c r="N104" s="77">
        <f t="shared" si="1"/>
        <v>0</v>
      </c>
    </row>
    <row r="105" spans="1:14" ht="29" x14ac:dyDescent="0.35">
      <c r="A105" s="201" t="s">
        <v>1754</v>
      </c>
      <c r="B105" s="77"/>
      <c r="C105" s="77" t="e">
        <f>VLOOKUP(B105,Таблица1[#All],2)</f>
        <v>#N/A</v>
      </c>
      <c r="D105" s="77"/>
      <c r="E105" s="77"/>
      <c r="F105" s="77"/>
      <c r="G105" s="77" t="e">
        <f>VLOOKUP(F105,Таблица3[#All],2,FALSE)</f>
        <v>#N/A</v>
      </c>
      <c r="H105" s="77">
        <v>0</v>
      </c>
      <c r="I105" s="77">
        <v>0</v>
      </c>
      <c r="J105" s="77" t="s">
        <v>1605</v>
      </c>
      <c r="K105" s="77" t="s">
        <v>1605</v>
      </c>
      <c r="L105" s="77" t="s">
        <v>1605</v>
      </c>
      <c r="M105" s="77" t="s">
        <v>1605</v>
      </c>
      <c r="N105" s="77">
        <f t="shared" si="1"/>
        <v>0</v>
      </c>
    </row>
    <row r="106" spans="1:14" ht="29" x14ac:dyDescent="0.35">
      <c r="A106" s="201" t="s">
        <v>1755</v>
      </c>
      <c r="B106" s="77"/>
      <c r="C106" s="77" t="e">
        <f>VLOOKUP(B106,Таблица1[#All],2)</f>
        <v>#N/A</v>
      </c>
      <c r="D106" s="77"/>
      <c r="E106" s="77"/>
      <c r="F106" s="77"/>
      <c r="G106" s="77" t="e">
        <f>VLOOKUP(F106,Таблица3[#All],2,FALSE)</f>
        <v>#N/A</v>
      </c>
      <c r="H106" s="77">
        <v>0</v>
      </c>
      <c r="I106" s="77">
        <v>0</v>
      </c>
      <c r="J106" s="77" t="s">
        <v>1605</v>
      </c>
      <c r="K106" s="77" t="s">
        <v>1605</v>
      </c>
      <c r="L106" s="77" t="s">
        <v>1605</v>
      </c>
      <c r="M106" s="77" t="s">
        <v>1605</v>
      </c>
      <c r="N106" s="77">
        <f t="shared" si="1"/>
        <v>0</v>
      </c>
    </row>
    <row r="107" spans="1:14" ht="29" x14ac:dyDescent="0.35">
      <c r="A107" s="201" t="s">
        <v>1756</v>
      </c>
      <c r="B107" s="77"/>
      <c r="C107" s="77" t="e">
        <f>VLOOKUP(B107,Таблица1[#All],2)</f>
        <v>#N/A</v>
      </c>
      <c r="D107" s="77"/>
      <c r="E107" s="77"/>
      <c r="F107" s="77"/>
      <c r="G107" s="77" t="e">
        <f>VLOOKUP(F107,Таблица3[#All],2,FALSE)</f>
        <v>#N/A</v>
      </c>
      <c r="H107" s="77">
        <v>0</v>
      </c>
      <c r="I107" s="77">
        <v>0</v>
      </c>
      <c r="J107" s="77" t="s">
        <v>1605</v>
      </c>
      <c r="K107" s="77" t="s">
        <v>1605</v>
      </c>
      <c r="L107" s="77" t="s">
        <v>1605</v>
      </c>
      <c r="M107" s="77" t="s">
        <v>1605</v>
      </c>
      <c r="N107" s="77">
        <f t="shared" si="1"/>
        <v>0</v>
      </c>
    </row>
    <row r="108" spans="1:14" ht="29" x14ac:dyDescent="0.35">
      <c r="A108" s="201" t="s">
        <v>1757</v>
      </c>
      <c r="B108" s="77"/>
      <c r="C108" s="77" t="e">
        <f>VLOOKUP(B108,Таблица1[#All],2)</f>
        <v>#N/A</v>
      </c>
      <c r="D108" s="77"/>
      <c r="E108" s="77"/>
      <c r="F108" s="77"/>
      <c r="G108" s="77" t="e">
        <f>VLOOKUP(F108,Таблица3[#All],2,FALSE)</f>
        <v>#N/A</v>
      </c>
      <c r="H108" s="77">
        <v>0</v>
      </c>
      <c r="I108" s="77">
        <v>0</v>
      </c>
      <c r="J108" s="77" t="s">
        <v>1605</v>
      </c>
      <c r="K108" s="77" t="s">
        <v>1605</v>
      </c>
      <c r="L108" s="77" t="s">
        <v>1605</v>
      </c>
      <c r="M108" s="77" t="s">
        <v>1605</v>
      </c>
      <c r="N108" s="77">
        <f t="shared" si="1"/>
        <v>0</v>
      </c>
    </row>
    <row r="109" spans="1:14" ht="29" x14ac:dyDescent="0.35">
      <c r="A109" s="201" t="s">
        <v>1758</v>
      </c>
      <c r="B109" s="77"/>
      <c r="C109" s="77" t="e">
        <f>VLOOKUP(B109,Таблица1[#All],2)</f>
        <v>#N/A</v>
      </c>
      <c r="D109" s="77"/>
      <c r="E109" s="77"/>
      <c r="F109" s="77"/>
      <c r="G109" s="77" t="e">
        <f>VLOOKUP(F109,Таблица3[#All],2,FALSE)</f>
        <v>#N/A</v>
      </c>
      <c r="H109" s="77">
        <v>0</v>
      </c>
      <c r="I109" s="77">
        <v>0</v>
      </c>
      <c r="J109" s="77" t="s">
        <v>1605</v>
      </c>
      <c r="K109" s="77" t="s">
        <v>1605</v>
      </c>
      <c r="L109" s="77" t="s">
        <v>1605</v>
      </c>
      <c r="M109" s="77" t="s">
        <v>1605</v>
      </c>
      <c r="N109" s="77">
        <f t="shared" si="1"/>
        <v>0</v>
      </c>
    </row>
    <row r="110" spans="1:14" ht="29" x14ac:dyDescent="0.35">
      <c r="A110" s="201" t="s">
        <v>1759</v>
      </c>
      <c r="B110" s="77"/>
      <c r="C110" s="77" t="e">
        <f>VLOOKUP(B110,Таблица1[#All],2)</f>
        <v>#N/A</v>
      </c>
      <c r="D110" s="77"/>
      <c r="E110" s="77"/>
      <c r="F110" s="77"/>
      <c r="G110" s="77" t="e">
        <f>VLOOKUP(F110,Таблица3[#All],2,FALSE)</f>
        <v>#N/A</v>
      </c>
      <c r="H110" s="77">
        <v>0</v>
      </c>
      <c r="I110" s="77">
        <v>0</v>
      </c>
      <c r="J110" s="77" t="s">
        <v>1605</v>
      </c>
      <c r="K110" s="77" t="s">
        <v>1605</v>
      </c>
      <c r="L110" s="77" t="s">
        <v>1605</v>
      </c>
      <c r="M110" s="77" t="s">
        <v>1605</v>
      </c>
      <c r="N110" s="77">
        <f t="shared" si="1"/>
        <v>0</v>
      </c>
    </row>
    <row r="111" spans="1:14" ht="29" x14ac:dyDescent="0.35">
      <c r="A111" s="201" t="s">
        <v>1760</v>
      </c>
      <c r="B111" s="77"/>
      <c r="C111" s="77" t="e">
        <f>VLOOKUP(B111,Таблица1[#All],2)</f>
        <v>#N/A</v>
      </c>
      <c r="D111" s="77"/>
      <c r="E111" s="77"/>
      <c r="F111" s="77"/>
      <c r="G111" s="77" t="e">
        <f>VLOOKUP(F111,Таблица3[#All],2,FALSE)</f>
        <v>#N/A</v>
      </c>
      <c r="H111" s="77">
        <v>0</v>
      </c>
      <c r="I111" s="77">
        <v>0</v>
      </c>
      <c r="J111" s="77" t="s">
        <v>1605</v>
      </c>
      <c r="K111" s="77" t="s">
        <v>1605</v>
      </c>
      <c r="L111" s="77" t="s">
        <v>1605</v>
      </c>
      <c r="M111" s="77" t="s">
        <v>1605</v>
      </c>
      <c r="N111" s="77">
        <f t="shared" si="1"/>
        <v>0</v>
      </c>
    </row>
    <row r="112" spans="1:14" ht="29" x14ac:dyDescent="0.35">
      <c r="A112" s="201" t="s">
        <v>1761</v>
      </c>
      <c r="B112" s="77"/>
      <c r="C112" s="77" t="e">
        <f>VLOOKUP(B112,Таблица1[#All],2)</f>
        <v>#N/A</v>
      </c>
      <c r="D112" s="77"/>
      <c r="E112" s="77"/>
      <c r="F112" s="77"/>
      <c r="G112" s="77" t="e">
        <f>VLOOKUP(F112,Таблица3[#All],2,FALSE)</f>
        <v>#N/A</v>
      </c>
      <c r="H112" s="77">
        <v>0</v>
      </c>
      <c r="I112" s="77">
        <v>0</v>
      </c>
      <c r="J112" s="77" t="s">
        <v>1605</v>
      </c>
      <c r="K112" s="77" t="s">
        <v>1605</v>
      </c>
      <c r="L112" s="77" t="s">
        <v>1605</v>
      </c>
      <c r="M112" s="77" t="s">
        <v>1605</v>
      </c>
      <c r="N112" s="77">
        <f t="shared" si="1"/>
        <v>0</v>
      </c>
    </row>
    <row r="113" spans="1:14" ht="29" x14ac:dyDescent="0.35">
      <c r="A113" s="201" t="s">
        <v>1762</v>
      </c>
      <c r="B113" s="77"/>
      <c r="C113" s="77" t="e">
        <f>VLOOKUP(B113,Таблица1[#All],2)</f>
        <v>#N/A</v>
      </c>
      <c r="D113" s="77"/>
      <c r="E113" s="77"/>
      <c r="F113" s="77"/>
      <c r="G113" s="77" t="e">
        <f>VLOOKUP(F113,Таблица3[#All],2,FALSE)</f>
        <v>#N/A</v>
      </c>
      <c r="H113" s="77">
        <v>0</v>
      </c>
      <c r="I113" s="77">
        <v>0</v>
      </c>
      <c r="J113" s="77" t="s">
        <v>1605</v>
      </c>
      <c r="K113" s="77" t="s">
        <v>1605</v>
      </c>
      <c r="L113" s="77" t="s">
        <v>1605</v>
      </c>
      <c r="M113" s="77" t="s">
        <v>1605</v>
      </c>
      <c r="N113" s="77">
        <f t="shared" si="1"/>
        <v>0</v>
      </c>
    </row>
    <row r="114" spans="1:14" ht="29" x14ac:dyDescent="0.35">
      <c r="A114" s="201" t="s">
        <v>1763</v>
      </c>
      <c r="B114" s="77"/>
      <c r="C114" s="77" t="e">
        <f>VLOOKUP(B114,Таблица1[#All],2)</f>
        <v>#N/A</v>
      </c>
      <c r="D114" s="77"/>
      <c r="E114" s="77"/>
      <c r="F114" s="77"/>
      <c r="G114" s="77" t="e">
        <f>VLOOKUP(F114,Таблица3[#All],2,FALSE)</f>
        <v>#N/A</v>
      </c>
      <c r="H114" s="77">
        <v>0</v>
      </c>
      <c r="I114" s="77">
        <v>0</v>
      </c>
      <c r="J114" s="77" t="s">
        <v>1605</v>
      </c>
      <c r="K114" s="77" t="s">
        <v>1605</v>
      </c>
      <c r="L114" s="77" t="s">
        <v>1605</v>
      </c>
      <c r="M114" s="77" t="s">
        <v>1605</v>
      </c>
      <c r="N114" s="77">
        <f t="shared" si="1"/>
        <v>0</v>
      </c>
    </row>
    <row r="115" spans="1:14" ht="29" x14ac:dyDescent="0.35">
      <c r="A115" s="201" t="s">
        <v>1764</v>
      </c>
      <c r="B115" s="77"/>
      <c r="C115" s="77" t="e">
        <f>VLOOKUP(B115,Таблица1[#All],2)</f>
        <v>#N/A</v>
      </c>
      <c r="D115" s="77"/>
      <c r="E115" s="77"/>
      <c r="F115" s="77"/>
      <c r="G115" s="77" t="e">
        <f>VLOOKUP(F115,Таблица3[#All],2,FALSE)</f>
        <v>#N/A</v>
      </c>
      <c r="H115" s="77">
        <v>0</v>
      </c>
      <c r="I115" s="77">
        <v>0</v>
      </c>
      <c r="J115" s="77" t="s">
        <v>1605</v>
      </c>
      <c r="K115" s="77" t="s">
        <v>1605</v>
      </c>
      <c r="L115" s="77" t="s">
        <v>1605</v>
      </c>
      <c r="M115" s="77" t="s">
        <v>1605</v>
      </c>
      <c r="N115" s="77">
        <f t="shared" si="1"/>
        <v>0</v>
      </c>
    </row>
    <row r="116" spans="1:14" ht="29" x14ac:dyDescent="0.35">
      <c r="A116" s="201" t="s">
        <v>1765</v>
      </c>
      <c r="B116" s="77"/>
      <c r="C116" s="77" t="e">
        <f>VLOOKUP(B116,Таблица1[#All],2)</f>
        <v>#N/A</v>
      </c>
      <c r="D116" s="77"/>
      <c r="E116" s="77"/>
      <c r="F116" s="77"/>
      <c r="G116" s="77" t="e">
        <f>VLOOKUP(F116,Таблица3[#All],2,FALSE)</f>
        <v>#N/A</v>
      </c>
      <c r="H116" s="77">
        <v>0</v>
      </c>
      <c r="I116" s="77">
        <v>0</v>
      </c>
      <c r="J116" s="77" t="s">
        <v>1605</v>
      </c>
      <c r="K116" s="77" t="s">
        <v>1605</v>
      </c>
      <c r="L116" s="77" t="s">
        <v>1605</v>
      </c>
      <c r="M116" s="77" t="s">
        <v>1605</v>
      </c>
      <c r="N116" s="77">
        <f t="shared" si="1"/>
        <v>0</v>
      </c>
    </row>
    <row r="117" spans="1:14" ht="29" x14ac:dyDescent="0.35">
      <c r="A117" s="201" t="s">
        <v>1766</v>
      </c>
      <c r="B117" s="77"/>
      <c r="C117" s="77" t="e">
        <f>VLOOKUP(B117,Таблица1[#All],2)</f>
        <v>#N/A</v>
      </c>
      <c r="D117" s="77"/>
      <c r="E117" s="77"/>
      <c r="F117" s="77"/>
      <c r="G117" s="77" t="e">
        <f>VLOOKUP(F117,Таблица3[#All],2,FALSE)</f>
        <v>#N/A</v>
      </c>
      <c r="H117" s="77">
        <v>0</v>
      </c>
      <c r="I117" s="77">
        <v>0</v>
      </c>
      <c r="J117" s="77" t="s">
        <v>1605</v>
      </c>
      <c r="K117" s="77" t="s">
        <v>1605</v>
      </c>
      <c r="L117" s="77" t="s">
        <v>1605</v>
      </c>
      <c r="M117" s="77" t="s">
        <v>1605</v>
      </c>
      <c r="N117" s="77">
        <f t="shared" si="1"/>
        <v>0</v>
      </c>
    </row>
    <row r="118" spans="1:14" ht="29" x14ac:dyDescent="0.35">
      <c r="A118" s="201" t="s">
        <v>1767</v>
      </c>
      <c r="B118" s="77"/>
      <c r="C118" s="77" t="e">
        <f>VLOOKUP(B118,Таблица1[#All],2)</f>
        <v>#N/A</v>
      </c>
      <c r="D118" s="77"/>
      <c r="E118" s="77"/>
      <c r="F118" s="77"/>
      <c r="G118" s="77" t="e">
        <f>VLOOKUP(F118,Таблица3[#All],2,FALSE)</f>
        <v>#N/A</v>
      </c>
      <c r="H118" s="77">
        <v>0</v>
      </c>
      <c r="I118" s="77">
        <v>0</v>
      </c>
      <c r="J118" s="77" t="s">
        <v>1605</v>
      </c>
      <c r="K118" s="77" t="s">
        <v>1605</v>
      </c>
      <c r="L118" s="77" t="s">
        <v>1605</v>
      </c>
      <c r="M118" s="77" t="s">
        <v>1605</v>
      </c>
      <c r="N118" s="77">
        <f t="shared" si="1"/>
        <v>0</v>
      </c>
    </row>
    <row r="119" spans="1:14" ht="29" x14ac:dyDescent="0.35">
      <c r="A119" s="201" t="s">
        <v>1768</v>
      </c>
      <c r="B119" s="77"/>
      <c r="C119" s="77" t="e">
        <f>VLOOKUP(B119,Таблица1[#All],2)</f>
        <v>#N/A</v>
      </c>
      <c r="D119" s="77"/>
      <c r="E119" s="77"/>
      <c r="F119" s="77"/>
      <c r="G119" s="77" t="e">
        <f>VLOOKUP(F119,Таблица3[#All],2,FALSE)</f>
        <v>#N/A</v>
      </c>
      <c r="H119" s="77">
        <v>0</v>
      </c>
      <c r="I119" s="77">
        <v>0</v>
      </c>
      <c r="J119" s="77" t="s">
        <v>1605</v>
      </c>
      <c r="K119" s="77" t="s">
        <v>1605</v>
      </c>
      <c r="L119" s="77" t="s">
        <v>1605</v>
      </c>
      <c r="M119" s="77" t="s">
        <v>1605</v>
      </c>
      <c r="N119" s="77">
        <f t="shared" si="1"/>
        <v>0</v>
      </c>
    </row>
    <row r="120" spans="1:14" ht="29" x14ac:dyDescent="0.35">
      <c r="A120" s="201" t="s">
        <v>1769</v>
      </c>
      <c r="B120" s="77"/>
      <c r="C120" s="77" t="e">
        <f>VLOOKUP(B120,Таблица1[#All],2)</f>
        <v>#N/A</v>
      </c>
      <c r="D120" s="77"/>
      <c r="E120" s="77"/>
      <c r="F120" s="77"/>
      <c r="G120" s="77" t="e">
        <f>VLOOKUP(F120,Таблица3[#All],2,FALSE)</f>
        <v>#N/A</v>
      </c>
      <c r="H120" s="77">
        <v>0</v>
      </c>
      <c r="I120" s="77">
        <v>0</v>
      </c>
      <c r="J120" s="77" t="s">
        <v>1605</v>
      </c>
      <c r="K120" s="77" t="s">
        <v>1605</v>
      </c>
      <c r="L120" s="77" t="s">
        <v>1605</v>
      </c>
      <c r="M120" s="77" t="s">
        <v>1605</v>
      </c>
      <c r="N120" s="77">
        <f t="shared" si="1"/>
        <v>0</v>
      </c>
    </row>
    <row r="121" spans="1:14" ht="29" x14ac:dyDescent="0.35">
      <c r="A121" s="201" t="s">
        <v>1770</v>
      </c>
      <c r="B121" s="77"/>
      <c r="C121" s="77" t="e">
        <f>VLOOKUP(B121,Таблица1[#All],2)</f>
        <v>#N/A</v>
      </c>
      <c r="D121" s="77"/>
      <c r="E121" s="77"/>
      <c r="F121" s="77"/>
      <c r="G121" s="77" t="e">
        <f>VLOOKUP(F121,Таблица3[#All],2,FALSE)</f>
        <v>#N/A</v>
      </c>
      <c r="H121" s="77">
        <v>0</v>
      </c>
      <c r="I121" s="77">
        <v>0</v>
      </c>
      <c r="J121" s="77" t="s">
        <v>1605</v>
      </c>
      <c r="K121" s="77" t="s">
        <v>1605</v>
      </c>
      <c r="L121" s="77" t="s">
        <v>1605</v>
      </c>
      <c r="M121" s="77" t="s">
        <v>1605</v>
      </c>
      <c r="N121" s="77">
        <f t="shared" si="1"/>
        <v>0</v>
      </c>
    </row>
    <row r="122" spans="1:14" ht="29" x14ac:dyDescent="0.35">
      <c r="A122" s="201" t="s">
        <v>1771</v>
      </c>
      <c r="B122" s="77"/>
      <c r="C122" s="77" t="e">
        <f>VLOOKUP(B122,Таблица1[#All],2)</f>
        <v>#N/A</v>
      </c>
      <c r="D122" s="77"/>
      <c r="E122" s="77"/>
      <c r="F122" s="77"/>
      <c r="G122" s="77" t="e">
        <f>VLOOKUP(F122,Таблица3[#All],2,FALSE)</f>
        <v>#N/A</v>
      </c>
      <c r="H122" s="77">
        <v>0</v>
      </c>
      <c r="I122" s="77">
        <v>0</v>
      </c>
      <c r="J122" s="77" t="s">
        <v>1605</v>
      </c>
      <c r="K122" s="77" t="s">
        <v>1605</v>
      </c>
      <c r="L122" s="77" t="s">
        <v>1605</v>
      </c>
      <c r="M122" s="77" t="s">
        <v>1605</v>
      </c>
      <c r="N122" s="77">
        <f t="shared" si="1"/>
        <v>0</v>
      </c>
    </row>
    <row r="123" spans="1:14" ht="29" x14ac:dyDescent="0.35">
      <c r="A123" s="201" t="s">
        <v>1772</v>
      </c>
      <c r="B123" s="77"/>
      <c r="C123" s="77" t="e">
        <f>VLOOKUP(B123,Таблица1[#All],2)</f>
        <v>#N/A</v>
      </c>
      <c r="D123" s="77"/>
      <c r="E123" s="77"/>
      <c r="F123" s="77"/>
      <c r="G123" s="77" t="e">
        <f>VLOOKUP(F123,Таблица3[#All],2,FALSE)</f>
        <v>#N/A</v>
      </c>
      <c r="H123" s="77">
        <v>0</v>
      </c>
      <c r="I123" s="77">
        <v>0</v>
      </c>
      <c r="J123" s="77" t="s">
        <v>1605</v>
      </c>
      <c r="K123" s="77" t="s">
        <v>1605</v>
      </c>
      <c r="L123" s="77" t="s">
        <v>1605</v>
      </c>
      <c r="M123" s="77" t="s">
        <v>1605</v>
      </c>
      <c r="N123" s="77">
        <f t="shared" si="1"/>
        <v>0</v>
      </c>
    </row>
    <row r="124" spans="1:14" ht="29" x14ac:dyDescent="0.35">
      <c r="A124" s="201" t="s">
        <v>1773</v>
      </c>
      <c r="B124" s="77"/>
      <c r="C124" s="77" t="e">
        <f>VLOOKUP(B124,Таблица1[#All],2)</f>
        <v>#N/A</v>
      </c>
      <c r="D124" s="77"/>
      <c r="E124" s="77"/>
      <c r="F124" s="77"/>
      <c r="G124" s="77" t="e">
        <f>VLOOKUP(F124,Таблица3[#All],2,FALSE)</f>
        <v>#N/A</v>
      </c>
      <c r="H124" s="77">
        <v>0</v>
      </c>
      <c r="I124" s="77">
        <v>0</v>
      </c>
      <c r="J124" s="77" t="s">
        <v>1605</v>
      </c>
      <c r="K124" s="77" t="s">
        <v>1605</v>
      </c>
      <c r="L124" s="77" t="s">
        <v>1605</v>
      </c>
      <c r="M124" s="77" t="s">
        <v>1605</v>
      </c>
      <c r="N124" s="77">
        <f t="shared" si="1"/>
        <v>0</v>
      </c>
    </row>
    <row r="125" spans="1:14" ht="29" x14ac:dyDescent="0.35">
      <c r="A125" s="201" t="s">
        <v>1774</v>
      </c>
      <c r="B125" s="77"/>
      <c r="C125" s="77" t="e">
        <f>VLOOKUP(B125,Таблица1[#All],2)</f>
        <v>#N/A</v>
      </c>
      <c r="D125" s="77"/>
      <c r="E125" s="77"/>
      <c r="F125" s="77"/>
      <c r="G125" s="77" t="e">
        <f>VLOOKUP(F125,Таблица3[#All],2,FALSE)</f>
        <v>#N/A</v>
      </c>
      <c r="H125" s="77">
        <v>0</v>
      </c>
      <c r="I125" s="77">
        <v>0</v>
      </c>
      <c r="J125" s="77" t="s">
        <v>1605</v>
      </c>
      <c r="K125" s="77" t="s">
        <v>1605</v>
      </c>
      <c r="L125" s="77" t="s">
        <v>1605</v>
      </c>
      <c r="M125" s="77" t="s">
        <v>1605</v>
      </c>
      <c r="N125" s="77">
        <f t="shared" si="1"/>
        <v>0</v>
      </c>
    </row>
    <row r="126" spans="1:14" ht="29" x14ac:dyDescent="0.35">
      <c r="A126" s="201" t="s">
        <v>1775</v>
      </c>
      <c r="B126" s="77"/>
      <c r="C126" s="77" t="e">
        <f>VLOOKUP(B126,Таблица1[#All],2)</f>
        <v>#N/A</v>
      </c>
      <c r="D126" s="77"/>
      <c r="E126" s="77"/>
      <c r="F126" s="77"/>
      <c r="G126" s="77" t="e">
        <f>VLOOKUP(F126,Таблица3[#All],2,FALSE)</f>
        <v>#N/A</v>
      </c>
      <c r="H126" s="77">
        <v>0</v>
      </c>
      <c r="I126" s="77">
        <v>0</v>
      </c>
      <c r="J126" s="77" t="s">
        <v>1605</v>
      </c>
      <c r="K126" s="77" t="s">
        <v>1605</v>
      </c>
      <c r="L126" s="77" t="s">
        <v>1605</v>
      </c>
      <c r="M126" s="77" t="s">
        <v>1605</v>
      </c>
      <c r="N126" s="77">
        <f t="shared" si="1"/>
        <v>0</v>
      </c>
    </row>
    <row r="127" spans="1:14" ht="29" x14ac:dyDescent="0.35">
      <c r="A127" s="201" t="s">
        <v>1776</v>
      </c>
      <c r="B127" s="77"/>
      <c r="C127" s="77" t="e">
        <f>VLOOKUP(B127,Таблица1[#All],2)</f>
        <v>#N/A</v>
      </c>
      <c r="D127" s="77"/>
      <c r="E127" s="77"/>
      <c r="F127" s="77"/>
      <c r="G127" s="77" t="e">
        <f>VLOOKUP(F127,Таблица3[#All],2,FALSE)</f>
        <v>#N/A</v>
      </c>
      <c r="H127" s="77">
        <v>0</v>
      </c>
      <c r="I127" s="77">
        <v>0</v>
      </c>
      <c r="J127" s="77" t="s">
        <v>1605</v>
      </c>
      <c r="K127" s="77" t="s">
        <v>1605</v>
      </c>
      <c r="L127" s="77" t="s">
        <v>1605</v>
      </c>
      <c r="M127" s="77" t="s">
        <v>1605</v>
      </c>
      <c r="N127" s="77">
        <f t="shared" si="1"/>
        <v>0</v>
      </c>
    </row>
    <row r="128" spans="1:14" ht="29" x14ac:dyDescent="0.35">
      <c r="A128" s="201" t="s">
        <v>1777</v>
      </c>
      <c r="B128" s="77"/>
      <c r="C128" s="77" t="e">
        <f>VLOOKUP(B128,Таблица1[#All],2)</f>
        <v>#N/A</v>
      </c>
      <c r="D128" s="77"/>
      <c r="E128" s="77"/>
      <c r="F128" s="77"/>
      <c r="G128" s="77" t="e">
        <f>VLOOKUP(F128,Таблица3[#All],2,FALSE)</f>
        <v>#N/A</v>
      </c>
      <c r="H128" s="77">
        <v>0</v>
      </c>
      <c r="I128" s="77">
        <v>0</v>
      </c>
      <c r="J128" s="77" t="s">
        <v>1605</v>
      </c>
      <c r="K128" s="77" t="s">
        <v>1605</v>
      </c>
      <c r="L128" s="77" t="s">
        <v>1605</v>
      </c>
      <c r="M128" s="77" t="s">
        <v>1605</v>
      </c>
      <c r="N128" s="77">
        <f t="shared" si="1"/>
        <v>0</v>
      </c>
    </row>
    <row r="129" spans="1:14" ht="29" x14ac:dyDescent="0.35">
      <c r="A129" s="201" t="s">
        <v>1778</v>
      </c>
      <c r="B129" s="77"/>
      <c r="C129" s="77" t="e">
        <f>VLOOKUP(B129,Таблица1[#All],2)</f>
        <v>#N/A</v>
      </c>
      <c r="D129" s="77"/>
      <c r="E129" s="77"/>
      <c r="F129" s="77"/>
      <c r="G129" s="77" t="e">
        <f>VLOOKUP(F129,Таблица3[#All],2,FALSE)</f>
        <v>#N/A</v>
      </c>
      <c r="H129" s="77">
        <v>0</v>
      </c>
      <c r="I129" s="77">
        <v>0</v>
      </c>
      <c r="J129" s="77" t="s">
        <v>1605</v>
      </c>
      <c r="K129" s="77" t="s">
        <v>1605</v>
      </c>
      <c r="L129" s="77" t="s">
        <v>1605</v>
      </c>
      <c r="M129" s="77" t="s">
        <v>1605</v>
      </c>
      <c r="N129" s="77">
        <f t="shared" si="1"/>
        <v>0</v>
      </c>
    </row>
    <row r="130" spans="1:14" ht="29" x14ac:dyDescent="0.35">
      <c r="A130" s="201" t="s">
        <v>1779</v>
      </c>
      <c r="B130" s="77"/>
      <c r="C130" s="77" t="e">
        <f>VLOOKUP(B130,Таблица1[#All],2)</f>
        <v>#N/A</v>
      </c>
      <c r="D130" s="77"/>
      <c r="E130" s="77"/>
      <c r="F130" s="77"/>
      <c r="G130" s="77" t="e">
        <f>VLOOKUP(F130,Таблица3[#All],2,FALSE)</f>
        <v>#N/A</v>
      </c>
      <c r="H130" s="77">
        <v>0</v>
      </c>
      <c r="I130" s="77">
        <v>0</v>
      </c>
      <c r="J130" s="77" t="s">
        <v>1605</v>
      </c>
      <c r="K130" s="77" t="s">
        <v>1605</v>
      </c>
      <c r="L130" s="77" t="s">
        <v>1605</v>
      </c>
      <c r="M130" s="77" t="s">
        <v>1605</v>
      </c>
      <c r="N130" s="77">
        <f t="shared" ref="N130:N193" si="2">$T$10*H130*(IF(J130="Да",1,0)*$T$11+IF(K130="Да",1,0)*$T$12+IF(L130="Да",1,0)*$T$13+IF(M130="Да",1,0)*$T$14)*I130*IF(P130="Да",0.75,1)</f>
        <v>0</v>
      </c>
    </row>
    <row r="131" spans="1:14" ht="29" x14ac:dyDescent="0.35">
      <c r="A131" s="201" t="s">
        <v>1780</v>
      </c>
      <c r="B131" s="77"/>
      <c r="C131" s="77" t="e">
        <f>VLOOKUP(B131,Таблица1[#All],2)</f>
        <v>#N/A</v>
      </c>
      <c r="D131" s="77"/>
      <c r="E131" s="77"/>
      <c r="F131" s="77"/>
      <c r="G131" s="77" t="e">
        <f>VLOOKUP(F131,Таблица3[#All],2,FALSE)</f>
        <v>#N/A</v>
      </c>
      <c r="H131" s="77">
        <v>0</v>
      </c>
      <c r="I131" s="77">
        <v>0</v>
      </c>
      <c r="J131" s="77" t="s">
        <v>1605</v>
      </c>
      <c r="K131" s="77" t="s">
        <v>1605</v>
      </c>
      <c r="L131" s="77" t="s">
        <v>1605</v>
      </c>
      <c r="M131" s="77" t="s">
        <v>1605</v>
      </c>
      <c r="N131" s="77">
        <f t="shared" si="2"/>
        <v>0</v>
      </c>
    </row>
    <row r="132" spans="1:14" ht="29" x14ac:dyDescent="0.35">
      <c r="A132" s="201" t="s">
        <v>1781</v>
      </c>
      <c r="B132" s="77"/>
      <c r="C132" s="77" t="e">
        <f>VLOOKUP(B132,Таблица1[#All],2)</f>
        <v>#N/A</v>
      </c>
      <c r="D132" s="77"/>
      <c r="E132" s="77"/>
      <c r="F132" s="77"/>
      <c r="G132" s="77" t="e">
        <f>VLOOKUP(F132,Таблица3[#All],2,FALSE)</f>
        <v>#N/A</v>
      </c>
      <c r="H132" s="77">
        <v>0</v>
      </c>
      <c r="I132" s="77">
        <v>0</v>
      </c>
      <c r="J132" s="77" t="s">
        <v>1605</v>
      </c>
      <c r="K132" s="77" t="s">
        <v>1605</v>
      </c>
      <c r="L132" s="77" t="s">
        <v>1605</v>
      </c>
      <c r="M132" s="77" t="s">
        <v>1605</v>
      </c>
      <c r="N132" s="77">
        <f t="shared" si="2"/>
        <v>0</v>
      </c>
    </row>
    <row r="133" spans="1:14" ht="29" x14ac:dyDescent="0.35">
      <c r="A133" s="201" t="s">
        <v>1782</v>
      </c>
      <c r="B133" s="77"/>
      <c r="C133" s="77" t="e">
        <f>VLOOKUP(B133,Таблица1[#All],2)</f>
        <v>#N/A</v>
      </c>
      <c r="D133" s="77"/>
      <c r="E133" s="77"/>
      <c r="F133" s="77"/>
      <c r="G133" s="77" t="e">
        <f>VLOOKUP(F133,Таблица3[#All],2,FALSE)</f>
        <v>#N/A</v>
      </c>
      <c r="H133" s="77">
        <v>0</v>
      </c>
      <c r="I133" s="77">
        <v>0</v>
      </c>
      <c r="J133" s="77" t="s">
        <v>1605</v>
      </c>
      <c r="K133" s="77" t="s">
        <v>1605</v>
      </c>
      <c r="L133" s="77" t="s">
        <v>1605</v>
      </c>
      <c r="M133" s="77" t="s">
        <v>1605</v>
      </c>
      <c r="N133" s="77">
        <f t="shared" si="2"/>
        <v>0</v>
      </c>
    </row>
    <row r="134" spans="1:14" ht="29" x14ac:dyDescent="0.35">
      <c r="A134" s="201" t="s">
        <v>1783</v>
      </c>
      <c r="B134" s="77"/>
      <c r="C134" s="77" t="e">
        <f>VLOOKUP(B134,Таблица1[#All],2)</f>
        <v>#N/A</v>
      </c>
      <c r="D134" s="77"/>
      <c r="E134" s="77"/>
      <c r="F134" s="77"/>
      <c r="G134" s="77" t="e">
        <f>VLOOKUP(F134,Таблица3[#All],2,FALSE)</f>
        <v>#N/A</v>
      </c>
      <c r="H134" s="77">
        <v>0</v>
      </c>
      <c r="I134" s="77">
        <v>0</v>
      </c>
      <c r="J134" s="77" t="s">
        <v>1605</v>
      </c>
      <c r="K134" s="77" t="s">
        <v>1605</v>
      </c>
      <c r="L134" s="77" t="s">
        <v>1605</v>
      </c>
      <c r="M134" s="77" t="s">
        <v>1605</v>
      </c>
      <c r="N134" s="77">
        <f t="shared" si="2"/>
        <v>0</v>
      </c>
    </row>
    <row r="135" spans="1:14" ht="29" x14ac:dyDescent="0.35">
      <c r="A135" s="201" t="s">
        <v>1784</v>
      </c>
      <c r="B135" s="77"/>
      <c r="C135" s="77" t="e">
        <f>VLOOKUP(B135,Таблица1[#All],2)</f>
        <v>#N/A</v>
      </c>
      <c r="D135" s="77"/>
      <c r="E135" s="77"/>
      <c r="F135" s="77"/>
      <c r="G135" s="77" t="e">
        <f>VLOOKUP(F135,Таблица3[#All],2,FALSE)</f>
        <v>#N/A</v>
      </c>
      <c r="H135" s="77">
        <v>0</v>
      </c>
      <c r="I135" s="77">
        <v>0</v>
      </c>
      <c r="J135" s="77" t="s">
        <v>1605</v>
      </c>
      <c r="K135" s="77" t="s">
        <v>1605</v>
      </c>
      <c r="L135" s="77" t="s">
        <v>1605</v>
      </c>
      <c r="M135" s="77" t="s">
        <v>1605</v>
      </c>
      <c r="N135" s="77">
        <f t="shared" si="2"/>
        <v>0</v>
      </c>
    </row>
    <row r="136" spans="1:14" ht="29" x14ac:dyDescent="0.35">
      <c r="A136" s="201" t="s">
        <v>1785</v>
      </c>
      <c r="B136" s="77"/>
      <c r="C136" s="77" t="e">
        <f>VLOOKUP(B136,Таблица1[#All],2)</f>
        <v>#N/A</v>
      </c>
      <c r="D136" s="77"/>
      <c r="E136" s="77"/>
      <c r="F136" s="77"/>
      <c r="G136" s="77" t="e">
        <f>VLOOKUP(F136,Таблица3[#All],2,FALSE)</f>
        <v>#N/A</v>
      </c>
      <c r="H136" s="77">
        <v>0</v>
      </c>
      <c r="I136" s="77">
        <v>0</v>
      </c>
      <c r="J136" s="77" t="s">
        <v>1605</v>
      </c>
      <c r="K136" s="77" t="s">
        <v>1605</v>
      </c>
      <c r="L136" s="77" t="s">
        <v>1605</v>
      </c>
      <c r="M136" s="77" t="s">
        <v>1605</v>
      </c>
      <c r="N136" s="77">
        <f t="shared" si="2"/>
        <v>0</v>
      </c>
    </row>
    <row r="137" spans="1:14" ht="29" x14ac:dyDescent="0.35">
      <c r="A137" s="201" t="s">
        <v>1786</v>
      </c>
      <c r="B137" s="77"/>
      <c r="C137" s="77" t="e">
        <f>VLOOKUP(B137,Таблица1[#All],2)</f>
        <v>#N/A</v>
      </c>
      <c r="D137" s="77"/>
      <c r="E137" s="77"/>
      <c r="F137" s="77"/>
      <c r="G137" s="77" t="e">
        <f>VLOOKUP(F137,Таблица3[#All],2,FALSE)</f>
        <v>#N/A</v>
      </c>
      <c r="H137" s="77">
        <v>0</v>
      </c>
      <c r="I137" s="77">
        <v>0</v>
      </c>
      <c r="J137" s="77" t="s">
        <v>1605</v>
      </c>
      <c r="K137" s="77" t="s">
        <v>1605</v>
      </c>
      <c r="L137" s="77" t="s">
        <v>1605</v>
      </c>
      <c r="M137" s="77" t="s">
        <v>1605</v>
      </c>
      <c r="N137" s="77">
        <f t="shared" si="2"/>
        <v>0</v>
      </c>
    </row>
    <row r="138" spans="1:14" ht="29" x14ac:dyDescent="0.35">
      <c r="A138" s="201" t="s">
        <v>1787</v>
      </c>
      <c r="B138" s="77"/>
      <c r="C138" s="77" t="e">
        <f>VLOOKUP(B138,Таблица1[#All],2)</f>
        <v>#N/A</v>
      </c>
      <c r="D138" s="77"/>
      <c r="E138" s="77"/>
      <c r="F138" s="77"/>
      <c r="G138" s="77" t="e">
        <f>VLOOKUP(F138,Таблица3[#All],2,FALSE)</f>
        <v>#N/A</v>
      </c>
      <c r="H138" s="77">
        <v>0</v>
      </c>
      <c r="I138" s="77">
        <v>0</v>
      </c>
      <c r="J138" s="77" t="s">
        <v>1605</v>
      </c>
      <c r="K138" s="77" t="s">
        <v>1605</v>
      </c>
      <c r="L138" s="77" t="s">
        <v>1605</v>
      </c>
      <c r="M138" s="77" t="s">
        <v>1605</v>
      </c>
      <c r="N138" s="77">
        <f t="shared" si="2"/>
        <v>0</v>
      </c>
    </row>
    <row r="139" spans="1:14" ht="29" x14ac:dyDescent="0.35">
      <c r="A139" s="201" t="s">
        <v>1788</v>
      </c>
      <c r="B139" s="77"/>
      <c r="C139" s="77" t="e">
        <f>VLOOKUP(B139,Таблица1[#All],2)</f>
        <v>#N/A</v>
      </c>
      <c r="D139" s="77"/>
      <c r="E139" s="77"/>
      <c r="F139" s="77"/>
      <c r="G139" s="77" t="e">
        <f>VLOOKUP(F139,Таблица3[#All],2,FALSE)</f>
        <v>#N/A</v>
      </c>
      <c r="H139" s="77">
        <v>0</v>
      </c>
      <c r="I139" s="77">
        <v>0</v>
      </c>
      <c r="J139" s="77" t="s">
        <v>1605</v>
      </c>
      <c r="K139" s="77" t="s">
        <v>1605</v>
      </c>
      <c r="L139" s="77" t="s">
        <v>1605</v>
      </c>
      <c r="M139" s="77" t="s">
        <v>1605</v>
      </c>
      <c r="N139" s="77">
        <f t="shared" si="2"/>
        <v>0</v>
      </c>
    </row>
    <row r="140" spans="1:14" ht="29" x14ac:dyDescent="0.35">
      <c r="A140" s="201" t="s">
        <v>1789</v>
      </c>
      <c r="B140" s="77"/>
      <c r="C140" s="77" t="e">
        <f>VLOOKUP(B140,Таблица1[#All],2)</f>
        <v>#N/A</v>
      </c>
      <c r="D140" s="77"/>
      <c r="E140" s="77"/>
      <c r="F140" s="77"/>
      <c r="G140" s="77" t="e">
        <f>VLOOKUP(F140,Таблица3[#All],2,FALSE)</f>
        <v>#N/A</v>
      </c>
      <c r="H140" s="77">
        <v>0</v>
      </c>
      <c r="I140" s="77">
        <v>0</v>
      </c>
      <c r="J140" s="77" t="s">
        <v>1605</v>
      </c>
      <c r="K140" s="77" t="s">
        <v>1605</v>
      </c>
      <c r="L140" s="77" t="s">
        <v>1605</v>
      </c>
      <c r="M140" s="77" t="s">
        <v>1605</v>
      </c>
      <c r="N140" s="77">
        <f t="shared" si="2"/>
        <v>0</v>
      </c>
    </row>
    <row r="141" spans="1:14" ht="29" x14ac:dyDescent="0.35">
      <c r="A141" s="201" t="s">
        <v>1790</v>
      </c>
      <c r="B141" s="77"/>
      <c r="C141" s="77" t="e">
        <f>VLOOKUP(B141,Таблица1[#All],2)</f>
        <v>#N/A</v>
      </c>
      <c r="D141" s="77"/>
      <c r="E141" s="77"/>
      <c r="F141" s="77"/>
      <c r="G141" s="77" t="e">
        <f>VLOOKUP(F141,Таблица3[#All],2,FALSE)</f>
        <v>#N/A</v>
      </c>
      <c r="H141" s="77">
        <v>0</v>
      </c>
      <c r="I141" s="77">
        <v>0</v>
      </c>
      <c r="J141" s="77" t="s">
        <v>1605</v>
      </c>
      <c r="K141" s="77" t="s">
        <v>1605</v>
      </c>
      <c r="L141" s="77" t="s">
        <v>1605</v>
      </c>
      <c r="M141" s="77" t="s">
        <v>1605</v>
      </c>
      <c r="N141" s="77">
        <f t="shared" si="2"/>
        <v>0</v>
      </c>
    </row>
    <row r="142" spans="1:14" ht="29" x14ac:dyDescent="0.35">
      <c r="A142" s="201" t="s">
        <v>1791</v>
      </c>
      <c r="B142" s="77"/>
      <c r="C142" s="77" t="e">
        <f>VLOOKUP(B142,Таблица1[#All],2)</f>
        <v>#N/A</v>
      </c>
      <c r="D142" s="77"/>
      <c r="E142" s="77"/>
      <c r="F142" s="77"/>
      <c r="G142" s="77" t="e">
        <f>VLOOKUP(F142,Таблица3[#All],2,FALSE)</f>
        <v>#N/A</v>
      </c>
      <c r="H142" s="77">
        <v>0</v>
      </c>
      <c r="I142" s="77">
        <v>0</v>
      </c>
      <c r="J142" s="77" t="s">
        <v>1605</v>
      </c>
      <c r="K142" s="77" t="s">
        <v>1605</v>
      </c>
      <c r="L142" s="77" t="s">
        <v>1605</v>
      </c>
      <c r="M142" s="77" t="s">
        <v>1605</v>
      </c>
      <c r="N142" s="77">
        <f t="shared" si="2"/>
        <v>0</v>
      </c>
    </row>
    <row r="143" spans="1:14" ht="29" x14ac:dyDescent="0.35">
      <c r="A143" s="201" t="s">
        <v>1792</v>
      </c>
      <c r="B143" s="77"/>
      <c r="C143" s="77" t="e">
        <f>VLOOKUP(B143,Таблица1[#All],2)</f>
        <v>#N/A</v>
      </c>
      <c r="D143" s="77"/>
      <c r="E143" s="77"/>
      <c r="F143" s="77"/>
      <c r="G143" s="77" t="e">
        <f>VLOOKUP(F143,Таблица3[#All],2,FALSE)</f>
        <v>#N/A</v>
      </c>
      <c r="H143" s="77">
        <v>0</v>
      </c>
      <c r="I143" s="77">
        <v>0</v>
      </c>
      <c r="J143" s="77" t="s">
        <v>1605</v>
      </c>
      <c r="K143" s="77" t="s">
        <v>1605</v>
      </c>
      <c r="L143" s="77" t="s">
        <v>1605</v>
      </c>
      <c r="M143" s="77" t="s">
        <v>1605</v>
      </c>
      <c r="N143" s="77">
        <f t="shared" si="2"/>
        <v>0</v>
      </c>
    </row>
    <row r="144" spans="1:14" ht="29" x14ac:dyDescent="0.35">
      <c r="A144" s="201" t="s">
        <v>1793</v>
      </c>
      <c r="B144" s="77"/>
      <c r="C144" s="77" t="e">
        <f>VLOOKUP(B144,Таблица1[#All],2)</f>
        <v>#N/A</v>
      </c>
      <c r="D144" s="77"/>
      <c r="E144" s="77"/>
      <c r="F144" s="77"/>
      <c r="G144" s="77" t="e">
        <f>VLOOKUP(F144,Таблица3[#All],2,FALSE)</f>
        <v>#N/A</v>
      </c>
      <c r="H144" s="77">
        <v>0</v>
      </c>
      <c r="I144" s="77">
        <v>0</v>
      </c>
      <c r="J144" s="77" t="s">
        <v>1605</v>
      </c>
      <c r="K144" s="77" t="s">
        <v>1605</v>
      </c>
      <c r="L144" s="77" t="s">
        <v>1605</v>
      </c>
      <c r="M144" s="77" t="s">
        <v>1605</v>
      </c>
      <c r="N144" s="77">
        <f t="shared" si="2"/>
        <v>0</v>
      </c>
    </row>
    <row r="145" spans="1:14" ht="29" x14ac:dyDescent="0.35">
      <c r="A145" s="201" t="s">
        <v>1794</v>
      </c>
      <c r="B145" s="77"/>
      <c r="C145" s="77" t="e">
        <f>VLOOKUP(B145,Таблица1[#All],2)</f>
        <v>#N/A</v>
      </c>
      <c r="D145" s="77"/>
      <c r="E145" s="77"/>
      <c r="F145" s="77"/>
      <c r="G145" s="77" t="e">
        <f>VLOOKUP(F145,Таблица3[#All],2,FALSE)</f>
        <v>#N/A</v>
      </c>
      <c r="H145" s="77">
        <v>0</v>
      </c>
      <c r="I145" s="77">
        <v>0</v>
      </c>
      <c r="J145" s="77" t="s">
        <v>1605</v>
      </c>
      <c r="K145" s="77" t="s">
        <v>1605</v>
      </c>
      <c r="L145" s="77" t="s">
        <v>1605</v>
      </c>
      <c r="M145" s="77" t="s">
        <v>1605</v>
      </c>
      <c r="N145" s="77">
        <f t="shared" si="2"/>
        <v>0</v>
      </c>
    </row>
    <row r="146" spans="1:14" ht="29" x14ac:dyDescent="0.35">
      <c r="A146" s="201" t="s">
        <v>1795</v>
      </c>
      <c r="B146" s="77"/>
      <c r="C146" s="77" t="e">
        <f>VLOOKUP(B146,Таблица1[#All],2)</f>
        <v>#N/A</v>
      </c>
      <c r="D146" s="77"/>
      <c r="E146" s="77"/>
      <c r="F146" s="77"/>
      <c r="G146" s="77" t="e">
        <f>VLOOKUP(F146,Таблица3[#All],2,FALSE)</f>
        <v>#N/A</v>
      </c>
      <c r="H146" s="77">
        <v>0</v>
      </c>
      <c r="I146" s="77">
        <v>0</v>
      </c>
      <c r="J146" s="77" t="s">
        <v>1605</v>
      </c>
      <c r="K146" s="77" t="s">
        <v>1605</v>
      </c>
      <c r="L146" s="77" t="s">
        <v>1605</v>
      </c>
      <c r="M146" s="77" t="s">
        <v>1605</v>
      </c>
      <c r="N146" s="77">
        <f t="shared" si="2"/>
        <v>0</v>
      </c>
    </row>
    <row r="147" spans="1:14" ht="29" x14ac:dyDescent="0.35">
      <c r="A147" s="201" t="s">
        <v>1796</v>
      </c>
      <c r="B147" s="77"/>
      <c r="C147" s="77" t="e">
        <f>VLOOKUP(B147,Таблица1[#All],2)</f>
        <v>#N/A</v>
      </c>
      <c r="D147" s="77"/>
      <c r="E147" s="77"/>
      <c r="F147" s="77"/>
      <c r="G147" s="77" t="e">
        <f>VLOOKUP(F147,Таблица3[#All],2,FALSE)</f>
        <v>#N/A</v>
      </c>
      <c r="H147" s="77">
        <v>0</v>
      </c>
      <c r="I147" s="77">
        <v>0</v>
      </c>
      <c r="J147" s="77" t="s">
        <v>1605</v>
      </c>
      <c r="K147" s="77" t="s">
        <v>1605</v>
      </c>
      <c r="L147" s="77" t="s">
        <v>1605</v>
      </c>
      <c r="M147" s="77" t="s">
        <v>1605</v>
      </c>
      <c r="N147" s="77">
        <f t="shared" si="2"/>
        <v>0</v>
      </c>
    </row>
    <row r="148" spans="1:14" ht="29" x14ac:dyDescent="0.35">
      <c r="A148" s="201" t="s">
        <v>1797</v>
      </c>
      <c r="B148" s="77"/>
      <c r="C148" s="77" t="e">
        <f>VLOOKUP(B148,Таблица1[#All],2)</f>
        <v>#N/A</v>
      </c>
      <c r="D148" s="77"/>
      <c r="E148" s="77"/>
      <c r="F148" s="77"/>
      <c r="G148" s="77" t="e">
        <f>VLOOKUP(F148,Таблица3[#All],2,FALSE)</f>
        <v>#N/A</v>
      </c>
      <c r="H148" s="77">
        <v>0</v>
      </c>
      <c r="I148" s="77">
        <v>0</v>
      </c>
      <c r="J148" s="77" t="s">
        <v>1605</v>
      </c>
      <c r="K148" s="77" t="s">
        <v>1605</v>
      </c>
      <c r="L148" s="77" t="s">
        <v>1605</v>
      </c>
      <c r="M148" s="77" t="s">
        <v>1605</v>
      </c>
      <c r="N148" s="77">
        <f t="shared" si="2"/>
        <v>0</v>
      </c>
    </row>
    <row r="149" spans="1:14" ht="29" x14ac:dyDescent="0.35">
      <c r="A149" s="201" t="s">
        <v>1798</v>
      </c>
      <c r="B149" s="77"/>
      <c r="C149" s="77" t="e">
        <f>VLOOKUP(B149,Таблица1[#All],2)</f>
        <v>#N/A</v>
      </c>
      <c r="D149" s="77"/>
      <c r="E149" s="77"/>
      <c r="F149" s="77"/>
      <c r="G149" s="77" t="e">
        <f>VLOOKUP(F149,Таблица3[#All],2,FALSE)</f>
        <v>#N/A</v>
      </c>
      <c r="H149" s="77">
        <v>0</v>
      </c>
      <c r="I149" s="77">
        <v>0</v>
      </c>
      <c r="J149" s="77" t="s">
        <v>1605</v>
      </c>
      <c r="K149" s="77" t="s">
        <v>1605</v>
      </c>
      <c r="L149" s="77" t="s">
        <v>1605</v>
      </c>
      <c r="M149" s="77" t="s">
        <v>1605</v>
      </c>
      <c r="N149" s="77">
        <f t="shared" si="2"/>
        <v>0</v>
      </c>
    </row>
    <row r="150" spans="1:14" ht="29" x14ac:dyDescent="0.35">
      <c r="A150" s="201" t="s">
        <v>1799</v>
      </c>
      <c r="B150" s="77"/>
      <c r="C150" s="77" t="e">
        <f>VLOOKUP(B150,Таблица1[#All],2)</f>
        <v>#N/A</v>
      </c>
      <c r="D150" s="77"/>
      <c r="E150" s="77"/>
      <c r="F150" s="77"/>
      <c r="G150" s="77" t="e">
        <f>VLOOKUP(F150,Таблица3[#All],2,FALSE)</f>
        <v>#N/A</v>
      </c>
      <c r="H150" s="77">
        <v>0</v>
      </c>
      <c r="I150" s="77">
        <v>0</v>
      </c>
      <c r="J150" s="77" t="s">
        <v>1605</v>
      </c>
      <c r="K150" s="77" t="s">
        <v>1605</v>
      </c>
      <c r="L150" s="77" t="s">
        <v>1605</v>
      </c>
      <c r="M150" s="77" t="s">
        <v>1605</v>
      </c>
      <c r="N150" s="77">
        <f t="shared" si="2"/>
        <v>0</v>
      </c>
    </row>
    <row r="151" spans="1:14" ht="29" x14ac:dyDescent="0.35">
      <c r="A151" s="201" t="s">
        <v>1800</v>
      </c>
      <c r="B151" s="77"/>
      <c r="C151" s="77" t="e">
        <f>VLOOKUP(B151,Таблица1[#All],2)</f>
        <v>#N/A</v>
      </c>
      <c r="D151" s="77"/>
      <c r="E151" s="77"/>
      <c r="F151" s="77"/>
      <c r="G151" s="77" t="e">
        <f>VLOOKUP(F151,Таблица3[#All],2,FALSE)</f>
        <v>#N/A</v>
      </c>
      <c r="H151" s="77">
        <v>0</v>
      </c>
      <c r="I151" s="77">
        <v>0</v>
      </c>
      <c r="J151" s="77" t="s">
        <v>1605</v>
      </c>
      <c r="K151" s="77" t="s">
        <v>1605</v>
      </c>
      <c r="L151" s="77" t="s">
        <v>1605</v>
      </c>
      <c r="M151" s="77" t="s">
        <v>1605</v>
      </c>
      <c r="N151" s="77">
        <f t="shared" si="2"/>
        <v>0</v>
      </c>
    </row>
    <row r="152" spans="1:14" ht="29" x14ac:dyDescent="0.35">
      <c r="A152" s="201" t="s">
        <v>1801</v>
      </c>
      <c r="B152" s="77"/>
      <c r="C152" s="77" t="e">
        <f>VLOOKUP(B152,Таблица1[#All],2)</f>
        <v>#N/A</v>
      </c>
      <c r="D152" s="77"/>
      <c r="E152" s="77"/>
      <c r="F152" s="77"/>
      <c r="G152" s="77" t="e">
        <f>VLOOKUP(F152,Таблица3[#All],2,FALSE)</f>
        <v>#N/A</v>
      </c>
      <c r="H152" s="77">
        <v>0</v>
      </c>
      <c r="I152" s="77">
        <v>0</v>
      </c>
      <c r="J152" s="77" t="s">
        <v>1605</v>
      </c>
      <c r="K152" s="77" t="s">
        <v>1605</v>
      </c>
      <c r="L152" s="77" t="s">
        <v>1605</v>
      </c>
      <c r="M152" s="77" t="s">
        <v>1605</v>
      </c>
      <c r="N152" s="77">
        <f t="shared" si="2"/>
        <v>0</v>
      </c>
    </row>
    <row r="153" spans="1:14" ht="29" x14ac:dyDescent="0.35">
      <c r="A153" s="201" t="s">
        <v>1802</v>
      </c>
      <c r="B153" s="77"/>
      <c r="C153" s="77" t="e">
        <f>VLOOKUP(B153,Таблица1[#All],2)</f>
        <v>#N/A</v>
      </c>
      <c r="D153" s="77"/>
      <c r="E153" s="77"/>
      <c r="F153" s="77"/>
      <c r="G153" s="77" t="e">
        <f>VLOOKUP(F153,Таблица3[#All],2,FALSE)</f>
        <v>#N/A</v>
      </c>
      <c r="H153" s="77">
        <v>0</v>
      </c>
      <c r="I153" s="77">
        <v>0</v>
      </c>
      <c r="J153" s="77" t="s">
        <v>1605</v>
      </c>
      <c r="K153" s="77" t="s">
        <v>1605</v>
      </c>
      <c r="L153" s="77" t="s">
        <v>1605</v>
      </c>
      <c r="M153" s="77" t="s">
        <v>1605</v>
      </c>
      <c r="N153" s="77">
        <f t="shared" si="2"/>
        <v>0</v>
      </c>
    </row>
    <row r="154" spans="1:14" ht="29" x14ac:dyDescent="0.35">
      <c r="A154" s="201" t="s">
        <v>1803</v>
      </c>
      <c r="B154" s="77"/>
      <c r="C154" s="77" t="e">
        <f>VLOOKUP(B154,Таблица1[#All],2)</f>
        <v>#N/A</v>
      </c>
      <c r="D154" s="77"/>
      <c r="E154" s="77"/>
      <c r="F154" s="77"/>
      <c r="G154" s="77" t="e">
        <f>VLOOKUP(F154,Таблица3[#All],2,FALSE)</f>
        <v>#N/A</v>
      </c>
      <c r="H154" s="77">
        <v>0</v>
      </c>
      <c r="I154" s="77">
        <v>0</v>
      </c>
      <c r="J154" s="77" t="s">
        <v>1605</v>
      </c>
      <c r="K154" s="77" t="s">
        <v>1605</v>
      </c>
      <c r="L154" s="77" t="s">
        <v>1605</v>
      </c>
      <c r="M154" s="77" t="s">
        <v>1605</v>
      </c>
      <c r="N154" s="77">
        <f t="shared" si="2"/>
        <v>0</v>
      </c>
    </row>
    <row r="155" spans="1:14" ht="29" x14ac:dyDescent="0.35">
      <c r="A155" s="201" t="s">
        <v>1804</v>
      </c>
      <c r="B155" s="77"/>
      <c r="C155" s="77" t="e">
        <f>VLOOKUP(B155,Таблица1[#All],2)</f>
        <v>#N/A</v>
      </c>
      <c r="D155" s="77"/>
      <c r="E155" s="77"/>
      <c r="F155" s="77"/>
      <c r="G155" s="77" t="e">
        <f>VLOOKUP(F155,Таблица3[#All],2,FALSE)</f>
        <v>#N/A</v>
      </c>
      <c r="H155" s="77">
        <v>0</v>
      </c>
      <c r="I155" s="77">
        <v>0</v>
      </c>
      <c r="J155" s="77" t="s">
        <v>1605</v>
      </c>
      <c r="K155" s="77" t="s">
        <v>1605</v>
      </c>
      <c r="L155" s="77" t="s">
        <v>1605</v>
      </c>
      <c r="M155" s="77" t="s">
        <v>1605</v>
      </c>
      <c r="N155" s="77">
        <f t="shared" si="2"/>
        <v>0</v>
      </c>
    </row>
    <row r="156" spans="1:14" ht="29" x14ac:dyDescent="0.35">
      <c r="A156" s="201" t="s">
        <v>1805</v>
      </c>
      <c r="B156" s="77"/>
      <c r="C156" s="77" t="e">
        <f>VLOOKUP(B156,Таблица1[#All],2)</f>
        <v>#N/A</v>
      </c>
      <c r="D156" s="77"/>
      <c r="E156" s="77"/>
      <c r="F156" s="77"/>
      <c r="G156" s="77" t="e">
        <f>VLOOKUP(F156,Таблица3[#All],2,FALSE)</f>
        <v>#N/A</v>
      </c>
      <c r="H156" s="77">
        <v>0</v>
      </c>
      <c r="I156" s="77">
        <v>0</v>
      </c>
      <c r="J156" s="77" t="s">
        <v>1605</v>
      </c>
      <c r="K156" s="77" t="s">
        <v>1605</v>
      </c>
      <c r="L156" s="77" t="s">
        <v>1605</v>
      </c>
      <c r="M156" s="77" t="s">
        <v>1605</v>
      </c>
      <c r="N156" s="77">
        <f t="shared" si="2"/>
        <v>0</v>
      </c>
    </row>
    <row r="157" spans="1:14" ht="29" x14ac:dyDescent="0.35">
      <c r="A157" s="201" t="s">
        <v>1806</v>
      </c>
      <c r="B157" s="77"/>
      <c r="C157" s="77" t="e">
        <f>VLOOKUP(B157,Таблица1[#All],2)</f>
        <v>#N/A</v>
      </c>
      <c r="D157" s="77"/>
      <c r="E157" s="77"/>
      <c r="F157" s="77"/>
      <c r="G157" s="77" t="e">
        <f>VLOOKUP(F157,Таблица3[#All],2,FALSE)</f>
        <v>#N/A</v>
      </c>
      <c r="H157" s="77">
        <v>0</v>
      </c>
      <c r="I157" s="77">
        <v>0</v>
      </c>
      <c r="J157" s="77" t="s">
        <v>1605</v>
      </c>
      <c r="K157" s="77" t="s">
        <v>1605</v>
      </c>
      <c r="L157" s="77" t="s">
        <v>1605</v>
      </c>
      <c r="M157" s="77" t="s">
        <v>1605</v>
      </c>
      <c r="N157" s="77">
        <f t="shared" si="2"/>
        <v>0</v>
      </c>
    </row>
    <row r="158" spans="1:14" ht="29" x14ac:dyDescent="0.35">
      <c r="A158" s="201" t="s">
        <v>1807</v>
      </c>
      <c r="B158" s="77"/>
      <c r="C158" s="77" t="e">
        <f>VLOOKUP(B158,Таблица1[#All],2)</f>
        <v>#N/A</v>
      </c>
      <c r="D158" s="77"/>
      <c r="E158" s="77"/>
      <c r="F158" s="77"/>
      <c r="G158" s="77" t="e">
        <f>VLOOKUP(F158,Таблица3[#All],2,FALSE)</f>
        <v>#N/A</v>
      </c>
      <c r="H158" s="77">
        <v>0</v>
      </c>
      <c r="I158" s="77">
        <v>0</v>
      </c>
      <c r="J158" s="77" t="s">
        <v>1605</v>
      </c>
      <c r="K158" s="77" t="s">
        <v>1605</v>
      </c>
      <c r="L158" s="77" t="s">
        <v>1605</v>
      </c>
      <c r="M158" s="77" t="s">
        <v>1605</v>
      </c>
      <c r="N158" s="77">
        <f t="shared" si="2"/>
        <v>0</v>
      </c>
    </row>
    <row r="159" spans="1:14" ht="29" x14ac:dyDescent="0.35">
      <c r="A159" s="201" t="s">
        <v>1808</v>
      </c>
      <c r="B159" s="77"/>
      <c r="C159" s="77" t="e">
        <f>VLOOKUP(B159,Таблица1[#All],2)</f>
        <v>#N/A</v>
      </c>
      <c r="D159" s="77"/>
      <c r="E159" s="77"/>
      <c r="F159" s="77"/>
      <c r="G159" s="77" t="e">
        <f>VLOOKUP(F159,Таблица3[#All],2,FALSE)</f>
        <v>#N/A</v>
      </c>
      <c r="H159" s="77">
        <v>0</v>
      </c>
      <c r="I159" s="77">
        <v>0</v>
      </c>
      <c r="J159" s="77" t="s">
        <v>1605</v>
      </c>
      <c r="K159" s="77" t="s">
        <v>1605</v>
      </c>
      <c r="L159" s="77" t="s">
        <v>1605</v>
      </c>
      <c r="M159" s="77" t="s">
        <v>1605</v>
      </c>
      <c r="N159" s="77">
        <f t="shared" si="2"/>
        <v>0</v>
      </c>
    </row>
    <row r="160" spans="1:14" ht="29" x14ac:dyDescent="0.35">
      <c r="A160" s="201" t="s">
        <v>1809</v>
      </c>
      <c r="B160" s="77"/>
      <c r="C160" s="77" t="e">
        <f>VLOOKUP(B160,Таблица1[#All],2)</f>
        <v>#N/A</v>
      </c>
      <c r="D160" s="77"/>
      <c r="E160" s="77"/>
      <c r="F160" s="77"/>
      <c r="G160" s="77" t="e">
        <f>VLOOKUP(F160,Таблица3[#All],2,FALSE)</f>
        <v>#N/A</v>
      </c>
      <c r="H160" s="77">
        <v>0</v>
      </c>
      <c r="I160" s="77">
        <v>0</v>
      </c>
      <c r="J160" s="77" t="s">
        <v>1605</v>
      </c>
      <c r="K160" s="77" t="s">
        <v>1605</v>
      </c>
      <c r="L160" s="77" t="s">
        <v>1605</v>
      </c>
      <c r="M160" s="77" t="s">
        <v>1605</v>
      </c>
      <c r="N160" s="77">
        <f t="shared" si="2"/>
        <v>0</v>
      </c>
    </row>
    <row r="161" spans="1:14" ht="29" x14ac:dyDescent="0.35">
      <c r="A161" s="201" t="s">
        <v>1810</v>
      </c>
      <c r="B161" s="77"/>
      <c r="C161" s="77" t="e">
        <f>VLOOKUP(B161,Таблица1[#All],2)</f>
        <v>#N/A</v>
      </c>
      <c r="D161" s="77"/>
      <c r="E161" s="77"/>
      <c r="F161" s="77"/>
      <c r="G161" s="77" t="e">
        <f>VLOOKUP(F161,Таблица3[#All],2,FALSE)</f>
        <v>#N/A</v>
      </c>
      <c r="H161" s="77">
        <v>0</v>
      </c>
      <c r="I161" s="77">
        <v>0</v>
      </c>
      <c r="J161" s="77" t="s">
        <v>1605</v>
      </c>
      <c r="K161" s="77" t="s">
        <v>1605</v>
      </c>
      <c r="L161" s="77" t="s">
        <v>1605</v>
      </c>
      <c r="M161" s="77" t="s">
        <v>1605</v>
      </c>
      <c r="N161" s="77">
        <f t="shared" si="2"/>
        <v>0</v>
      </c>
    </row>
    <row r="162" spans="1:14" ht="29" x14ac:dyDescent="0.35">
      <c r="A162" s="201" t="s">
        <v>1811</v>
      </c>
      <c r="B162" s="77"/>
      <c r="C162" s="77" t="e">
        <f>VLOOKUP(B162,Таблица1[#All],2)</f>
        <v>#N/A</v>
      </c>
      <c r="D162" s="77"/>
      <c r="E162" s="77"/>
      <c r="F162" s="77"/>
      <c r="G162" s="77" t="e">
        <f>VLOOKUP(F162,Таблица3[#All],2,FALSE)</f>
        <v>#N/A</v>
      </c>
      <c r="H162" s="77">
        <v>0</v>
      </c>
      <c r="I162" s="77">
        <v>0</v>
      </c>
      <c r="J162" s="77" t="s">
        <v>1605</v>
      </c>
      <c r="K162" s="77" t="s">
        <v>1605</v>
      </c>
      <c r="L162" s="77" t="s">
        <v>1605</v>
      </c>
      <c r="M162" s="77" t="s">
        <v>1605</v>
      </c>
      <c r="N162" s="77">
        <f t="shared" si="2"/>
        <v>0</v>
      </c>
    </row>
    <row r="163" spans="1:14" ht="29" x14ac:dyDescent="0.35">
      <c r="A163" s="201" t="s">
        <v>1812</v>
      </c>
      <c r="B163" s="77"/>
      <c r="C163" s="77" t="e">
        <f>VLOOKUP(B163,Таблица1[#All],2)</f>
        <v>#N/A</v>
      </c>
      <c r="D163" s="77"/>
      <c r="E163" s="77"/>
      <c r="F163" s="77"/>
      <c r="G163" s="77" t="e">
        <f>VLOOKUP(F163,Таблица3[#All],2,FALSE)</f>
        <v>#N/A</v>
      </c>
      <c r="H163" s="77">
        <v>0</v>
      </c>
      <c r="I163" s="77">
        <v>0</v>
      </c>
      <c r="J163" s="77" t="s">
        <v>1605</v>
      </c>
      <c r="K163" s="77" t="s">
        <v>1605</v>
      </c>
      <c r="L163" s="77" t="s">
        <v>1605</v>
      </c>
      <c r="M163" s="77" t="s">
        <v>1605</v>
      </c>
      <c r="N163" s="77">
        <f t="shared" si="2"/>
        <v>0</v>
      </c>
    </row>
    <row r="164" spans="1:14" ht="29" x14ac:dyDescent="0.35">
      <c r="A164" s="201" t="s">
        <v>1813</v>
      </c>
      <c r="B164" s="77"/>
      <c r="C164" s="77" t="e">
        <f>VLOOKUP(B164,Таблица1[#All],2)</f>
        <v>#N/A</v>
      </c>
      <c r="D164" s="77"/>
      <c r="E164" s="77"/>
      <c r="F164" s="77"/>
      <c r="G164" s="77" t="e">
        <f>VLOOKUP(F164,Таблица3[#All],2,FALSE)</f>
        <v>#N/A</v>
      </c>
      <c r="H164" s="77">
        <v>0</v>
      </c>
      <c r="I164" s="77">
        <v>0</v>
      </c>
      <c r="J164" s="77" t="s">
        <v>1605</v>
      </c>
      <c r="K164" s="77" t="s">
        <v>1605</v>
      </c>
      <c r="L164" s="77" t="s">
        <v>1605</v>
      </c>
      <c r="M164" s="77" t="s">
        <v>1605</v>
      </c>
      <c r="N164" s="77">
        <f t="shared" si="2"/>
        <v>0</v>
      </c>
    </row>
    <row r="165" spans="1:14" ht="29" x14ac:dyDescent="0.35">
      <c r="A165" s="201" t="s">
        <v>1814</v>
      </c>
      <c r="B165" s="77"/>
      <c r="C165" s="77" t="e">
        <f>VLOOKUP(B165,Таблица1[#All],2)</f>
        <v>#N/A</v>
      </c>
      <c r="D165" s="77"/>
      <c r="E165" s="77"/>
      <c r="F165" s="77"/>
      <c r="G165" s="77" t="e">
        <f>VLOOKUP(F165,Таблица3[#All],2,FALSE)</f>
        <v>#N/A</v>
      </c>
      <c r="H165" s="77">
        <v>0</v>
      </c>
      <c r="I165" s="77">
        <v>0</v>
      </c>
      <c r="J165" s="77" t="s">
        <v>1605</v>
      </c>
      <c r="K165" s="77" t="s">
        <v>1605</v>
      </c>
      <c r="L165" s="77" t="s">
        <v>1605</v>
      </c>
      <c r="M165" s="77" t="s">
        <v>1605</v>
      </c>
      <c r="N165" s="77">
        <f t="shared" si="2"/>
        <v>0</v>
      </c>
    </row>
    <row r="166" spans="1:14" ht="29" x14ac:dyDescent="0.35">
      <c r="A166" s="201" t="s">
        <v>1815</v>
      </c>
      <c r="B166" s="77"/>
      <c r="C166" s="77" t="e">
        <f>VLOOKUP(B166,Таблица1[#All],2)</f>
        <v>#N/A</v>
      </c>
      <c r="D166" s="77"/>
      <c r="E166" s="77"/>
      <c r="F166" s="77"/>
      <c r="G166" s="77" t="e">
        <f>VLOOKUP(F166,Таблица3[#All],2,FALSE)</f>
        <v>#N/A</v>
      </c>
      <c r="H166" s="77">
        <v>0</v>
      </c>
      <c r="I166" s="77">
        <v>0</v>
      </c>
      <c r="J166" s="77" t="s">
        <v>1605</v>
      </c>
      <c r="K166" s="77" t="s">
        <v>1605</v>
      </c>
      <c r="L166" s="77" t="s">
        <v>1605</v>
      </c>
      <c r="M166" s="77" t="s">
        <v>1605</v>
      </c>
      <c r="N166" s="77">
        <f t="shared" si="2"/>
        <v>0</v>
      </c>
    </row>
    <row r="167" spans="1:14" ht="29" x14ac:dyDescent="0.35">
      <c r="A167" s="201" t="s">
        <v>1816</v>
      </c>
      <c r="B167" s="77"/>
      <c r="C167" s="77" t="e">
        <f>VLOOKUP(B167,Таблица1[#All],2)</f>
        <v>#N/A</v>
      </c>
      <c r="D167" s="77"/>
      <c r="E167" s="77"/>
      <c r="F167" s="77"/>
      <c r="G167" s="77" t="e">
        <f>VLOOKUP(F167,Таблица3[#All],2,FALSE)</f>
        <v>#N/A</v>
      </c>
      <c r="H167" s="77">
        <v>0</v>
      </c>
      <c r="I167" s="77">
        <v>0</v>
      </c>
      <c r="J167" s="77" t="s">
        <v>1605</v>
      </c>
      <c r="K167" s="77" t="s">
        <v>1605</v>
      </c>
      <c r="L167" s="77" t="s">
        <v>1605</v>
      </c>
      <c r="M167" s="77" t="s">
        <v>1605</v>
      </c>
      <c r="N167" s="77">
        <f t="shared" si="2"/>
        <v>0</v>
      </c>
    </row>
    <row r="168" spans="1:14" ht="29" x14ac:dyDescent="0.35">
      <c r="A168" s="201" t="s">
        <v>1817</v>
      </c>
      <c r="B168" s="77"/>
      <c r="C168" s="77" t="e">
        <f>VLOOKUP(B168,Таблица1[#All],2)</f>
        <v>#N/A</v>
      </c>
      <c r="D168" s="77"/>
      <c r="E168" s="77"/>
      <c r="F168" s="77"/>
      <c r="G168" s="77" t="e">
        <f>VLOOKUP(F168,Таблица3[#All],2,FALSE)</f>
        <v>#N/A</v>
      </c>
      <c r="H168" s="77">
        <v>0</v>
      </c>
      <c r="I168" s="77">
        <v>0</v>
      </c>
      <c r="J168" s="77" t="s">
        <v>1605</v>
      </c>
      <c r="K168" s="77" t="s">
        <v>1605</v>
      </c>
      <c r="L168" s="77" t="s">
        <v>1605</v>
      </c>
      <c r="M168" s="77" t="s">
        <v>1605</v>
      </c>
      <c r="N168" s="77">
        <f t="shared" si="2"/>
        <v>0</v>
      </c>
    </row>
    <row r="169" spans="1:14" ht="29" x14ac:dyDescent="0.35">
      <c r="A169" s="201" t="s">
        <v>1818</v>
      </c>
      <c r="B169" s="77"/>
      <c r="C169" s="77" t="e">
        <f>VLOOKUP(B169,Таблица1[#All],2)</f>
        <v>#N/A</v>
      </c>
      <c r="D169" s="77"/>
      <c r="E169" s="77"/>
      <c r="F169" s="77"/>
      <c r="G169" s="77" t="e">
        <f>VLOOKUP(F169,Таблица3[#All],2,FALSE)</f>
        <v>#N/A</v>
      </c>
      <c r="H169" s="77">
        <v>0</v>
      </c>
      <c r="I169" s="77">
        <v>0</v>
      </c>
      <c r="J169" s="77" t="s">
        <v>1605</v>
      </c>
      <c r="K169" s="77" t="s">
        <v>1605</v>
      </c>
      <c r="L169" s="77" t="s">
        <v>1605</v>
      </c>
      <c r="M169" s="77" t="s">
        <v>1605</v>
      </c>
      <c r="N169" s="77">
        <f t="shared" si="2"/>
        <v>0</v>
      </c>
    </row>
    <row r="170" spans="1:14" ht="29" x14ac:dyDescent="0.35">
      <c r="A170" s="201" t="s">
        <v>1819</v>
      </c>
      <c r="B170" s="77"/>
      <c r="C170" s="77" t="e">
        <f>VLOOKUP(B170,Таблица1[#All],2)</f>
        <v>#N/A</v>
      </c>
      <c r="D170" s="77"/>
      <c r="E170" s="77"/>
      <c r="F170" s="77"/>
      <c r="G170" s="77" t="e">
        <f>VLOOKUP(F170,Таблица3[#All],2,FALSE)</f>
        <v>#N/A</v>
      </c>
      <c r="H170" s="77">
        <v>0</v>
      </c>
      <c r="I170" s="77">
        <v>0</v>
      </c>
      <c r="J170" s="77" t="s">
        <v>1605</v>
      </c>
      <c r="K170" s="77" t="s">
        <v>1605</v>
      </c>
      <c r="L170" s="77" t="s">
        <v>1605</v>
      </c>
      <c r="M170" s="77" t="s">
        <v>1605</v>
      </c>
      <c r="N170" s="77">
        <f t="shared" si="2"/>
        <v>0</v>
      </c>
    </row>
    <row r="171" spans="1:14" ht="29" x14ac:dyDescent="0.35">
      <c r="A171" s="201" t="s">
        <v>1820</v>
      </c>
      <c r="B171" s="77"/>
      <c r="C171" s="77" t="e">
        <f>VLOOKUP(B171,Таблица1[#All],2)</f>
        <v>#N/A</v>
      </c>
      <c r="D171" s="77"/>
      <c r="E171" s="77"/>
      <c r="F171" s="77"/>
      <c r="G171" s="77" t="e">
        <f>VLOOKUP(F171,Таблица3[#All],2,FALSE)</f>
        <v>#N/A</v>
      </c>
      <c r="H171" s="77">
        <v>0</v>
      </c>
      <c r="I171" s="77">
        <v>0</v>
      </c>
      <c r="J171" s="77" t="s">
        <v>1605</v>
      </c>
      <c r="K171" s="77" t="s">
        <v>1605</v>
      </c>
      <c r="L171" s="77" t="s">
        <v>1605</v>
      </c>
      <c r="M171" s="77" t="s">
        <v>1605</v>
      </c>
      <c r="N171" s="77">
        <f t="shared" si="2"/>
        <v>0</v>
      </c>
    </row>
    <row r="172" spans="1:14" ht="29" x14ac:dyDescent="0.35">
      <c r="A172" s="201" t="s">
        <v>1821</v>
      </c>
      <c r="B172" s="77"/>
      <c r="C172" s="77" t="e">
        <f>VLOOKUP(B172,Таблица1[#All],2)</f>
        <v>#N/A</v>
      </c>
      <c r="D172" s="77"/>
      <c r="E172" s="77"/>
      <c r="F172" s="77"/>
      <c r="G172" s="77" t="e">
        <f>VLOOKUP(F172,Таблица3[#All],2,FALSE)</f>
        <v>#N/A</v>
      </c>
      <c r="H172" s="77">
        <v>0</v>
      </c>
      <c r="I172" s="77">
        <v>0</v>
      </c>
      <c r="J172" s="77" t="s">
        <v>1605</v>
      </c>
      <c r="K172" s="77" t="s">
        <v>1605</v>
      </c>
      <c r="L172" s="77" t="s">
        <v>1605</v>
      </c>
      <c r="M172" s="77" t="s">
        <v>1605</v>
      </c>
      <c r="N172" s="77">
        <f t="shared" si="2"/>
        <v>0</v>
      </c>
    </row>
    <row r="173" spans="1:14" ht="29" x14ac:dyDescent="0.35">
      <c r="A173" s="201" t="s">
        <v>1822</v>
      </c>
      <c r="B173" s="77"/>
      <c r="C173" s="77" t="e">
        <f>VLOOKUP(B173,Таблица1[#All],2)</f>
        <v>#N/A</v>
      </c>
      <c r="D173" s="77"/>
      <c r="E173" s="77"/>
      <c r="F173" s="77"/>
      <c r="G173" s="77" t="e">
        <f>VLOOKUP(F173,Таблица3[#All],2,FALSE)</f>
        <v>#N/A</v>
      </c>
      <c r="H173" s="77">
        <v>0</v>
      </c>
      <c r="I173" s="77">
        <v>0</v>
      </c>
      <c r="J173" s="77" t="s">
        <v>1605</v>
      </c>
      <c r="K173" s="77" t="s">
        <v>1605</v>
      </c>
      <c r="L173" s="77" t="s">
        <v>1605</v>
      </c>
      <c r="M173" s="77" t="s">
        <v>1605</v>
      </c>
      <c r="N173" s="77">
        <f t="shared" si="2"/>
        <v>0</v>
      </c>
    </row>
    <row r="174" spans="1:14" ht="29" x14ac:dyDescent="0.35">
      <c r="A174" s="201" t="s">
        <v>1823</v>
      </c>
      <c r="B174" s="77"/>
      <c r="C174" s="77" t="e">
        <f>VLOOKUP(B174,Таблица1[#All],2)</f>
        <v>#N/A</v>
      </c>
      <c r="D174" s="77"/>
      <c r="E174" s="77"/>
      <c r="F174" s="77"/>
      <c r="G174" s="77" t="e">
        <f>VLOOKUP(F174,Таблица3[#All],2,FALSE)</f>
        <v>#N/A</v>
      </c>
      <c r="H174" s="77">
        <v>0</v>
      </c>
      <c r="I174" s="77">
        <v>0</v>
      </c>
      <c r="J174" s="77" t="s">
        <v>1605</v>
      </c>
      <c r="K174" s="77" t="s">
        <v>1605</v>
      </c>
      <c r="L174" s="77" t="s">
        <v>1605</v>
      </c>
      <c r="M174" s="77" t="s">
        <v>1605</v>
      </c>
      <c r="N174" s="77">
        <f t="shared" si="2"/>
        <v>0</v>
      </c>
    </row>
    <row r="175" spans="1:14" ht="29" x14ac:dyDescent="0.35">
      <c r="A175" s="201" t="s">
        <v>1824</v>
      </c>
      <c r="B175" s="77"/>
      <c r="C175" s="77" t="e">
        <f>VLOOKUP(B175,Таблица1[#All],2)</f>
        <v>#N/A</v>
      </c>
      <c r="D175" s="77"/>
      <c r="E175" s="77"/>
      <c r="F175" s="77"/>
      <c r="G175" s="77" t="e">
        <f>VLOOKUP(F175,Таблица3[#All],2,FALSE)</f>
        <v>#N/A</v>
      </c>
      <c r="H175" s="77">
        <v>0</v>
      </c>
      <c r="I175" s="77">
        <v>0</v>
      </c>
      <c r="J175" s="77" t="s">
        <v>1605</v>
      </c>
      <c r="K175" s="77" t="s">
        <v>1605</v>
      </c>
      <c r="L175" s="77" t="s">
        <v>1605</v>
      </c>
      <c r="M175" s="77" t="s">
        <v>1605</v>
      </c>
      <c r="N175" s="77">
        <f t="shared" si="2"/>
        <v>0</v>
      </c>
    </row>
    <row r="176" spans="1:14" ht="29" x14ac:dyDescent="0.35">
      <c r="A176" s="201" t="s">
        <v>1825</v>
      </c>
      <c r="B176" s="77"/>
      <c r="C176" s="77" t="e">
        <f>VLOOKUP(B176,Таблица1[#All],2)</f>
        <v>#N/A</v>
      </c>
      <c r="D176" s="77"/>
      <c r="E176" s="77"/>
      <c r="F176" s="77"/>
      <c r="G176" s="77" t="e">
        <f>VLOOKUP(F176,Таблица3[#All],2,FALSE)</f>
        <v>#N/A</v>
      </c>
      <c r="H176" s="77">
        <v>0</v>
      </c>
      <c r="I176" s="77">
        <v>0</v>
      </c>
      <c r="J176" s="77" t="s">
        <v>1605</v>
      </c>
      <c r="K176" s="77" t="s">
        <v>1605</v>
      </c>
      <c r="L176" s="77" t="s">
        <v>1605</v>
      </c>
      <c r="M176" s="77" t="s">
        <v>1605</v>
      </c>
      <c r="N176" s="77">
        <f t="shared" si="2"/>
        <v>0</v>
      </c>
    </row>
    <row r="177" spans="1:14" ht="29" x14ac:dyDescent="0.35">
      <c r="A177" s="201" t="s">
        <v>1826</v>
      </c>
      <c r="B177" s="77"/>
      <c r="C177" s="77" t="e">
        <f>VLOOKUP(B177,Таблица1[#All],2)</f>
        <v>#N/A</v>
      </c>
      <c r="D177" s="77"/>
      <c r="E177" s="77"/>
      <c r="F177" s="77"/>
      <c r="G177" s="77" t="e">
        <f>VLOOKUP(F177,Таблица3[#All],2,FALSE)</f>
        <v>#N/A</v>
      </c>
      <c r="H177" s="77">
        <v>0</v>
      </c>
      <c r="I177" s="77">
        <v>0</v>
      </c>
      <c r="J177" s="77" t="s">
        <v>1605</v>
      </c>
      <c r="K177" s="77" t="s">
        <v>1605</v>
      </c>
      <c r="L177" s="77" t="s">
        <v>1605</v>
      </c>
      <c r="M177" s="77" t="s">
        <v>1605</v>
      </c>
      <c r="N177" s="77">
        <f t="shared" si="2"/>
        <v>0</v>
      </c>
    </row>
    <row r="178" spans="1:14" ht="29" x14ac:dyDescent="0.35">
      <c r="A178" s="201" t="s">
        <v>1827</v>
      </c>
      <c r="B178" s="77"/>
      <c r="C178" s="77" t="e">
        <f>VLOOKUP(B178,Таблица1[#All],2)</f>
        <v>#N/A</v>
      </c>
      <c r="D178" s="77"/>
      <c r="E178" s="77"/>
      <c r="F178" s="77"/>
      <c r="G178" s="77" t="e">
        <f>VLOOKUP(F178,Таблица3[#All],2,FALSE)</f>
        <v>#N/A</v>
      </c>
      <c r="H178" s="77">
        <v>0</v>
      </c>
      <c r="I178" s="77">
        <v>0</v>
      </c>
      <c r="J178" s="77" t="s">
        <v>1605</v>
      </c>
      <c r="K178" s="77" t="s">
        <v>1605</v>
      </c>
      <c r="L178" s="77" t="s">
        <v>1605</v>
      </c>
      <c r="M178" s="77" t="s">
        <v>1605</v>
      </c>
      <c r="N178" s="77">
        <f t="shared" si="2"/>
        <v>0</v>
      </c>
    </row>
    <row r="179" spans="1:14" ht="29" x14ac:dyDescent="0.35">
      <c r="A179" s="201" t="s">
        <v>1828</v>
      </c>
      <c r="B179" s="77"/>
      <c r="C179" s="77" t="e">
        <f>VLOOKUP(B179,Таблица1[#All],2)</f>
        <v>#N/A</v>
      </c>
      <c r="D179" s="77"/>
      <c r="E179" s="77"/>
      <c r="F179" s="77"/>
      <c r="G179" s="77" t="e">
        <f>VLOOKUP(F179,Таблица3[#All],2,FALSE)</f>
        <v>#N/A</v>
      </c>
      <c r="H179" s="77">
        <v>0</v>
      </c>
      <c r="I179" s="77">
        <v>0</v>
      </c>
      <c r="J179" s="77" t="s">
        <v>1605</v>
      </c>
      <c r="K179" s="77" t="s">
        <v>1605</v>
      </c>
      <c r="L179" s="77" t="s">
        <v>1605</v>
      </c>
      <c r="M179" s="77" t="s">
        <v>1605</v>
      </c>
      <c r="N179" s="77">
        <f t="shared" si="2"/>
        <v>0</v>
      </c>
    </row>
    <row r="180" spans="1:14" ht="29" x14ac:dyDescent="0.35">
      <c r="A180" s="201" t="s">
        <v>1829</v>
      </c>
      <c r="B180" s="77"/>
      <c r="C180" s="77" t="e">
        <f>VLOOKUP(B180,Таблица1[#All],2)</f>
        <v>#N/A</v>
      </c>
      <c r="D180" s="77"/>
      <c r="E180" s="77"/>
      <c r="F180" s="77"/>
      <c r="G180" s="77" t="e">
        <f>VLOOKUP(F180,Таблица3[#All],2,FALSE)</f>
        <v>#N/A</v>
      </c>
      <c r="H180" s="77">
        <v>0</v>
      </c>
      <c r="I180" s="77">
        <v>0</v>
      </c>
      <c r="J180" s="77" t="s">
        <v>1605</v>
      </c>
      <c r="K180" s="77" t="s">
        <v>1605</v>
      </c>
      <c r="L180" s="77" t="s">
        <v>1605</v>
      </c>
      <c r="M180" s="77" t="s">
        <v>1605</v>
      </c>
      <c r="N180" s="77">
        <f t="shared" si="2"/>
        <v>0</v>
      </c>
    </row>
    <row r="181" spans="1:14" ht="29" x14ac:dyDescent="0.35">
      <c r="A181" s="201" t="s">
        <v>1830</v>
      </c>
      <c r="B181" s="77"/>
      <c r="C181" s="77" t="e">
        <f>VLOOKUP(B181,Таблица1[#All],2)</f>
        <v>#N/A</v>
      </c>
      <c r="D181" s="77"/>
      <c r="E181" s="77"/>
      <c r="F181" s="77"/>
      <c r="G181" s="77" t="e">
        <f>VLOOKUP(F181,Таблица3[#All],2,FALSE)</f>
        <v>#N/A</v>
      </c>
      <c r="H181" s="77">
        <v>0</v>
      </c>
      <c r="I181" s="77">
        <v>0</v>
      </c>
      <c r="J181" s="77" t="s">
        <v>1605</v>
      </c>
      <c r="K181" s="77" t="s">
        <v>1605</v>
      </c>
      <c r="L181" s="77" t="s">
        <v>1605</v>
      </c>
      <c r="M181" s="77" t="s">
        <v>1605</v>
      </c>
      <c r="N181" s="77">
        <f t="shared" si="2"/>
        <v>0</v>
      </c>
    </row>
    <row r="182" spans="1:14" ht="29" x14ac:dyDescent="0.35">
      <c r="A182" s="201" t="s">
        <v>1831</v>
      </c>
      <c r="B182" s="77"/>
      <c r="C182" s="77" t="e">
        <f>VLOOKUP(B182,Таблица1[#All],2)</f>
        <v>#N/A</v>
      </c>
      <c r="D182" s="77"/>
      <c r="E182" s="77"/>
      <c r="F182" s="77"/>
      <c r="G182" s="77" t="e">
        <f>VLOOKUP(F182,Таблица3[#All],2,FALSE)</f>
        <v>#N/A</v>
      </c>
      <c r="H182" s="77">
        <v>0</v>
      </c>
      <c r="I182" s="77">
        <v>0</v>
      </c>
      <c r="J182" s="77" t="s">
        <v>1605</v>
      </c>
      <c r="K182" s="77" t="s">
        <v>1605</v>
      </c>
      <c r="L182" s="77" t="s">
        <v>1605</v>
      </c>
      <c r="M182" s="77" t="s">
        <v>1605</v>
      </c>
      <c r="N182" s="77">
        <f t="shared" si="2"/>
        <v>0</v>
      </c>
    </row>
    <row r="183" spans="1:14" ht="29" x14ac:dyDescent="0.35">
      <c r="A183" s="201" t="s">
        <v>1832</v>
      </c>
      <c r="B183" s="77"/>
      <c r="C183" s="77" t="e">
        <f>VLOOKUP(B183,Таблица1[#All],2)</f>
        <v>#N/A</v>
      </c>
      <c r="D183" s="77"/>
      <c r="E183" s="77"/>
      <c r="F183" s="77"/>
      <c r="G183" s="77" t="e">
        <f>VLOOKUP(F183,Таблица3[#All],2,FALSE)</f>
        <v>#N/A</v>
      </c>
      <c r="H183" s="77">
        <v>0</v>
      </c>
      <c r="I183" s="77">
        <v>0</v>
      </c>
      <c r="J183" s="77" t="s">
        <v>1605</v>
      </c>
      <c r="K183" s="77" t="s">
        <v>1605</v>
      </c>
      <c r="L183" s="77" t="s">
        <v>1605</v>
      </c>
      <c r="M183" s="77" t="s">
        <v>1605</v>
      </c>
      <c r="N183" s="77">
        <f t="shared" si="2"/>
        <v>0</v>
      </c>
    </row>
    <row r="184" spans="1:14" ht="29" x14ac:dyDescent="0.35">
      <c r="A184" s="201" t="s">
        <v>1833</v>
      </c>
      <c r="B184" s="77"/>
      <c r="C184" s="77" t="e">
        <f>VLOOKUP(B184,Таблица1[#All],2)</f>
        <v>#N/A</v>
      </c>
      <c r="D184" s="77"/>
      <c r="E184" s="77"/>
      <c r="F184" s="77"/>
      <c r="G184" s="77" t="e">
        <f>VLOOKUP(F184,Таблица3[#All],2,FALSE)</f>
        <v>#N/A</v>
      </c>
      <c r="H184" s="77">
        <v>0</v>
      </c>
      <c r="I184" s="77">
        <v>0</v>
      </c>
      <c r="J184" s="77" t="s">
        <v>1605</v>
      </c>
      <c r="K184" s="77" t="s">
        <v>1605</v>
      </c>
      <c r="L184" s="77" t="s">
        <v>1605</v>
      </c>
      <c r="M184" s="77" t="s">
        <v>1605</v>
      </c>
      <c r="N184" s="77">
        <f t="shared" si="2"/>
        <v>0</v>
      </c>
    </row>
    <row r="185" spans="1:14" ht="29" x14ac:dyDescent="0.35">
      <c r="A185" s="201" t="s">
        <v>1834</v>
      </c>
      <c r="B185" s="77"/>
      <c r="C185" s="77" t="e">
        <f>VLOOKUP(B185,Таблица1[#All],2)</f>
        <v>#N/A</v>
      </c>
      <c r="D185" s="77"/>
      <c r="E185" s="77"/>
      <c r="F185" s="77"/>
      <c r="G185" s="77" t="e">
        <f>VLOOKUP(F185,Таблица3[#All],2,FALSE)</f>
        <v>#N/A</v>
      </c>
      <c r="H185" s="77">
        <v>0</v>
      </c>
      <c r="I185" s="77">
        <v>0</v>
      </c>
      <c r="J185" s="77" t="s">
        <v>1605</v>
      </c>
      <c r="K185" s="77" t="s">
        <v>1605</v>
      </c>
      <c r="L185" s="77" t="s">
        <v>1605</v>
      </c>
      <c r="M185" s="77" t="s">
        <v>1605</v>
      </c>
      <c r="N185" s="77">
        <f t="shared" si="2"/>
        <v>0</v>
      </c>
    </row>
    <row r="186" spans="1:14" ht="29" x14ac:dyDescent="0.35">
      <c r="A186" s="201" t="s">
        <v>1835</v>
      </c>
      <c r="B186" s="77"/>
      <c r="C186" s="77" t="e">
        <f>VLOOKUP(B186,Таблица1[#All],2)</f>
        <v>#N/A</v>
      </c>
      <c r="D186" s="77"/>
      <c r="E186" s="77"/>
      <c r="F186" s="77"/>
      <c r="G186" s="77" t="e">
        <f>VLOOKUP(F186,Таблица3[#All],2,FALSE)</f>
        <v>#N/A</v>
      </c>
      <c r="H186" s="77">
        <v>0</v>
      </c>
      <c r="I186" s="77">
        <v>0</v>
      </c>
      <c r="J186" s="77" t="s">
        <v>1605</v>
      </c>
      <c r="K186" s="77" t="s">
        <v>1605</v>
      </c>
      <c r="L186" s="77" t="s">
        <v>1605</v>
      </c>
      <c r="M186" s="77" t="s">
        <v>1605</v>
      </c>
      <c r="N186" s="77">
        <f t="shared" si="2"/>
        <v>0</v>
      </c>
    </row>
    <row r="187" spans="1:14" ht="29" x14ac:dyDescent="0.35">
      <c r="A187" s="201" t="s">
        <v>1836</v>
      </c>
      <c r="B187" s="77"/>
      <c r="C187" s="77" t="e">
        <f>VLOOKUP(B187,Таблица1[#All],2)</f>
        <v>#N/A</v>
      </c>
      <c r="D187" s="77"/>
      <c r="E187" s="77"/>
      <c r="F187" s="77"/>
      <c r="G187" s="77" t="e">
        <f>VLOOKUP(F187,Таблица3[#All],2,FALSE)</f>
        <v>#N/A</v>
      </c>
      <c r="H187" s="77">
        <v>0</v>
      </c>
      <c r="I187" s="77">
        <v>0</v>
      </c>
      <c r="J187" s="77" t="s">
        <v>1605</v>
      </c>
      <c r="K187" s="77" t="s">
        <v>1605</v>
      </c>
      <c r="L187" s="77" t="s">
        <v>1605</v>
      </c>
      <c r="M187" s="77" t="s">
        <v>1605</v>
      </c>
      <c r="N187" s="77">
        <f t="shared" si="2"/>
        <v>0</v>
      </c>
    </row>
    <row r="188" spans="1:14" ht="29" x14ac:dyDescent="0.35">
      <c r="A188" s="201" t="s">
        <v>1837</v>
      </c>
      <c r="B188" s="77"/>
      <c r="C188" s="77" t="e">
        <f>VLOOKUP(B188,Таблица1[#All],2)</f>
        <v>#N/A</v>
      </c>
      <c r="D188" s="77"/>
      <c r="E188" s="77"/>
      <c r="F188" s="77"/>
      <c r="G188" s="77" t="e">
        <f>VLOOKUP(F188,Таблица3[#All],2,FALSE)</f>
        <v>#N/A</v>
      </c>
      <c r="H188" s="77">
        <v>0</v>
      </c>
      <c r="I188" s="77">
        <v>0</v>
      </c>
      <c r="J188" s="77" t="s">
        <v>1605</v>
      </c>
      <c r="K188" s="77" t="s">
        <v>1605</v>
      </c>
      <c r="L188" s="77" t="s">
        <v>1605</v>
      </c>
      <c r="M188" s="77" t="s">
        <v>1605</v>
      </c>
      <c r="N188" s="77">
        <f t="shared" si="2"/>
        <v>0</v>
      </c>
    </row>
    <row r="189" spans="1:14" ht="29" x14ac:dyDescent="0.35">
      <c r="A189" s="201" t="s">
        <v>1838</v>
      </c>
      <c r="B189" s="77"/>
      <c r="C189" s="77" t="e">
        <f>VLOOKUP(B189,Таблица1[#All],2)</f>
        <v>#N/A</v>
      </c>
      <c r="D189" s="77"/>
      <c r="E189" s="77"/>
      <c r="F189" s="77"/>
      <c r="G189" s="77" t="e">
        <f>VLOOKUP(F189,Таблица3[#All],2,FALSE)</f>
        <v>#N/A</v>
      </c>
      <c r="H189" s="77">
        <v>0</v>
      </c>
      <c r="I189" s="77">
        <v>0</v>
      </c>
      <c r="J189" s="77" t="s">
        <v>1605</v>
      </c>
      <c r="K189" s="77" t="s">
        <v>1605</v>
      </c>
      <c r="L189" s="77" t="s">
        <v>1605</v>
      </c>
      <c r="M189" s="77" t="s">
        <v>1605</v>
      </c>
      <c r="N189" s="77">
        <f t="shared" si="2"/>
        <v>0</v>
      </c>
    </row>
    <row r="190" spans="1:14" ht="29" x14ac:dyDescent="0.35">
      <c r="A190" s="201" t="s">
        <v>1839</v>
      </c>
      <c r="B190" s="77"/>
      <c r="C190" s="77" t="e">
        <f>VLOOKUP(B190,Таблица1[#All],2)</f>
        <v>#N/A</v>
      </c>
      <c r="D190" s="77"/>
      <c r="E190" s="77"/>
      <c r="F190" s="77"/>
      <c r="G190" s="77" t="e">
        <f>VLOOKUP(F190,Таблица3[#All],2,FALSE)</f>
        <v>#N/A</v>
      </c>
      <c r="H190" s="77">
        <v>0</v>
      </c>
      <c r="I190" s="77">
        <v>0</v>
      </c>
      <c r="J190" s="77" t="s">
        <v>1605</v>
      </c>
      <c r="K190" s="77" t="s">
        <v>1605</v>
      </c>
      <c r="L190" s="77" t="s">
        <v>1605</v>
      </c>
      <c r="M190" s="77" t="s">
        <v>1605</v>
      </c>
      <c r="N190" s="77">
        <f t="shared" si="2"/>
        <v>0</v>
      </c>
    </row>
    <row r="191" spans="1:14" ht="29" x14ac:dyDescent="0.35">
      <c r="A191" s="201" t="s">
        <v>1840</v>
      </c>
      <c r="B191" s="77"/>
      <c r="C191" s="77" t="e">
        <f>VLOOKUP(B191,Таблица1[#All],2)</f>
        <v>#N/A</v>
      </c>
      <c r="D191" s="77"/>
      <c r="E191" s="77"/>
      <c r="F191" s="77"/>
      <c r="G191" s="77" t="e">
        <f>VLOOKUP(F191,Таблица3[#All],2,FALSE)</f>
        <v>#N/A</v>
      </c>
      <c r="H191" s="77">
        <v>0</v>
      </c>
      <c r="I191" s="77">
        <v>0</v>
      </c>
      <c r="J191" s="77" t="s">
        <v>1605</v>
      </c>
      <c r="K191" s="77" t="s">
        <v>1605</v>
      </c>
      <c r="L191" s="77" t="s">
        <v>1605</v>
      </c>
      <c r="M191" s="77" t="s">
        <v>1605</v>
      </c>
      <c r="N191" s="77">
        <f t="shared" si="2"/>
        <v>0</v>
      </c>
    </row>
    <row r="192" spans="1:14" ht="29" x14ac:dyDescent="0.35">
      <c r="A192" s="201" t="s">
        <v>1841</v>
      </c>
      <c r="B192" s="77"/>
      <c r="C192" s="77" t="e">
        <f>VLOOKUP(B192,Таблица1[#All],2)</f>
        <v>#N/A</v>
      </c>
      <c r="D192" s="77"/>
      <c r="E192" s="77"/>
      <c r="F192" s="77"/>
      <c r="G192" s="77" t="e">
        <f>VLOOKUP(F192,Таблица3[#All],2,FALSE)</f>
        <v>#N/A</v>
      </c>
      <c r="H192" s="77">
        <v>0</v>
      </c>
      <c r="I192" s="77">
        <v>0</v>
      </c>
      <c r="J192" s="77" t="s">
        <v>1605</v>
      </c>
      <c r="K192" s="77" t="s">
        <v>1605</v>
      </c>
      <c r="L192" s="77" t="s">
        <v>1605</v>
      </c>
      <c r="M192" s="77" t="s">
        <v>1605</v>
      </c>
      <c r="N192" s="77">
        <f t="shared" si="2"/>
        <v>0</v>
      </c>
    </row>
    <row r="193" spans="1:14" ht="29" x14ac:dyDescent="0.35">
      <c r="A193" s="201" t="s">
        <v>1842</v>
      </c>
      <c r="B193" s="77"/>
      <c r="C193" s="77" t="e">
        <f>VLOOKUP(B193,Таблица1[#All],2)</f>
        <v>#N/A</v>
      </c>
      <c r="D193" s="77"/>
      <c r="E193" s="77"/>
      <c r="F193" s="77"/>
      <c r="G193" s="77" t="e">
        <f>VLOOKUP(F193,Таблица3[#All],2,FALSE)</f>
        <v>#N/A</v>
      </c>
      <c r="H193" s="77">
        <v>0</v>
      </c>
      <c r="I193" s="77">
        <v>0</v>
      </c>
      <c r="J193" s="77" t="s">
        <v>1605</v>
      </c>
      <c r="K193" s="77" t="s">
        <v>1605</v>
      </c>
      <c r="L193" s="77" t="s">
        <v>1605</v>
      </c>
      <c r="M193" s="77" t="s">
        <v>1605</v>
      </c>
      <c r="N193" s="77">
        <f t="shared" si="2"/>
        <v>0</v>
      </c>
    </row>
    <row r="194" spans="1:14" ht="29" x14ac:dyDescent="0.35">
      <c r="A194" s="201" t="s">
        <v>1843</v>
      </c>
      <c r="B194" s="77"/>
      <c r="C194" s="77" t="e">
        <f>VLOOKUP(B194,Таблица1[#All],2)</f>
        <v>#N/A</v>
      </c>
      <c r="D194" s="77"/>
      <c r="E194" s="77"/>
      <c r="F194" s="77"/>
      <c r="G194" s="77" t="e">
        <f>VLOOKUP(F194,Таблица3[#All],2,FALSE)</f>
        <v>#N/A</v>
      </c>
      <c r="H194" s="77">
        <v>0</v>
      </c>
      <c r="I194" s="77">
        <v>0</v>
      </c>
      <c r="J194" s="77" t="s">
        <v>1605</v>
      </c>
      <c r="K194" s="77" t="s">
        <v>1605</v>
      </c>
      <c r="L194" s="77" t="s">
        <v>1605</v>
      </c>
      <c r="M194" s="77" t="s">
        <v>1605</v>
      </c>
      <c r="N194" s="77">
        <f t="shared" ref="N194:N257" si="3">$T$10*H194*(IF(J194="Да",1,0)*$T$11+IF(K194="Да",1,0)*$T$12+IF(L194="Да",1,0)*$T$13+IF(M194="Да",1,0)*$T$14)*I194*IF(P194="Да",0.75,1)</f>
        <v>0</v>
      </c>
    </row>
    <row r="195" spans="1:14" ht="29" x14ac:dyDescent="0.35">
      <c r="A195" s="201" t="s">
        <v>1844</v>
      </c>
      <c r="B195" s="77"/>
      <c r="C195" s="77" t="e">
        <f>VLOOKUP(B195,Таблица1[#All],2)</f>
        <v>#N/A</v>
      </c>
      <c r="D195" s="77"/>
      <c r="E195" s="77"/>
      <c r="F195" s="77"/>
      <c r="G195" s="77" t="e">
        <f>VLOOKUP(F195,Таблица3[#All],2,FALSE)</f>
        <v>#N/A</v>
      </c>
      <c r="H195" s="77">
        <v>0</v>
      </c>
      <c r="I195" s="77">
        <v>0</v>
      </c>
      <c r="J195" s="77" t="s">
        <v>1605</v>
      </c>
      <c r="K195" s="77" t="s">
        <v>1605</v>
      </c>
      <c r="L195" s="77" t="s">
        <v>1605</v>
      </c>
      <c r="M195" s="77" t="s">
        <v>1605</v>
      </c>
      <c r="N195" s="77">
        <f t="shared" si="3"/>
        <v>0</v>
      </c>
    </row>
    <row r="196" spans="1:14" ht="29" x14ac:dyDescent="0.35">
      <c r="A196" s="201" t="s">
        <v>1845</v>
      </c>
      <c r="B196" s="77"/>
      <c r="C196" s="77" t="e">
        <f>VLOOKUP(B196,Таблица1[#All],2)</f>
        <v>#N/A</v>
      </c>
      <c r="D196" s="77"/>
      <c r="E196" s="77"/>
      <c r="F196" s="77"/>
      <c r="G196" s="77" t="e">
        <f>VLOOKUP(F196,Таблица3[#All],2,FALSE)</f>
        <v>#N/A</v>
      </c>
      <c r="H196" s="77">
        <v>0</v>
      </c>
      <c r="I196" s="77">
        <v>0</v>
      </c>
      <c r="J196" s="77" t="s">
        <v>1605</v>
      </c>
      <c r="K196" s="77" t="s">
        <v>1605</v>
      </c>
      <c r="L196" s="77" t="s">
        <v>1605</v>
      </c>
      <c r="M196" s="77" t="s">
        <v>1605</v>
      </c>
      <c r="N196" s="77">
        <f t="shared" si="3"/>
        <v>0</v>
      </c>
    </row>
    <row r="197" spans="1:14" ht="29" x14ac:dyDescent="0.35">
      <c r="A197" s="201" t="s">
        <v>1846</v>
      </c>
      <c r="B197" s="77"/>
      <c r="C197" s="77" t="e">
        <f>VLOOKUP(B197,Таблица1[#All],2)</f>
        <v>#N/A</v>
      </c>
      <c r="D197" s="77"/>
      <c r="E197" s="77"/>
      <c r="F197" s="77"/>
      <c r="G197" s="77" t="e">
        <f>VLOOKUP(F197,Таблица3[#All],2,FALSE)</f>
        <v>#N/A</v>
      </c>
      <c r="H197" s="77">
        <v>0</v>
      </c>
      <c r="I197" s="77">
        <v>0</v>
      </c>
      <c r="J197" s="77" t="s">
        <v>1605</v>
      </c>
      <c r="K197" s="77" t="s">
        <v>1605</v>
      </c>
      <c r="L197" s="77" t="s">
        <v>1605</v>
      </c>
      <c r="M197" s="77" t="s">
        <v>1605</v>
      </c>
      <c r="N197" s="77">
        <f t="shared" si="3"/>
        <v>0</v>
      </c>
    </row>
    <row r="198" spans="1:14" ht="29" x14ac:dyDescent="0.35">
      <c r="A198" s="201" t="s">
        <v>1847</v>
      </c>
      <c r="B198" s="77"/>
      <c r="C198" s="77" t="e">
        <f>VLOOKUP(B198,Таблица1[#All],2)</f>
        <v>#N/A</v>
      </c>
      <c r="D198" s="77"/>
      <c r="E198" s="77"/>
      <c r="F198" s="77"/>
      <c r="G198" s="77" t="e">
        <f>VLOOKUP(F198,Таблица3[#All],2,FALSE)</f>
        <v>#N/A</v>
      </c>
      <c r="H198" s="77">
        <v>0</v>
      </c>
      <c r="I198" s="77">
        <v>0</v>
      </c>
      <c r="J198" s="77" t="s">
        <v>1605</v>
      </c>
      <c r="K198" s="77" t="s">
        <v>1605</v>
      </c>
      <c r="L198" s="77" t="s">
        <v>1605</v>
      </c>
      <c r="M198" s="77" t="s">
        <v>1605</v>
      </c>
      <c r="N198" s="77">
        <f t="shared" si="3"/>
        <v>0</v>
      </c>
    </row>
    <row r="199" spans="1:14" ht="29" x14ac:dyDescent="0.35">
      <c r="A199" s="201" t="s">
        <v>1848</v>
      </c>
      <c r="B199" s="77"/>
      <c r="C199" s="77" t="e">
        <f>VLOOKUP(B199,Таблица1[#All],2)</f>
        <v>#N/A</v>
      </c>
      <c r="D199" s="77"/>
      <c r="E199" s="77"/>
      <c r="F199" s="77"/>
      <c r="G199" s="77" t="e">
        <f>VLOOKUP(F199,Таблица3[#All],2,FALSE)</f>
        <v>#N/A</v>
      </c>
      <c r="H199" s="77">
        <v>0</v>
      </c>
      <c r="I199" s="77">
        <v>0</v>
      </c>
      <c r="J199" s="77" t="s">
        <v>1605</v>
      </c>
      <c r="K199" s="77" t="s">
        <v>1605</v>
      </c>
      <c r="L199" s="77" t="s">
        <v>1605</v>
      </c>
      <c r="M199" s="77" t="s">
        <v>1605</v>
      </c>
      <c r="N199" s="77">
        <f t="shared" si="3"/>
        <v>0</v>
      </c>
    </row>
    <row r="200" spans="1:14" ht="29" x14ac:dyDescent="0.35">
      <c r="A200" s="201" t="s">
        <v>1849</v>
      </c>
      <c r="B200" s="77"/>
      <c r="C200" s="77" t="e">
        <f>VLOOKUP(B200,Таблица1[#All],2)</f>
        <v>#N/A</v>
      </c>
      <c r="D200" s="77"/>
      <c r="E200" s="77"/>
      <c r="F200" s="77"/>
      <c r="G200" s="77" t="e">
        <f>VLOOKUP(F200,Таблица3[#All],2,FALSE)</f>
        <v>#N/A</v>
      </c>
      <c r="H200" s="77">
        <v>0</v>
      </c>
      <c r="I200" s="77">
        <v>0</v>
      </c>
      <c r="J200" s="77" t="s">
        <v>1605</v>
      </c>
      <c r="K200" s="77" t="s">
        <v>1605</v>
      </c>
      <c r="L200" s="77" t="s">
        <v>1605</v>
      </c>
      <c r="M200" s="77" t="s">
        <v>1605</v>
      </c>
      <c r="N200" s="77">
        <f t="shared" si="3"/>
        <v>0</v>
      </c>
    </row>
    <row r="201" spans="1:14" ht="29" x14ac:dyDescent="0.35">
      <c r="A201" s="201" t="s">
        <v>1850</v>
      </c>
      <c r="B201" s="77"/>
      <c r="C201" s="77" t="e">
        <f>VLOOKUP(B201,Таблица1[#All],2)</f>
        <v>#N/A</v>
      </c>
      <c r="D201" s="77"/>
      <c r="E201" s="77"/>
      <c r="F201" s="77"/>
      <c r="G201" s="77" t="e">
        <f>VLOOKUP(F201,Таблица3[#All],2,FALSE)</f>
        <v>#N/A</v>
      </c>
      <c r="H201" s="77">
        <v>0</v>
      </c>
      <c r="I201" s="77">
        <v>0</v>
      </c>
      <c r="J201" s="77" t="s">
        <v>1605</v>
      </c>
      <c r="K201" s="77" t="s">
        <v>1605</v>
      </c>
      <c r="L201" s="77" t="s">
        <v>1605</v>
      </c>
      <c r="M201" s="77" t="s">
        <v>1605</v>
      </c>
      <c r="N201" s="77">
        <f t="shared" si="3"/>
        <v>0</v>
      </c>
    </row>
    <row r="202" spans="1:14" ht="29" x14ac:dyDescent="0.35">
      <c r="A202" s="201" t="s">
        <v>1851</v>
      </c>
      <c r="B202" s="77"/>
      <c r="C202" s="77" t="e">
        <f>VLOOKUP(B202,Таблица1[#All],2)</f>
        <v>#N/A</v>
      </c>
      <c r="D202" s="77"/>
      <c r="E202" s="77"/>
      <c r="F202" s="77"/>
      <c r="G202" s="77" t="e">
        <f>VLOOKUP(F202,Таблица3[#All],2,FALSE)</f>
        <v>#N/A</v>
      </c>
      <c r="H202" s="77">
        <v>0</v>
      </c>
      <c r="I202" s="77">
        <v>0</v>
      </c>
      <c r="J202" s="77" t="s">
        <v>1605</v>
      </c>
      <c r="K202" s="77" t="s">
        <v>1605</v>
      </c>
      <c r="L202" s="77" t="s">
        <v>1605</v>
      </c>
      <c r="M202" s="77" t="s">
        <v>1605</v>
      </c>
      <c r="N202" s="77">
        <f t="shared" si="3"/>
        <v>0</v>
      </c>
    </row>
    <row r="203" spans="1:14" ht="29" x14ac:dyDescent="0.35">
      <c r="A203" s="201" t="s">
        <v>1852</v>
      </c>
      <c r="B203" s="77"/>
      <c r="C203" s="77" t="e">
        <f>VLOOKUP(B203,Таблица1[#All],2)</f>
        <v>#N/A</v>
      </c>
      <c r="D203" s="77"/>
      <c r="E203" s="77"/>
      <c r="F203" s="77"/>
      <c r="G203" s="77" t="e">
        <f>VLOOKUP(F203,Таблица3[#All],2,FALSE)</f>
        <v>#N/A</v>
      </c>
      <c r="H203" s="77">
        <v>0</v>
      </c>
      <c r="I203" s="77">
        <v>0</v>
      </c>
      <c r="J203" s="77" t="s">
        <v>1605</v>
      </c>
      <c r="K203" s="77" t="s">
        <v>1605</v>
      </c>
      <c r="L203" s="77" t="s">
        <v>1605</v>
      </c>
      <c r="M203" s="77" t="s">
        <v>1605</v>
      </c>
      <c r="N203" s="77">
        <f t="shared" si="3"/>
        <v>0</v>
      </c>
    </row>
    <row r="204" spans="1:14" ht="29" x14ac:dyDescent="0.35">
      <c r="A204" s="201" t="s">
        <v>1853</v>
      </c>
      <c r="B204" s="77"/>
      <c r="C204" s="77" t="e">
        <f>VLOOKUP(B204,Таблица1[#All],2)</f>
        <v>#N/A</v>
      </c>
      <c r="D204" s="77"/>
      <c r="E204" s="77"/>
      <c r="F204" s="77"/>
      <c r="G204" s="77" t="e">
        <f>VLOOKUP(F204,Таблица3[#All],2,FALSE)</f>
        <v>#N/A</v>
      </c>
      <c r="H204" s="77">
        <v>0</v>
      </c>
      <c r="I204" s="77">
        <v>0</v>
      </c>
      <c r="J204" s="77" t="s">
        <v>1605</v>
      </c>
      <c r="K204" s="77" t="s">
        <v>1605</v>
      </c>
      <c r="L204" s="77" t="s">
        <v>1605</v>
      </c>
      <c r="M204" s="77" t="s">
        <v>1605</v>
      </c>
      <c r="N204" s="77">
        <f t="shared" si="3"/>
        <v>0</v>
      </c>
    </row>
    <row r="205" spans="1:14" ht="29" x14ac:dyDescent="0.35">
      <c r="A205" s="201" t="s">
        <v>1854</v>
      </c>
      <c r="B205" s="77"/>
      <c r="C205" s="77" t="e">
        <f>VLOOKUP(B205,Таблица1[#All],2)</f>
        <v>#N/A</v>
      </c>
      <c r="D205" s="77"/>
      <c r="E205" s="77"/>
      <c r="F205" s="77"/>
      <c r="G205" s="77" t="e">
        <f>VLOOKUP(F205,Таблица3[#All],2,FALSE)</f>
        <v>#N/A</v>
      </c>
      <c r="H205" s="77">
        <v>0</v>
      </c>
      <c r="I205" s="77">
        <v>0</v>
      </c>
      <c r="J205" s="77" t="s">
        <v>1605</v>
      </c>
      <c r="K205" s="77" t="s">
        <v>1605</v>
      </c>
      <c r="L205" s="77" t="s">
        <v>1605</v>
      </c>
      <c r="M205" s="77" t="s">
        <v>1605</v>
      </c>
      <c r="N205" s="77">
        <f t="shared" si="3"/>
        <v>0</v>
      </c>
    </row>
    <row r="206" spans="1:14" ht="29" x14ac:dyDescent="0.35">
      <c r="A206" s="201" t="s">
        <v>1855</v>
      </c>
      <c r="B206" s="77"/>
      <c r="C206" s="77" t="e">
        <f>VLOOKUP(B206,Таблица1[#All],2)</f>
        <v>#N/A</v>
      </c>
      <c r="D206" s="77"/>
      <c r="E206" s="77"/>
      <c r="F206" s="77"/>
      <c r="G206" s="77" t="e">
        <f>VLOOKUP(F206,Таблица3[#All],2,FALSE)</f>
        <v>#N/A</v>
      </c>
      <c r="H206" s="77">
        <v>0</v>
      </c>
      <c r="I206" s="77">
        <v>0</v>
      </c>
      <c r="J206" s="77" t="s">
        <v>1605</v>
      </c>
      <c r="K206" s="77" t="s">
        <v>1605</v>
      </c>
      <c r="L206" s="77" t="s">
        <v>1605</v>
      </c>
      <c r="M206" s="77" t="s">
        <v>1605</v>
      </c>
      <c r="N206" s="77">
        <f t="shared" si="3"/>
        <v>0</v>
      </c>
    </row>
    <row r="207" spans="1:14" ht="29" x14ac:dyDescent="0.35">
      <c r="A207" s="201" t="s">
        <v>1856</v>
      </c>
      <c r="B207" s="77"/>
      <c r="C207" s="77" t="e">
        <f>VLOOKUP(B207,Таблица1[#All],2)</f>
        <v>#N/A</v>
      </c>
      <c r="D207" s="77"/>
      <c r="E207" s="77"/>
      <c r="F207" s="77"/>
      <c r="G207" s="77" t="e">
        <f>VLOOKUP(F207,Таблица3[#All],2,FALSE)</f>
        <v>#N/A</v>
      </c>
      <c r="H207" s="77">
        <v>0</v>
      </c>
      <c r="I207" s="77">
        <v>0</v>
      </c>
      <c r="J207" s="77" t="s">
        <v>1605</v>
      </c>
      <c r="K207" s="77" t="s">
        <v>1605</v>
      </c>
      <c r="L207" s="77" t="s">
        <v>1605</v>
      </c>
      <c r="M207" s="77" t="s">
        <v>1605</v>
      </c>
      <c r="N207" s="77">
        <f t="shared" si="3"/>
        <v>0</v>
      </c>
    </row>
    <row r="208" spans="1:14" ht="29" x14ac:dyDescent="0.35">
      <c r="A208" s="201" t="s">
        <v>1857</v>
      </c>
      <c r="B208" s="77"/>
      <c r="C208" s="77" t="e">
        <f>VLOOKUP(B208,Таблица1[#All],2)</f>
        <v>#N/A</v>
      </c>
      <c r="D208" s="77"/>
      <c r="E208" s="77"/>
      <c r="F208" s="77"/>
      <c r="G208" s="77" t="e">
        <f>VLOOKUP(F208,Таблица3[#All],2,FALSE)</f>
        <v>#N/A</v>
      </c>
      <c r="H208" s="77">
        <v>0</v>
      </c>
      <c r="I208" s="77">
        <v>0</v>
      </c>
      <c r="J208" s="77" t="s">
        <v>1605</v>
      </c>
      <c r="K208" s="77" t="s">
        <v>1605</v>
      </c>
      <c r="L208" s="77" t="s">
        <v>1605</v>
      </c>
      <c r="M208" s="77" t="s">
        <v>1605</v>
      </c>
      <c r="N208" s="77">
        <f t="shared" si="3"/>
        <v>0</v>
      </c>
    </row>
    <row r="209" spans="1:14" ht="29" x14ac:dyDescent="0.35">
      <c r="A209" s="201" t="s">
        <v>1858</v>
      </c>
      <c r="B209" s="77"/>
      <c r="C209" s="77" t="e">
        <f>VLOOKUP(B209,Таблица1[#All],2)</f>
        <v>#N/A</v>
      </c>
      <c r="D209" s="77"/>
      <c r="E209" s="77"/>
      <c r="F209" s="77"/>
      <c r="G209" s="77" t="e">
        <f>VLOOKUP(F209,Таблица3[#All],2,FALSE)</f>
        <v>#N/A</v>
      </c>
      <c r="H209" s="77">
        <v>0</v>
      </c>
      <c r="I209" s="77">
        <v>0</v>
      </c>
      <c r="J209" s="77" t="s">
        <v>1605</v>
      </c>
      <c r="K209" s="77" t="s">
        <v>1605</v>
      </c>
      <c r="L209" s="77" t="s">
        <v>1605</v>
      </c>
      <c r="M209" s="77" t="s">
        <v>1605</v>
      </c>
      <c r="N209" s="77">
        <f t="shared" si="3"/>
        <v>0</v>
      </c>
    </row>
    <row r="210" spans="1:14" ht="29" x14ac:dyDescent="0.35">
      <c r="A210" s="201" t="s">
        <v>1859</v>
      </c>
      <c r="B210" s="77"/>
      <c r="C210" s="77" t="e">
        <f>VLOOKUP(B210,Таблица1[#All],2)</f>
        <v>#N/A</v>
      </c>
      <c r="D210" s="77"/>
      <c r="E210" s="77"/>
      <c r="F210" s="77"/>
      <c r="G210" s="77" t="e">
        <f>VLOOKUP(F210,Таблица3[#All],2,FALSE)</f>
        <v>#N/A</v>
      </c>
      <c r="H210" s="77">
        <v>0</v>
      </c>
      <c r="I210" s="77">
        <v>0</v>
      </c>
      <c r="J210" s="77" t="s">
        <v>1605</v>
      </c>
      <c r="K210" s="77" t="s">
        <v>1605</v>
      </c>
      <c r="L210" s="77" t="s">
        <v>1605</v>
      </c>
      <c r="M210" s="77" t="s">
        <v>1605</v>
      </c>
      <c r="N210" s="77">
        <f t="shared" si="3"/>
        <v>0</v>
      </c>
    </row>
    <row r="211" spans="1:14" ht="29" x14ac:dyDescent="0.35">
      <c r="A211" s="201" t="s">
        <v>1860</v>
      </c>
      <c r="B211" s="77"/>
      <c r="C211" s="77" t="e">
        <f>VLOOKUP(B211,Таблица1[#All],2)</f>
        <v>#N/A</v>
      </c>
      <c r="D211" s="77"/>
      <c r="E211" s="77"/>
      <c r="F211" s="77"/>
      <c r="G211" s="77" t="e">
        <f>VLOOKUP(F211,Таблица3[#All],2,FALSE)</f>
        <v>#N/A</v>
      </c>
      <c r="H211" s="77">
        <v>0</v>
      </c>
      <c r="I211" s="77">
        <v>0</v>
      </c>
      <c r="J211" s="77" t="s">
        <v>1605</v>
      </c>
      <c r="K211" s="77" t="s">
        <v>1605</v>
      </c>
      <c r="L211" s="77" t="s">
        <v>1605</v>
      </c>
      <c r="M211" s="77" t="s">
        <v>1605</v>
      </c>
      <c r="N211" s="77">
        <f t="shared" si="3"/>
        <v>0</v>
      </c>
    </row>
    <row r="212" spans="1:14" ht="29" x14ac:dyDescent="0.35">
      <c r="A212" s="201" t="s">
        <v>1861</v>
      </c>
      <c r="B212" s="77"/>
      <c r="C212" s="77" t="e">
        <f>VLOOKUP(B212,Таблица1[#All],2)</f>
        <v>#N/A</v>
      </c>
      <c r="D212" s="77"/>
      <c r="E212" s="77"/>
      <c r="F212" s="77"/>
      <c r="G212" s="77" t="e">
        <f>VLOOKUP(F212,Таблица3[#All],2,FALSE)</f>
        <v>#N/A</v>
      </c>
      <c r="H212" s="77">
        <v>0</v>
      </c>
      <c r="I212" s="77">
        <v>0</v>
      </c>
      <c r="J212" s="77" t="s">
        <v>1605</v>
      </c>
      <c r="K212" s="77" t="s">
        <v>1605</v>
      </c>
      <c r="L212" s="77" t="s">
        <v>1605</v>
      </c>
      <c r="M212" s="77" t="s">
        <v>1605</v>
      </c>
      <c r="N212" s="77">
        <f t="shared" si="3"/>
        <v>0</v>
      </c>
    </row>
    <row r="213" spans="1:14" ht="29" x14ac:dyDescent="0.35">
      <c r="A213" s="201" t="s">
        <v>1862</v>
      </c>
      <c r="B213" s="77"/>
      <c r="C213" s="77" t="e">
        <f>VLOOKUP(B213,Таблица1[#All],2)</f>
        <v>#N/A</v>
      </c>
      <c r="D213" s="77"/>
      <c r="E213" s="77"/>
      <c r="F213" s="77"/>
      <c r="G213" s="77" t="e">
        <f>VLOOKUP(F213,Таблица3[#All],2,FALSE)</f>
        <v>#N/A</v>
      </c>
      <c r="H213" s="77">
        <v>0</v>
      </c>
      <c r="I213" s="77">
        <v>0</v>
      </c>
      <c r="J213" s="77" t="s">
        <v>1605</v>
      </c>
      <c r="K213" s="77" t="s">
        <v>1605</v>
      </c>
      <c r="L213" s="77" t="s">
        <v>1605</v>
      </c>
      <c r="M213" s="77" t="s">
        <v>1605</v>
      </c>
      <c r="N213" s="77">
        <f t="shared" si="3"/>
        <v>0</v>
      </c>
    </row>
    <row r="214" spans="1:14" ht="29" x14ac:dyDescent="0.35">
      <c r="A214" s="201" t="s">
        <v>1863</v>
      </c>
      <c r="B214" s="77"/>
      <c r="C214" s="77" t="e">
        <f>VLOOKUP(B214,Таблица1[#All],2)</f>
        <v>#N/A</v>
      </c>
      <c r="D214" s="77"/>
      <c r="E214" s="77"/>
      <c r="F214" s="77"/>
      <c r="G214" s="77" t="e">
        <f>VLOOKUP(F214,Таблица3[#All],2,FALSE)</f>
        <v>#N/A</v>
      </c>
      <c r="H214" s="77">
        <v>0</v>
      </c>
      <c r="I214" s="77">
        <v>0</v>
      </c>
      <c r="J214" s="77" t="s">
        <v>1605</v>
      </c>
      <c r="K214" s="77" t="s">
        <v>1605</v>
      </c>
      <c r="L214" s="77" t="s">
        <v>1605</v>
      </c>
      <c r="M214" s="77" t="s">
        <v>1605</v>
      </c>
      <c r="N214" s="77">
        <f t="shared" si="3"/>
        <v>0</v>
      </c>
    </row>
    <row r="215" spans="1:14" ht="29" x14ac:dyDescent="0.35">
      <c r="A215" s="201" t="s">
        <v>1864</v>
      </c>
      <c r="B215" s="77"/>
      <c r="C215" s="77" t="e">
        <f>VLOOKUP(B215,Таблица1[#All],2)</f>
        <v>#N/A</v>
      </c>
      <c r="D215" s="77"/>
      <c r="E215" s="77"/>
      <c r="F215" s="77"/>
      <c r="G215" s="77" t="e">
        <f>VLOOKUP(F215,Таблица3[#All],2,FALSE)</f>
        <v>#N/A</v>
      </c>
      <c r="H215" s="77">
        <v>0</v>
      </c>
      <c r="I215" s="77">
        <v>0</v>
      </c>
      <c r="J215" s="77" t="s">
        <v>1605</v>
      </c>
      <c r="K215" s="77" t="s">
        <v>1605</v>
      </c>
      <c r="L215" s="77" t="s">
        <v>1605</v>
      </c>
      <c r="M215" s="77" t="s">
        <v>1605</v>
      </c>
      <c r="N215" s="77">
        <f t="shared" si="3"/>
        <v>0</v>
      </c>
    </row>
    <row r="216" spans="1:14" ht="29" x14ac:dyDescent="0.35">
      <c r="A216" s="201" t="s">
        <v>1865</v>
      </c>
      <c r="B216" s="77"/>
      <c r="C216" s="77" t="e">
        <f>VLOOKUP(B216,Таблица1[#All],2)</f>
        <v>#N/A</v>
      </c>
      <c r="D216" s="77"/>
      <c r="E216" s="77"/>
      <c r="F216" s="77"/>
      <c r="G216" s="77" t="e">
        <f>VLOOKUP(F216,Таблица3[#All],2,FALSE)</f>
        <v>#N/A</v>
      </c>
      <c r="H216" s="77">
        <v>0</v>
      </c>
      <c r="I216" s="77">
        <v>0</v>
      </c>
      <c r="J216" s="77" t="s">
        <v>1605</v>
      </c>
      <c r="K216" s="77" t="s">
        <v>1605</v>
      </c>
      <c r="L216" s="77" t="s">
        <v>1605</v>
      </c>
      <c r="M216" s="77" t="s">
        <v>1605</v>
      </c>
      <c r="N216" s="77">
        <f t="shared" si="3"/>
        <v>0</v>
      </c>
    </row>
    <row r="217" spans="1:14" ht="29" x14ac:dyDescent="0.35">
      <c r="A217" s="201" t="s">
        <v>1866</v>
      </c>
      <c r="B217" s="77"/>
      <c r="C217" s="77" t="e">
        <f>VLOOKUP(B217,Таблица1[#All],2)</f>
        <v>#N/A</v>
      </c>
      <c r="D217" s="77"/>
      <c r="E217" s="77"/>
      <c r="F217" s="77"/>
      <c r="G217" s="77" t="e">
        <f>VLOOKUP(F217,Таблица3[#All],2,FALSE)</f>
        <v>#N/A</v>
      </c>
      <c r="H217" s="77">
        <v>0</v>
      </c>
      <c r="I217" s="77">
        <v>0</v>
      </c>
      <c r="J217" s="77" t="s">
        <v>1605</v>
      </c>
      <c r="K217" s="77" t="s">
        <v>1605</v>
      </c>
      <c r="L217" s="77" t="s">
        <v>1605</v>
      </c>
      <c r="M217" s="77" t="s">
        <v>1605</v>
      </c>
      <c r="N217" s="77">
        <f t="shared" si="3"/>
        <v>0</v>
      </c>
    </row>
    <row r="218" spans="1:14" ht="29" x14ac:dyDescent="0.35">
      <c r="A218" s="201" t="s">
        <v>1867</v>
      </c>
      <c r="B218" s="77"/>
      <c r="C218" s="77" t="e">
        <f>VLOOKUP(B218,Таблица1[#All],2)</f>
        <v>#N/A</v>
      </c>
      <c r="D218" s="77"/>
      <c r="E218" s="77"/>
      <c r="F218" s="77"/>
      <c r="G218" s="77" t="e">
        <f>VLOOKUP(F218,Таблица3[#All],2,FALSE)</f>
        <v>#N/A</v>
      </c>
      <c r="H218" s="77">
        <v>0</v>
      </c>
      <c r="I218" s="77">
        <v>0</v>
      </c>
      <c r="J218" s="77" t="s">
        <v>1605</v>
      </c>
      <c r="K218" s="77" t="s">
        <v>1605</v>
      </c>
      <c r="L218" s="77" t="s">
        <v>1605</v>
      </c>
      <c r="M218" s="77" t="s">
        <v>1605</v>
      </c>
      <c r="N218" s="77">
        <f t="shared" si="3"/>
        <v>0</v>
      </c>
    </row>
    <row r="219" spans="1:14" ht="29" x14ac:dyDescent="0.35">
      <c r="A219" s="201" t="s">
        <v>1868</v>
      </c>
      <c r="B219" s="77"/>
      <c r="C219" s="77" t="e">
        <f>VLOOKUP(B219,Таблица1[#All],2)</f>
        <v>#N/A</v>
      </c>
      <c r="D219" s="77"/>
      <c r="E219" s="77"/>
      <c r="F219" s="77"/>
      <c r="G219" s="77" t="e">
        <f>VLOOKUP(F219,Таблица3[#All],2,FALSE)</f>
        <v>#N/A</v>
      </c>
      <c r="H219" s="77">
        <v>0</v>
      </c>
      <c r="I219" s="77">
        <v>0</v>
      </c>
      <c r="J219" s="77" t="s">
        <v>1605</v>
      </c>
      <c r="K219" s="77" t="s">
        <v>1605</v>
      </c>
      <c r="L219" s="77" t="s">
        <v>1605</v>
      </c>
      <c r="M219" s="77" t="s">
        <v>1605</v>
      </c>
      <c r="N219" s="77">
        <f t="shared" si="3"/>
        <v>0</v>
      </c>
    </row>
    <row r="220" spans="1:14" ht="29" x14ac:dyDescent="0.35">
      <c r="A220" s="201" t="s">
        <v>1869</v>
      </c>
      <c r="B220" s="77"/>
      <c r="C220" s="77" t="e">
        <f>VLOOKUP(B220,Таблица1[#All],2)</f>
        <v>#N/A</v>
      </c>
      <c r="D220" s="77"/>
      <c r="E220" s="77"/>
      <c r="F220" s="77"/>
      <c r="G220" s="77" t="e">
        <f>VLOOKUP(F220,Таблица3[#All],2,FALSE)</f>
        <v>#N/A</v>
      </c>
      <c r="H220" s="77">
        <v>0</v>
      </c>
      <c r="I220" s="77">
        <v>0</v>
      </c>
      <c r="J220" s="77" t="s">
        <v>1605</v>
      </c>
      <c r="K220" s="77" t="s">
        <v>1605</v>
      </c>
      <c r="L220" s="77" t="s">
        <v>1605</v>
      </c>
      <c r="M220" s="77" t="s">
        <v>1605</v>
      </c>
      <c r="N220" s="77">
        <f t="shared" si="3"/>
        <v>0</v>
      </c>
    </row>
    <row r="221" spans="1:14" ht="29" x14ac:dyDescent="0.35">
      <c r="A221" s="201" t="s">
        <v>1870</v>
      </c>
      <c r="B221" s="77"/>
      <c r="C221" s="77" t="e">
        <f>VLOOKUP(B221,Таблица1[#All],2)</f>
        <v>#N/A</v>
      </c>
      <c r="D221" s="77"/>
      <c r="E221" s="77"/>
      <c r="F221" s="77"/>
      <c r="G221" s="77" t="e">
        <f>VLOOKUP(F221,Таблица3[#All],2,FALSE)</f>
        <v>#N/A</v>
      </c>
      <c r="H221" s="77">
        <v>0</v>
      </c>
      <c r="I221" s="77">
        <v>0</v>
      </c>
      <c r="J221" s="77" t="s">
        <v>1605</v>
      </c>
      <c r="K221" s="77" t="s">
        <v>1605</v>
      </c>
      <c r="L221" s="77" t="s">
        <v>1605</v>
      </c>
      <c r="M221" s="77" t="s">
        <v>1605</v>
      </c>
      <c r="N221" s="77">
        <f t="shared" si="3"/>
        <v>0</v>
      </c>
    </row>
    <row r="222" spans="1:14" ht="29" x14ac:dyDescent="0.35">
      <c r="A222" s="201" t="s">
        <v>1871</v>
      </c>
      <c r="B222" s="77"/>
      <c r="C222" s="77" t="e">
        <f>VLOOKUP(B222,Таблица1[#All],2)</f>
        <v>#N/A</v>
      </c>
      <c r="D222" s="77"/>
      <c r="E222" s="77"/>
      <c r="F222" s="77"/>
      <c r="G222" s="77" t="e">
        <f>VLOOKUP(F222,Таблица3[#All],2,FALSE)</f>
        <v>#N/A</v>
      </c>
      <c r="H222" s="77">
        <v>0</v>
      </c>
      <c r="I222" s="77">
        <v>0</v>
      </c>
      <c r="J222" s="77" t="s">
        <v>1605</v>
      </c>
      <c r="K222" s="77" t="s">
        <v>1605</v>
      </c>
      <c r="L222" s="77" t="s">
        <v>1605</v>
      </c>
      <c r="M222" s="77" t="s">
        <v>1605</v>
      </c>
      <c r="N222" s="77">
        <f t="shared" si="3"/>
        <v>0</v>
      </c>
    </row>
    <row r="223" spans="1:14" ht="29" x14ac:dyDescent="0.35">
      <c r="A223" s="201" t="s">
        <v>1872</v>
      </c>
      <c r="B223" s="77"/>
      <c r="C223" s="77" t="e">
        <f>VLOOKUP(B223,Таблица1[#All],2)</f>
        <v>#N/A</v>
      </c>
      <c r="D223" s="77"/>
      <c r="E223" s="77"/>
      <c r="F223" s="77"/>
      <c r="G223" s="77" t="e">
        <f>VLOOKUP(F223,Таблица3[#All],2,FALSE)</f>
        <v>#N/A</v>
      </c>
      <c r="H223" s="77">
        <v>0</v>
      </c>
      <c r="I223" s="77">
        <v>0</v>
      </c>
      <c r="J223" s="77" t="s">
        <v>1605</v>
      </c>
      <c r="K223" s="77" t="s">
        <v>1605</v>
      </c>
      <c r="L223" s="77" t="s">
        <v>1605</v>
      </c>
      <c r="M223" s="77" t="s">
        <v>1605</v>
      </c>
      <c r="N223" s="77">
        <f t="shared" si="3"/>
        <v>0</v>
      </c>
    </row>
    <row r="224" spans="1:14" ht="29" x14ac:dyDescent="0.35">
      <c r="A224" s="201" t="s">
        <v>1873</v>
      </c>
      <c r="B224" s="77"/>
      <c r="C224" s="77" t="e">
        <f>VLOOKUP(B224,Таблица1[#All],2)</f>
        <v>#N/A</v>
      </c>
      <c r="D224" s="77"/>
      <c r="E224" s="77"/>
      <c r="F224" s="77"/>
      <c r="G224" s="77" t="e">
        <f>VLOOKUP(F224,Таблица3[#All],2,FALSE)</f>
        <v>#N/A</v>
      </c>
      <c r="H224" s="77">
        <v>0</v>
      </c>
      <c r="I224" s="77">
        <v>0</v>
      </c>
      <c r="J224" s="77" t="s">
        <v>1605</v>
      </c>
      <c r="K224" s="77" t="s">
        <v>1605</v>
      </c>
      <c r="L224" s="77" t="s">
        <v>1605</v>
      </c>
      <c r="M224" s="77" t="s">
        <v>1605</v>
      </c>
      <c r="N224" s="77">
        <f t="shared" si="3"/>
        <v>0</v>
      </c>
    </row>
    <row r="225" spans="1:14" ht="29" x14ac:dyDescent="0.35">
      <c r="A225" s="201" t="s">
        <v>1874</v>
      </c>
      <c r="B225" s="77"/>
      <c r="C225" s="77" t="e">
        <f>VLOOKUP(B225,Таблица1[#All],2)</f>
        <v>#N/A</v>
      </c>
      <c r="D225" s="77"/>
      <c r="E225" s="77"/>
      <c r="F225" s="77"/>
      <c r="G225" s="77" t="e">
        <f>VLOOKUP(F225,Таблица3[#All],2,FALSE)</f>
        <v>#N/A</v>
      </c>
      <c r="H225" s="77">
        <v>0</v>
      </c>
      <c r="I225" s="77">
        <v>0</v>
      </c>
      <c r="J225" s="77" t="s">
        <v>1605</v>
      </c>
      <c r="K225" s="77" t="s">
        <v>1605</v>
      </c>
      <c r="L225" s="77" t="s">
        <v>1605</v>
      </c>
      <c r="M225" s="77" t="s">
        <v>1605</v>
      </c>
      <c r="N225" s="77">
        <f t="shared" si="3"/>
        <v>0</v>
      </c>
    </row>
    <row r="226" spans="1:14" ht="29" x14ac:dyDescent="0.35">
      <c r="A226" s="201" t="s">
        <v>1875</v>
      </c>
      <c r="B226" s="77"/>
      <c r="C226" s="77" t="e">
        <f>VLOOKUP(B226,Таблица1[#All],2)</f>
        <v>#N/A</v>
      </c>
      <c r="D226" s="77"/>
      <c r="E226" s="77"/>
      <c r="F226" s="77"/>
      <c r="G226" s="77" t="e">
        <f>VLOOKUP(F226,Таблица3[#All],2,FALSE)</f>
        <v>#N/A</v>
      </c>
      <c r="H226" s="77">
        <v>0</v>
      </c>
      <c r="I226" s="77">
        <v>0</v>
      </c>
      <c r="J226" s="77" t="s">
        <v>1605</v>
      </c>
      <c r="K226" s="77" t="s">
        <v>1605</v>
      </c>
      <c r="L226" s="77" t="s">
        <v>1605</v>
      </c>
      <c r="M226" s="77" t="s">
        <v>1605</v>
      </c>
      <c r="N226" s="77">
        <f t="shared" si="3"/>
        <v>0</v>
      </c>
    </row>
    <row r="227" spans="1:14" ht="29" x14ac:dyDescent="0.35">
      <c r="A227" s="201" t="s">
        <v>1876</v>
      </c>
      <c r="B227" s="77"/>
      <c r="C227" s="77" t="e">
        <f>VLOOKUP(B227,Таблица1[#All],2)</f>
        <v>#N/A</v>
      </c>
      <c r="D227" s="77"/>
      <c r="E227" s="77"/>
      <c r="F227" s="77"/>
      <c r="G227" s="77" t="e">
        <f>VLOOKUP(F227,Таблица3[#All],2,FALSE)</f>
        <v>#N/A</v>
      </c>
      <c r="H227" s="77">
        <v>0</v>
      </c>
      <c r="I227" s="77">
        <v>0</v>
      </c>
      <c r="J227" s="77" t="s">
        <v>1605</v>
      </c>
      <c r="K227" s="77" t="s">
        <v>1605</v>
      </c>
      <c r="L227" s="77" t="s">
        <v>1605</v>
      </c>
      <c r="M227" s="77" t="s">
        <v>1605</v>
      </c>
      <c r="N227" s="77">
        <f t="shared" si="3"/>
        <v>0</v>
      </c>
    </row>
    <row r="228" spans="1:14" ht="29" x14ac:dyDescent="0.35">
      <c r="A228" s="201" t="s">
        <v>1877</v>
      </c>
      <c r="B228" s="77"/>
      <c r="C228" s="77" t="e">
        <f>VLOOKUP(B228,Таблица1[#All],2)</f>
        <v>#N/A</v>
      </c>
      <c r="D228" s="77"/>
      <c r="E228" s="77"/>
      <c r="F228" s="77"/>
      <c r="G228" s="77" t="e">
        <f>VLOOKUP(F228,Таблица3[#All],2,FALSE)</f>
        <v>#N/A</v>
      </c>
      <c r="H228" s="77">
        <v>0</v>
      </c>
      <c r="I228" s="77">
        <v>0</v>
      </c>
      <c r="J228" s="77" t="s">
        <v>1605</v>
      </c>
      <c r="K228" s="77" t="s">
        <v>1605</v>
      </c>
      <c r="L228" s="77" t="s">
        <v>1605</v>
      </c>
      <c r="M228" s="77" t="s">
        <v>1605</v>
      </c>
      <c r="N228" s="77">
        <f t="shared" si="3"/>
        <v>0</v>
      </c>
    </row>
    <row r="229" spans="1:14" ht="29" x14ac:dyDescent="0.35">
      <c r="A229" s="201" t="s">
        <v>1878</v>
      </c>
      <c r="B229" s="77"/>
      <c r="C229" s="77" t="e">
        <f>VLOOKUP(B229,Таблица1[#All],2)</f>
        <v>#N/A</v>
      </c>
      <c r="D229" s="77"/>
      <c r="E229" s="77"/>
      <c r="F229" s="77"/>
      <c r="G229" s="77" t="e">
        <f>VLOOKUP(F229,Таблица3[#All],2,FALSE)</f>
        <v>#N/A</v>
      </c>
      <c r="H229" s="77">
        <v>0</v>
      </c>
      <c r="I229" s="77">
        <v>0</v>
      </c>
      <c r="J229" s="77" t="s">
        <v>1605</v>
      </c>
      <c r="K229" s="77" t="s">
        <v>1605</v>
      </c>
      <c r="L229" s="77" t="s">
        <v>1605</v>
      </c>
      <c r="M229" s="77" t="s">
        <v>1605</v>
      </c>
      <c r="N229" s="77">
        <f t="shared" si="3"/>
        <v>0</v>
      </c>
    </row>
    <row r="230" spans="1:14" ht="29" x14ac:dyDescent="0.35">
      <c r="A230" s="201" t="s">
        <v>1879</v>
      </c>
      <c r="B230" s="77"/>
      <c r="C230" s="77" t="e">
        <f>VLOOKUP(B230,Таблица1[#All],2)</f>
        <v>#N/A</v>
      </c>
      <c r="D230" s="77"/>
      <c r="E230" s="77"/>
      <c r="F230" s="77"/>
      <c r="G230" s="77" t="e">
        <f>VLOOKUP(F230,Таблица3[#All],2,FALSE)</f>
        <v>#N/A</v>
      </c>
      <c r="H230" s="77">
        <v>0</v>
      </c>
      <c r="I230" s="77">
        <v>0</v>
      </c>
      <c r="J230" s="77" t="s">
        <v>1605</v>
      </c>
      <c r="K230" s="77" t="s">
        <v>1605</v>
      </c>
      <c r="L230" s="77" t="s">
        <v>1605</v>
      </c>
      <c r="M230" s="77" t="s">
        <v>1605</v>
      </c>
      <c r="N230" s="77">
        <f t="shared" si="3"/>
        <v>0</v>
      </c>
    </row>
    <row r="231" spans="1:14" ht="29" x14ac:dyDescent="0.35">
      <c r="A231" s="201" t="s">
        <v>1880</v>
      </c>
      <c r="B231" s="77"/>
      <c r="C231" s="77" t="e">
        <f>VLOOKUP(B231,Таблица1[#All],2)</f>
        <v>#N/A</v>
      </c>
      <c r="D231" s="77"/>
      <c r="E231" s="77"/>
      <c r="F231" s="77"/>
      <c r="G231" s="77" t="e">
        <f>VLOOKUP(F231,Таблица3[#All],2,FALSE)</f>
        <v>#N/A</v>
      </c>
      <c r="H231" s="77">
        <v>0</v>
      </c>
      <c r="I231" s="77">
        <v>0</v>
      </c>
      <c r="J231" s="77" t="s">
        <v>1605</v>
      </c>
      <c r="K231" s="77" t="s">
        <v>1605</v>
      </c>
      <c r="L231" s="77" t="s">
        <v>1605</v>
      </c>
      <c r="M231" s="77" t="s">
        <v>1605</v>
      </c>
      <c r="N231" s="77">
        <f t="shared" si="3"/>
        <v>0</v>
      </c>
    </row>
    <row r="232" spans="1:14" ht="29" x14ac:dyDescent="0.35">
      <c r="A232" s="201" t="s">
        <v>1881</v>
      </c>
      <c r="B232" s="77"/>
      <c r="C232" s="77" t="e">
        <f>VLOOKUP(B232,Таблица1[#All],2)</f>
        <v>#N/A</v>
      </c>
      <c r="D232" s="77"/>
      <c r="E232" s="77"/>
      <c r="F232" s="77"/>
      <c r="G232" s="77" t="e">
        <f>VLOOKUP(F232,Таблица3[#All],2,FALSE)</f>
        <v>#N/A</v>
      </c>
      <c r="H232" s="77">
        <v>0</v>
      </c>
      <c r="I232" s="77">
        <v>0</v>
      </c>
      <c r="J232" s="77" t="s">
        <v>1605</v>
      </c>
      <c r="K232" s="77" t="s">
        <v>1605</v>
      </c>
      <c r="L232" s="77" t="s">
        <v>1605</v>
      </c>
      <c r="M232" s="77" t="s">
        <v>1605</v>
      </c>
      <c r="N232" s="77">
        <f t="shared" si="3"/>
        <v>0</v>
      </c>
    </row>
    <row r="233" spans="1:14" ht="29" x14ac:dyDescent="0.35">
      <c r="A233" s="201" t="s">
        <v>1882</v>
      </c>
      <c r="B233" s="77"/>
      <c r="C233" s="77" t="e">
        <f>VLOOKUP(B233,Таблица1[#All],2)</f>
        <v>#N/A</v>
      </c>
      <c r="D233" s="77"/>
      <c r="E233" s="77"/>
      <c r="F233" s="77"/>
      <c r="G233" s="77" t="e">
        <f>VLOOKUP(F233,Таблица3[#All],2,FALSE)</f>
        <v>#N/A</v>
      </c>
      <c r="H233" s="77">
        <v>0</v>
      </c>
      <c r="I233" s="77">
        <v>0</v>
      </c>
      <c r="J233" s="77" t="s">
        <v>1605</v>
      </c>
      <c r="K233" s="77" t="s">
        <v>1605</v>
      </c>
      <c r="L233" s="77" t="s">
        <v>1605</v>
      </c>
      <c r="M233" s="77" t="s">
        <v>1605</v>
      </c>
      <c r="N233" s="77">
        <f t="shared" si="3"/>
        <v>0</v>
      </c>
    </row>
    <row r="234" spans="1:14" ht="29" x14ac:dyDescent="0.35">
      <c r="A234" s="201" t="s">
        <v>1883</v>
      </c>
      <c r="B234" s="77"/>
      <c r="C234" s="77" t="e">
        <f>VLOOKUP(B234,Таблица1[#All],2)</f>
        <v>#N/A</v>
      </c>
      <c r="D234" s="77"/>
      <c r="E234" s="77"/>
      <c r="F234" s="77"/>
      <c r="G234" s="77" t="e">
        <f>VLOOKUP(F234,Таблица3[#All],2,FALSE)</f>
        <v>#N/A</v>
      </c>
      <c r="H234" s="77">
        <v>0</v>
      </c>
      <c r="I234" s="77">
        <v>0</v>
      </c>
      <c r="J234" s="77" t="s">
        <v>1605</v>
      </c>
      <c r="K234" s="77" t="s">
        <v>1605</v>
      </c>
      <c r="L234" s="77" t="s">
        <v>1605</v>
      </c>
      <c r="M234" s="77" t="s">
        <v>1605</v>
      </c>
      <c r="N234" s="77">
        <f t="shared" si="3"/>
        <v>0</v>
      </c>
    </row>
    <row r="235" spans="1:14" ht="29" x14ac:dyDescent="0.35">
      <c r="A235" s="201" t="s">
        <v>1884</v>
      </c>
      <c r="B235" s="77"/>
      <c r="C235" s="77" t="e">
        <f>VLOOKUP(B235,Таблица1[#All],2)</f>
        <v>#N/A</v>
      </c>
      <c r="D235" s="77"/>
      <c r="E235" s="77"/>
      <c r="F235" s="77"/>
      <c r="G235" s="77" t="e">
        <f>VLOOKUP(F235,Таблица3[#All],2,FALSE)</f>
        <v>#N/A</v>
      </c>
      <c r="H235" s="77">
        <v>0</v>
      </c>
      <c r="I235" s="77">
        <v>0</v>
      </c>
      <c r="J235" s="77" t="s">
        <v>1605</v>
      </c>
      <c r="K235" s="77" t="s">
        <v>1605</v>
      </c>
      <c r="L235" s="77" t="s">
        <v>1605</v>
      </c>
      <c r="M235" s="77" t="s">
        <v>1605</v>
      </c>
      <c r="N235" s="77">
        <f t="shared" si="3"/>
        <v>0</v>
      </c>
    </row>
    <row r="236" spans="1:14" ht="29" x14ac:dyDescent="0.35">
      <c r="A236" s="201" t="s">
        <v>1885</v>
      </c>
      <c r="B236" s="77"/>
      <c r="C236" s="77" t="e">
        <f>VLOOKUP(B236,Таблица1[#All],2)</f>
        <v>#N/A</v>
      </c>
      <c r="D236" s="77"/>
      <c r="E236" s="77"/>
      <c r="F236" s="77"/>
      <c r="G236" s="77" t="e">
        <f>VLOOKUP(F236,Таблица3[#All],2,FALSE)</f>
        <v>#N/A</v>
      </c>
      <c r="H236" s="77">
        <v>0</v>
      </c>
      <c r="I236" s="77">
        <v>0</v>
      </c>
      <c r="J236" s="77" t="s">
        <v>1605</v>
      </c>
      <c r="K236" s="77" t="s">
        <v>1605</v>
      </c>
      <c r="L236" s="77" t="s">
        <v>1605</v>
      </c>
      <c r="M236" s="77" t="s">
        <v>1605</v>
      </c>
      <c r="N236" s="77">
        <f t="shared" si="3"/>
        <v>0</v>
      </c>
    </row>
    <row r="237" spans="1:14" ht="29" x14ac:dyDescent="0.35">
      <c r="A237" s="201" t="s">
        <v>1886</v>
      </c>
      <c r="B237" s="77"/>
      <c r="C237" s="77" t="e">
        <f>VLOOKUP(B237,Таблица1[#All],2)</f>
        <v>#N/A</v>
      </c>
      <c r="D237" s="77"/>
      <c r="E237" s="77"/>
      <c r="F237" s="77"/>
      <c r="G237" s="77" t="e">
        <f>VLOOKUP(F237,Таблица3[#All],2,FALSE)</f>
        <v>#N/A</v>
      </c>
      <c r="H237" s="77">
        <v>0</v>
      </c>
      <c r="I237" s="77">
        <v>0</v>
      </c>
      <c r="J237" s="77" t="s">
        <v>1605</v>
      </c>
      <c r="K237" s="77" t="s">
        <v>1605</v>
      </c>
      <c r="L237" s="77" t="s">
        <v>1605</v>
      </c>
      <c r="M237" s="77" t="s">
        <v>1605</v>
      </c>
      <c r="N237" s="77">
        <f t="shared" si="3"/>
        <v>0</v>
      </c>
    </row>
    <row r="238" spans="1:14" ht="29" x14ac:dyDescent="0.35">
      <c r="A238" s="201" t="s">
        <v>1887</v>
      </c>
      <c r="B238" s="77"/>
      <c r="C238" s="77" t="e">
        <f>VLOOKUP(B238,Таблица1[#All],2)</f>
        <v>#N/A</v>
      </c>
      <c r="D238" s="77"/>
      <c r="E238" s="77"/>
      <c r="F238" s="77"/>
      <c r="G238" s="77" t="e">
        <f>VLOOKUP(F238,Таблица3[#All],2,FALSE)</f>
        <v>#N/A</v>
      </c>
      <c r="H238" s="77">
        <v>0</v>
      </c>
      <c r="I238" s="77">
        <v>0</v>
      </c>
      <c r="J238" s="77" t="s">
        <v>1605</v>
      </c>
      <c r="K238" s="77" t="s">
        <v>1605</v>
      </c>
      <c r="L238" s="77" t="s">
        <v>1605</v>
      </c>
      <c r="M238" s="77" t="s">
        <v>1605</v>
      </c>
      <c r="N238" s="77">
        <f t="shared" si="3"/>
        <v>0</v>
      </c>
    </row>
    <row r="239" spans="1:14" ht="29" x14ac:dyDescent="0.35">
      <c r="A239" s="201" t="s">
        <v>1888</v>
      </c>
      <c r="B239" s="77"/>
      <c r="C239" s="77" t="e">
        <f>VLOOKUP(B239,Таблица1[#All],2)</f>
        <v>#N/A</v>
      </c>
      <c r="D239" s="77"/>
      <c r="E239" s="77"/>
      <c r="F239" s="77"/>
      <c r="G239" s="77" t="e">
        <f>VLOOKUP(F239,Таблица3[#All],2,FALSE)</f>
        <v>#N/A</v>
      </c>
      <c r="H239" s="77">
        <v>0</v>
      </c>
      <c r="I239" s="77">
        <v>0</v>
      </c>
      <c r="J239" s="77" t="s">
        <v>1605</v>
      </c>
      <c r="K239" s="77" t="s">
        <v>1605</v>
      </c>
      <c r="L239" s="77" t="s">
        <v>1605</v>
      </c>
      <c r="M239" s="77" t="s">
        <v>1605</v>
      </c>
      <c r="N239" s="77">
        <f t="shared" si="3"/>
        <v>0</v>
      </c>
    </row>
    <row r="240" spans="1:14" ht="29" x14ac:dyDescent="0.35">
      <c r="A240" s="201" t="s">
        <v>1889</v>
      </c>
      <c r="B240" s="77"/>
      <c r="C240" s="77" t="e">
        <f>VLOOKUP(B240,Таблица1[#All],2)</f>
        <v>#N/A</v>
      </c>
      <c r="D240" s="77"/>
      <c r="E240" s="77"/>
      <c r="F240" s="77"/>
      <c r="G240" s="77" t="e">
        <f>VLOOKUP(F240,Таблица3[#All],2,FALSE)</f>
        <v>#N/A</v>
      </c>
      <c r="H240" s="77">
        <v>0</v>
      </c>
      <c r="I240" s="77">
        <v>0</v>
      </c>
      <c r="J240" s="77" t="s">
        <v>1605</v>
      </c>
      <c r="K240" s="77" t="s">
        <v>1605</v>
      </c>
      <c r="L240" s="77" t="s">
        <v>1605</v>
      </c>
      <c r="M240" s="77" t="s">
        <v>1605</v>
      </c>
      <c r="N240" s="77">
        <f t="shared" si="3"/>
        <v>0</v>
      </c>
    </row>
    <row r="241" spans="1:14" ht="29" x14ac:dyDescent="0.35">
      <c r="A241" s="201" t="s">
        <v>1890</v>
      </c>
      <c r="B241" s="77"/>
      <c r="C241" s="77" t="e">
        <f>VLOOKUP(B241,Таблица1[#All],2)</f>
        <v>#N/A</v>
      </c>
      <c r="D241" s="77"/>
      <c r="E241" s="77"/>
      <c r="F241" s="77"/>
      <c r="G241" s="77" t="e">
        <f>VLOOKUP(F241,Таблица3[#All],2,FALSE)</f>
        <v>#N/A</v>
      </c>
      <c r="H241" s="77">
        <v>0</v>
      </c>
      <c r="I241" s="77">
        <v>0</v>
      </c>
      <c r="J241" s="77" t="s">
        <v>1605</v>
      </c>
      <c r="K241" s="77" t="s">
        <v>1605</v>
      </c>
      <c r="L241" s="77" t="s">
        <v>1605</v>
      </c>
      <c r="M241" s="77" t="s">
        <v>1605</v>
      </c>
      <c r="N241" s="77">
        <f t="shared" si="3"/>
        <v>0</v>
      </c>
    </row>
    <row r="242" spans="1:14" ht="29" x14ac:dyDescent="0.35">
      <c r="A242" s="201" t="s">
        <v>1891</v>
      </c>
      <c r="B242" s="77"/>
      <c r="C242" s="77" t="e">
        <f>VLOOKUP(B242,Таблица1[#All],2)</f>
        <v>#N/A</v>
      </c>
      <c r="D242" s="77"/>
      <c r="E242" s="77"/>
      <c r="F242" s="77"/>
      <c r="G242" s="77" t="e">
        <f>VLOOKUP(F242,Таблица3[#All],2,FALSE)</f>
        <v>#N/A</v>
      </c>
      <c r="H242" s="77">
        <v>0</v>
      </c>
      <c r="I242" s="77">
        <v>0</v>
      </c>
      <c r="J242" s="77" t="s">
        <v>1605</v>
      </c>
      <c r="K242" s="77" t="s">
        <v>1605</v>
      </c>
      <c r="L242" s="77" t="s">
        <v>1605</v>
      </c>
      <c r="M242" s="77" t="s">
        <v>1605</v>
      </c>
      <c r="N242" s="77">
        <f t="shared" si="3"/>
        <v>0</v>
      </c>
    </row>
    <row r="243" spans="1:14" ht="29" x14ac:dyDescent="0.35">
      <c r="A243" s="201" t="s">
        <v>1892</v>
      </c>
      <c r="B243" s="77"/>
      <c r="C243" s="77" t="e">
        <f>VLOOKUP(B243,Таблица1[#All],2)</f>
        <v>#N/A</v>
      </c>
      <c r="D243" s="77"/>
      <c r="E243" s="77"/>
      <c r="F243" s="77"/>
      <c r="G243" s="77" t="e">
        <f>VLOOKUP(F243,Таблица3[#All],2,FALSE)</f>
        <v>#N/A</v>
      </c>
      <c r="H243" s="77">
        <v>0</v>
      </c>
      <c r="I243" s="77">
        <v>0</v>
      </c>
      <c r="J243" s="77" t="s">
        <v>1605</v>
      </c>
      <c r="K243" s="77" t="s">
        <v>1605</v>
      </c>
      <c r="L243" s="77" t="s">
        <v>1605</v>
      </c>
      <c r="M243" s="77" t="s">
        <v>1605</v>
      </c>
      <c r="N243" s="77">
        <f t="shared" si="3"/>
        <v>0</v>
      </c>
    </row>
    <row r="244" spans="1:14" ht="29" x14ac:dyDescent="0.35">
      <c r="A244" s="201" t="s">
        <v>1893</v>
      </c>
      <c r="B244" s="77"/>
      <c r="C244" s="77" t="e">
        <f>VLOOKUP(B244,Таблица1[#All],2)</f>
        <v>#N/A</v>
      </c>
      <c r="D244" s="77"/>
      <c r="E244" s="77"/>
      <c r="F244" s="77"/>
      <c r="G244" s="77" t="e">
        <f>VLOOKUP(F244,Таблица3[#All],2,FALSE)</f>
        <v>#N/A</v>
      </c>
      <c r="H244" s="77">
        <v>0</v>
      </c>
      <c r="I244" s="77">
        <v>0</v>
      </c>
      <c r="J244" s="77" t="s">
        <v>1605</v>
      </c>
      <c r="K244" s="77" t="s">
        <v>1605</v>
      </c>
      <c r="L244" s="77" t="s">
        <v>1605</v>
      </c>
      <c r="M244" s="77" t="s">
        <v>1605</v>
      </c>
      <c r="N244" s="77">
        <f t="shared" si="3"/>
        <v>0</v>
      </c>
    </row>
    <row r="245" spans="1:14" ht="29" x14ac:dyDescent="0.35">
      <c r="A245" s="201" t="s">
        <v>1894</v>
      </c>
      <c r="B245" s="77"/>
      <c r="C245" s="77" t="e">
        <f>VLOOKUP(B245,Таблица1[#All],2)</f>
        <v>#N/A</v>
      </c>
      <c r="D245" s="77"/>
      <c r="E245" s="77"/>
      <c r="F245" s="77"/>
      <c r="G245" s="77" t="e">
        <f>VLOOKUP(F245,Таблица3[#All],2,FALSE)</f>
        <v>#N/A</v>
      </c>
      <c r="H245" s="77">
        <v>0</v>
      </c>
      <c r="I245" s="77">
        <v>0</v>
      </c>
      <c r="J245" s="77" t="s">
        <v>1605</v>
      </c>
      <c r="K245" s="77" t="s">
        <v>1605</v>
      </c>
      <c r="L245" s="77" t="s">
        <v>1605</v>
      </c>
      <c r="M245" s="77" t="s">
        <v>1605</v>
      </c>
      <c r="N245" s="77">
        <f t="shared" si="3"/>
        <v>0</v>
      </c>
    </row>
    <row r="246" spans="1:14" ht="29" x14ac:dyDescent="0.35">
      <c r="A246" s="201" t="s">
        <v>1895</v>
      </c>
      <c r="B246" s="77"/>
      <c r="C246" s="77" t="e">
        <f>VLOOKUP(B246,Таблица1[#All],2)</f>
        <v>#N/A</v>
      </c>
      <c r="D246" s="77"/>
      <c r="E246" s="77"/>
      <c r="F246" s="77"/>
      <c r="G246" s="77" t="e">
        <f>VLOOKUP(F246,Таблица3[#All],2,FALSE)</f>
        <v>#N/A</v>
      </c>
      <c r="H246" s="77">
        <v>0</v>
      </c>
      <c r="I246" s="77">
        <v>0</v>
      </c>
      <c r="J246" s="77" t="s">
        <v>1605</v>
      </c>
      <c r="K246" s="77" t="s">
        <v>1605</v>
      </c>
      <c r="L246" s="77" t="s">
        <v>1605</v>
      </c>
      <c r="M246" s="77" t="s">
        <v>1605</v>
      </c>
      <c r="N246" s="77">
        <f t="shared" si="3"/>
        <v>0</v>
      </c>
    </row>
    <row r="247" spans="1:14" ht="29" x14ac:dyDescent="0.35">
      <c r="A247" s="201" t="s">
        <v>1896</v>
      </c>
      <c r="B247" s="77"/>
      <c r="C247" s="77" t="e">
        <f>VLOOKUP(B247,Таблица1[#All],2)</f>
        <v>#N/A</v>
      </c>
      <c r="D247" s="77"/>
      <c r="E247" s="77"/>
      <c r="F247" s="77"/>
      <c r="G247" s="77" t="e">
        <f>VLOOKUP(F247,Таблица3[#All],2,FALSE)</f>
        <v>#N/A</v>
      </c>
      <c r="H247" s="77">
        <v>0</v>
      </c>
      <c r="I247" s="77">
        <v>0</v>
      </c>
      <c r="J247" s="77" t="s">
        <v>1605</v>
      </c>
      <c r="K247" s="77" t="s">
        <v>1605</v>
      </c>
      <c r="L247" s="77" t="s">
        <v>1605</v>
      </c>
      <c r="M247" s="77" t="s">
        <v>1605</v>
      </c>
      <c r="N247" s="77">
        <f t="shared" si="3"/>
        <v>0</v>
      </c>
    </row>
    <row r="248" spans="1:14" ht="29" x14ac:dyDescent="0.35">
      <c r="A248" s="201" t="s">
        <v>1897</v>
      </c>
      <c r="B248" s="77"/>
      <c r="C248" s="77" t="e">
        <f>VLOOKUP(B248,Таблица1[#All],2)</f>
        <v>#N/A</v>
      </c>
      <c r="D248" s="77"/>
      <c r="E248" s="77"/>
      <c r="F248" s="77"/>
      <c r="G248" s="77" t="e">
        <f>VLOOKUP(F248,Таблица3[#All],2,FALSE)</f>
        <v>#N/A</v>
      </c>
      <c r="H248" s="77">
        <v>0</v>
      </c>
      <c r="I248" s="77">
        <v>0</v>
      </c>
      <c r="J248" s="77" t="s">
        <v>1605</v>
      </c>
      <c r="K248" s="77" t="s">
        <v>1605</v>
      </c>
      <c r="L248" s="77" t="s">
        <v>1605</v>
      </c>
      <c r="M248" s="77" t="s">
        <v>1605</v>
      </c>
      <c r="N248" s="77">
        <f t="shared" si="3"/>
        <v>0</v>
      </c>
    </row>
    <row r="249" spans="1:14" ht="29" x14ac:dyDescent="0.35">
      <c r="A249" s="201" t="s">
        <v>1898</v>
      </c>
      <c r="B249" s="77"/>
      <c r="C249" s="77" t="e">
        <f>VLOOKUP(B249,Таблица1[#All],2)</f>
        <v>#N/A</v>
      </c>
      <c r="D249" s="77"/>
      <c r="E249" s="77"/>
      <c r="F249" s="77"/>
      <c r="G249" s="77" t="e">
        <f>VLOOKUP(F249,Таблица3[#All],2,FALSE)</f>
        <v>#N/A</v>
      </c>
      <c r="H249" s="77">
        <v>0</v>
      </c>
      <c r="I249" s="77">
        <v>0</v>
      </c>
      <c r="J249" s="77" t="s">
        <v>1605</v>
      </c>
      <c r="K249" s="77" t="s">
        <v>1605</v>
      </c>
      <c r="L249" s="77" t="s">
        <v>1605</v>
      </c>
      <c r="M249" s="77" t="s">
        <v>1605</v>
      </c>
      <c r="N249" s="77">
        <f t="shared" si="3"/>
        <v>0</v>
      </c>
    </row>
    <row r="250" spans="1:14" ht="29" x14ac:dyDescent="0.35">
      <c r="A250" s="201" t="s">
        <v>1899</v>
      </c>
      <c r="B250" s="77"/>
      <c r="C250" s="77" t="e">
        <f>VLOOKUP(B250,Таблица1[#All],2)</f>
        <v>#N/A</v>
      </c>
      <c r="D250" s="77"/>
      <c r="E250" s="77"/>
      <c r="F250" s="77"/>
      <c r="G250" s="77" t="e">
        <f>VLOOKUP(F250,Таблица3[#All],2,FALSE)</f>
        <v>#N/A</v>
      </c>
      <c r="H250" s="77">
        <v>0</v>
      </c>
      <c r="I250" s="77">
        <v>0</v>
      </c>
      <c r="J250" s="77" t="s">
        <v>1605</v>
      </c>
      <c r="K250" s="77" t="s">
        <v>1605</v>
      </c>
      <c r="L250" s="77" t="s">
        <v>1605</v>
      </c>
      <c r="M250" s="77" t="s">
        <v>1605</v>
      </c>
      <c r="N250" s="77">
        <f t="shared" si="3"/>
        <v>0</v>
      </c>
    </row>
    <row r="251" spans="1:14" ht="29" x14ac:dyDescent="0.35">
      <c r="A251" s="201" t="s">
        <v>1900</v>
      </c>
      <c r="B251" s="77"/>
      <c r="C251" s="77" t="e">
        <f>VLOOKUP(B251,Таблица1[#All],2)</f>
        <v>#N/A</v>
      </c>
      <c r="D251" s="77"/>
      <c r="E251" s="77"/>
      <c r="F251" s="77"/>
      <c r="G251" s="77" t="e">
        <f>VLOOKUP(F251,Таблица3[#All],2,FALSE)</f>
        <v>#N/A</v>
      </c>
      <c r="H251" s="77">
        <v>0</v>
      </c>
      <c r="I251" s="77">
        <v>0</v>
      </c>
      <c r="J251" s="77" t="s">
        <v>1605</v>
      </c>
      <c r="K251" s="77" t="s">
        <v>1605</v>
      </c>
      <c r="L251" s="77" t="s">
        <v>1605</v>
      </c>
      <c r="M251" s="77" t="s">
        <v>1605</v>
      </c>
      <c r="N251" s="77">
        <f t="shared" si="3"/>
        <v>0</v>
      </c>
    </row>
    <row r="252" spans="1:14" ht="29" x14ac:dyDescent="0.35">
      <c r="A252" s="201" t="s">
        <v>1901</v>
      </c>
      <c r="B252" s="77"/>
      <c r="C252" s="77" t="e">
        <f>VLOOKUP(B252,Таблица1[#All],2)</f>
        <v>#N/A</v>
      </c>
      <c r="D252" s="77"/>
      <c r="E252" s="77"/>
      <c r="F252" s="77"/>
      <c r="G252" s="77" t="e">
        <f>VLOOKUP(F252,Таблица3[#All],2,FALSE)</f>
        <v>#N/A</v>
      </c>
      <c r="H252" s="77">
        <v>0</v>
      </c>
      <c r="I252" s="77">
        <v>0</v>
      </c>
      <c r="J252" s="77" t="s">
        <v>1605</v>
      </c>
      <c r="K252" s="77" t="s">
        <v>1605</v>
      </c>
      <c r="L252" s="77" t="s">
        <v>1605</v>
      </c>
      <c r="M252" s="77" t="s">
        <v>1605</v>
      </c>
      <c r="N252" s="77">
        <f t="shared" si="3"/>
        <v>0</v>
      </c>
    </row>
    <row r="253" spans="1:14" ht="29" x14ac:dyDescent="0.35">
      <c r="A253" s="201" t="s">
        <v>1902</v>
      </c>
      <c r="B253" s="77"/>
      <c r="C253" s="77" t="e">
        <f>VLOOKUP(B253,Таблица1[#All],2)</f>
        <v>#N/A</v>
      </c>
      <c r="D253" s="77"/>
      <c r="E253" s="77"/>
      <c r="F253" s="77"/>
      <c r="G253" s="77" t="e">
        <f>VLOOKUP(F253,Таблица3[#All],2,FALSE)</f>
        <v>#N/A</v>
      </c>
      <c r="H253" s="77">
        <v>0</v>
      </c>
      <c r="I253" s="77">
        <v>0</v>
      </c>
      <c r="J253" s="77" t="s">
        <v>1605</v>
      </c>
      <c r="K253" s="77" t="s">
        <v>1605</v>
      </c>
      <c r="L253" s="77" t="s">
        <v>1605</v>
      </c>
      <c r="M253" s="77" t="s">
        <v>1605</v>
      </c>
      <c r="N253" s="77">
        <f t="shared" si="3"/>
        <v>0</v>
      </c>
    </row>
    <row r="254" spans="1:14" ht="29" x14ac:dyDescent="0.35">
      <c r="A254" s="201" t="s">
        <v>1903</v>
      </c>
      <c r="B254" s="77"/>
      <c r="C254" s="77" t="e">
        <f>VLOOKUP(B254,Таблица1[#All],2)</f>
        <v>#N/A</v>
      </c>
      <c r="D254" s="77"/>
      <c r="E254" s="77"/>
      <c r="F254" s="77"/>
      <c r="G254" s="77" t="e">
        <f>VLOOKUP(F254,Таблица3[#All],2,FALSE)</f>
        <v>#N/A</v>
      </c>
      <c r="H254" s="77">
        <v>0</v>
      </c>
      <c r="I254" s="77">
        <v>0</v>
      </c>
      <c r="J254" s="77" t="s">
        <v>1605</v>
      </c>
      <c r="K254" s="77" t="s">
        <v>1605</v>
      </c>
      <c r="L254" s="77" t="s">
        <v>1605</v>
      </c>
      <c r="M254" s="77" t="s">
        <v>1605</v>
      </c>
      <c r="N254" s="77">
        <f t="shared" si="3"/>
        <v>0</v>
      </c>
    </row>
    <row r="255" spans="1:14" ht="29" x14ac:dyDescent="0.35">
      <c r="A255" s="201" t="s">
        <v>1904</v>
      </c>
      <c r="B255" s="77"/>
      <c r="C255" s="77" t="e">
        <f>VLOOKUP(B255,Таблица1[#All],2)</f>
        <v>#N/A</v>
      </c>
      <c r="D255" s="77"/>
      <c r="E255" s="77"/>
      <c r="F255" s="77"/>
      <c r="G255" s="77" t="e">
        <f>VLOOKUP(F255,Таблица3[#All],2,FALSE)</f>
        <v>#N/A</v>
      </c>
      <c r="H255" s="77">
        <v>0</v>
      </c>
      <c r="I255" s="77">
        <v>0</v>
      </c>
      <c r="J255" s="77" t="s">
        <v>1605</v>
      </c>
      <c r="K255" s="77" t="s">
        <v>1605</v>
      </c>
      <c r="L255" s="77" t="s">
        <v>1605</v>
      </c>
      <c r="M255" s="77" t="s">
        <v>1605</v>
      </c>
      <c r="N255" s="77">
        <f t="shared" si="3"/>
        <v>0</v>
      </c>
    </row>
    <row r="256" spans="1:14" ht="29" x14ac:dyDescent="0.35">
      <c r="A256" s="201" t="s">
        <v>1905</v>
      </c>
      <c r="B256" s="77"/>
      <c r="C256" s="77" t="e">
        <f>VLOOKUP(B256,Таблица1[#All],2)</f>
        <v>#N/A</v>
      </c>
      <c r="D256" s="77"/>
      <c r="E256" s="77"/>
      <c r="F256" s="77"/>
      <c r="G256" s="77" t="e">
        <f>VLOOKUP(F256,Таблица3[#All],2,FALSE)</f>
        <v>#N/A</v>
      </c>
      <c r="H256" s="77">
        <v>0</v>
      </c>
      <c r="I256" s="77">
        <v>0</v>
      </c>
      <c r="J256" s="77" t="s">
        <v>1605</v>
      </c>
      <c r="K256" s="77" t="s">
        <v>1605</v>
      </c>
      <c r="L256" s="77" t="s">
        <v>1605</v>
      </c>
      <c r="M256" s="77" t="s">
        <v>1605</v>
      </c>
      <c r="N256" s="77">
        <f t="shared" si="3"/>
        <v>0</v>
      </c>
    </row>
    <row r="257" spans="1:14" ht="29" x14ac:dyDescent="0.35">
      <c r="A257" s="201" t="s">
        <v>1906</v>
      </c>
      <c r="B257" s="77"/>
      <c r="C257" s="77" t="e">
        <f>VLOOKUP(B257,Таблица1[#All],2)</f>
        <v>#N/A</v>
      </c>
      <c r="D257" s="77"/>
      <c r="E257" s="77"/>
      <c r="F257" s="77"/>
      <c r="G257" s="77" t="e">
        <f>VLOOKUP(F257,Таблица3[#All],2,FALSE)</f>
        <v>#N/A</v>
      </c>
      <c r="H257" s="77">
        <v>0</v>
      </c>
      <c r="I257" s="77">
        <v>0</v>
      </c>
      <c r="J257" s="77" t="s">
        <v>1605</v>
      </c>
      <c r="K257" s="77" t="s">
        <v>1605</v>
      </c>
      <c r="L257" s="77" t="s">
        <v>1605</v>
      </c>
      <c r="M257" s="77" t="s">
        <v>1605</v>
      </c>
      <c r="N257" s="77">
        <f t="shared" si="3"/>
        <v>0</v>
      </c>
    </row>
    <row r="258" spans="1:14" ht="29" x14ac:dyDescent="0.35">
      <c r="A258" s="201" t="s">
        <v>1907</v>
      </c>
      <c r="B258" s="77"/>
      <c r="C258" s="77" t="e">
        <f>VLOOKUP(B258,Таблица1[#All],2)</f>
        <v>#N/A</v>
      </c>
      <c r="D258" s="77"/>
      <c r="E258" s="77"/>
      <c r="F258" s="77"/>
      <c r="G258" s="77" t="e">
        <f>VLOOKUP(F258,Таблица3[#All],2,FALSE)</f>
        <v>#N/A</v>
      </c>
      <c r="H258" s="77">
        <v>0</v>
      </c>
      <c r="I258" s="77">
        <v>0</v>
      </c>
      <c r="J258" s="77" t="s">
        <v>1605</v>
      </c>
      <c r="K258" s="77" t="s">
        <v>1605</v>
      </c>
      <c r="L258" s="77" t="s">
        <v>1605</v>
      </c>
      <c r="M258" s="77" t="s">
        <v>1605</v>
      </c>
      <c r="N258" s="77">
        <f t="shared" ref="N258:N301" si="4">$T$10*H258*(IF(J258="Да",1,0)*$T$11+IF(K258="Да",1,0)*$T$12+IF(L258="Да",1,0)*$T$13+IF(M258="Да",1,0)*$T$14)*I258*IF(P258="Да",0.75,1)</f>
        <v>0</v>
      </c>
    </row>
    <row r="259" spans="1:14" ht="29" x14ac:dyDescent="0.35">
      <c r="A259" s="201" t="s">
        <v>1908</v>
      </c>
      <c r="B259" s="77"/>
      <c r="C259" s="77" t="e">
        <f>VLOOKUP(B259,Таблица1[#All],2)</f>
        <v>#N/A</v>
      </c>
      <c r="D259" s="77"/>
      <c r="E259" s="77"/>
      <c r="F259" s="77"/>
      <c r="G259" s="77" t="e">
        <f>VLOOKUP(F259,Таблица3[#All],2,FALSE)</f>
        <v>#N/A</v>
      </c>
      <c r="H259" s="77">
        <v>0</v>
      </c>
      <c r="I259" s="77">
        <v>0</v>
      </c>
      <c r="J259" s="77" t="s">
        <v>1605</v>
      </c>
      <c r="K259" s="77" t="s">
        <v>1605</v>
      </c>
      <c r="L259" s="77" t="s">
        <v>1605</v>
      </c>
      <c r="M259" s="77" t="s">
        <v>1605</v>
      </c>
      <c r="N259" s="77">
        <f t="shared" si="4"/>
        <v>0</v>
      </c>
    </row>
    <row r="260" spans="1:14" ht="29" x14ac:dyDescent="0.35">
      <c r="A260" s="201" t="s">
        <v>1909</v>
      </c>
      <c r="B260" s="77"/>
      <c r="C260" s="77" t="e">
        <f>VLOOKUP(B260,Таблица1[#All],2)</f>
        <v>#N/A</v>
      </c>
      <c r="D260" s="77"/>
      <c r="E260" s="77"/>
      <c r="F260" s="77"/>
      <c r="G260" s="77" t="e">
        <f>VLOOKUP(F260,Таблица3[#All],2,FALSE)</f>
        <v>#N/A</v>
      </c>
      <c r="H260" s="77">
        <v>0</v>
      </c>
      <c r="I260" s="77">
        <v>0</v>
      </c>
      <c r="J260" s="77" t="s">
        <v>1605</v>
      </c>
      <c r="K260" s="77" t="s">
        <v>1605</v>
      </c>
      <c r="L260" s="77" t="s">
        <v>1605</v>
      </c>
      <c r="M260" s="77" t="s">
        <v>1605</v>
      </c>
      <c r="N260" s="77">
        <f t="shared" si="4"/>
        <v>0</v>
      </c>
    </row>
    <row r="261" spans="1:14" ht="29" x14ac:dyDescent="0.35">
      <c r="A261" s="201" t="s">
        <v>1910</v>
      </c>
      <c r="B261" s="77"/>
      <c r="C261" s="77" t="e">
        <f>VLOOKUP(B261,Таблица1[#All],2)</f>
        <v>#N/A</v>
      </c>
      <c r="D261" s="77"/>
      <c r="E261" s="77"/>
      <c r="F261" s="77"/>
      <c r="G261" s="77" t="e">
        <f>VLOOKUP(F261,Таблица3[#All],2,FALSE)</f>
        <v>#N/A</v>
      </c>
      <c r="H261" s="77">
        <v>0</v>
      </c>
      <c r="I261" s="77">
        <v>0</v>
      </c>
      <c r="J261" s="77" t="s">
        <v>1605</v>
      </c>
      <c r="K261" s="77" t="s">
        <v>1605</v>
      </c>
      <c r="L261" s="77" t="s">
        <v>1605</v>
      </c>
      <c r="M261" s="77" t="s">
        <v>1605</v>
      </c>
      <c r="N261" s="77">
        <f t="shared" si="4"/>
        <v>0</v>
      </c>
    </row>
    <row r="262" spans="1:14" ht="29" x14ac:dyDescent="0.35">
      <c r="A262" s="201" t="s">
        <v>1911</v>
      </c>
      <c r="B262" s="77"/>
      <c r="C262" s="77" t="e">
        <f>VLOOKUP(B262,Таблица1[#All],2)</f>
        <v>#N/A</v>
      </c>
      <c r="D262" s="77"/>
      <c r="E262" s="77"/>
      <c r="F262" s="77"/>
      <c r="G262" s="77" t="e">
        <f>VLOOKUP(F262,Таблица3[#All],2,FALSE)</f>
        <v>#N/A</v>
      </c>
      <c r="H262" s="77">
        <v>0</v>
      </c>
      <c r="I262" s="77">
        <v>0</v>
      </c>
      <c r="J262" s="77" t="s">
        <v>1605</v>
      </c>
      <c r="K262" s="77" t="s">
        <v>1605</v>
      </c>
      <c r="L262" s="77" t="s">
        <v>1605</v>
      </c>
      <c r="M262" s="77" t="s">
        <v>1605</v>
      </c>
      <c r="N262" s="77">
        <f t="shared" si="4"/>
        <v>0</v>
      </c>
    </row>
    <row r="263" spans="1:14" ht="29" x14ac:dyDescent="0.35">
      <c r="A263" s="201" t="s">
        <v>1912</v>
      </c>
      <c r="B263" s="77"/>
      <c r="C263" s="77" t="e">
        <f>VLOOKUP(B263,Таблица1[#All],2)</f>
        <v>#N/A</v>
      </c>
      <c r="D263" s="77"/>
      <c r="E263" s="77"/>
      <c r="F263" s="77"/>
      <c r="G263" s="77" t="e">
        <f>VLOOKUP(F263,Таблица3[#All],2,FALSE)</f>
        <v>#N/A</v>
      </c>
      <c r="H263" s="77">
        <v>0</v>
      </c>
      <c r="I263" s="77">
        <v>0</v>
      </c>
      <c r="J263" s="77" t="s">
        <v>1605</v>
      </c>
      <c r="K263" s="77" t="s">
        <v>1605</v>
      </c>
      <c r="L263" s="77" t="s">
        <v>1605</v>
      </c>
      <c r="M263" s="77" t="s">
        <v>1605</v>
      </c>
      <c r="N263" s="77">
        <f t="shared" si="4"/>
        <v>0</v>
      </c>
    </row>
    <row r="264" spans="1:14" ht="29" x14ac:dyDescent="0.35">
      <c r="A264" s="201" t="s">
        <v>1913</v>
      </c>
      <c r="B264" s="77"/>
      <c r="C264" s="77" t="e">
        <f>VLOOKUP(B264,Таблица1[#All],2)</f>
        <v>#N/A</v>
      </c>
      <c r="D264" s="77"/>
      <c r="E264" s="77"/>
      <c r="F264" s="77"/>
      <c r="G264" s="77" t="e">
        <f>VLOOKUP(F264,Таблица3[#All],2,FALSE)</f>
        <v>#N/A</v>
      </c>
      <c r="H264" s="77">
        <v>0</v>
      </c>
      <c r="I264" s="77">
        <v>0</v>
      </c>
      <c r="J264" s="77" t="s">
        <v>1605</v>
      </c>
      <c r="K264" s="77" t="s">
        <v>1605</v>
      </c>
      <c r="L264" s="77" t="s">
        <v>1605</v>
      </c>
      <c r="M264" s="77" t="s">
        <v>1605</v>
      </c>
      <c r="N264" s="77">
        <f t="shared" si="4"/>
        <v>0</v>
      </c>
    </row>
    <row r="265" spans="1:14" ht="29" x14ac:dyDescent="0.35">
      <c r="A265" s="201" t="s">
        <v>1914</v>
      </c>
      <c r="B265" s="77"/>
      <c r="C265" s="77" t="e">
        <f>VLOOKUP(B265,Таблица1[#All],2)</f>
        <v>#N/A</v>
      </c>
      <c r="D265" s="77"/>
      <c r="E265" s="77"/>
      <c r="F265" s="77"/>
      <c r="G265" s="77" t="e">
        <f>VLOOKUP(F265,Таблица3[#All],2,FALSE)</f>
        <v>#N/A</v>
      </c>
      <c r="H265" s="77">
        <v>0</v>
      </c>
      <c r="I265" s="77">
        <v>0</v>
      </c>
      <c r="J265" s="77" t="s">
        <v>1605</v>
      </c>
      <c r="K265" s="77" t="s">
        <v>1605</v>
      </c>
      <c r="L265" s="77" t="s">
        <v>1605</v>
      </c>
      <c r="M265" s="77" t="s">
        <v>1605</v>
      </c>
      <c r="N265" s="77">
        <f t="shared" si="4"/>
        <v>0</v>
      </c>
    </row>
    <row r="266" spans="1:14" ht="29" x14ac:dyDescent="0.35">
      <c r="A266" s="201" t="s">
        <v>1915</v>
      </c>
      <c r="B266" s="77"/>
      <c r="C266" s="77" t="e">
        <f>VLOOKUP(B266,Таблица1[#All],2)</f>
        <v>#N/A</v>
      </c>
      <c r="D266" s="77"/>
      <c r="E266" s="77"/>
      <c r="F266" s="77"/>
      <c r="G266" s="77" t="e">
        <f>VLOOKUP(F266,Таблица3[#All],2,FALSE)</f>
        <v>#N/A</v>
      </c>
      <c r="H266" s="77">
        <v>0</v>
      </c>
      <c r="I266" s="77">
        <v>0</v>
      </c>
      <c r="J266" s="77" t="s">
        <v>1605</v>
      </c>
      <c r="K266" s="77" t="s">
        <v>1605</v>
      </c>
      <c r="L266" s="77" t="s">
        <v>1605</v>
      </c>
      <c r="M266" s="77" t="s">
        <v>1605</v>
      </c>
      <c r="N266" s="77">
        <f t="shared" si="4"/>
        <v>0</v>
      </c>
    </row>
    <row r="267" spans="1:14" ht="29" x14ac:dyDescent="0.35">
      <c r="A267" s="201" t="s">
        <v>1916</v>
      </c>
      <c r="B267" s="77"/>
      <c r="C267" s="77" t="e">
        <f>VLOOKUP(B267,Таблица1[#All],2)</f>
        <v>#N/A</v>
      </c>
      <c r="D267" s="77"/>
      <c r="E267" s="77"/>
      <c r="F267" s="77"/>
      <c r="G267" s="77" t="e">
        <f>VLOOKUP(F267,Таблица3[#All],2,FALSE)</f>
        <v>#N/A</v>
      </c>
      <c r="H267" s="77">
        <v>0</v>
      </c>
      <c r="I267" s="77">
        <v>0</v>
      </c>
      <c r="J267" s="77" t="s">
        <v>1605</v>
      </c>
      <c r="K267" s="77" t="s">
        <v>1605</v>
      </c>
      <c r="L267" s="77" t="s">
        <v>1605</v>
      </c>
      <c r="M267" s="77" t="s">
        <v>1605</v>
      </c>
      <c r="N267" s="77">
        <f t="shared" si="4"/>
        <v>0</v>
      </c>
    </row>
    <row r="268" spans="1:14" ht="29" x14ac:dyDescent="0.35">
      <c r="A268" s="201" t="s">
        <v>1917</v>
      </c>
      <c r="B268" s="77"/>
      <c r="C268" s="77" t="e">
        <f>VLOOKUP(B268,Таблица1[#All],2)</f>
        <v>#N/A</v>
      </c>
      <c r="D268" s="77"/>
      <c r="E268" s="77"/>
      <c r="F268" s="77"/>
      <c r="G268" s="77" t="e">
        <f>VLOOKUP(F268,Таблица3[#All],2,FALSE)</f>
        <v>#N/A</v>
      </c>
      <c r="H268" s="77">
        <v>0</v>
      </c>
      <c r="I268" s="77">
        <v>0</v>
      </c>
      <c r="J268" s="77" t="s">
        <v>1605</v>
      </c>
      <c r="K268" s="77" t="s">
        <v>1605</v>
      </c>
      <c r="L268" s="77" t="s">
        <v>1605</v>
      </c>
      <c r="M268" s="77" t="s">
        <v>1605</v>
      </c>
      <c r="N268" s="77">
        <f t="shared" si="4"/>
        <v>0</v>
      </c>
    </row>
    <row r="269" spans="1:14" ht="29" x14ac:dyDescent="0.35">
      <c r="A269" s="201" t="s">
        <v>1918</v>
      </c>
      <c r="B269" s="77"/>
      <c r="C269" s="77" t="e">
        <f>VLOOKUP(B269,Таблица1[#All],2)</f>
        <v>#N/A</v>
      </c>
      <c r="D269" s="77"/>
      <c r="E269" s="77"/>
      <c r="F269" s="77"/>
      <c r="G269" s="77" t="e">
        <f>VLOOKUP(F269,Таблица3[#All],2,FALSE)</f>
        <v>#N/A</v>
      </c>
      <c r="H269" s="77">
        <v>0</v>
      </c>
      <c r="I269" s="77">
        <v>0</v>
      </c>
      <c r="J269" s="77" t="s">
        <v>1605</v>
      </c>
      <c r="K269" s="77" t="s">
        <v>1605</v>
      </c>
      <c r="L269" s="77" t="s">
        <v>1605</v>
      </c>
      <c r="M269" s="77" t="s">
        <v>1605</v>
      </c>
      <c r="N269" s="77">
        <f t="shared" si="4"/>
        <v>0</v>
      </c>
    </row>
    <row r="270" spans="1:14" ht="29" x14ac:dyDescent="0.35">
      <c r="A270" s="201" t="s">
        <v>1919</v>
      </c>
      <c r="B270" s="77"/>
      <c r="C270" s="77" t="e">
        <f>VLOOKUP(B270,Таблица1[#All],2)</f>
        <v>#N/A</v>
      </c>
      <c r="D270" s="77"/>
      <c r="E270" s="77"/>
      <c r="F270" s="77"/>
      <c r="G270" s="77" t="e">
        <f>VLOOKUP(F270,Таблица3[#All],2,FALSE)</f>
        <v>#N/A</v>
      </c>
      <c r="H270" s="77">
        <v>0</v>
      </c>
      <c r="I270" s="77">
        <v>0</v>
      </c>
      <c r="J270" s="77" t="s">
        <v>1605</v>
      </c>
      <c r="K270" s="77" t="s">
        <v>1605</v>
      </c>
      <c r="L270" s="77" t="s">
        <v>1605</v>
      </c>
      <c r="M270" s="77" t="s">
        <v>1605</v>
      </c>
      <c r="N270" s="77">
        <f t="shared" si="4"/>
        <v>0</v>
      </c>
    </row>
    <row r="271" spans="1:14" ht="29" x14ac:dyDescent="0.35">
      <c r="A271" s="201" t="s">
        <v>1920</v>
      </c>
      <c r="B271" s="77"/>
      <c r="C271" s="77" t="e">
        <f>VLOOKUP(B271,Таблица1[#All],2)</f>
        <v>#N/A</v>
      </c>
      <c r="D271" s="77"/>
      <c r="E271" s="77"/>
      <c r="F271" s="77"/>
      <c r="G271" s="77" t="e">
        <f>VLOOKUP(F271,Таблица3[#All],2,FALSE)</f>
        <v>#N/A</v>
      </c>
      <c r="H271" s="77">
        <v>0</v>
      </c>
      <c r="I271" s="77">
        <v>0</v>
      </c>
      <c r="J271" s="77" t="s">
        <v>1605</v>
      </c>
      <c r="K271" s="77" t="s">
        <v>1605</v>
      </c>
      <c r="L271" s="77" t="s">
        <v>1605</v>
      </c>
      <c r="M271" s="77" t="s">
        <v>1605</v>
      </c>
      <c r="N271" s="77">
        <f t="shared" si="4"/>
        <v>0</v>
      </c>
    </row>
    <row r="272" spans="1:14" ht="29" x14ac:dyDescent="0.35">
      <c r="A272" s="201" t="s">
        <v>1921</v>
      </c>
      <c r="B272" s="77"/>
      <c r="C272" s="77" t="e">
        <f>VLOOKUP(B272,Таблица1[#All],2)</f>
        <v>#N/A</v>
      </c>
      <c r="D272" s="77"/>
      <c r="E272" s="77"/>
      <c r="F272" s="77"/>
      <c r="G272" s="77" t="e">
        <f>VLOOKUP(F272,Таблица3[#All],2,FALSE)</f>
        <v>#N/A</v>
      </c>
      <c r="H272" s="77">
        <v>0</v>
      </c>
      <c r="I272" s="77">
        <v>0</v>
      </c>
      <c r="J272" s="77" t="s">
        <v>1605</v>
      </c>
      <c r="K272" s="77" t="s">
        <v>1605</v>
      </c>
      <c r="L272" s="77" t="s">
        <v>1605</v>
      </c>
      <c r="M272" s="77" t="s">
        <v>1605</v>
      </c>
      <c r="N272" s="77">
        <f t="shared" si="4"/>
        <v>0</v>
      </c>
    </row>
    <row r="273" spans="1:14" ht="29" x14ac:dyDescent="0.35">
      <c r="A273" s="201" t="s">
        <v>1922</v>
      </c>
      <c r="B273" s="77"/>
      <c r="C273" s="77" t="e">
        <f>VLOOKUP(B273,Таблица1[#All],2)</f>
        <v>#N/A</v>
      </c>
      <c r="D273" s="77"/>
      <c r="E273" s="77"/>
      <c r="F273" s="77"/>
      <c r="G273" s="77" t="e">
        <f>VLOOKUP(F273,Таблица3[#All],2,FALSE)</f>
        <v>#N/A</v>
      </c>
      <c r="H273" s="77">
        <v>0</v>
      </c>
      <c r="I273" s="77">
        <v>0</v>
      </c>
      <c r="J273" s="77" t="s">
        <v>1605</v>
      </c>
      <c r="K273" s="77" t="s">
        <v>1605</v>
      </c>
      <c r="L273" s="77" t="s">
        <v>1605</v>
      </c>
      <c r="M273" s="77" t="s">
        <v>1605</v>
      </c>
      <c r="N273" s="77">
        <f t="shared" si="4"/>
        <v>0</v>
      </c>
    </row>
    <row r="274" spans="1:14" ht="29" x14ac:dyDescent="0.35">
      <c r="A274" s="201" t="s">
        <v>1923</v>
      </c>
      <c r="B274" s="77"/>
      <c r="C274" s="77" t="e">
        <f>VLOOKUP(B274,Таблица1[#All],2)</f>
        <v>#N/A</v>
      </c>
      <c r="D274" s="77"/>
      <c r="E274" s="77"/>
      <c r="F274" s="77"/>
      <c r="G274" s="77" t="e">
        <f>VLOOKUP(F274,Таблица3[#All],2,FALSE)</f>
        <v>#N/A</v>
      </c>
      <c r="H274" s="77">
        <v>0</v>
      </c>
      <c r="I274" s="77">
        <v>0</v>
      </c>
      <c r="J274" s="77" t="s">
        <v>1605</v>
      </c>
      <c r="K274" s="77" t="s">
        <v>1605</v>
      </c>
      <c r="L274" s="77" t="s">
        <v>1605</v>
      </c>
      <c r="M274" s="77" t="s">
        <v>1605</v>
      </c>
      <c r="N274" s="77">
        <f t="shared" si="4"/>
        <v>0</v>
      </c>
    </row>
    <row r="275" spans="1:14" ht="29" x14ac:dyDescent="0.35">
      <c r="A275" s="201" t="s">
        <v>1924</v>
      </c>
      <c r="B275" s="77"/>
      <c r="C275" s="77" t="e">
        <f>VLOOKUP(B275,Таблица1[#All],2)</f>
        <v>#N/A</v>
      </c>
      <c r="D275" s="77"/>
      <c r="E275" s="77"/>
      <c r="F275" s="77"/>
      <c r="G275" s="77" t="e">
        <f>VLOOKUP(F275,Таблица3[#All],2,FALSE)</f>
        <v>#N/A</v>
      </c>
      <c r="H275" s="77">
        <v>0</v>
      </c>
      <c r="I275" s="77">
        <v>0</v>
      </c>
      <c r="J275" s="77" t="s">
        <v>1605</v>
      </c>
      <c r="K275" s="77" t="s">
        <v>1605</v>
      </c>
      <c r="L275" s="77" t="s">
        <v>1605</v>
      </c>
      <c r="M275" s="77" t="s">
        <v>1605</v>
      </c>
      <c r="N275" s="77">
        <f t="shared" si="4"/>
        <v>0</v>
      </c>
    </row>
    <row r="276" spans="1:14" ht="29" x14ac:dyDescent="0.35">
      <c r="A276" s="201" t="s">
        <v>1925</v>
      </c>
      <c r="B276" s="77"/>
      <c r="C276" s="77" t="e">
        <f>VLOOKUP(B276,Таблица1[#All],2)</f>
        <v>#N/A</v>
      </c>
      <c r="D276" s="77"/>
      <c r="E276" s="77"/>
      <c r="F276" s="77"/>
      <c r="G276" s="77" t="e">
        <f>VLOOKUP(F276,Таблица3[#All],2,FALSE)</f>
        <v>#N/A</v>
      </c>
      <c r="H276" s="77">
        <v>0</v>
      </c>
      <c r="I276" s="77">
        <v>0</v>
      </c>
      <c r="J276" s="77" t="s">
        <v>1605</v>
      </c>
      <c r="K276" s="77" t="s">
        <v>1605</v>
      </c>
      <c r="L276" s="77" t="s">
        <v>1605</v>
      </c>
      <c r="M276" s="77" t="s">
        <v>1605</v>
      </c>
      <c r="N276" s="77">
        <f t="shared" si="4"/>
        <v>0</v>
      </c>
    </row>
    <row r="277" spans="1:14" ht="29" x14ac:dyDescent="0.35">
      <c r="A277" s="201" t="s">
        <v>1926</v>
      </c>
      <c r="B277" s="77"/>
      <c r="C277" s="77" t="e">
        <f>VLOOKUP(B277,Таблица1[#All],2)</f>
        <v>#N/A</v>
      </c>
      <c r="D277" s="77"/>
      <c r="E277" s="77"/>
      <c r="F277" s="77"/>
      <c r="G277" s="77" t="e">
        <f>VLOOKUP(F277,Таблица3[#All],2,FALSE)</f>
        <v>#N/A</v>
      </c>
      <c r="H277" s="77">
        <v>0</v>
      </c>
      <c r="I277" s="77">
        <v>0</v>
      </c>
      <c r="J277" s="77" t="s">
        <v>1605</v>
      </c>
      <c r="K277" s="77" t="s">
        <v>1605</v>
      </c>
      <c r="L277" s="77" t="s">
        <v>1605</v>
      </c>
      <c r="M277" s="77" t="s">
        <v>1605</v>
      </c>
      <c r="N277" s="77">
        <f t="shared" si="4"/>
        <v>0</v>
      </c>
    </row>
    <row r="278" spans="1:14" ht="29" x14ac:dyDescent="0.35">
      <c r="A278" s="201" t="s">
        <v>1927</v>
      </c>
      <c r="B278" s="77"/>
      <c r="C278" s="77" t="e">
        <f>VLOOKUP(B278,Таблица1[#All],2)</f>
        <v>#N/A</v>
      </c>
      <c r="D278" s="77"/>
      <c r="E278" s="77"/>
      <c r="F278" s="77"/>
      <c r="G278" s="77" t="e">
        <f>VLOOKUP(F278,Таблица3[#All],2,FALSE)</f>
        <v>#N/A</v>
      </c>
      <c r="H278" s="77">
        <v>0</v>
      </c>
      <c r="I278" s="77">
        <v>0</v>
      </c>
      <c r="J278" s="77" t="s">
        <v>1605</v>
      </c>
      <c r="K278" s="77" t="s">
        <v>1605</v>
      </c>
      <c r="L278" s="77" t="s">
        <v>1605</v>
      </c>
      <c r="M278" s="77" t="s">
        <v>1605</v>
      </c>
      <c r="N278" s="77">
        <f t="shared" si="4"/>
        <v>0</v>
      </c>
    </row>
    <row r="279" spans="1:14" ht="29" x14ac:dyDescent="0.35">
      <c r="A279" s="201" t="s">
        <v>1928</v>
      </c>
      <c r="B279" s="77"/>
      <c r="C279" s="77" t="e">
        <f>VLOOKUP(B279,Таблица1[#All],2)</f>
        <v>#N/A</v>
      </c>
      <c r="D279" s="77"/>
      <c r="E279" s="77"/>
      <c r="F279" s="77"/>
      <c r="G279" s="77" t="e">
        <f>VLOOKUP(F279,Таблица3[#All],2,FALSE)</f>
        <v>#N/A</v>
      </c>
      <c r="H279" s="77">
        <v>0</v>
      </c>
      <c r="I279" s="77">
        <v>0</v>
      </c>
      <c r="J279" s="77" t="s">
        <v>1605</v>
      </c>
      <c r="K279" s="77" t="s">
        <v>1605</v>
      </c>
      <c r="L279" s="77" t="s">
        <v>1605</v>
      </c>
      <c r="M279" s="77" t="s">
        <v>1605</v>
      </c>
      <c r="N279" s="77">
        <f t="shared" si="4"/>
        <v>0</v>
      </c>
    </row>
    <row r="280" spans="1:14" ht="29" x14ac:dyDescent="0.35">
      <c r="A280" s="201" t="s">
        <v>1929</v>
      </c>
      <c r="B280" s="77"/>
      <c r="C280" s="77" t="e">
        <f>VLOOKUP(B280,Таблица1[#All],2)</f>
        <v>#N/A</v>
      </c>
      <c r="D280" s="77"/>
      <c r="E280" s="77"/>
      <c r="F280" s="77"/>
      <c r="G280" s="77" t="e">
        <f>VLOOKUP(F280,Таблица3[#All],2,FALSE)</f>
        <v>#N/A</v>
      </c>
      <c r="H280" s="77">
        <v>0</v>
      </c>
      <c r="I280" s="77">
        <v>0</v>
      </c>
      <c r="J280" s="77" t="s">
        <v>1605</v>
      </c>
      <c r="K280" s="77" t="s">
        <v>1605</v>
      </c>
      <c r="L280" s="77" t="s">
        <v>1605</v>
      </c>
      <c r="M280" s="77" t="s">
        <v>1605</v>
      </c>
      <c r="N280" s="77">
        <f t="shared" si="4"/>
        <v>0</v>
      </c>
    </row>
    <row r="281" spans="1:14" ht="29" x14ac:dyDescent="0.35">
      <c r="A281" s="201" t="s">
        <v>1930</v>
      </c>
      <c r="B281" s="77"/>
      <c r="C281" s="77" t="e">
        <f>VLOOKUP(B281,Таблица1[#All],2)</f>
        <v>#N/A</v>
      </c>
      <c r="D281" s="77"/>
      <c r="E281" s="77"/>
      <c r="F281" s="77"/>
      <c r="G281" s="77" t="e">
        <f>VLOOKUP(F281,Таблица3[#All],2,FALSE)</f>
        <v>#N/A</v>
      </c>
      <c r="H281" s="77">
        <v>0</v>
      </c>
      <c r="I281" s="77">
        <v>0</v>
      </c>
      <c r="J281" s="77" t="s">
        <v>1605</v>
      </c>
      <c r="K281" s="77" t="s">
        <v>1605</v>
      </c>
      <c r="L281" s="77" t="s">
        <v>1605</v>
      </c>
      <c r="M281" s="77" t="s">
        <v>1605</v>
      </c>
      <c r="N281" s="77">
        <f t="shared" si="4"/>
        <v>0</v>
      </c>
    </row>
    <row r="282" spans="1:14" ht="29" x14ac:dyDescent="0.35">
      <c r="A282" s="201" t="s">
        <v>1931</v>
      </c>
      <c r="B282" s="77"/>
      <c r="C282" s="77" t="e">
        <f>VLOOKUP(B282,Таблица1[#All],2)</f>
        <v>#N/A</v>
      </c>
      <c r="D282" s="77"/>
      <c r="E282" s="77"/>
      <c r="F282" s="77"/>
      <c r="G282" s="77" t="e">
        <f>VLOOKUP(F282,Таблица3[#All],2,FALSE)</f>
        <v>#N/A</v>
      </c>
      <c r="H282" s="77">
        <v>0</v>
      </c>
      <c r="I282" s="77">
        <v>0</v>
      </c>
      <c r="J282" s="77" t="s">
        <v>1605</v>
      </c>
      <c r="K282" s="77" t="s">
        <v>1605</v>
      </c>
      <c r="L282" s="77" t="s">
        <v>1605</v>
      </c>
      <c r="M282" s="77" t="s">
        <v>1605</v>
      </c>
      <c r="N282" s="77">
        <f t="shared" si="4"/>
        <v>0</v>
      </c>
    </row>
    <row r="283" spans="1:14" ht="29" x14ac:dyDescent="0.35">
      <c r="A283" s="201" t="s">
        <v>1932</v>
      </c>
      <c r="B283" s="77"/>
      <c r="C283" s="77" t="e">
        <f>VLOOKUP(B283,Таблица1[#All],2)</f>
        <v>#N/A</v>
      </c>
      <c r="D283" s="77"/>
      <c r="E283" s="77"/>
      <c r="F283" s="77"/>
      <c r="G283" s="77" t="e">
        <f>VLOOKUP(F283,Таблица3[#All],2,FALSE)</f>
        <v>#N/A</v>
      </c>
      <c r="H283" s="77">
        <v>0</v>
      </c>
      <c r="I283" s="77">
        <v>0</v>
      </c>
      <c r="J283" s="77" t="s">
        <v>1605</v>
      </c>
      <c r="K283" s="77" t="s">
        <v>1605</v>
      </c>
      <c r="L283" s="77" t="s">
        <v>1605</v>
      </c>
      <c r="M283" s="77" t="s">
        <v>1605</v>
      </c>
      <c r="N283" s="77">
        <f t="shared" si="4"/>
        <v>0</v>
      </c>
    </row>
    <row r="284" spans="1:14" ht="29" x14ac:dyDescent="0.35">
      <c r="A284" s="201" t="s">
        <v>1933</v>
      </c>
      <c r="B284" s="77"/>
      <c r="C284" s="77" t="e">
        <f>VLOOKUP(B284,Таблица1[#All],2)</f>
        <v>#N/A</v>
      </c>
      <c r="D284" s="77"/>
      <c r="E284" s="77"/>
      <c r="F284" s="77"/>
      <c r="G284" s="77" t="e">
        <f>VLOOKUP(F284,Таблица3[#All],2,FALSE)</f>
        <v>#N/A</v>
      </c>
      <c r="H284" s="77">
        <v>0</v>
      </c>
      <c r="I284" s="77">
        <v>0</v>
      </c>
      <c r="J284" s="77" t="s">
        <v>1605</v>
      </c>
      <c r="K284" s="77" t="s">
        <v>1605</v>
      </c>
      <c r="L284" s="77" t="s">
        <v>1605</v>
      </c>
      <c r="M284" s="77" t="s">
        <v>1605</v>
      </c>
      <c r="N284" s="77">
        <f t="shared" si="4"/>
        <v>0</v>
      </c>
    </row>
    <row r="285" spans="1:14" ht="29" x14ac:dyDescent="0.35">
      <c r="A285" s="201" t="s">
        <v>1934</v>
      </c>
      <c r="B285" s="77"/>
      <c r="C285" s="77" t="e">
        <f>VLOOKUP(B285,Таблица1[#All],2)</f>
        <v>#N/A</v>
      </c>
      <c r="D285" s="77"/>
      <c r="E285" s="77"/>
      <c r="F285" s="77"/>
      <c r="G285" s="77" t="e">
        <f>VLOOKUP(F285,Таблица3[#All],2,FALSE)</f>
        <v>#N/A</v>
      </c>
      <c r="H285" s="77">
        <v>0</v>
      </c>
      <c r="I285" s="77">
        <v>0</v>
      </c>
      <c r="J285" s="77" t="s">
        <v>1605</v>
      </c>
      <c r="K285" s="77" t="s">
        <v>1605</v>
      </c>
      <c r="L285" s="77" t="s">
        <v>1605</v>
      </c>
      <c r="M285" s="77" t="s">
        <v>1605</v>
      </c>
      <c r="N285" s="77">
        <f t="shared" si="4"/>
        <v>0</v>
      </c>
    </row>
    <row r="286" spans="1:14" ht="29" x14ac:dyDescent="0.35">
      <c r="A286" s="201" t="s">
        <v>1935</v>
      </c>
      <c r="B286" s="77"/>
      <c r="C286" s="77" t="e">
        <f>VLOOKUP(B286,Таблица1[#All],2)</f>
        <v>#N/A</v>
      </c>
      <c r="D286" s="77"/>
      <c r="E286" s="77"/>
      <c r="F286" s="77"/>
      <c r="G286" s="77" t="e">
        <f>VLOOKUP(F286,Таблица3[#All],2,FALSE)</f>
        <v>#N/A</v>
      </c>
      <c r="H286" s="77">
        <v>0</v>
      </c>
      <c r="I286" s="77">
        <v>0</v>
      </c>
      <c r="J286" s="77" t="s">
        <v>1605</v>
      </c>
      <c r="K286" s="77" t="s">
        <v>1605</v>
      </c>
      <c r="L286" s="77" t="s">
        <v>1605</v>
      </c>
      <c r="M286" s="77" t="s">
        <v>1605</v>
      </c>
      <c r="N286" s="77">
        <f t="shared" si="4"/>
        <v>0</v>
      </c>
    </row>
    <row r="287" spans="1:14" ht="29" x14ac:dyDescent="0.35">
      <c r="A287" s="201" t="s">
        <v>1936</v>
      </c>
      <c r="B287" s="77"/>
      <c r="C287" s="77" t="e">
        <f>VLOOKUP(B287,Таблица1[#All],2)</f>
        <v>#N/A</v>
      </c>
      <c r="D287" s="77"/>
      <c r="E287" s="77"/>
      <c r="F287" s="77"/>
      <c r="G287" s="77" t="e">
        <f>VLOOKUP(F287,Таблица3[#All],2,FALSE)</f>
        <v>#N/A</v>
      </c>
      <c r="H287" s="77">
        <v>0</v>
      </c>
      <c r="I287" s="77">
        <v>0</v>
      </c>
      <c r="J287" s="77" t="s">
        <v>1605</v>
      </c>
      <c r="K287" s="77" t="s">
        <v>1605</v>
      </c>
      <c r="L287" s="77" t="s">
        <v>1605</v>
      </c>
      <c r="M287" s="77" t="s">
        <v>1605</v>
      </c>
      <c r="N287" s="77">
        <f t="shared" si="4"/>
        <v>0</v>
      </c>
    </row>
    <row r="288" spans="1:14" ht="29" x14ac:dyDescent="0.35">
      <c r="A288" s="201" t="s">
        <v>1937</v>
      </c>
      <c r="B288" s="77"/>
      <c r="C288" s="77" t="e">
        <f>VLOOKUP(B288,Таблица1[#All],2)</f>
        <v>#N/A</v>
      </c>
      <c r="D288" s="77"/>
      <c r="E288" s="77"/>
      <c r="F288" s="77"/>
      <c r="G288" s="77" t="e">
        <f>VLOOKUP(F288,Таблица3[#All],2,FALSE)</f>
        <v>#N/A</v>
      </c>
      <c r="H288" s="77">
        <v>0</v>
      </c>
      <c r="I288" s="77">
        <v>0</v>
      </c>
      <c r="J288" s="77" t="s">
        <v>1605</v>
      </c>
      <c r="K288" s="77" t="s">
        <v>1605</v>
      </c>
      <c r="L288" s="77" t="s">
        <v>1605</v>
      </c>
      <c r="M288" s="77" t="s">
        <v>1605</v>
      </c>
      <c r="N288" s="77">
        <f t="shared" si="4"/>
        <v>0</v>
      </c>
    </row>
    <row r="289" spans="1:14" ht="29" x14ac:dyDescent="0.35">
      <c r="A289" s="201" t="s">
        <v>1938</v>
      </c>
      <c r="B289" s="77"/>
      <c r="C289" s="77" t="e">
        <f>VLOOKUP(B289,Таблица1[#All],2)</f>
        <v>#N/A</v>
      </c>
      <c r="D289" s="77"/>
      <c r="E289" s="77"/>
      <c r="F289" s="77"/>
      <c r="G289" s="77" t="e">
        <f>VLOOKUP(F289,Таблица3[#All],2,FALSE)</f>
        <v>#N/A</v>
      </c>
      <c r="H289" s="77">
        <v>0</v>
      </c>
      <c r="I289" s="77">
        <v>0</v>
      </c>
      <c r="J289" s="77" t="s">
        <v>1605</v>
      </c>
      <c r="K289" s="77" t="s">
        <v>1605</v>
      </c>
      <c r="L289" s="77" t="s">
        <v>1605</v>
      </c>
      <c r="M289" s="77" t="s">
        <v>1605</v>
      </c>
      <c r="N289" s="77">
        <f t="shared" si="4"/>
        <v>0</v>
      </c>
    </row>
    <row r="290" spans="1:14" ht="29" x14ac:dyDescent="0.35">
      <c r="A290" s="201" t="s">
        <v>1939</v>
      </c>
      <c r="B290" s="77"/>
      <c r="C290" s="77" t="e">
        <f>VLOOKUP(B290,Таблица1[#All],2)</f>
        <v>#N/A</v>
      </c>
      <c r="D290" s="77"/>
      <c r="E290" s="77"/>
      <c r="F290" s="77"/>
      <c r="G290" s="77" t="e">
        <f>VLOOKUP(F290,Таблица3[#All],2,FALSE)</f>
        <v>#N/A</v>
      </c>
      <c r="H290" s="77">
        <v>0</v>
      </c>
      <c r="I290" s="77">
        <v>0</v>
      </c>
      <c r="J290" s="77" t="s">
        <v>1605</v>
      </c>
      <c r="K290" s="77" t="s">
        <v>1605</v>
      </c>
      <c r="L290" s="77" t="s">
        <v>1605</v>
      </c>
      <c r="M290" s="77" t="s">
        <v>1605</v>
      </c>
      <c r="N290" s="77">
        <f t="shared" si="4"/>
        <v>0</v>
      </c>
    </row>
    <row r="291" spans="1:14" ht="29" x14ac:dyDescent="0.35">
      <c r="A291" s="201" t="s">
        <v>1940</v>
      </c>
      <c r="B291" s="77"/>
      <c r="C291" s="77" t="e">
        <f>VLOOKUP(B291,Таблица1[#All],2)</f>
        <v>#N/A</v>
      </c>
      <c r="D291" s="77"/>
      <c r="E291" s="77"/>
      <c r="F291" s="77"/>
      <c r="G291" s="77" t="e">
        <f>VLOOKUP(F291,Таблица3[#All],2,FALSE)</f>
        <v>#N/A</v>
      </c>
      <c r="H291" s="77">
        <v>0</v>
      </c>
      <c r="I291" s="77">
        <v>0</v>
      </c>
      <c r="J291" s="77" t="s">
        <v>1605</v>
      </c>
      <c r="K291" s="77" t="s">
        <v>1605</v>
      </c>
      <c r="L291" s="77" t="s">
        <v>1605</v>
      </c>
      <c r="M291" s="77" t="s">
        <v>1605</v>
      </c>
      <c r="N291" s="77">
        <f t="shared" si="4"/>
        <v>0</v>
      </c>
    </row>
    <row r="292" spans="1:14" ht="29" x14ac:dyDescent="0.35">
      <c r="A292" s="201" t="s">
        <v>1941</v>
      </c>
      <c r="B292" s="77"/>
      <c r="C292" s="77" t="e">
        <f>VLOOKUP(B292,Таблица1[#All],2)</f>
        <v>#N/A</v>
      </c>
      <c r="D292" s="77"/>
      <c r="E292" s="77"/>
      <c r="F292" s="77"/>
      <c r="G292" s="77" t="e">
        <f>VLOOKUP(F292,Таблица3[#All],2,FALSE)</f>
        <v>#N/A</v>
      </c>
      <c r="H292" s="77">
        <v>0</v>
      </c>
      <c r="I292" s="77">
        <v>0</v>
      </c>
      <c r="J292" s="77" t="s">
        <v>1605</v>
      </c>
      <c r="K292" s="77" t="s">
        <v>1605</v>
      </c>
      <c r="L292" s="77" t="s">
        <v>1605</v>
      </c>
      <c r="M292" s="77" t="s">
        <v>1605</v>
      </c>
      <c r="N292" s="77">
        <f t="shared" si="4"/>
        <v>0</v>
      </c>
    </row>
    <row r="293" spans="1:14" ht="29" x14ac:dyDescent="0.35">
      <c r="A293" s="201" t="s">
        <v>1942</v>
      </c>
      <c r="B293" s="77"/>
      <c r="C293" s="77" t="e">
        <f>VLOOKUP(B293,Таблица1[#All],2)</f>
        <v>#N/A</v>
      </c>
      <c r="D293" s="77"/>
      <c r="E293" s="77"/>
      <c r="F293" s="77"/>
      <c r="G293" s="77" t="e">
        <f>VLOOKUP(F293,Таблица3[#All],2,FALSE)</f>
        <v>#N/A</v>
      </c>
      <c r="H293" s="77">
        <v>0</v>
      </c>
      <c r="I293" s="77">
        <v>0</v>
      </c>
      <c r="J293" s="77" t="s">
        <v>1605</v>
      </c>
      <c r="K293" s="77" t="s">
        <v>1605</v>
      </c>
      <c r="L293" s="77" t="s">
        <v>1605</v>
      </c>
      <c r="M293" s="77" t="s">
        <v>1605</v>
      </c>
      <c r="N293" s="77">
        <f t="shared" si="4"/>
        <v>0</v>
      </c>
    </row>
    <row r="294" spans="1:14" ht="29" x14ac:dyDescent="0.35">
      <c r="A294" s="201" t="s">
        <v>1943</v>
      </c>
      <c r="B294" s="77"/>
      <c r="C294" s="77" t="e">
        <f>VLOOKUP(B294,Таблица1[#All],2)</f>
        <v>#N/A</v>
      </c>
      <c r="D294" s="77"/>
      <c r="E294" s="77"/>
      <c r="F294" s="77"/>
      <c r="G294" s="77" t="e">
        <f>VLOOKUP(F294,Таблица3[#All],2,FALSE)</f>
        <v>#N/A</v>
      </c>
      <c r="H294" s="77">
        <v>0</v>
      </c>
      <c r="I294" s="77">
        <v>0</v>
      </c>
      <c r="J294" s="77" t="s">
        <v>1605</v>
      </c>
      <c r="K294" s="77" t="s">
        <v>1605</v>
      </c>
      <c r="L294" s="77" t="s">
        <v>1605</v>
      </c>
      <c r="M294" s="77" t="s">
        <v>1605</v>
      </c>
      <c r="N294" s="77">
        <f t="shared" si="4"/>
        <v>0</v>
      </c>
    </row>
    <row r="295" spans="1:14" ht="29" x14ac:dyDescent="0.35">
      <c r="A295" s="201" t="s">
        <v>1944</v>
      </c>
      <c r="B295" s="77"/>
      <c r="C295" s="77" t="e">
        <f>VLOOKUP(B295,Таблица1[#All],2)</f>
        <v>#N/A</v>
      </c>
      <c r="D295" s="77"/>
      <c r="E295" s="77"/>
      <c r="F295" s="77"/>
      <c r="G295" s="77" t="e">
        <f>VLOOKUP(F295,Таблица3[#All],2,FALSE)</f>
        <v>#N/A</v>
      </c>
      <c r="H295" s="77">
        <v>0</v>
      </c>
      <c r="I295" s="77">
        <v>0</v>
      </c>
      <c r="J295" s="77" t="s">
        <v>1605</v>
      </c>
      <c r="K295" s="77" t="s">
        <v>1605</v>
      </c>
      <c r="L295" s="77" t="s">
        <v>1605</v>
      </c>
      <c r="M295" s="77" t="s">
        <v>1605</v>
      </c>
      <c r="N295" s="77">
        <f t="shared" si="4"/>
        <v>0</v>
      </c>
    </row>
    <row r="296" spans="1:14" ht="29" x14ac:dyDescent="0.35">
      <c r="A296" s="201" t="s">
        <v>1945</v>
      </c>
      <c r="B296" s="77"/>
      <c r="C296" s="77" t="e">
        <f>VLOOKUP(B296,Таблица1[#All],2)</f>
        <v>#N/A</v>
      </c>
      <c r="D296" s="77"/>
      <c r="E296" s="77"/>
      <c r="F296" s="77"/>
      <c r="G296" s="77" t="e">
        <f>VLOOKUP(F296,Таблица3[#All],2,FALSE)</f>
        <v>#N/A</v>
      </c>
      <c r="H296" s="77">
        <v>0</v>
      </c>
      <c r="I296" s="77">
        <v>0</v>
      </c>
      <c r="J296" s="77" t="s">
        <v>1605</v>
      </c>
      <c r="K296" s="77" t="s">
        <v>1605</v>
      </c>
      <c r="L296" s="77" t="s">
        <v>1605</v>
      </c>
      <c r="M296" s="77" t="s">
        <v>1605</v>
      </c>
      <c r="N296" s="77">
        <f t="shared" si="4"/>
        <v>0</v>
      </c>
    </row>
    <row r="297" spans="1:14" ht="29" x14ac:dyDescent="0.35">
      <c r="A297" s="201" t="s">
        <v>1946</v>
      </c>
      <c r="B297" s="77"/>
      <c r="C297" s="77" t="e">
        <f>VLOOKUP(B297,Таблица1[#All],2)</f>
        <v>#N/A</v>
      </c>
      <c r="D297" s="77"/>
      <c r="E297" s="77"/>
      <c r="F297" s="77"/>
      <c r="G297" s="77" t="e">
        <f>VLOOKUP(F297,Таблица3[#All],2,FALSE)</f>
        <v>#N/A</v>
      </c>
      <c r="H297" s="77">
        <v>0</v>
      </c>
      <c r="I297" s="77">
        <v>0</v>
      </c>
      <c r="J297" s="77" t="s">
        <v>1605</v>
      </c>
      <c r="K297" s="77" t="s">
        <v>1605</v>
      </c>
      <c r="L297" s="77" t="s">
        <v>1605</v>
      </c>
      <c r="M297" s="77" t="s">
        <v>1605</v>
      </c>
      <c r="N297" s="77">
        <f t="shared" si="4"/>
        <v>0</v>
      </c>
    </row>
    <row r="298" spans="1:14" ht="29" x14ac:dyDescent="0.35">
      <c r="A298" s="201" t="s">
        <v>1947</v>
      </c>
      <c r="B298" s="77"/>
      <c r="C298" s="77" t="e">
        <f>VLOOKUP(B298,Таблица1[#All],2)</f>
        <v>#N/A</v>
      </c>
      <c r="D298" s="77"/>
      <c r="E298" s="77"/>
      <c r="F298" s="77"/>
      <c r="G298" s="77" t="e">
        <f>VLOOKUP(F298,Таблица3[#All],2,FALSE)</f>
        <v>#N/A</v>
      </c>
      <c r="H298" s="77">
        <v>0</v>
      </c>
      <c r="I298" s="77">
        <v>0</v>
      </c>
      <c r="J298" s="77" t="s">
        <v>1605</v>
      </c>
      <c r="K298" s="77" t="s">
        <v>1605</v>
      </c>
      <c r="L298" s="77" t="s">
        <v>1605</v>
      </c>
      <c r="M298" s="77" t="s">
        <v>1605</v>
      </c>
      <c r="N298" s="77">
        <f t="shared" si="4"/>
        <v>0</v>
      </c>
    </row>
    <row r="299" spans="1:14" ht="29" x14ac:dyDescent="0.35">
      <c r="A299" s="201" t="s">
        <v>1948</v>
      </c>
      <c r="B299" s="77"/>
      <c r="C299" s="77" t="e">
        <f>VLOOKUP(B299,Таблица1[#All],2)</f>
        <v>#N/A</v>
      </c>
      <c r="D299" s="77"/>
      <c r="E299" s="77"/>
      <c r="F299" s="77"/>
      <c r="G299" s="77" t="e">
        <f>VLOOKUP(F299,Таблица3[#All],2,FALSE)</f>
        <v>#N/A</v>
      </c>
      <c r="H299" s="77">
        <v>0</v>
      </c>
      <c r="I299" s="77">
        <v>0</v>
      </c>
      <c r="J299" s="77" t="s">
        <v>1605</v>
      </c>
      <c r="K299" s="77" t="s">
        <v>1605</v>
      </c>
      <c r="L299" s="77" t="s">
        <v>1605</v>
      </c>
      <c r="M299" s="77" t="s">
        <v>1605</v>
      </c>
      <c r="N299" s="77">
        <f t="shared" si="4"/>
        <v>0</v>
      </c>
    </row>
    <row r="300" spans="1:14" ht="29" x14ac:dyDescent="0.35">
      <c r="A300" s="201" t="s">
        <v>1949</v>
      </c>
      <c r="B300" s="77"/>
      <c r="C300" s="77" t="e">
        <f>VLOOKUP(B300,Таблица1[#All],2)</f>
        <v>#N/A</v>
      </c>
      <c r="D300" s="77"/>
      <c r="E300" s="77"/>
      <c r="F300" s="77"/>
      <c r="G300" s="77" t="e">
        <f>VLOOKUP(F300,Таблица3[#All],2,FALSE)</f>
        <v>#N/A</v>
      </c>
      <c r="H300" s="77">
        <v>0</v>
      </c>
      <c r="I300" s="77">
        <v>0</v>
      </c>
      <c r="J300" s="77" t="s">
        <v>1605</v>
      </c>
      <c r="K300" s="77" t="s">
        <v>1605</v>
      </c>
      <c r="L300" s="77" t="s">
        <v>1605</v>
      </c>
      <c r="M300" s="77" t="s">
        <v>1605</v>
      </c>
      <c r="N300" s="77">
        <f t="shared" si="4"/>
        <v>0</v>
      </c>
    </row>
    <row r="301" spans="1:14" ht="29" x14ac:dyDescent="0.35">
      <c r="A301" s="201" t="s">
        <v>1950</v>
      </c>
      <c r="B301" s="77"/>
      <c r="C301" s="77" t="e">
        <f>VLOOKUP(B301,Таблица1[#All],2)</f>
        <v>#N/A</v>
      </c>
      <c r="D301" s="77"/>
      <c r="E301" s="77"/>
      <c r="F301" s="77"/>
      <c r="G301" s="77" t="e">
        <f>VLOOKUP(F301,Таблица3[#All],2,FALSE)</f>
        <v>#N/A</v>
      </c>
      <c r="H301" s="77">
        <v>0</v>
      </c>
      <c r="I301" s="77">
        <v>0</v>
      </c>
      <c r="J301" s="77" t="s">
        <v>1605</v>
      </c>
      <c r="K301" s="77" t="s">
        <v>1605</v>
      </c>
      <c r="L301" s="77" t="s">
        <v>1605</v>
      </c>
      <c r="M301" s="77" t="s">
        <v>1605</v>
      </c>
      <c r="N301" s="77">
        <f t="shared" si="4"/>
        <v>0</v>
      </c>
    </row>
  </sheetData>
  <mergeCells count="1">
    <mergeCell ref="S9:T9"/>
  </mergeCells>
  <dataValidations count="3">
    <dataValidation type="list" allowBlank="1" showInputMessage="1" showErrorMessage="1" sqref="J2:M301 P2">
      <formula1>$S$1:$S$2</formula1>
    </dataValidation>
    <dataValidation type="list" allowBlank="1" showInputMessage="1" showErrorMessage="1" sqref="F2:F301">
      <formula1>$S$19:$S$23</formula1>
    </dataValidation>
    <dataValidation type="list" allowBlank="1" showInputMessage="1" showErrorMessage="1" sqref="B2:B301">
      <formula1>$S$26:$S$61</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2" ma:contentTypeDescription="Создание документа." ma:contentTypeScope="" ma:versionID="1f62290e2078dcac8c68026cfbcc0748">
  <xsd:schema xmlns:xsd="http://www.w3.org/2001/XMLSchema" xmlns:xs="http://www.w3.org/2001/XMLSchema" xmlns:p="http://schemas.microsoft.com/office/2006/metadata/properties" xmlns:ns2="761b51ea-73c7-430a-8a38-0ce42770504b" targetNamespace="http://schemas.microsoft.com/office/2006/metadata/properties" ma:root="true" ma:fieldsID="77dd4d217f33c2d7b1c4ceb53061770f" ns2:_="">
    <xsd:import namespace="761b51ea-73c7-430a-8a38-0ce42770504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EBF108-F992-43D1-8B96-8EC42BCEA5B9}">
  <ds:schemaRefs>
    <ds:schemaRef ds:uri="http://schemas.microsoft.com/sharepoint/v3/contenttype/forms"/>
  </ds:schemaRefs>
</ds:datastoreItem>
</file>

<file path=customXml/itemProps2.xml><?xml version="1.0" encoding="utf-8"?>
<ds:datastoreItem xmlns:ds="http://schemas.openxmlformats.org/officeDocument/2006/customXml" ds:itemID="{2E134F21-9F7A-440B-9F7C-D1A5E706D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b51ea-73c7-430a-8a38-0ce427705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6387BE-6DAD-4619-8094-190574D3CCE0}">
  <ds:schemaRefs>
    <ds:schemaRef ds:uri="http://www.w3.org/XML/1998/namespace"/>
    <ds:schemaRef ds:uri="761b51ea-73c7-430a-8a38-0ce42770504b"/>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Маппинг со стандартами</vt:lpstr>
      <vt:lpstr>Heatmap</vt:lpstr>
      <vt:lpstr>Пирамида зрелости</vt:lpstr>
      <vt:lpstr>Карта DAF</vt:lpstr>
      <vt:lpstr>Документы для процессов DSO</vt:lpstr>
      <vt:lpstr>miniRoadmap</vt:lpstr>
      <vt:lpstr>Расчет FTE DSO</vt:lpstr>
      <vt:lpstr>Расчет FTE AppSec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2024-08-02T19:19:04Z</dcterms:created>
  <dcterms:modified xsi:type="dcterms:W3CDTF">2024-12-27T13:17:03Z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